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AB43B766-17B4-4E22-8262-2292B9978EB9}" xr6:coauthVersionLast="47" xr6:coauthVersionMax="47" xr10:uidLastSave="{00000000-0000-0000-0000-000000000000}"/>
  <bookViews>
    <workbookView xWindow="-120" yWindow="-120" windowWidth="29040" windowHeight="1584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J18" i="6" l="1"/>
  <c r="CJ15" i="6"/>
  <c r="CJ19" i="6" s="1"/>
  <c r="CJ21" i="6" s="1"/>
  <c r="CJ24" i="6" s="1"/>
  <c r="CJ7" i="6"/>
  <c r="CJ8" i="6" s="1"/>
  <c r="P7" i="10"/>
  <c r="P10" i="10" l="1"/>
  <c r="P14" i="10" s="1"/>
  <c r="CI18" i="6" l="1"/>
  <c r="CI15" i="6"/>
  <c r="O7" i="10"/>
  <c r="CI19" i="6" l="1"/>
  <c r="CI21" i="6" s="1"/>
  <c r="CI24" i="6" s="1"/>
  <c r="O10" i="10" l="1"/>
  <c r="O14" i="10" s="1"/>
  <c r="N7" i="10"/>
  <c r="CH15" i="6" l="1"/>
  <c r="CH18" i="6"/>
  <c r="CH19" i="6" s="1"/>
  <c r="CH21" i="6" s="1"/>
  <c r="CH24" i="6" s="1"/>
  <c r="N10" i="10" l="1"/>
  <c r="N14" i="10"/>
  <c r="CG18" i="6" l="1"/>
  <c r="M7" i="10"/>
  <c r="K7" i="10"/>
  <c r="L7" i="10" s="1"/>
  <c r="J7" i="10"/>
  <c r="CD18" i="6" l="1"/>
  <c r="CG15" i="6"/>
  <c r="CG19" i="6" s="1"/>
  <c r="CG21" i="6" s="1"/>
  <c r="CG24" i="6" s="1"/>
  <c r="M10" i="10"/>
  <c r="CE15" i="6"/>
  <c r="CE18" i="6"/>
  <c r="CF15" i="6"/>
  <c r="CF18" i="6"/>
  <c r="CD15" i="6"/>
  <c r="CD19" i="6" s="1"/>
  <c r="CD21" i="6" s="1"/>
  <c r="CD24" i="6" s="1"/>
  <c r="M14" i="10" l="1"/>
  <c r="L10" i="10"/>
  <c r="L14" i="10" s="1"/>
  <c r="CF19" i="6"/>
  <c r="CF21" i="6" s="1"/>
  <c r="CF24" i="6" s="1"/>
  <c r="CE19" i="6"/>
  <c r="CE21" i="6" s="1"/>
  <c r="CE24" i="6" s="1"/>
  <c r="K10" i="10"/>
  <c r="K14" i="10" s="1"/>
  <c r="J10" i="10"/>
  <c r="J14" i="10" s="1"/>
  <c r="I18" i="6" l="1"/>
  <c r="K18" i="6"/>
  <c r="AQ18" i="6"/>
  <c r="L18" i="6"/>
  <c r="P18" i="6"/>
  <c r="T18" i="6"/>
  <c r="X18" i="6"/>
  <c r="AB18" i="6"/>
  <c r="AF18" i="6"/>
  <c r="AJ18" i="6"/>
  <c r="AN18" i="6"/>
  <c r="AR18" i="6"/>
  <c r="AV18" i="6"/>
  <c r="AZ18" i="6"/>
  <c r="BD18" i="6"/>
  <c r="BH18" i="6"/>
  <c r="BL18" i="6"/>
  <c r="BP18" i="6"/>
  <c r="BT18" i="6"/>
  <c r="BX18" i="6"/>
  <c r="CB18" i="6"/>
  <c r="BW18" i="6"/>
  <c r="CC15" i="6"/>
  <c r="CC18" i="6"/>
  <c r="J18" i="6"/>
  <c r="R18" i="6"/>
  <c r="Z18" i="6"/>
  <c r="AD18" i="6"/>
  <c r="AL18" i="6"/>
  <c r="AT18" i="6"/>
  <c r="BB18" i="6"/>
  <c r="BJ18" i="6"/>
  <c r="BR18" i="6"/>
  <c r="BZ18" i="6"/>
  <c r="S18" i="6"/>
  <c r="AA18" i="6"/>
  <c r="AI18" i="6"/>
  <c r="AY18" i="6"/>
  <c r="BG18" i="6"/>
  <c r="BO18" i="6"/>
  <c r="N18" i="6"/>
  <c r="V18" i="6"/>
  <c r="AH18" i="6"/>
  <c r="AP18" i="6"/>
  <c r="AX18" i="6"/>
  <c r="BF18" i="6"/>
  <c r="BN18" i="6"/>
  <c r="BV18" i="6"/>
  <c r="L15" i="6"/>
  <c r="P15" i="6"/>
  <c r="P19" i="6" s="1"/>
  <c r="P21" i="6" s="1"/>
  <c r="P24" i="6" s="1"/>
  <c r="T15" i="6"/>
  <c r="X15" i="6"/>
  <c r="AF15" i="6"/>
  <c r="AF19" i="6" s="1"/>
  <c r="AF21" i="6" s="1"/>
  <c r="AF24" i="6" s="1"/>
  <c r="AN15" i="6"/>
  <c r="AV15" i="6"/>
  <c r="BD15" i="6"/>
  <c r="BD19" i="6" s="1"/>
  <c r="BD21" i="6" s="1"/>
  <c r="BD24" i="6" s="1"/>
  <c r="BL15" i="6"/>
  <c r="BL19" i="6" s="1"/>
  <c r="BL21" i="6" s="1"/>
  <c r="BL24" i="6" s="1"/>
  <c r="BT15" i="6"/>
  <c r="CB15" i="6"/>
  <c r="M15" i="6"/>
  <c r="Q15" i="6"/>
  <c r="U15" i="6"/>
  <c r="Y15" i="6"/>
  <c r="AG15" i="6"/>
  <c r="AO15" i="6"/>
  <c r="AW15" i="6"/>
  <c r="BE15" i="6"/>
  <c r="BM15" i="6"/>
  <c r="BU15" i="6"/>
  <c r="M18" i="6"/>
  <c r="Q18" i="6"/>
  <c r="U18" i="6"/>
  <c r="Y18" i="6"/>
  <c r="AC18" i="6"/>
  <c r="AG18" i="6"/>
  <c r="AK18" i="6"/>
  <c r="AO18" i="6"/>
  <c r="AS18" i="6"/>
  <c r="AW18" i="6"/>
  <c r="BA18" i="6"/>
  <c r="BE18" i="6"/>
  <c r="BI18" i="6"/>
  <c r="BM18" i="6"/>
  <c r="BQ18" i="6"/>
  <c r="BU18" i="6"/>
  <c r="BY18" i="6"/>
  <c r="J15" i="6"/>
  <c r="R15" i="6"/>
  <c r="Z15" i="6"/>
  <c r="AD15" i="6"/>
  <c r="AH15" i="6"/>
  <c r="AL15" i="6"/>
  <c r="AP15" i="6"/>
  <c r="AT15" i="6"/>
  <c r="AX15" i="6"/>
  <c r="BB15" i="6"/>
  <c r="BB19" i="6" s="1"/>
  <c r="BB21" i="6" s="1"/>
  <c r="BB24" i="6" s="1"/>
  <c r="BF15" i="6"/>
  <c r="BJ15" i="6"/>
  <c r="BN15" i="6"/>
  <c r="BR15" i="6"/>
  <c r="BV15" i="6"/>
  <c r="BZ15" i="6"/>
  <c r="AB15" i="6"/>
  <c r="AJ15" i="6"/>
  <c r="AR15" i="6"/>
  <c r="AZ15" i="6"/>
  <c r="BH15" i="6"/>
  <c r="BP15" i="6"/>
  <c r="BX15" i="6"/>
  <c r="O18" i="6"/>
  <c r="W18" i="6"/>
  <c r="AE18" i="6"/>
  <c r="AM18" i="6"/>
  <c r="AU18" i="6"/>
  <c r="BC18" i="6"/>
  <c r="BK18" i="6"/>
  <c r="BS18" i="6"/>
  <c r="CA18" i="6"/>
  <c r="N15" i="6"/>
  <c r="N19" i="6" s="1"/>
  <c r="N21" i="6" s="1"/>
  <c r="N24" i="6" s="1"/>
  <c r="V15" i="6"/>
  <c r="K15" i="6"/>
  <c r="O15" i="6"/>
  <c r="S15" i="6"/>
  <c r="W15" i="6"/>
  <c r="AC15" i="6"/>
  <c r="AK15" i="6"/>
  <c r="AS15" i="6"/>
  <c r="BA15" i="6"/>
  <c r="BI15" i="6"/>
  <c r="BQ15" i="6"/>
  <c r="BY15" i="6"/>
  <c r="AA15" i="6"/>
  <c r="AI15" i="6"/>
  <c r="AQ15" i="6"/>
  <c r="BC15" i="6"/>
  <c r="BK15" i="6"/>
  <c r="BS15" i="6"/>
  <c r="CA15" i="6"/>
  <c r="AE15" i="6"/>
  <c r="AM15" i="6"/>
  <c r="AU15" i="6"/>
  <c r="AY15" i="6"/>
  <c r="BG15" i="6"/>
  <c r="BO15" i="6"/>
  <c r="BW15" i="6"/>
  <c r="I7" i="10"/>
  <c r="AQ19" i="6" l="1"/>
  <c r="AQ21" i="6" s="1"/>
  <c r="AQ24" i="6" s="1"/>
  <c r="K19" i="6"/>
  <c r="K21" i="6" s="1"/>
  <c r="K24" i="6" s="1"/>
  <c r="AK19" i="6"/>
  <c r="AK21" i="6" s="1"/>
  <c r="AK24" i="6" s="1"/>
  <c r="AD19" i="6"/>
  <c r="AD21" i="6" s="1"/>
  <c r="AD24" i="6" s="1"/>
  <c r="BJ19" i="6"/>
  <c r="BJ21" i="6" s="1"/>
  <c r="BJ24" i="6" s="1"/>
  <c r="BO19" i="6"/>
  <c r="BO21" i="6" s="1"/>
  <c r="BO24" i="6" s="1"/>
  <c r="AA19" i="6"/>
  <c r="AA21" i="6" s="1"/>
  <c r="AA24" i="6" s="1"/>
  <c r="BA19" i="6"/>
  <c r="BA21" i="6" s="1"/>
  <c r="BA24" i="6" s="1"/>
  <c r="BX19" i="6"/>
  <c r="BX21" i="6" s="1"/>
  <c r="BX24" i="6" s="1"/>
  <c r="AR19" i="6"/>
  <c r="AR21" i="6" s="1"/>
  <c r="AR24" i="6" s="1"/>
  <c r="BV19" i="6"/>
  <c r="BV21" i="6" s="1"/>
  <c r="BV24" i="6" s="1"/>
  <c r="AP19" i="6"/>
  <c r="AP21" i="6" s="1"/>
  <c r="AP24" i="6" s="1"/>
  <c r="L19" i="6"/>
  <c r="L21" i="6" s="1"/>
  <c r="L24" i="6" s="1"/>
  <c r="BY19" i="6"/>
  <c r="BY21" i="6" s="1"/>
  <c r="BY24" i="6" s="1"/>
  <c r="AS19" i="6"/>
  <c r="AS21" i="6" s="1"/>
  <c r="AS24" i="6" s="1"/>
  <c r="BR19" i="6"/>
  <c r="BR21" i="6" s="1"/>
  <c r="BR24" i="6" s="1"/>
  <c r="AL19" i="6"/>
  <c r="AL21" i="6" s="1"/>
  <c r="AL24" i="6" s="1"/>
  <c r="BH19" i="6"/>
  <c r="BH21" i="6" s="1"/>
  <c r="BH24" i="6" s="1"/>
  <c r="AB19" i="6"/>
  <c r="AB21" i="6" s="1"/>
  <c r="AB24" i="6" s="1"/>
  <c r="AX19" i="6"/>
  <c r="AX21" i="6" s="1"/>
  <c r="AX24" i="6" s="1"/>
  <c r="J19" i="6"/>
  <c r="J21" i="6" s="1"/>
  <c r="J24" i="6" s="1"/>
  <c r="CB19" i="6"/>
  <c r="CB21" i="6" s="1"/>
  <c r="CB24" i="6" s="1"/>
  <c r="AV19" i="6"/>
  <c r="AV21" i="6" s="1"/>
  <c r="AV24" i="6" s="1"/>
  <c r="BP19" i="6"/>
  <c r="BP21" i="6" s="1"/>
  <c r="BP24" i="6" s="1"/>
  <c r="AJ19" i="6"/>
  <c r="AJ21" i="6" s="1"/>
  <c r="AJ24" i="6" s="1"/>
  <c r="BW19" i="6"/>
  <c r="BW21" i="6" s="1"/>
  <c r="BW24" i="6" s="1"/>
  <c r="BS19" i="6"/>
  <c r="BS21" i="6" s="1"/>
  <c r="BS24" i="6" s="1"/>
  <c r="AM19" i="6"/>
  <c r="AM21" i="6" s="1"/>
  <c r="AM24" i="6" s="1"/>
  <c r="AZ19" i="6"/>
  <c r="AZ21" i="6" s="1"/>
  <c r="AZ24" i="6" s="1"/>
  <c r="T19" i="6"/>
  <c r="T21" i="6" s="1"/>
  <c r="T24" i="6" s="1"/>
  <c r="X19" i="6"/>
  <c r="X21" i="6" s="1"/>
  <c r="X24" i="6" s="1"/>
  <c r="BT19" i="6"/>
  <c r="BT21" i="6" s="1"/>
  <c r="BT24" i="6" s="1"/>
  <c r="AN19" i="6"/>
  <c r="AN21" i="6" s="1"/>
  <c r="AN24" i="6" s="1"/>
  <c r="BK19" i="6"/>
  <c r="BK21" i="6" s="1"/>
  <c r="BK24" i="6" s="1"/>
  <c r="BC19" i="6"/>
  <c r="BC21" i="6" s="1"/>
  <c r="BC24" i="6" s="1"/>
  <c r="U19" i="6"/>
  <c r="U21" i="6" s="1"/>
  <c r="U24" i="6" s="1"/>
  <c r="CA19" i="6"/>
  <c r="CA21" i="6" s="1"/>
  <c r="CA24" i="6" s="1"/>
  <c r="O19" i="6"/>
  <c r="O21" i="6" s="1"/>
  <c r="O24" i="6" s="1"/>
  <c r="CC19" i="6"/>
  <c r="CC21" i="6" s="1"/>
  <c r="CC24" i="6" s="1"/>
  <c r="R19" i="6"/>
  <c r="R21" i="6" s="1"/>
  <c r="R24" i="6" s="1"/>
  <c r="V19" i="6"/>
  <c r="V21" i="6" s="1"/>
  <c r="V24" i="6" s="1"/>
  <c r="BG19" i="6"/>
  <c r="BG21" i="6" s="1"/>
  <c r="BG24" i="6" s="1"/>
  <c r="AE19" i="6"/>
  <c r="AE21" i="6" s="1"/>
  <c r="AE24" i="6" s="1"/>
  <c r="S19" i="6"/>
  <c r="S21" i="6" s="1"/>
  <c r="S24" i="6" s="1"/>
  <c r="BN19" i="6"/>
  <c r="BN21" i="6" s="1"/>
  <c r="BN24" i="6" s="1"/>
  <c r="AH19" i="6"/>
  <c r="AH21" i="6" s="1"/>
  <c r="AH24" i="6" s="1"/>
  <c r="AW19" i="6"/>
  <c r="AW21" i="6" s="1"/>
  <c r="AW24" i="6" s="1"/>
  <c r="AY19" i="6"/>
  <c r="AY21" i="6" s="1"/>
  <c r="AY24" i="6" s="1"/>
  <c r="BQ19" i="6"/>
  <c r="BZ19" i="6"/>
  <c r="BZ21" i="6" s="1"/>
  <c r="BZ24" i="6" s="1"/>
  <c r="AT19" i="6"/>
  <c r="AT21" i="6" s="1"/>
  <c r="AT24" i="6" s="1"/>
  <c r="Q19" i="6"/>
  <c r="Q21" i="6" s="1"/>
  <c r="Q24" i="6" s="1"/>
  <c r="AU19" i="6"/>
  <c r="AU21" i="6" s="1"/>
  <c r="AU24" i="6" s="1"/>
  <c r="AI19" i="6"/>
  <c r="AI21" i="6" s="1"/>
  <c r="AI24" i="6" s="1"/>
  <c r="BF19" i="6"/>
  <c r="BF21" i="6" s="1"/>
  <c r="BF24" i="6" s="1"/>
  <c r="Z19" i="6"/>
  <c r="Z21" i="6" s="1"/>
  <c r="Z24" i="6" s="1"/>
  <c r="BM19" i="6"/>
  <c r="BM21" i="6" s="1"/>
  <c r="BM24" i="6" s="1"/>
  <c r="AG19" i="6"/>
  <c r="AG21" i="6" s="1"/>
  <c r="AG24" i="6" s="1"/>
  <c r="BU19" i="6"/>
  <c r="BU21" i="6" s="1"/>
  <c r="BU24" i="6" s="1"/>
  <c r="AO19" i="6"/>
  <c r="AO21" i="6" s="1"/>
  <c r="AO24" i="6" s="1"/>
  <c r="BI19" i="6"/>
  <c r="BI21" i="6" s="1"/>
  <c r="BI24" i="6" s="1"/>
  <c r="AC19" i="6"/>
  <c r="AC21" i="6" s="1"/>
  <c r="AC24" i="6" s="1"/>
  <c r="M19" i="6"/>
  <c r="M21" i="6" s="1"/>
  <c r="M24" i="6" s="1"/>
  <c r="W19" i="6"/>
  <c r="W21" i="6" s="1"/>
  <c r="W24" i="6" s="1"/>
  <c r="BE19" i="6"/>
  <c r="BE21" i="6" s="1"/>
  <c r="BE24" i="6" s="1"/>
  <c r="Y19" i="6"/>
  <c r="Y21" i="6" s="1"/>
  <c r="Y24" i="6" s="1"/>
  <c r="BQ21" i="6" l="1"/>
  <c r="I10" i="10"/>
  <c r="I14" i="10" s="1"/>
  <c r="BQ24" i="6" l="1"/>
  <c r="E10" i="4" l="1"/>
  <c r="H7" i="10"/>
  <c r="W17" i="10" s="1"/>
  <c r="P22" i="10"/>
  <c r="P26" i="10" s="1"/>
  <c r="L22" i="10"/>
  <c r="L26" i="10" s="1"/>
  <c r="I19" i="10"/>
  <c r="J19" i="10" s="1"/>
  <c r="K19" i="10" s="1"/>
  <c r="L19" i="10" s="1"/>
  <c r="M19" i="10" s="1"/>
  <c r="N19" i="10" s="1"/>
  <c r="O19" i="10" s="1"/>
  <c r="P19" i="10" s="1"/>
  <c r="Q19" i="10" s="1"/>
  <c r="R19" i="10" s="1"/>
  <c r="S19" i="10" s="1"/>
  <c r="H19" i="10"/>
  <c r="I22" i="10" l="1"/>
  <c r="I26" i="10" s="1"/>
  <c r="M22" i="10"/>
  <c r="M26" i="10" s="1"/>
  <c r="Q22" i="10"/>
  <c r="Q26" i="10" s="1"/>
  <c r="K22" i="10"/>
  <c r="K26" i="10" s="1"/>
  <c r="O22" i="10"/>
  <c r="S22" i="10"/>
  <c r="J22" i="10"/>
  <c r="J26" i="10" s="1"/>
  <c r="N22" i="10"/>
  <c r="N26" i="10" s="1"/>
  <c r="R22" i="10"/>
  <c r="R26" i="10" s="1"/>
  <c r="O26" i="10"/>
  <c r="S26" i="10"/>
  <c r="U17" i="10"/>
  <c r="W13" i="10" l="1"/>
  <c r="U13" i="10"/>
  <c r="U16" i="10"/>
  <c r="W16" i="10"/>
  <c r="U12" i="10"/>
  <c r="W12" i="10"/>
  <c r="H10" i="10"/>
  <c r="W11" i="10"/>
  <c r="U11" i="10"/>
  <c r="W15" i="10"/>
  <c r="U15" i="10"/>
  <c r="H14" i="10"/>
  <c r="W10" i="10" l="1"/>
  <c r="U10" i="10"/>
  <c r="U14" i="10"/>
  <c r="W14" i="10"/>
  <c r="I92" i="10" l="1"/>
  <c r="J92" i="10" s="1"/>
  <c r="K92" i="10" s="1"/>
  <c r="L92" i="10" s="1"/>
  <c r="M92" i="10" s="1"/>
  <c r="N92" i="10" s="1"/>
  <c r="O92" i="10" s="1"/>
  <c r="P92" i="10" s="1"/>
  <c r="Q92" i="10" s="1"/>
  <c r="R92" i="10" s="1"/>
  <c r="I80" i="10"/>
  <c r="J80" i="10" s="1"/>
  <c r="S83" i="10" l="1"/>
  <c r="S87" i="10" s="1"/>
  <c r="S92" i="10"/>
  <c r="L95" i="10"/>
  <c r="P95" i="10"/>
  <c r="H95" i="10"/>
  <c r="K80" i="10"/>
  <c r="H83" i="10"/>
  <c r="I15" i="6"/>
  <c r="I19" i="6" s="1"/>
  <c r="I21" i="6" s="1"/>
  <c r="I24" i="6" s="1"/>
  <c r="J7" i="6"/>
  <c r="K7" i="6" l="1"/>
  <c r="L7" i="6" s="1"/>
  <c r="M7" i="6" s="1"/>
  <c r="N7" i="6" s="1"/>
  <c r="O7" i="6" s="1"/>
  <c r="P7" i="6" s="1"/>
  <c r="Q7" i="6" s="1"/>
  <c r="R7" i="6" s="1"/>
  <c r="S7" i="6" s="1"/>
  <c r="P99" i="10"/>
  <c r="O95" i="10"/>
  <c r="O99" i="10" s="1"/>
  <c r="N95" i="10"/>
  <c r="N99" i="10" s="1"/>
  <c r="K95" i="10"/>
  <c r="K99" i="10" s="1"/>
  <c r="J95" i="10"/>
  <c r="J99" i="10" s="1"/>
  <c r="H99" i="10"/>
  <c r="I83" i="10"/>
  <c r="I87" i="10" s="1"/>
  <c r="L99" i="10"/>
  <c r="W100" i="10"/>
  <c r="W101" i="10"/>
  <c r="W102" i="10"/>
  <c r="W97" i="10"/>
  <c r="W98" i="10"/>
  <c r="R95" i="10"/>
  <c r="R99" i="10" s="1"/>
  <c r="Q95" i="10"/>
  <c r="Q99" i="10" s="1"/>
  <c r="M95" i="10"/>
  <c r="M99" i="10" s="1"/>
  <c r="I95" i="10"/>
  <c r="I99" i="10" s="1"/>
  <c r="H87" i="10"/>
  <c r="L80" i="10"/>
  <c r="J83" i="10"/>
  <c r="J87" i="10" s="1"/>
  <c r="W73" i="10"/>
  <c r="W74" i="10"/>
  <c r="W72" i="10"/>
  <c r="W76" i="10"/>
  <c r="W96" i="10" l="1"/>
  <c r="S95" i="10"/>
  <c r="S99" i="10" s="1"/>
  <c r="W99" i="10" s="1"/>
  <c r="M80" i="10"/>
  <c r="K83" i="10"/>
  <c r="W95" i="10" l="1"/>
  <c r="K87" i="10"/>
  <c r="L83" i="10"/>
  <c r="N80" i="10"/>
  <c r="R71" i="10"/>
  <c r="R75" i="10" s="1"/>
  <c r="Q71" i="10"/>
  <c r="Q75" i="10" s="1"/>
  <c r="N71" i="10"/>
  <c r="N75" i="10" s="1"/>
  <c r="M71" i="10"/>
  <c r="M75" i="10" s="1"/>
  <c r="K71" i="10"/>
  <c r="K75" i="10" s="1"/>
  <c r="J71" i="10"/>
  <c r="J75" i="10" s="1"/>
  <c r="S71" i="10"/>
  <c r="S75" i="10" s="1"/>
  <c r="O71" i="10"/>
  <c r="O75" i="10" s="1"/>
  <c r="M83" i="10" l="1"/>
  <c r="O80" i="10"/>
  <c r="M87" i="10"/>
  <c r="L87" i="10"/>
  <c r="W78" i="10"/>
  <c r="I71" i="10"/>
  <c r="I75" i="10" s="1"/>
  <c r="L71" i="10"/>
  <c r="L75" i="10" s="1"/>
  <c r="P71" i="10"/>
  <c r="P75" i="10" s="1"/>
  <c r="H71" i="10"/>
  <c r="N83" i="10" l="1"/>
  <c r="P80" i="10"/>
  <c r="H75" i="10"/>
  <c r="W71" i="10"/>
  <c r="Q80" i="10" l="1"/>
  <c r="N87" i="10"/>
  <c r="O83" i="10"/>
  <c r="O87" i="10" s="1"/>
  <c r="W75" i="10"/>
  <c r="H55" i="10"/>
  <c r="P83" i="10" l="1"/>
  <c r="P87" i="10" s="1"/>
  <c r="R80" i="10"/>
  <c r="W77" i="10"/>
  <c r="I55" i="10"/>
  <c r="Q83" i="10" l="1"/>
  <c r="Q87" i="10" s="1"/>
  <c r="W86" i="10"/>
  <c r="W88" i="10"/>
  <c r="W85" i="10"/>
  <c r="W89" i="10"/>
  <c r="W90" i="10"/>
  <c r="H59" i="10"/>
  <c r="H63" i="10" s="1"/>
  <c r="J55" i="10"/>
  <c r="I59" i="10" l="1"/>
  <c r="I63" i="10" s="1"/>
  <c r="R83" i="10"/>
  <c r="W84" i="10"/>
  <c r="K55" i="10"/>
  <c r="J59" i="10" l="1"/>
  <c r="J63" i="10" s="1"/>
  <c r="R87" i="10"/>
  <c r="W87" i="10" s="1"/>
  <c r="W83" i="10"/>
  <c r="L55" i="10"/>
  <c r="K59" i="10" l="1"/>
  <c r="K63" i="10" s="1"/>
  <c r="M55" i="10"/>
  <c r="L59" i="10" l="1"/>
  <c r="L63" i="10" s="1"/>
  <c r="N55" i="10"/>
  <c r="M59" i="10" l="1"/>
  <c r="M63" i="10" s="1"/>
  <c r="O55" i="10"/>
  <c r="P55" i="10" l="1"/>
  <c r="N59" i="10"/>
  <c r="N63" i="10" s="1"/>
  <c r="Q55" i="10" l="1"/>
  <c r="O59" i="10"/>
  <c r="O63" i="10" s="1"/>
  <c r="P59" i="10" l="1"/>
  <c r="P63" i="10" s="1"/>
  <c r="R55" i="10"/>
  <c r="Q59" i="10" l="1"/>
  <c r="S55" i="10"/>
  <c r="H43" i="10" l="1"/>
  <c r="W66" i="10"/>
  <c r="W62" i="10"/>
  <c r="W64" i="10"/>
  <c r="W61" i="10"/>
  <c r="W65" i="10"/>
  <c r="R59" i="10"/>
  <c r="R63" i="10" s="1"/>
  <c r="Q63" i="10"/>
  <c r="T7" i="6"/>
  <c r="S8" i="6"/>
  <c r="I43" i="10" l="1"/>
  <c r="S59" i="10"/>
  <c r="S63" i="10" s="1"/>
  <c r="W63" i="10" s="1"/>
  <c r="W60" i="10"/>
  <c r="W59" i="10"/>
  <c r="U7" i="6"/>
  <c r="T8" i="6"/>
  <c r="J43" i="10" l="1"/>
  <c r="H46" i="10"/>
  <c r="V7" i="6"/>
  <c r="U8" i="6"/>
  <c r="K43" i="10" l="1"/>
  <c r="I46" i="10"/>
  <c r="I50" i="10" s="1"/>
  <c r="H50" i="10"/>
  <c r="W7" i="6"/>
  <c r="V8" i="6"/>
  <c r="L43" i="10" l="1"/>
  <c r="J46" i="10"/>
  <c r="J50" i="10" s="1"/>
  <c r="X7" i="6"/>
  <c r="W8" i="6"/>
  <c r="K46" i="10" l="1"/>
  <c r="M43" i="10"/>
  <c r="Y7" i="6"/>
  <c r="X8" i="6"/>
  <c r="L46" i="10" l="1"/>
  <c r="L50" i="10" s="1"/>
  <c r="K50" i="10"/>
  <c r="N43" i="10"/>
  <c r="Z7" i="6"/>
  <c r="Y8" i="6"/>
  <c r="M46" i="10" l="1"/>
  <c r="M50" i="10" s="1"/>
  <c r="O43" i="10"/>
  <c r="AA7" i="6"/>
  <c r="Z8" i="6"/>
  <c r="N46" i="10" l="1"/>
  <c r="P43" i="10"/>
  <c r="AB7" i="6"/>
  <c r="AA8" i="6"/>
  <c r="O46" i="10" l="1"/>
  <c r="O50" i="10" s="1"/>
  <c r="Q43" i="10"/>
  <c r="N50" i="10"/>
  <c r="AC7" i="6"/>
  <c r="AB8" i="6"/>
  <c r="P46" i="10" l="1"/>
  <c r="P50" i="10" s="1"/>
  <c r="R43" i="10"/>
  <c r="AD7" i="6"/>
  <c r="AC8" i="6"/>
  <c r="S43" i="10" l="1"/>
  <c r="H31" i="10" s="1"/>
  <c r="Q46" i="10"/>
  <c r="Q50" i="10" s="1"/>
  <c r="AE7" i="6"/>
  <c r="AD8" i="6"/>
  <c r="I31" i="10" l="1"/>
  <c r="R46" i="10"/>
  <c r="R50" i="10" s="1"/>
  <c r="W52" i="10"/>
  <c r="W49" i="10"/>
  <c r="W48" i="10"/>
  <c r="W51" i="10"/>
  <c r="W53" i="10"/>
  <c r="AF7" i="6"/>
  <c r="AE8" i="6"/>
  <c r="H34" i="10" l="1"/>
  <c r="J31" i="10"/>
  <c r="S46" i="10"/>
  <c r="W47" i="10"/>
  <c r="AF8" i="6"/>
  <c r="AG7" i="6"/>
  <c r="I34" i="10" l="1"/>
  <c r="I38" i="10" s="1"/>
  <c r="K31" i="10"/>
  <c r="H38" i="10"/>
  <c r="S50" i="10"/>
  <c r="W46" i="10"/>
  <c r="AG8" i="6"/>
  <c r="AH7" i="6"/>
  <c r="J34" i="10" l="1"/>
  <c r="L31" i="10"/>
  <c r="W50" i="10"/>
  <c r="AH8" i="6"/>
  <c r="AI7" i="6"/>
  <c r="K34" i="10" l="1"/>
  <c r="K38" i="10" s="1"/>
  <c r="M31" i="10"/>
  <c r="J38" i="10"/>
  <c r="AI8" i="6"/>
  <c r="AJ7" i="6"/>
  <c r="N31" i="10" l="1"/>
  <c r="L34" i="10"/>
  <c r="AJ8" i="6"/>
  <c r="AK7" i="6"/>
  <c r="M34" i="10" l="1"/>
  <c r="M38" i="10" s="1"/>
  <c r="L38" i="10"/>
  <c r="O31" i="10"/>
  <c r="AK8" i="6"/>
  <c r="AL7" i="6"/>
  <c r="N34" i="10" l="1"/>
  <c r="N38" i="10" s="1"/>
  <c r="P31" i="10"/>
  <c r="AL8" i="6"/>
  <c r="AM7" i="6"/>
  <c r="AN7" i="6" s="1"/>
  <c r="O34" i="10" l="1"/>
  <c r="O38" i="10" s="1"/>
  <c r="Q31" i="10"/>
  <c r="AN8" i="6"/>
  <c r="AO7" i="6"/>
  <c r="AM8" i="6"/>
  <c r="R31" i="10" l="1"/>
  <c r="P34" i="10"/>
  <c r="P38" i="10" s="1"/>
  <c r="AO8" i="6"/>
  <c r="AP7" i="6"/>
  <c r="Q34" i="10" l="1"/>
  <c r="Q38" i="10" s="1"/>
  <c r="S31" i="10"/>
  <c r="AP8" i="6"/>
  <c r="AQ7" i="6"/>
  <c r="W40" i="10" l="1"/>
  <c r="W35" i="10"/>
  <c r="W36" i="10"/>
  <c r="W39" i="10"/>
  <c r="W37" i="10"/>
  <c r="R34" i="10"/>
  <c r="R38" i="10" s="1"/>
  <c r="W41" i="10"/>
  <c r="AQ8" i="6"/>
  <c r="AR7" i="6"/>
  <c r="S34" i="10" l="1"/>
  <c r="AR8" i="6"/>
  <c r="AS7" i="6"/>
  <c r="H22" i="10" l="1"/>
  <c r="S38" i="10"/>
  <c r="W34" i="10"/>
  <c r="W38" i="10"/>
  <c r="AS8" i="6"/>
  <c r="AT7" i="6"/>
  <c r="H26" i="10" l="1"/>
  <c r="AT8" i="6"/>
  <c r="AU7" i="6"/>
  <c r="AU8" i="6" l="1"/>
  <c r="AV7" i="6"/>
  <c r="AV8" i="6" l="1"/>
  <c r="AW7" i="6"/>
  <c r="AW8" i="6" l="1"/>
  <c r="AX7" i="6"/>
  <c r="AX8" i="6" l="1"/>
  <c r="AY7" i="6"/>
  <c r="AY8" i="6" l="1"/>
  <c r="AZ7" i="6"/>
  <c r="AZ8" i="6" l="1"/>
  <c r="BA7" i="6"/>
  <c r="BA8" i="6" l="1"/>
  <c r="BB7" i="6"/>
  <c r="BC7" i="6" s="1"/>
  <c r="BD7" i="6" s="1"/>
  <c r="BE7" i="6" s="1"/>
  <c r="U19" i="10" l="1"/>
  <c r="BF7" i="6"/>
  <c r="BG7" i="6" s="1"/>
  <c r="BH7" i="6" s="1"/>
  <c r="BI7" i="6" s="1"/>
  <c r="BJ7" i="6" s="1"/>
  <c r="BK7" i="6" s="1"/>
  <c r="BL7" i="6" s="1"/>
  <c r="BM7" i="6" s="1"/>
  <c r="BN7" i="6" s="1"/>
  <c r="BO7" i="6" s="1"/>
  <c r="BP7" i="6" s="1"/>
  <c r="BE8" i="6"/>
  <c r="BD8" i="6"/>
  <c r="BC8" i="6"/>
  <c r="BB8" i="6"/>
  <c r="U7" i="10" l="1"/>
  <c r="W29" i="10"/>
  <c r="U23" i="10"/>
  <c r="W25" i="10"/>
  <c r="W28" i="10"/>
  <c r="W27" i="10"/>
  <c r="W24" i="10"/>
  <c r="U47" i="10"/>
  <c r="U97" i="10"/>
  <c r="U95" i="10"/>
  <c r="U77" i="10"/>
  <c r="U102" i="10"/>
  <c r="U35" i="10"/>
  <c r="U52" i="10"/>
  <c r="U78" i="10"/>
  <c r="U48" i="10"/>
  <c r="U51" i="10"/>
  <c r="U83" i="10"/>
  <c r="U65" i="10"/>
  <c r="U89" i="10"/>
  <c r="U39" i="10"/>
  <c r="U53" i="10"/>
  <c r="U37" i="10"/>
  <c r="U49" i="10"/>
  <c r="U86" i="10"/>
  <c r="U74" i="10"/>
  <c r="U87" i="10"/>
  <c r="U72" i="10"/>
  <c r="U59" i="10"/>
  <c r="U46" i="10"/>
  <c r="U88" i="10"/>
  <c r="U76" i="10"/>
  <c r="U101" i="10"/>
  <c r="U31" i="10"/>
  <c r="U84" i="10"/>
  <c r="U55" i="10"/>
  <c r="U80" i="10"/>
  <c r="U60" i="10"/>
  <c r="U100" i="10"/>
  <c r="U64" i="10"/>
  <c r="U85" i="10"/>
  <c r="U40" i="10"/>
  <c r="U68" i="10"/>
  <c r="U34" i="10"/>
  <c r="U98" i="10"/>
  <c r="U96" i="10"/>
  <c r="U62" i="10"/>
  <c r="U90" i="10"/>
  <c r="U43" i="10"/>
  <c r="U92" i="10"/>
  <c r="U36" i="10"/>
  <c r="U50" i="10"/>
  <c r="U41" i="10"/>
  <c r="U75" i="10"/>
  <c r="U66" i="10"/>
  <c r="U61" i="10"/>
  <c r="U73" i="10"/>
  <c r="U99" i="10"/>
  <c r="U63" i="10"/>
  <c r="U71" i="10"/>
  <c r="U38" i="10"/>
  <c r="BP8" i="6"/>
  <c r="BQ7" i="6"/>
  <c r="BR7" i="6" s="1"/>
  <c r="BO8" i="6"/>
  <c r="BN8" i="6"/>
  <c r="BM8" i="6"/>
  <c r="BL8" i="6"/>
  <c r="BK8" i="6"/>
  <c r="BJ8" i="6"/>
  <c r="BI8" i="6"/>
  <c r="BH8" i="6"/>
  <c r="BG8" i="6"/>
  <c r="BF8" i="6"/>
  <c r="U25" i="10" l="1"/>
  <c r="U24" i="10"/>
  <c r="U27" i="10"/>
  <c r="U29" i="10"/>
  <c r="W23" i="10"/>
  <c r="U28" i="10"/>
  <c r="U22" i="10"/>
  <c r="BS7" i="6"/>
  <c r="BR8" i="6"/>
  <c r="BQ8" i="6"/>
  <c r="W26" i="10" l="1"/>
  <c r="W22" i="10"/>
  <c r="BS8" i="6"/>
  <c r="BT7" i="6"/>
  <c r="BU7" i="6" s="1"/>
  <c r="BV7" i="6" s="1"/>
  <c r="BW7" i="6" s="1"/>
  <c r="U26" i="10" l="1"/>
  <c r="BW8" i="6"/>
  <c r="BX7" i="6"/>
  <c r="BV8" i="6"/>
  <c r="BU8" i="6"/>
  <c r="BT8" i="6"/>
  <c r="BX8" i="6" l="1"/>
  <c r="BY7" i="6"/>
  <c r="BZ7" i="6" s="1"/>
  <c r="BZ8" i="6" l="1"/>
  <c r="CA7" i="6"/>
  <c r="CB7" i="6" s="1"/>
  <c r="BY8" i="6"/>
  <c r="CB8" i="6" l="1"/>
  <c r="CC7" i="6"/>
  <c r="CD7" i="6" s="1"/>
  <c r="CA8" i="6"/>
  <c r="CD8" i="6" l="1"/>
  <c r="CE7" i="6"/>
  <c r="CC8" i="6"/>
  <c r="CE8" i="6" l="1"/>
  <c r="CF7" i="6"/>
  <c r="CG7" i="6" s="1"/>
  <c r="CG8" i="6" l="1"/>
  <c r="CH7" i="6"/>
  <c r="CF8" i="6"/>
  <c r="CH8" i="6" l="1"/>
  <c r="CI7" i="6"/>
  <c r="CN23" i="6" s="1"/>
  <c r="CL13" i="6" l="1"/>
  <c r="CL24" i="6"/>
  <c r="CI8" i="6"/>
  <c r="CN18" i="6"/>
  <c r="CN24" i="6"/>
  <c r="CN20" i="6"/>
  <c r="CN13" i="6"/>
  <c r="CN16" i="6"/>
  <c r="CN21" i="6"/>
  <c r="CN22" i="6"/>
  <c r="CN7" i="6"/>
  <c r="CN17" i="6"/>
  <c r="CN19" i="6"/>
  <c r="CN14" i="6"/>
  <c r="CN15" i="6"/>
  <c r="CN12" i="6"/>
  <c r="CN11" i="6"/>
  <c r="CL11" i="6"/>
  <c r="CL22" i="6"/>
  <c r="CL14" i="6"/>
  <c r="CL15" i="6"/>
  <c r="CL23" i="6"/>
  <c r="CL21" i="6" l="1"/>
  <c r="CL12" i="6"/>
  <c r="CL19" i="6"/>
  <c r="CL20" i="6"/>
  <c r="CL18" i="6"/>
  <c r="CL17" i="6"/>
  <c r="CL16" i="6"/>
</calcChain>
</file>

<file path=xl/sharedStrings.xml><?xml version="1.0" encoding="utf-8"?>
<sst xmlns="http://schemas.openxmlformats.org/spreadsheetml/2006/main" count="127" uniqueCount="69">
  <si>
    <t>OBJETIVO DO FUNDO</t>
  </si>
  <si>
    <t>INFORMAÇÕES GERAIS</t>
  </si>
  <si>
    <t>Início das atividades:</t>
  </si>
  <si>
    <t>Despesas totais</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</si>
  <si>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</si>
  <si>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</si>
  <si>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</si>
  <si>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</si>
  <si>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</si>
  <si>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</si>
  <si>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</si>
  <si>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</si>
  <si>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</si>
  <si>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</si>
  <si>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</si>
  <si>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</si>
  <si>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</si>
  <si>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</si>
  <si>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</si>
  <si>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</si>
  <si>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</si>
  <si>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</si>
  <si>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Inadimplência Líquida 12 meses</t>
  </si>
  <si>
    <t>Outras receitas</t>
  </si>
  <si>
    <t>Receitas totais</t>
  </si>
  <si>
    <t>Encargos de lojas vagas e contratuais</t>
  </si>
  <si>
    <t>Outras despesas</t>
  </si>
  <si>
    <t>Resultado estacionamento</t>
  </si>
  <si>
    <t>Administrador</t>
  </si>
  <si>
    <t>Portfólio</t>
  </si>
  <si>
    <t>Inauguração</t>
  </si>
  <si>
    <t>Resultado não Operacional</t>
  </si>
  <si>
    <t>Fluxo de caixa total</t>
  </si>
  <si>
    <t>Vendas</t>
  </si>
  <si>
    <t>Vacância</t>
  </si>
  <si>
    <t>Fluxo de Veículos</t>
  </si>
  <si>
    <t>Receita Imobiliária</t>
  </si>
  <si>
    <t>Imóveis</t>
  </si>
  <si>
    <t>Receita Financeira</t>
  </si>
  <si>
    <t>Despesas do Fundo</t>
  </si>
  <si>
    <t>Resultado Final</t>
  </si>
  <si>
    <t>Resultado / Cota</t>
  </si>
  <si>
    <t>Rendimento / Cota</t>
  </si>
  <si>
    <t/>
  </si>
  <si>
    <t>Março de 2011</t>
  </si>
  <si>
    <t>FII Desenvolvimento para Renda Gestão - Passiva – Shopping Centers</t>
  </si>
  <si>
    <t>Atrium Shopping</t>
  </si>
  <si>
    <t>Santo André  - SP</t>
  </si>
  <si>
    <t>Outubro de 2013</t>
  </si>
  <si>
    <t>Participação</t>
  </si>
  <si>
    <t>Hedge Atrium Shopping Santo André 2021</t>
  </si>
  <si>
    <t>Hedge Atrium Shopping Santo André 2019</t>
  </si>
  <si>
    <t>Hedge Atrium Shopping Santo André 2020</t>
  </si>
  <si>
    <t>Rendimento ATSA11</t>
  </si>
  <si>
    <t>AD Shopping</t>
  </si>
  <si>
    <t>Hedge Atrium Shopping Santo André 2018</t>
  </si>
  <si>
    <t>Fluxo de Caixa ATSA11 (100%)</t>
  </si>
  <si>
    <t>Indicadores Operacionais (100%)</t>
  </si>
  <si>
    <t>Hedge Atrium Shopping Santo André Fundo de Investimento Imobiliário - ATSA11</t>
  </si>
  <si>
    <t>Hedge Atrium Shopping Santo André 2022</t>
  </si>
  <si>
    <t>Hedge Atrium Shopping Santo André 2023</t>
  </si>
  <si>
    <t>Hedge Atrium Shopping Santo André 2024</t>
  </si>
  <si>
    <t>Hedge Atrium Shopping Santo André 2025</t>
  </si>
  <si>
    <t>0,50% ao ano sobre o valor de mercado das Cotas</t>
  </si>
  <si>
    <t>Aluguel mínimo</t>
  </si>
  <si>
    <t>Aluguel complementar</t>
  </si>
  <si>
    <t>Aluguel quiosques/mídia/eventos</t>
  </si>
  <si>
    <t>Resultado sem estacionamento</t>
  </si>
  <si>
    <t xml:space="preserve">Resultado operacional (NOI)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</si>
</sst>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8">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77">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4" fontId="230" fillId="98" borderId="0" xfId="0" applyNumberFormat="1" applyFont="1" applyFill="1" applyAlignment="1">
      <alignment horizontal="right" vertical="center"/>
    </xf>
    <xf numFmtId="174" fontId="25" fillId="4" borderId="0" xfId="5" applyNumberFormat="1" applyFont="1" applyFill="1" applyAlignment="1">
      <alignment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47626</xdr:rowOff>
    </xdr:from>
    <xdr:to>
      <xdr:col>14</xdr:col>
      <xdr:colOff>561533</xdr:colOff>
      <xdr:row>10</xdr:row>
      <xdr:rowOff>134125</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8221" y="1819276"/>
          <a:ext cx="8482412"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como objetivo investir no Atrium Shopping, localizado em Santo André, SP.</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256702</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1"/>
  <sheetViews>
    <sheetView showGridLines="0" tabSelected="1" zoomScale="85" zoomScaleNormal="85" workbookViewId="0"/>
  </sheetViews>
  <sheetFormatPr defaultRowHeight="15"/>
  <cols>
    <col min="1" max="1" width="1.7109375" customWidth="1"/>
    <col min="2" max="16384" width="9.140625" style="1"/>
  </cols>
  <sheetData>
    <row r="1" spans="1:5">
      <c r="A1" s="4"/>
    </row>
    <row r="2" spans="1:5">
      <c r="A2" s="4"/>
    </row>
    <row r="3" spans="1:5">
      <c r="A3" s="4"/>
    </row>
    <row r="4" spans="1:5">
      <c r="A4" s="4"/>
    </row>
    <row r="5" spans="1:5">
      <c r="A5" s="4"/>
    </row>
    <row r="6" spans="1:5" ht="9" customHeight="1">
      <c r="A6" s="4"/>
    </row>
    <row r="7" spans="1:5" ht="21">
      <c r="A7" s="4"/>
      <c r="B7" s="14" t="s">
        <v>58</v>
      </c>
    </row>
    <row r="8" spans="1:5" ht="15.75">
      <c r="A8" s="4"/>
      <c r="B8" s="2"/>
    </row>
    <row r="9" spans="1:5" ht="18.75">
      <c r="A9" s="4"/>
      <c r="B9" s="15" t="s">
        <v>0</v>
      </c>
    </row>
    <row r="12" spans="1:5" ht="18.75">
      <c r="B12" s="15" t="s">
        <v>1</v>
      </c>
    </row>
    <row r="14" spans="1:5" ht="15.75">
      <c r="B14" s="13" t="s">
        <v>2</v>
      </c>
      <c r="E14" s="12" t="s">
        <v>44</v>
      </c>
    </row>
    <row r="15" spans="1:5" ht="7.5" customHeight="1">
      <c r="B15" s="13"/>
      <c r="E15" s="12"/>
    </row>
    <row r="16" spans="1:5" ht="15.75">
      <c r="B16" s="13" t="s">
        <v>9</v>
      </c>
      <c r="E16" s="12" t="s">
        <v>8</v>
      </c>
    </row>
    <row r="17" spans="1:15" ht="7.5" customHeight="1">
      <c r="B17" s="13"/>
      <c r="E17" s="12"/>
    </row>
    <row r="18" spans="1:15" ht="15.75">
      <c r="B18" s="13" t="s">
        <v>10</v>
      </c>
      <c r="E18" s="12" t="s">
        <v>11</v>
      </c>
    </row>
    <row r="19" spans="1:15" ht="7.5" customHeight="1">
      <c r="B19" s="13"/>
      <c r="E19" s="12"/>
    </row>
    <row r="20" spans="1:15" ht="15.75">
      <c r="B20" s="13" t="s">
        <v>12</v>
      </c>
      <c r="E20" s="12" t="s">
        <v>63</v>
      </c>
    </row>
    <row r="21" spans="1:15" ht="7.5" customHeight="1">
      <c r="B21" s="13"/>
      <c r="E21" s="12"/>
    </row>
    <row r="22" spans="1:15" ht="15.75">
      <c r="B22" s="13" t="s">
        <v>13</v>
      </c>
      <c r="E22" s="12" t="s">
        <v>14</v>
      </c>
    </row>
    <row r="23" spans="1:15" ht="7.5" customHeight="1">
      <c r="B23" s="13"/>
      <c r="E23" s="12"/>
    </row>
    <row r="24" spans="1:15" ht="15.75">
      <c r="B24" s="13" t="s">
        <v>15</v>
      </c>
      <c r="E24" s="12" t="s">
        <v>45</v>
      </c>
    </row>
    <row r="25" spans="1:15" ht="7.5" customHeight="1">
      <c r="B25" s="13"/>
      <c r="E25" s="12"/>
    </row>
    <row r="26" spans="1:15" ht="15.75">
      <c r="A26" s="4"/>
      <c r="B26" s="13" t="s">
        <v>16</v>
      </c>
      <c r="E26" s="12" t="s">
        <v>17</v>
      </c>
    </row>
    <row r="27" spans="1:15" ht="7.5" customHeight="1">
      <c r="A27" s="4"/>
      <c r="B27" s="13"/>
      <c r="E27" s="12"/>
    </row>
    <row r="28" spans="1:15" ht="15.75">
      <c r="A28" s="4"/>
      <c r="B28" s="13" t="s">
        <v>18</v>
      </c>
      <c r="E28" s="12" t="s">
        <v>19</v>
      </c>
    </row>
    <row r="29" spans="1:15" ht="15.75">
      <c r="A29" s="4"/>
      <c r="B29" s="13"/>
      <c r="E29" s="12"/>
    </row>
    <row r="30" spans="1:15" ht="7.5" customHeight="1">
      <c r="B30" s="13"/>
      <c r="E30" s="12"/>
    </row>
    <row r="31" spans="1:15" ht="15" customHeight="1">
      <c r="B31" s="76" t="s">
        <v>7</v>
      </c>
      <c r="C31" s="76"/>
      <c r="D31" s="76"/>
      <c r="E31" s="76"/>
      <c r="F31" s="76"/>
      <c r="G31" s="76"/>
      <c r="H31" s="76"/>
      <c r="I31" s="76"/>
      <c r="J31" s="76"/>
      <c r="K31" s="76"/>
      <c r="L31" s="76"/>
      <c r="M31" s="76"/>
      <c r="N31" s="76"/>
      <c r="O31" s="76"/>
    </row>
    <row r="32" spans="1:15">
      <c r="B32" s="76"/>
      <c r="C32" s="76"/>
      <c r="D32" s="76"/>
      <c r="E32" s="76"/>
      <c r="F32" s="76"/>
      <c r="G32" s="76"/>
      <c r="H32" s="76"/>
      <c r="I32" s="76"/>
      <c r="J32" s="76"/>
      <c r="K32" s="76"/>
      <c r="L32" s="76"/>
      <c r="M32" s="76"/>
      <c r="N32" s="76"/>
      <c r="O32" s="76"/>
    </row>
    <row r="33" spans="2:15">
      <c r="B33" s="76"/>
      <c r="C33" s="76"/>
      <c r="D33" s="76"/>
      <c r="E33" s="76"/>
      <c r="F33" s="76"/>
      <c r="G33" s="76"/>
      <c r="H33" s="76"/>
      <c r="I33" s="76"/>
      <c r="J33" s="76"/>
      <c r="K33" s="76"/>
      <c r="L33" s="76"/>
      <c r="M33" s="76"/>
      <c r="N33" s="76"/>
      <c r="O33" s="76"/>
    </row>
    <row r="34" spans="2:15">
      <c r="B34" s="76"/>
      <c r="C34" s="76"/>
      <c r="D34" s="76"/>
      <c r="E34" s="76"/>
      <c r="F34" s="76"/>
      <c r="G34" s="76"/>
      <c r="H34" s="76"/>
      <c r="I34" s="76"/>
      <c r="J34" s="76"/>
      <c r="K34" s="76"/>
      <c r="L34" s="76"/>
      <c r="M34" s="76"/>
      <c r="N34" s="76"/>
      <c r="O34" s="76"/>
    </row>
    <row r="35" spans="2:15">
      <c r="B35" s="76"/>
      <c r="C35" s="76"/>
      <c r="D35" s="76"/>
      <c r="E35" s="76"/>
      <c r="F35" s="76"/>
      <c r="G35" s="76"/>
      <c r="H35" s="76"/>
      <c r="I35" s="76"/>
      <c r="J35" s="76"/>
      <c r="K35" s="76"/>
      <c r="L35" s="76"/>
      <c r="M35" s="76"/>
      <c r="N35" s="76"/>
      <c r="O35" s="76"/>
    </row>
    <row r="36" spans="2:15">
      <c r="B36" s="76"/>
      <c r="C36" s="76"/>
      <c r="D36" s="76"/>
      <c r="E36" s="76"/>
      <c r="F36" s="76"/>
      <c r="G36" s="76"/>
      <c r="H36" s="76"/>
      <c r="I36" s="76"/>
      <c r="J36" s="76"/>
      <c r="K36" s="76"/>
      <c r="L36" s="76"/>
      <c r="M36" s="76"/>
      <c r="N36" s="76"/>
      <c r="O36" s="76"/>
    </row>
    <row r="37" spans="2:15">
      <c r="B37" s="76"/>
      <c r="C37" s="76"/>
      <c r="D37" s="76"/>
      <c r="E37" s="76"/>
      <c r="F37" s="76"/>
      <c r="G37" s="76"/>
      <c r="H37" s="76"/>
      <c r="I37" s="76"/>
      <c r="J37" s="76"/>
      <c r="K37" s="76"/>
      <c r="L37" s="76"/>
      <c r="M37" s="76"/>
      <c r="N37" s="76"/>
      <c r="O37" s="76"/>
    </row>
    <row r="38" spans="2:15">
      <c r="B38" s="76"/>
      <c r="C38" s="76"/>
      <c r="D38" s="76"/>
      <c r="E38" s="76"/>
      <c r="F38" s="76"/>
      <c r="G38" s="76"/>
      <c r="H38" s="76"/>
      <c r="I38" s="76"/>
      <c r="J38" s="76"/>
      <c r="K38" s="76"/>
      <c r="L38" s="76"/>
      <c r="M38" s="76"/>
      <c r="N38" s="76"/>
      <c r="O38" s="76"/>
    </row>
    <row r="39" spans="2:15">
      <c r="B39" s="76"/>
      <c r="C39" s="76"/>
      <c r="D39" s="76"/>
      <c r="E39" s="76"/>
      <c r="F39" s="76"/>
      <c r="G39" s="76"/>
      <c r="H39" s="76"/>
      <c r="I39" s="76"/>
      <c r="J39" s="76"/>
      <c r="K39" s="76"/>
      <c r="L39" s="76"/>
      <c r="M39" s="76"/>
      <c r="N39" s="76"/>
      <c r="O39" s="76"/>
    </row>
    <row r="40" spans="2:15">
      <c r="B40" s="76"/>
      <c r="C40" s="76"/>
      <c r="D40" s="76"/>
      <c r="E40" s="76"/>
      <c r="F40" s="76"/>
      <c r="G40" s="76"/>
      <c r="H40" s="76"/>
      <c r="I40" s="76"/>
      <c r="J40" s="76"/>
      <c r="K40" s="76"/>
      <c r="L40" s="76"/>
      <c r="M40" s="76"/>
      <c r="N40" s="76"/>
      <c r="O40" s="76"/>
    </row>
    <row r="41" spans="2:15">
      <c r="B41" s="76"/>
      <c r="C41" s="76"/>
      <c r="D41" s="76"/>
      <c r="E41" s="76"/>
      <c r="F41" s="76"/>
      <c r="G41" s="76"/>
      <c r="H41" s="76"/>
      <c r="I41" s="76"/>
      <c r="J41" s="76"/>
      <c r="K41" s="76"/>
      <c r="L41" s="76"/>
      <c r="M41" s="76"/>
      <c r="N41" s="76"/>
      <c r="O41" s="76"/>
    </row>
  </sheetData>
  <mergeCells count="1">
    <mergeCell ref="B31:O41"/>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36.7109375" bestFit="1" customWidth="1"/>
    <col min="8" max="8" width="36.7109375" customWidth="1"/>
    <col min="9" max="9" width="31.28515625" customWidth="1"/>
    <col min="11" max="11" width="21.85546875" customWidth="1"/>
    <col min="18" max="22" width="9.140625" style="34"/>
    <col min="23" max="25" width="9.140625" style="21"/>
    <col min="26" max="26" width="9.140625" style="34"/>
  </cols>
  <sheetData>
    <row r="1" spans="1:26">
      <c r="A1" s="4"/>
    </row>
    <row r="2" spans="1:26">
      <c r="A2" s="4"/>
    </row>
    <row r="3" spans="1:26">
      <c r="A3" s="4"/>
    </row>
    <row r="4" spans="1:26">
      <c r="A4" s="4"/>
    </row>
    <row r="5" spans="1:26">
      <c r="A5" s="4"/>
    </row>
    <row r="6" spans="1:26" s="1" customFormat="1" ht="9" customHeight="1">
      <c r="A6" s="4"/>
      <c r="R6" s="35"/>
      <c r="S6" s="35"/>
      <c r="T6" s="35"/>
      <c r="U6" s="35"/>
      <c r="V6" s="35"/>
      <c r="W6" s="36"/>
      <c r="X6" s="36"/>
      <c r="Y6" s="36"/>
      <c r="Z6" s="35"/>
    </row>
    <row r="7" spans="1:26" ht="21">
      <c r="A7" s="4"/>
      <c r="B7" s="14" t="s">
        <v>58</v>
      </c>
      <c r="C7" s="14"/>
      <c r="D7" s="14"/>
      <c r="E7" s="14"/>
      <c r="F7" s="14"/>
      <c r="G7" s="14"/>
      <c r="H7" s="14"/>
    </row>
    <row r="8" spans="1:26">
      <c r="A8" s="4"/>
      <c r="Q8" s="34"/>
      <c r="V8" s="21"/>
      <c r="Y8" s="34"/>
      <c r="Z8"/>
    </row>
    <row r="9" spans="1:26" ht="31.5" customHeight="1">
      <c r="A9" s="4"/>
      <c r="B9" s="56" t="s">
        <v>29</v>
      </c>
      <c r="C9" s="57" t="s">
        <v>5</v>
      </c>
      <c r="D9" s="57" t="s">
        <v>49</v>
      </c>
      <c r="E9" s="57" t="s">
        <v>20</v>
      </c>
      <c r="F9" s="56" t="s">
        <v>6</v>
      </c>
      <c r="G9" s="56" t="s">
        <v>30</v>
      </c>
      <c r="H9" s="58" t="s">
        <v>28</v>
      </c>
      <c r="Q9" s="34"/>
      <c r="W9" s="34"/>
      <c r="X9" s="34"/>
      <c r="Y9" s="34"/>
    </row>
    <row r="10" spans="1:26" ht="31.5" customHeight="1">
      <c r="B10" s="51" t="s">
        <v>46</v>
      </c>
      <c r="C10" s="52">
        <v>33232.299999999996</v>
      </c>
      <c r="D10" s="53">
        <v>1</v>
      </c>
      <c r="E10" s="52">
        <f>C10</f>
        <v>33232.299999999996</v>
      </c>
      <c r="F10" s="54" t="s">
        <v>47</v>
      </c>
      <c r="G10" s="54" t="s">
        <v>48</v>
      </c>
      <c r="H10" s="55" t="s">
        <v>54</v>
      </c>
      <c r="Q10" s="34"/>
      <c r="W10" s="34"/>
      <c r="X10" s="34"/>
      <c r="Y10" s="34"/>
    </row>
    <row r="11" spans="1:26" ht="15.75">
      <c r="B11" s="17"/>
      <c r="C11" s="18"/>
      <c r="D11" s="18"/>
      <c r="E11" s="18"/>
      <c r="F11" s="19"/>
      <c r="G11" s="19"/>
      <c r="H11" s="20"/>
      <c r="Q11" s="34"/>
      <c r="W11" s="34"/>
      <c r="X11" s="34"/>
      <c r="Y11" s="34"/>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02"/>
  <sheetViews>
    <sheetView showGridLines="0" zoomScaleNormal="100" workbookViewId="0">
      <pane xSplit="6" ySplit="8" topLeftCell="G9" activePane="bottomRight" state="frozen"/>
      <selection pane="topRight" activeCell="H1" sqref="H1"/>
      <selection pane="bottomLeft" activeCell="A9" sqref="A9"/>
      <selection pane="bottomRight"/>
    </sheetView>
  </sheetViews>
  <sheetFormatPr defaultColWidth="10.7109375" defaultRowHeight="17.45" customHeight="1"/>
  <cols>
    <col min="1" max="1" width="1.7109375" style="4" customWidth="1"/>
    <col min="2" max="5" width="12.5703125" style="4" customWidth="1"/>
    <col min="6" max="7" width="0.85546875" style="5" customWidth="1"/>
    <col min="8" max="19" width="12.7109375" style="4"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c r="T1" s="4"/>
    </row>
    <row r="2" spans="2:23" ht="17.45" customHeight="1">
      <c r="T2" s="4"/>
    </row>
    <row r="3" spans="2:23" ht="17.45" customHeight="1">
      <c r="T3" s="4"/>
    </row>
    <row r="4" spans="2:23" ht="17.45" customHeight="1">
      <c r="T4" s="4"/>
    </row>
    <row r="5" spans="2:23" ht="17.45" customHeight="1">
      <c r="T5" s="4"/>
    </row>
    <row r="6" spans="2:23" ht="17.45" customHeight="1">
      <c r="H6" s="9"/>
      <c r="I6" s="9"/>
      <c r="J6" s="9"/>
      <c r="K6" s="9"/>
      <c r="L6" s="9"/>
      <c r="M6" s="9"/>
      <c r="N6" s="9"/>
      <c r="O6" s="9"/>
      <c r="P6" s="9"/>
      <c r="Q6" s="9"/>
      <c r="R6" s="9"/>
      <c r="S6" s="9"/>
      <c r="T6" s="4"/>
    </row>
    <row r="7" spans="2:23" ht="24.95" customHeight="1">
      <c r="B7" s="25" t="s">
        <v>62</v>
      </c>
      <c r="C7" s="22"/>
      <c r="D7" s="22"/>
      <c r="E7" s="22"/>
      <c r="F7" s="23"/>
      <c r="G7" s="23"/>
      <c r="H7" s="24">
        <f>EDATE(S19,1)</f>
        <v>45658</v>
      </c>
      <c r="I7" s="24">
        <f>EDATE(H7,1)</f>
        <v>45689</v>
      </c>
      <c r="J7" s="24">
        <f>EDATE(I7,1)</f>
        <v>45717</v>
      </c>
      <c r="K7" s="24">
        <f t="shared" ref="K7:P7" si="0">EDATE(J7,1)</f>
        <v>45748</v>
      </c>
      <c r="L7" s="24">
        <f t="shared" si="0"/>
        <v>45778</v>
      </c>
      <c r="M7" s="24">
        <f t="shared" si="0"/>
        <v>45809</v>
      </c>
      <c r="N7" s="24">
        <f t="shared" si="0"/>
        <v>45839</v>
      </c>
      <c r="O7" s="24">
        <f t="shared" si="0"/>
        <v>45870</v>
      </c>
      <c r="P7" s="24">
        <f t="shared" si="0"/>
        <v>45901</v>
      </c>
      <c r="Q7" s="24"/>
      <c r="R7" s="24"/>
      <c r="S7" s="24"/>
      <c r="T7" s="4"/>
      <c r="U7" s="24" t="str">
        <f>"Jan/"&amp;PROPER(TEXT(MAX($H$7:$S$7),"mmm"))&amp;"-"&amp;RIGHT(W7,2)</f>
        <v>Jan/Set-25</v>
      </c>
      <c r="W7" s="66">
        <v>2025</v>
      </c>
    </row>
    <row r="8" spans="2:23" ht="5.0999999999999996" customHeight="1">
      <c r="B8" s="3"/>
      <c r="C8" s="6"/>
      <c r="D8" s="6"/>
      <c r="E8" s="6"/>
      <c r="H8" s="8"/>
      <c r="I8" s="8"/>
      <c r="J8" s="8"/>
      <c r="K8" s="8"/>
      <c r="L8" s="8"/>
      <c r="M8" s="8"/>
      <c r="N8" s="8"/>
      <c r="O8" s="8"/>
      <c r="P8" s="8"/>
      <c r="Q8" s="8"/>
      <c r="R8" s="8"/>
      <c r="S8" s="8"/>
      <c r="T8" s="4"/>
      <c r="U8" s="7"/>
      <c r="W8" s="7"/>
    </row>
    <row r="9" spans="2:23" ht="13.5">
      <c r="B9" s="71"/>
      <c r="C9" s="71"/>
      <c r="D9" s="71"/>
      <c r="E9" s="71"/>
      <c r="H9" s="72"/>
      <c r="I9" s="72"/>
      <c r="J9" s="72"/>
      <c r="K9" s="72"/>
      <c r="L9" s="72"/>
      <c r="M9" s="72"/>
      <c r="N9" s="72"/>
      <c r="O9" s="72"/>
      <c r="P9" s="72"/>
      <c r="Q9" s="72"/>
      <c r="R9" s="72"/>
      <c r="S9" s="72"/>
      <c r="T9" s="4"/>
      <c r="U9" s="72"/>
      <c r="W9" s="72"/>
    </row>
    <row r="10" spans="2:23" ht="13.5">
      <c r="B10" s="67" t="s">
        <v>36</v>
      </c>
      <c r="C10" s="67"/>
      <c r="D10" s="67"/>
      <c r="E10" s="67"/>
      <c r="H10" s="68">
        <f t="shared" ref="H10:I10" si="1">+H11+H12</f>
        <v>737562.72</v>
      </c>
      <c r="I10" s="68">
        <f t="shared" si="1"/>
        <v>875089.36999999976</v>
      </c>
      <c r="J10" s="68">
        <f t="shared" ref="J10:L10" si="2">+J11+J12</f>
        <v>135100.01999999999</v>
      </c>
      <c r="K10" s="68">
        <f t="shared" si="2"/>
        <v>1222500.75</v>
      </c>
      <c r="L10" s="68">
        <f t="shared" si="2"/>
        <v>451910.91</v>
      </c>
      <c r="M10" s="68">
        <f t="shared" ref="M10:N10" si="3">+M11+M12</f>
        <v>669093.06999999995</v>
      </c>
      <c r="N10" s="68">
        <f t="shared" si="3"/>
        <v>640519.03</v>
      </c>
      <c r="O10" s="68">
        <f t="shared" ref="O10:P10" si="4">+O11+O12</f>
        <v>553374.82999999996</v>
      </c>
      <c r="P10" s="68">
        <f t="shared" si="4"/>
        <v>616355.07999999996</v>
      </c>
      <c r="Q10" s="68"/>
      <c r="R10" s="68"/>
      <c r="S10" s="68"/>
      <c r="T10" s="4"/>
      <c r="U10" s="68">
        <f t="shared" ref="U10:U15" ca="1" si="5">SUM(OFFSET(A10,0,7,,MONTH(MAX($H$7:$S$7))))</f>
        <v>5901505.7800000003</v>
      </c>
      <c r="W10" s="68">
        <f t="shared" ref="W10:W15" si="6">SUM(H10:S10)</f>
        <v>5901505.7800000003</v>
      </c>
    </row>
    <row r="11" spans="2:23" ht="13.5">
      <c r="B11" s="69" t="s">
        <v>37</v>
      </c>
      <c r="C11" s="69"/>
      <c r="D11" s="69"/>
      <c r="E11" s="69"/>
      <c r="H11" s="70">
        <v>724495.65</v>
      </c>
      <c r="I11" s="70">
        <v>863645.94999999972</v>
      </c>
      <c r="J11" s="70">
        <v>120790.57999999999</v>
      </c>
      <c r="K11" s="70">
        <v>1205165.31</v>
      </c>
      <c r="L11" s="70">
        <v>426858.58999999997</v>
      </c>
      <c r="M11" s="70">
        <v>643317.04999999993</v>
      </c>
      <c r="N11" s="70">
        <v>611031.93000000017</v>
      </c>
      <c r="O11" s="70">
        <v>525865.98</v>
      </c>
      <c r="P11" s="70">
        <v>585692.6</v>
      </c>
      <c r="Q11" s="70"/>
      <c r="R11" s="70"/>
      <c r="S11" s="70"/>
      <c r="T11" s="4"/>
      <c r="U11" s="70">
        <f t="shared" ca="1" si="5"/>
        <v>5706863.6399999987</v>
      </c>
      <c r="W11" s="70">
        <f t="shared" si="6"/>
        <v>5706863.6399999987</v>
      </c>
    </row>
    <row r="12" spans="2:23" ht="13.5">
      <c r="B12" s="69" t="s">
        <v>38</v>
      </c>
      <c r="C12" s="69"/>
      <c r="D12" s="69"/>
      <c r="E12" s="69"/>
      <c r="H12" s="70">
        <v>13067.07</v>
      </c>
      <c r="I12" s="70">
        <v>11443.42</v>
      </c>
      <c r="J12" s="70">
        <v>14309.440000000002</v>
      </c>
      <c r="K12" s="70">
        <v>17335.439999999828</v>
      </c>
      <c r="L12" s="70">
        <v>25052.32</v>
      </c>
      <c r="M12" s="70">
        <v>25776.02</v>
      </c>
      <c r="N12" s="70">
        <v>29487.099999999919</v>
      </c>
      <c r="O12" s="70">
        <v>27508.85</v>
      </c>
      <c r="P12" s="70">
        <v>30662.48</v>
      </c>
      <c r="Q12" s="70"/>
      <c r="R12" s="70"/>
      <c r="S12" s="70"/>
      <c r="T12" s="4"/>
      <c r="U12" s="70">
        <f t="shared" ca="1" si="5"/>
        <v>194642.13999999978</v>
      </c>
      <c r="W12" s="70">
        <f t="shared" si="6"/>
        <v>194642.13999999978</v>
      </c>
    </row>
    <row r="13" spans="2:23" ht="13.5">
      <c r="B13" s="67" t="s">
        <v>39</v>
      </c>
      <c r="C13" s="67"/>
      <c r="D13" s="67"/>
      <c r="E13" s="67"/>
      <c r="H13" s="68">
        <v>-43285.710000000006</v>
      </c>
      <c r="I13" s="68">
        <v>-71001.780000000013</v>
      </c>
      <c r="J13" s="68">
        <v>-70802.25</v>
      </c>
      <c r="K13" s="68">
        <v>-43463.450000000004</v>
      </c>
      <c r="L13" s="68">
        <v>-64774.240000000005</v>
      </c>
      <c r="M13" s="68">
        <v>-46988.780000000006</v>
      </c>
      <c r="N13" s="68">
        <v>-40400.419999999991</v>
      </c>
      <c r="O13" s="68">
        <v>-46594.06</v>
      </c>
      <c r="P13" s="68">
        <v>-42062.070000000007</v>
      </c>
      <c r="Q13" s="68"/>
      <c r="R13" s="68"/>
      <c r="S13" s="68"/>
      <c r="T13" s="4"/>
      <c r="U13" s="68">
        <f t="shared" ca="1" si="5"/>
        <v>-469372.76000000007</v>
      </c>
      <c r="W13" s="68">
        <f t="shared" si="6"/>
        <v>-469372.76000000007</v>
      </c>
    </row>
    <row r="14" spans="2:23" ht="13.5">
      <c r="B14" s="71" t="s">
        <v>40</v>
      </c>
      <c r="C14" s="71"/>
      <c r="D14" s="71"/>
      <c r="E14" s="71"/>
      <c r="H14" s="72">
        <f t="shared" ref="H14:I14" si="7">+H10+H13</f>
        <v>694277.01</v>
      </c>
      <c r="I14" s="72">
        <f t="shared" si="7"/>
        <v>804087.58999999973</v>
      </c>
      <c r="J14" s="72">
        <f t="shared" ref="J14:L14" si="8">+J10+J13</f>
        <v>64297.76999999999</v>
      </c>
      <c r="K14" s="72">
        <f t="shared" si="8"/>
        <v>1179037.3</v>
      </c>
      <c r="L14" s="72">
        <f t="shared" si="8"/>
        <v>387136.67</v>
      </c>
      <c r="M14" s="72">
        <f t="shared" ref="M14:N14" si="9">+M10+M13</f>
        <v>622104.28999999992</v>
      </c>
      <c r="N14" s="72">
        <f t="shared" si="9"/>
        <v>600118.61</v>
      </c>
      <c r="O14" s="72">
        <f t="shared" ref="O14:P14" si="10">+O10+O13</f>
        <v>506780.76999999996</v>
      </c>
      <c r="P14" s="72">
        <f t="shared" si="10"/>
        <v>574293.01</v>
      </c>
      <c r="Q14" s="72"/>
      <c r="R14" s="72"/>
      <c r="S14" s="72"/>
      <c r="T14" s="4"/>
      <c r="U14" s="72">
        <f t="shared" ca="1" si="5"/>
        <v>5432133.0199999996</v>
      </c>
      <c r="W14" s="72">
        <f t="shared" si="6"/>
        <v>5432133.0199999996</v>
      </c>
    </row>
    <row r="15" spans="2:23" ht="13.5">
      <c r="B15" s="67" t="s">
        <v>53</v>
      </c>
      <c r="C15" s="67"/>
      <c r="D15" s="67"/>
      <c r="E15" s="67"/>
      <c r="H15" s="68">
        <v>0</v>
      </c>
      <c r="I15" s="68">
        <v>0</v>
      </c>
      <c r="J15" s="68">
        <v>210136.91999999998</v>
      </c>
      <c r="K15" s="68">
        <v>210136.91999999998</v>
      </c>
      <c r="L15" s="68">
        <v>210136.91999999998</v>
      </c>
      <c r="M15" s="68">
        <v>928104.7300000001</v>
      </c>
      <c r="N15" s="68">
        <v>262671.14999999997</v>
      </c>
      <c r="O15" s="68">
        <v>262671.14999999997</v>
      </c>
      <c r="P15" s="68">
        <v>262671.14999999997</v>
      </c>
      <c r="Q15" s="68"/>
      <c r="R15" s="68"/>
      <c r="S15" s="68"/>
      <c r="T15" s="4"/>
      <c r="U15" s="68">
        <f t="shared" ca="1" si="5"/>
        <v>2346528.94</v>
      </c>
      <c r="W15" s="68">
        <f t="shared" si="6"/>
        <v>2346528.94</v>
      </c>
    </row>
    <row r="16" spans="2:23" ht="13.5">
      <c r="B16" s="71" t="s">
        <v>41</v>
      </c>
      <c r="C16" s="73"/>
      <c r="D16" s="73"/>
      <c r="E16" s="73"/>
      <c r="H16" s="74">
        <v>0.39647122076406183</v>
      </c>
      <c r="I16" s="74">
        <v>0.45917923799397065</v>
      </c>
      <c r="J16" s="74">
        <v>3.6717642953936883E-2</v>
      </c>
      <c r="K16" s="74">
        <v>0.67329661060988233</v>
      </c>
      <c r="L16" s="74">
        <v>0.22107681220415717</v>
      </c>
      <c r="M16" s="74">
        <v>0.35525653845121546</v>
      </c>
      <c r="N16" s="74">
        <v>0.34270147863592937</v>
      </c>
      <c r="O16" s="74">
        <v>0.28940032241835462</v>
      </c>
      <c r="P16" s="74">
        <v>0.3279536085329508</v>
      </c>
      <c r="Q16" s="74"/>
      <c r="R16" s="74"/>
      <c r="S16" s="74"/>
      <c r="T16" s="4"/>
      <c r="U16" s="74">
        <f ca="1">AVERAGE(OFFSET(A16,0,7,,MONTH(MAX($H$7:$S$7))))</f>
        <v>0.34467260806271771</v>
      </c>
      <c r="W16" s="74">
        <f>AVERAGE(H16:S16)</f>
        <v>0.34467260806271771</v>
      </c>
    </row>
    <row r="17" spans="2:23" ht="13.5">
      <c r="B17" s="71" t="s">
        <v>42</v>
      </c>
      <c r="C17" s="73"/>
      <c r="D17" s="73"/>
      <c r="E17" s="73"/>
      <c r="H17" s="74">
        <v>0</v>
      </c>
      <c r="I17" s="74">
        <v>0</v>
      </c>
      <c r="J17" s="74">
        <v>0.12</v>
      </c>
      <c r="K17" s="74">
        <v>0.12</v>
      </c>
      <c r="L17" s="74">
        <v>0.12</v>
      </c>
      <c r="M17" s="74">
        <v>0.53</v>
      </c>
      <c r="N17" s="74">
        <v>0.14999999999999997</v>
      </c>
      <c r="O17" s="74">
        <v>0.14999999999999997</v>
      </c>
      <c r="P17" s="74">
        <v>0.14999999999999997</v>
      </c>
      <c r="Q17" s="74"/>
      <c r="R17" s="74"/>
      <c r="S17" s="74"/>
      <c r="T17" s="4"/>
      <c r="U17" s="74">
        <f ca="1">AVERAGE(OFFSET(A17,0,7,,MONTH(MAX($H$7:$S$7))))</f>
        <v>0.14888888888888888</v>
      </c>
      <c r="W17" s="74">
        <f>AVERAGE(H17:S17)</f>
        <v>0.14888888888888888</v>
      </c>
    </row>
    <row r="18" spans="2:23" ht="24" customHeight="1">
      <c r="B18" s="3"/>
      <c r="C18" s="6"/>
      <c r="D18" s="6"/>
      <c r="E18" s="6"/>
      <c r="H18" s="8"/>
      <c r="I18" s="8"/>
      <c r="J18" s="8"/>
      <c r="K18" s="8"/>
      <c r="L18" s="8"/>
      <c r="M18" s="8"/>
      <c r="N18" s="8"/>
      <c r="O18" s="8"/>
      <c r="P18" s="8"/>
      <c r="Q18" s="8"/>
      <c r="R18" s="8"/>
      <c r="S18" s="8"/>
      <c r="T18" s="4"/>
      <c r="U18" s="7"/>
      <c r="W18" s="7"/>
    </row>
    <row r="19" spans="2:23" ht="24.95" customHeight="1">
      <c r="B19" s="25" t="s">
        <v>61</v>
      </c>
      <c r="C19" s="22"/>
      <c r="D19" s="22"/>
      <c r="E19" s="22"/>
      <c r="F19" s="23"/>
      <c r="G19" s="23"/>
      <c r="H19" s="24">
        <f>EDATE(S31,1)</f>
        <v>45292</v>
      </c>
      <c r="I19" s="24">
        <f t="shared" ref="I19" si="11">EDATE(H19,1)</f>
        <v>45323</v>
      </c>
      <c r="J19" s="24">
        <f t="shared" ref="J19" si="12">EDATE(I19,1)</f>
        <v>45352</v>
      </c>
      <c r="K19" s="24">
        <f t="shared" ref="K19" si="13">EDATE(J19,1)</f>
        <v>45383</v>
      </c>
      <c r="L19" s="24">
        <f t="shared" ref="L19" si="14">EDATE(K19,1)</f>
        <v>45413</v>
      </c>
      <c r="M19" s="24">
        <f t="shared" ref="M19" si="15">EDATE(L19,1)</f>
        <v>45444</v>
      </c>
      <c r="N19" s="24">
        <f t="shared" ref="N19" si="16">EDATE(M19,1)</f>
        <v>45474</v>
      </c>
      <c r="O19" s="24">
        <f t="shared" ref="O19" si="17">EDATE(N19,1)</f>
        <v>45505</v>
      </c>
      <c r="P19" s="24">
        <f t="shared" ref="P19" si="18">EDATE(O19,1)</f>
        <v>45536</v>
      </c>
      <c r="Q19" s="24">
        <f t="shared" ref="Q19" si="19">EDATE(P19,1)</f>
        <v>45566</v>
      </c>
      <c r="R19" s="24">
        <f t="shared" ref="R19" si="20">EDATE(Q19,1)</f>
        <v>45597</v>
      </c>
      <c r="S19" s="24">
        <f t="shared" ref="S19" si="21">EDATE(R19,1)</f>
        <v>45627</v>
      </c>
      <c r="U19" s="24" t="str">
        <f>"Jan/"&amp;PROPER(TEXT(MAX($H$7:$S$7),"mmm"))&amp;"-"&amp;RIGHT(W19,2)</f>
        <v>Jan/Set-24</v>
      </c>
      <c r="W19" s="66">
        <v>2024</v>
      </c>
    </row>
    <row r="20" spans="2:23" ht="5.0999999999999996" customHeight="1">
      <c r="B20" s="3"/>
      <c r="C20" s="6"/>
      <c r="D20" s="6"/>
      <c r="E20" s="6"/>
      <c r="H20" s="8"/>
      <c r="I20" s="8"/>
      <c r="J20" s="8"/>
      <c r="K20" s="8"/>
      <c r="L20" s="8"/>
      <c r="M20" s="8"/>
      <c r="N20" s="8"/>
      <c r="O20" s="8"/>
      <c r="P20" s="8"/>
      <c r="Q20" s="8"/>
      <c r="R20" s="8"/>
      <c r="S20" s="8"/>
      <c r="U20" s="7"/>
      <c r="W20" s="7"/>
    </row>
    <row r="21" spans="2:23" ht="13.5">
      <c r="B21" s="71"/>
      <c r="C21" s="71"/>
      <c r="D21" s="71"/>
      <c r="E21" s="71"/>
      <c r="H21" s="72"/>
      <c r="I21" s="72"/>
      <c r="J21" s="72"/>
      <c r="K21" s="72"/>
      <c r="L21" s="72"/>
      <c r="M21" s="72"/>
      <c r="N21" s="72"/>
      <c r="O21" s="72"/>
      <c r="P21" s="72"/>
      <c r="Q21" s="72"/>
      <c r="R21" s="72"/>
      <c r="S21" s="72"/>
      <c r="U21" s="72"/>
      <c r="W21" s="72"/>
    </row>
    <row r="22" spans="2:23" ht="13.5">
      <c r="B22" s="67" t="s">
        <v>36</v>
      </c>
      <c r="C22" s="67"/>
      <c r="D22" s="67"/>
      <c r="E22" s="67"/>
      <c r="H22" s="68">
        <f t="shared" ref="H22" si="22">+H23+H24</f>
        <v>280499.42999999982</v>
      </c>
      <c r="I22" s="68">
        <f t="shared" ref="I22:S22" si="23">+I23+I24</f>
        <v>225826.44999999998</v>
      </c>
      <c r="J22" s="68">
        <f t="shared" si="23"/>
        <v>45111.34</v>
      </c>
      <c r="K22" s="68">
        <f t="shared" si="23"/>
        <v>52454.18</v>
      </c>
      <c r="L22" s="68">
        <f t="shared" si="23"/>
        <v>225993.22</v>
      </c>
      <c r="M22" s="68">
        <f t="shared" si="23"/>
        <v>1155764.05</v>
      </c>
      <c r="N22" s="68">
        <f t="shared" si="23"/>
        <v>371769.43</v>
      </c>
      <c r="O22" s="68">
        <f t="shared" si="23"/>
        <v>816292.36</v>
      </c>
      <c r="P22" s="68">
        <f t="shared" si="23"/>
        <v>892409.98</v>
      </c>
      <c r="Q22" s="68">
        <f t="shared" si="23"/>
        <v>128534.87999999999</v>
      </c>
      <c r="R22" s="68">
        <f t="shared" si="23"/>
        <v>380654.18000000005</v>
      </c>
      <c r="S22" s="68">
        <f t="shared" si="23"/>
        <v>509052.99000000005</v>
      </c>
      <c r="U22" s="68">
        <f t="shared" ref="U22:U27" ca="1" si="24">SUM(OFFSET(A22,0,7,,MONTH(MAX($H$7:$S$7))))</f>
        <v>4066120.44</v>
      </c>
      <c r="W22" s="68">
        <f t="shared" ref="W22:W27" si="25">SUM(H22:S22)</f>
        <v>5084362.49</v>
      </c>
    </row>
    <row r="23" spans="2:23" ht="13.5">
      <c r="B23" s="69" t="s">
        <v>37</v>
      </c>
      <c r="C23" s="69"/>
      <c r="D23" s="69"/>
      <c r="E23" s="69"/>
      <c r="H23" s="70">
        <v>270606.46999999991</v>
      </c>
      <c r="I23" s="70">
        <v>217838.02</v>
      </c>
      <c r="J23" s="70">
        <v>37413.919999999998</v>
      </c>
      <c r="K23" s="70">
        <v>44146.39</v>
      </c>
      <c r="L23" s="70">
        <v>218783.85</v>
      </c>
      <c r="M23" s="70">
        <v>1149287.08</v>
      </c>
      <c r="N23" s="70">
        <v>362453.07</v>
      </c>
      <c r="O23" s="70">
        <v>807564.76</v>
      </c>
      <c r="P23" s="70">
        <v>879016.62</v>
      </c>
      <c r="Q23" s="70">
        <v>114172.98</v>
      </c>
      <c r="R23" s="70">
        <v>369609.78</v>
      </c>
      <c r="S23" s="70">
        <v>493386.41000000003</v>
      </c>
      <c r="U23" s="70">
        <f t="shared" ca="1" si="24"/>
        <v>3987110.1799999997</v>
      </c>
      <c r="W23" s="70">
        <f t="shared" si="25"/>
        <v>4964279.3499999996</v>
      </c>
    </row>
    <row r="24" spans="2:23" ht="13.5">
      <c r="B24" s="69" t="s">
        <v>38</v>
      </c>
      <c r="C24" s="69"/>
      <c r="D24" s="69"/>
      <c r="E24" s="69"/>
      <c r="H24" s="70">
        <v>9892.9599999999191</v>
      </c>
      <c r="I24" s="70">
        <v>7988.43</v>
      </c>
      <c r="J24" s="70">
        <v>7697.42</v>
      </c>
      <c r="K24" s="70">
        <v>8307.7900000000009</v>
      </c>
      <c r="L24" s="70">
        <v>7209.37</v>
      </c>
      <c r="M24" s="70">
        <v>6476.97</v>
      </c>
      <c r="N24" s="70">
        <v>9316.36</v>
      </c>
      <c r="O24" s="70">
        <v>8727.6</v>
      </c>
      <c r="P24" s="70">
        <v>13393.359999999986</v>
      </c>
      <c r="Q24" s="70">
        <v>14361.9</v>
      </c>
      <c r="R24" s="70">
        <v>11044.4</v>
      </c>
      <c r="S24" s="70">
        <v>15666.58</v>
      </c>
      <c r="U24" s="70">
        <f t="shared" ca="1" si="24"/>
        <v>79010.259999999907</v>
      </c>
      <c r="W24" s="70">
        <f t="shared" si="25"/>
        <v>120083.1399999999</v>
      </c>
    </row>
    <row r="25" spans="2:23" ht="13.5">
      <c r="B25" s="67" t="s">
        <v>39</v>
      </c>
      <c r="C25" s="67"/>
      <c r="D25" s="67"/>
      <c r="E25" s="67"/>
      <c r="H25" s="68">
        <v>-41428.800000000003</v>
      </c>
      <c r="I25" s="68">
        <v>-71157.279999999999</v>
      </c>
      <c r="J25" s="68">
        <v>-67600.56</v>
      </c>
      <c r="K25" s="68">
        <v>-45988.82</v>
      </c>
      <c r="L25" s="68">
        <v>-70758.569999999992</v>
      </c>
      <c r="M25" s="68">
        <v>-48726.399999999994</v>
      </c>
      <c r="N25" s="68">
        <v>-42690.990000000005</v>
      </c>
      <c r="O25" s="68">
        <v>-48856.060000000005</v>
      </c>
      <c r="P25" s="68">
        <v>-51419.169999999991</v>
      </c>
      <c r="Q25" s="68">
        <v>-44276.33</v>
      </c>
      <c r="R25" s="68">
        <v>-48749.149999999987</v>
      </c>
      <c r="S25" s="68">
        <v>-52096.359999999993</v>
      </c>
      <c r="U25" s="68">
        <f t="shared" ca="1" si="24"/>
        <v>-488626.65</v>
      </c>
      <c r="W25" s="68">
        <f t="shared" si="25"/>
        <v>-633748.49</v>
      </c>
    </row>
    <row r="26" spans="2:23" ht="13.5">
      <c r="B26" s="71" t="s">
        <v>40</v>
      </c>
      <c r="C26" s="71"/>
      <c r="D26" s="71"/>
      <c r="E26" s="71"/>
      <c r="H26" s="72">
        <f t="shared" ref="H26" si="26">+H22+H25</f>
        <v>239070.62999999983</v>
      </c>
      <c r="I26" s="72">
        <f t="shared" ref="I26:S26" si="27">+I22+I25</f>
        <v>154669.16999999998</v>
      </c>
      <c r="J26" s="72">
        <f t="shared" si="27"/>
        <v>-22489.22</v>
      </c>
      <c r="K26" s="72">
        <f t="shared" si="27"/>
        <v>6465.3600000000006</v>
      </c>
      <c r="L26" s="72">
        <f t="shared" si="27"/>
        <v>155234.65000000002</v>
      </c>
      <c r="M26" s="72">
        <f t="shared" si="27"/>
        <v>1107037.6500000001</v>
      </c>
      <c r="N26" s="72">
        <f t="shared" si="27"/>
        <v>329078.44</v>
      </c>
      <c r="O26" s="72">
        <f t="shared" si="27"/>
        <v>767436.29999999993</v>
      </c>
      <c r="P26" s="72">
        <f t="shared" si="27"/>
        <v>840990.80999999994</v>
      </c>
      <c r="Q26" s="72">
        <f t="shared" si="27"/>
        <v>84258.549999999988</v>
      </c>
      <c r="R26" s="72">
        <f t="shared" si="27"/>
        <v>331905.03000000009</v>
      </c>
      <c r="S26" s="72">
        <f t="shared" si="27"/>
        <v>456956.63000000006</v>
      </c>
      <c r="U26" s="72">
        <f t="shared" ca="1" si="24"/>
        <v>3577493.79</v>
      </c>
      <c r="W26" s="72">
        <f t="shared" si="25"/>
        <v>4450614</v>
      </c>
    </row>
    <row r="27" spans="2:23" ht="13.5">
      <c r="B27" s="67" t="s">
        <v>53</v>
      </c>
      <c r="C27" s="67"/>
      <c r="D27" s="67"/>
      <c r="E27" s="67"/>
      <c r="H27" s="68">
        <v>0</v>
      </c>
      <c r="I27" s="68">
        <v>0</v>
      </c>
      <c r="J27" s="68">
        <v>0</v>
      </c>
      <c r="K27" s="68">
        <v>0</v>
      </c>
      <c r="L27" s="68">
        <v>0</v>
      </c>
      <c r="M27" s="68">
        <v>1260821.52</v>
      </c>
      <c r="N27" s="68">
        <v>0</v>
      </c>
      <c r="O27" s="68">
        <v>0</v>
      </c>
      <c r="P27" s="68">
        <v>875570.5</v>
      </c>
      <c r="Q27" s="68">
        <v>0</v>
      </c>
      <c r="R27" s="68">
        <v>0</v>
      </c>
      <c r="S27" s="68">
        <v>1803675.23</v>
      </c>
      <c r="U27" s="68">
        <f t="shared" ca="1" si="24"/>
        <v>2136392.02</v>
      </c>
      <c r="W27" s="68">
        <f t="shared" si="25"/>
        <v>3940067.25</v>
      </c>
    </row>
    <row r="28" spans="2:23" ht="13.5">
      <c r="B28" s="71" t="s">
        <v>41</v>
      </c>
      <c r="C28" s="73"/>
      <c r="D28" s="73"/>
      <c r="E28" s="73"/>
      <c r="H28" s="74">
        <v>0.13652277572165794</v>
      </c>
      <c r="I28" s="74">
        <v>8.8324795090743688E-2</v>
      </c>
      <c r="J28" s="74">
        <v>-1.284260947576466E-2</v>
      </c>
      <c r="K28" s="74">
        <v>3.6920841896797576E-3</v>
      </c>
      <c r="L28" s="74">
        <v>8.8647715974898664E-2</v>
      </c>
      <c r="M28" s="74">
        <v>0.63218076100097031</v>
      </c>
      <c r="N28" s="74">
        <v>0.18792229751916037</v>
      </c>
      <c r="O28" s="74">
        <v>0.43824929003432617</v>
      </c>
      <c r="P28" s="74">
        <v>0.48025305215285347</v>
      </c>
      <c r="Q28" s="74">
        <v>4.8116370983261762E-2</v>
      </c>
      <c r="R28" s="74">
        <v>0.18953643938437859</v>
      </c>
      <c r="S28" s="74">
        <v>0.26094793623129153</v>
      </c>
      <c r="U28" s="74">
        <f ca="1">AVERAGE(OFFSET(A28,0,7,,MONTH(MAX($H$7:$S$7))))</f>
        <v>0.22699446246761401</v>
      </c>
      <c r="W28" s="74">
        <f>AVERAGE(H28:S28)</f>
        <v>0.21179590906728815</v>
      </c>
    </row>
    <row r="29" spans="2:23" ht="13.5">
      <c r="B29" s="71" t="s">
        <v>42</v>
      </c>
      <c r="C29" s="73"/>
      <c r="D29" s="73"/>
      <c r="E29" s="73"/>
      <c r="H29" s="74">
        <v>0</v>
      </c>
      <c r="I29" s="74">
        <v>0</v>
      </c>
      <c r="J29" s="74">
        <v>0</v>
      </c>
      <c r="K29" s="74">
        <v>0</v>
      </c>
      <c r="L29" s="74">
        <v>0</v>
      </c>
      <c r="M29" s="74">
        <v>0.72</v>
      </c>
      <c r="N29" s="74">
        <v>0</v>
      </c>
      <c r="O29" s="74">
        <v>0</v>
      </c>
      <c r="P29" s="74">
        <v>0.5</v>
      </c>
      <c r="Q29" s="74">
        <v>0</v>
      </c>
      <c r="R29" s="74">
        <v>0</v>
      </c>
      <c r="S29" s="74">
        <v>1.03</v>
      </c>
      <c r="U29" s="74">
        <f ca="1">AVERAGE(OFFSET(A29,0,7,,MONTH(MAX($H$7:$S$7))))</f>
        <v>0.13555555555555554</v>
      </c>
      <c r="W29" s="74">
        <f>AVERAGE(H29:S29)</f>
        <v>0.1875</v>
      </c>
    </row>
    <row r="30" spans="2:23" ht="24" customHeight="1">
      <c r="B30" s="3"/>
      <c r="C30" s="6"/>
      <c r="D30" s="6"/>
      <c r="E30" s="6"/>
      <c r="H30" s="8"/>
      <c r="I30" s="8"/>
      <c r="J30" s="8"/>
      <c r="K30" s="8"/>
      <c r="L30" s="8"/>
      <c r="M30" s="8"/>
      <c r="N30" s="8"/>
      <c r="O30" s="8"/>
      <c r="P30" s="8"/>
      <c r="Q30" s="8"/>
      <c r="R30" s="8"/>
      <c r="S30" s="8"/>
      <c r="T30" s="4"/>
      <c r="U30" s="7"/>
      <c r="W30" s="7"/>
    </row>
    <row r="31" spans="2:23" ht="24.75" customHeight="1">
      <c r="B31" s="25" t="s">
        <v>60</v>
      </c>
      <c r="C31" s="22"/>
      <c r="D31" s="22"/>
      <c r="E31" s="22"/>
      <c r="F31" s="23"/>
      <c r="G31" s="23"/>
      <c r="H31" s="24">
        <f>EDATE(S43,1)</f>
        <v>44927</v>
      </c>
      <c r="I31" s="24">
        <f t="shared" ref="I31" si="28">EDATE(H31,1)</f>
        <v>44958</v>
      </c>
      <c r="J31" s="24">
        <f t="shared" ref="J31" si="29">EDATE(I31,1)</f>
        <v>44986</v>
      </c>
      <c r="K31" s="24">
        <f t="shared" ref="K31" si="30">EDATE(J31,1)</f>
        <v>45017</v>
      </c>
      <c r="L31" s="24">
        <f t="shared" ref="L31" si="31">EDATE(K31,1)</f>
        <v>45047</v>
      </c>
      <c r="M31" s="24">
        <f t="shared" ref="M31" si="32">EDATE(L31,1)</f>
        <v>45078</v>
      </c>
      <c r="N31" s="24">
        <f t="shared" ref="N31" si="33">EDATE(M31,1)</f>
        <v>45108</v>
      </c>
      <c r="O31" s="24">
        <f t="shared" ref="O31" si="34">EDATE(N31,1)</f>
        <v>45139</v>
      </c>
      <c r="P31" s="24">
        <f>EDATE(O31,1)</f>
        <v>45170</v>
      </c>
      <c r="Q31" s="24">
        <f>EDATE(P31,1)</f>
        <v>45200</v>
      </c>
      <c r="R31" s="24">
        <f>EDATE(Q31,1)</f>
        <v>45231</v>
      </c>
      <c r="S31" s="24">
        <f>EDATE(R31,1)</f>
        <v>45261</v>
      </c>
      <c r="T31" s="4"/>
      <c r="U31" s="24" t="str">
        <f>"Jan/"&amp;PROPER(TEXT(MAX($H$7:$S$7),"mmm"))&amp;"-"&amp;RIGHT(W31,2)</f>
        <v>Jan/Set-23</v>
      </c>
      <c r="W31" s="66">
        <v>2023</v>
      </c>
    </row>
    <row r="32" spans="2:23" ht="5.0999999999999996" customHeight="1">
      <c r="B32" s="3"/>
      <c r="C32" s="6"/>
      <c r="D32" s="6"/>
      <c r="E32" s="6"/>
      <c r="H32" s="8"/>
      <c r="I32" s="8"/>
      <c r="J32" s="8"/>
      <c r="K32" s="8"/>
      <c r="L32" s="8"/>
      <c r="M32" s="8"/>
      <c r="N32" s="8"/>
      <c r="O32" s="8"/>
      <c r="P32" s="8"/>
      <c r="Q32" s="8"/>
      <c r="R32" s="8"/>
      <c r="S32" s="8"/>
      <c r="T32" s="4"/>
      <c r="U32" s="7"/>
      <c r="W32" s="7"/>
    </row>
    <row r="33" spans="2:23" ht="13.5">
      <c r="B33" s="71"/>
      <c r="C33" s="71"/>
      <c r="D33" s="71"/>
      <c r="E33" s="71"/>
      <c r="H33" s="72"/>
      <c r="I33" s="72"/>
      <c r="J33" s="72"/>
      <c r="K33" s="72"/>
      <c r="L33" s="72"/>
      <c r="M33" s="72"/>
      <c r="N33" s="72"/>
      <c r="O33" s="72"/>
      <c r="P33" s="72"/>
      <c r="Q33" s="72"/>
      <c r="R33" s="72"/>
      <c r="S33" s="72"/>
      <c r="T33" s="4"/>
      <c r="U33" s="72"/>
      <c r="W33" s="72"/>
    </row>
    <row r="34" spans="2:23" ht="13.5">
      <c r="B34" s="67" t="s">
        <v>36</v>
      </c>
      <c r="C34" s="67"/>
      <c r="D34" s="67"/>
      <c r="E34" s="67"/>
      <c r="H34" s="68">
        <f>+H35+H36</f>
        <v>292643.99</v>
      </c>
      <c r="I34" s="68">
        <f t="shared" ref="I34:S34" si="35">+I35+I36</f>
        <v>208565.43</v>
      </c>
      <c r="J34" s="68">
        <f t="shared" si="35"/>
        <v>26689.42</v>
      </c>
      <c r="K34" s="68">
        <f t="shared" si="35"/>
        <v>64859.46</v>
      </c>
      <c r="L34" s="68">
        <f t="shared" si="35"/>
        <v>102667.04000000001</v>
      </c>
      <c r="M34" s="68">
        <f t="shared" si="35"/>
        <v>-111596.98</v>
      </c>
      <c r="N34" s="68">
        <f t="shared" si="35"/>
        <v>301899.98000000004</v>
      </c>
      <c r="O34" s="68">
        <f t="shared" si="35"/>
        <v>18550.990000000002</v>
      </c>
      <c r="P34" s="68">
        <f t="shared" si="35"/>
        <v>15606.55</v>
      </c>
      <c r="Q34" s="68">
        <f t="shared" si="35"/>
        <v>133433.26999999996</v>
      </c>
      <c r="R34" s="68">
        <f t="shared" si="35"/>
        <v>82587.259999999995</v>
      </c>
      <c r="S34" s="68">
        <f t="shared" si="35"/>
        <v>-545774.74</v>
      </c>
      <c r="T34" s="4"/>
      <c r="U34" s="68">
        <f t="shared" ref="U34:U39" ca="1" si="36">SUM(OFFSET(A34,0,7,,MONTH(MAX($H$7:$S$7))))</f>
        <v>919885.88000000012</v>
      </c>
      <c r="W34" s="68">
        <f>SUM(H34:S34)</f>
        <v>590131.67000000016</v>
      </c>
    </row>
    <row r="35" spans="2:23" ht="13.5">
      <c r="B35" s="69" t="s">
        <v>37</v>
      </c>
      <c r="C35" s="69"/>
      <c r="D35" s="69"/>
      <c r="E35" s="69"/>
      <c r="H35" s="70">
        <v>268188.3</v>
      </c>
      <c r="I35" s="70">
        <v>187617.91</v>
      </c>
      <c r="J35" s="70">
        <v>3546.85</v>
      </c>
      <c r="K35" s="70">
        <v>47449.78</v>
      </c>
      <c r="L35" s="70">
        <v>81736.280000000013</v>
      </c>
      <c r="M35" s="70">
        <v>-130926.2</v>
      </c>
      <c r="N35" s="70">
        <v>284199.79000000004</v>
      </c>
      <c r="O35" s="70">
        <v>0</v>
      </c>
      <c r="P35" s="70">
        <v>0</v>
      </c>
      <c r="Q35" s="70">
        <v>117617.76999999996</v>
      </c>
      <c r="R35" s="70">
        <v>68139.23</v>
      </c>
      <c r="S35" s="70">
        <v>-556097.5</v>
      </c>
      <c r="T35" s="4"/>
      <c r="U35" s="70">
        <f t="shared" ca="1" si="36"/>
        <v>741812.71</v>
      </c>
      <c r="W35" s="70">
        <f t="shared" ref="W35:W39" si="37">SUM(H35:S35)</f>
        <v>371472.20999999996</v>
      </c>
    </row>
    <row r="36" spans="2:23" ht="13.5">
      <c r="B36" s="69" t="s">
        <v>38</v>
      </c>
      <c r="C36" s="69"/>
      <c r="D36" s="69"/>
      <c r="E36" s="69"/>
      <c r="H36" s="70">
        <v>24455.69</v>
      </c>
      <c r="I36" s="70">
        <v>20947.52</v>
      </c>
      <c r="J36" s="70">
        <v>23142.57</v>
      </c>
      <c r="K36" s="70">
        <v>17409.68</v>
      </c>
      <c r="L36" s="70">
        <v>20930.759999999998</v>
      </c>
      <c r="M36" s="70">
        <v>19329.22</v>
      </c>
      <c r="N36" s="70">
        <v>17700.189999999999</v>
      </c>
      <c r="O36" s="70">
        <v>18550.990000000002</v>
      </c>
      <c r="P36" s="70">
        <v>15606.55</v>
      </c>
      <c r="Q36" s="70">
        <v>15815.5</v>
      </c>
      <c r="R36" s="70">
        <v>14448.03</v>
      </c>
      <c r="S36" s="70">
        <v>10322.76</v>
      </c>
      <c r="T36" s="4"/>
      <c r="U36" s="70">
        <f t="shared" ca="1" si="36"/>
        <v>178073.16999999995</v>
      </c>
      <c r="W36" s="70">
        <f t="shared" si="37"/>
        <v>218659.45999999996</v>
      </c>
    </row>
    <row r="37" spans="2:23" ht="13.5">
      <c r="B37" s="67" t="s">
        <v>39</v>
      </c>
      <c r="C37" s="67"/>
      <c r="D37" s="67"/>
      <c r="E37" s="67"/>
      <c r="H37" s="68">
        <v>-46284.81</v>
      </c>
      <c r="I37" s="68">
        <v>-88294.780000000013</v>
      </c>
      <c r="J37" s="68">
        <v>-77649.8</v>
      </c>
      <c r="K37" s="68">
        <v>-66939.960000000006</v>
      </c>
      <c r="L37" s="68">
        <v>-70285.290000000008</v>
      </c>
      <c r="M37" s="68">
        <v>-59730.67</v>
      </c>
      <c r="N37" s="68">
        <v>-52611.490000000005</v>
      </c>
      <c r="O37" s="68">
        <v>-57399.69</v>
      </c>
      <c r="P37" s="68">
        <v>-52907.020000000004</v>
      </c>
      <c r="Q37" s="68">
        <v>-44346.290000000008</v>
      </c>
      <c r="R37" s="68">
        <v>-45278.54</v>
      </c>
      <c r="S37" s="68">
        <v>-48734.020000000004</v>
      </c>
      <c r="T37" s="4"/>
      <c r="U37" s="68">
        <f t="shared" ca="1" si="36"/>
        <v>-572103.51</v>
      </c>
      <c r="W37" s="68">
        <f t="shared" si="37"/>
        <v>-710462.3600000001</v>
      </c>
    </row>
    <row r="38" spans="2:23" ht="13.5">
      <c r="B38" s="71" t="s">
        <v>40</v>
      </c>
      <c r="C38" s="71"/>
      <c r="D38" s="71"/>
      <c r="E38" s="71"/>
      <c r="H38" s="72">
        <f t="shared" ref="H38" si="38">+H34+H37</f>
        <v>246359.18</v>
      </c>
      <c r="I38" s="72">
        <f t="shared" ref="I38:S38" si="39">+I34+I37</f>
        <v>120270.64999999998</v>
      </c>
      <c r="J38" s="72">
        <f t="shared" si="39"/>
        <v>-50960.380000000005</v>
      </c>
      <c r="K38" s="72">
        <f t="shared" si="39"/>
        <v>-2080.5000000000073</v>
      </c>
      <c r="L38" s="72">
        <f t="shared" si="39"/>
        <v>32381.75</v>
      </c>
      <c r="M38" s="72">
        <f t="shared" si="39"/>
        <v>-171327.65</v>
      </c>
      <c r="N38" s="72">
        <f t="shared" si="39"/>
        <v>249288.49000000005</v>
      </c>
      <c r="O38" s="72">
        <f t="shared" si="39"/>
        <v>-38848.699999999997</v>
      </c>
      <c r="P38" s="72">
        <f t="shared" si="39"/>
        <v>-37300.47</v>
      </c>
      <c r="Q38" s="72">
        <f t="shared" si="39"/>
        <v>89086.979999999952</v>
      </c>
      <c r="R38" s="72">
        <f t="shared" si="39"/>
        <v>37308.719999999994</v>
      </c>
      <c r="S38" s="72">
        <f t="shared" si="39"/>
        <v>-594508.76</v>
      </c>
      <c r="T38" s="4"/>
      <c r="U38" s="72">
        <f t="shared" ca="1" si="36"/>
        <v>347782.37</v>
      </c>
      <c r="W38" s="72">
        <f t="shared" si="37"/>
        <v>-120330.69000000006</v>
      </c>
    </row>
    <row r="39" spans="2:23" ht="13.5">
      <c r="B39" s="67" t="s">
        <v>53</v>
      </c>
      <c r="C39" s="67"/>
      <c r="D39" s="67"/>
      <c r="E39" s="67"/>
      <c r="H39" s="68">
        <v>87557.05</v>
      </c>
      <c r="I39" s="68">
        <v>87557.05</v>
      </c>
      <c r="J39" s="68">
        <v>0</v>
      </c>
      <c r="K39" s="68">
        <v>0</v>
      </c>
      <c r="L39" s="68">
        <v>0</v>
      </c>
      <c r="M39" s="68">
        <v>0</v>
      </c>
      <c r="N39" s="68">
        <v>0</v>
      </c>
      <c r="O39" s="68">
        <v>0</v>
      </c>
      <c r="P39" s="68">
        <v>0</v>
      </c>
      <c r="Q39" s="68">
        <v>0</v>
      </c>
      <c r="R39" s="68">
        <v>0</v>
      </c>
      <c r="S39" s="68">
        <v>0</v>
      </c>
      <c r="T39" s="4"/>
      <c r="U39" s="68">
        <f t="shared" ca="1" si="36"/>
        <v>175114.1</v>
      </c>
      <c r="W39" s="68">
        <f t="shared" si="37"/>
        <v>175114.1</v>
      </c>
    </row>
    <row r="40" spans="2:23" ht="13.5">
      <c r="B40" s="71" t="s">
        <v>41</v>
      </c>
      <c r="C40" s="73"/>
      <c r="D40" s="73"/>
      <c r="E40" s="73"/>
      <c r="H40" s="74">
        <v>0.14068494769981399</v>
      </c>
      <c r="I40" s="74">
        <v>6.8681305503097687E-2</v>
      </c>
      <c r="J40" s="74">
        <v>-2.9101243132334864E-2</v>
      </c>
      <c r="K40" s="74">
        <v>-1.1880825130586327E-3</v>
      </c>
      <c r="L40" s="74">
        <v>1.8491800488938354E-2</v>
      </c>
      <c r="M40" s="74">
        <v>-9.7837724089607864E-2</v>
      </c>
      <c r="N40" s="74">
        <v>0.14235774846228832</v>
      </c>
      <c r="O40" s="74">
        <v>-2.2184792658044097E-2</v>
      </c>
      <c r="P40" s="74">
        <v>-2.1300666251318427E-2</v>
      </c>
      <c r="Q40" s="74">
        <v>5.0873676077483165E-2</v>
      </c>
      <c r="R40" s="74">
        <v>2.1305377465321178E-2</v>
      </c>
      <c r="S40" s="74">
        <v>-0.33949793877249179</v>
      </c>
      <c r="T40" s="4"/>
      <c r="U40" s="74">
        <f ca="1">AVERAGE(OFFSET(A40,0,7,,MONTH(MAX($H$7:$S$7))))</f>
        <v>2.2067032612197165E-2</v>
      </c>
      <c r="W40" s="74">
        <f>AVERAGE(H40:S40)</f>
        <v>-5.7262993099927483E-3</v>
      </c>
    </row>
    <row r="41" spans="2:23" ht="13.5">
      <c r="B41" s="71" t="s">
        <v>42</v>
      </c>
      <c r="C41" s="73"/>
      <c r="D41" s="73"/>
      <c r="E41" s="73"/>
      <c r="H41" s="74">
        <v>0.05</v>
      </c>
      <c r="I41" s="74">
        <v>0.05</v>
      </c>
      <c r="J41" s="74">
        <v>0</v>
      </c>
      <c r="K41" s="74">
        <v>0</v>
      </c>
      <c r="L41" s="74">
        <v>0</v>
      </c>
      <c r="M41" s="74">
        <v>0</v>
      </c>
      <c r="N41" s="74">
        <v>0</v>
      </c>
      <c r="O41" s="74">
        <v>0</v>
      </c>
      <c r="P41" s="74">
        <v>0</v>
      </c>
      <c r="Q41" s="74">
        <v>0</v>
      </c>
      <c r="R41" s="74">
        <v>0</v>
      </c>
      <c r="S41" s="74">
        <v>0</v>
      </c>
      <c r="T41" s="4"/>
      <c r="U41" s="74">
        <f ca="1">AVERAGE(OFFSET(A41,0,7,,MONTH(MAX($H$7:$S$7))))</f>
        <v>1.1111111111111112E-2</v>
      </c>
      <c r="W41" s="74">
        <f>AVERAGE(H41:S41)</f>
        <v>8.3333333333333332E-3</v>
      </c>
    </row>
    <row r="42" spans="2:23" ht="24" customHeight="1">
      <c r="B42" s="3"/>
      <c r="C42" s="6"/>
      <c r="D42" s="6"/>
      <c r="E42" s="6"/>
      <c r="H42" s="8"/>
      <c r="I42" s="8"/>
      <c r="J42" s="8"/>
      <c r="K42" s="8"/>
      <c r="L42" s="8"/>
      <c r="M42" s="8"/>
      <c r="N42" s="8"/>
      <c r="O42" s="8"/>
      <c r="P42" s="8"/>
      <c r="Q42" s="8"/>
      <c r="R42" s="8"/>
      <c r="S42" s="8"/>
      <c r="T42" s="4"/>
      <c r="U42" s="7"/>
      <c r="W42" s="7"/>
    </row>
    <row r="43" spans="2:23" ht="24.75" customHeight="1">
      <c r="B43" s="25" t="s">
        <v>59</v>
      </c>
      <c r="C43" s="22"/>
      <c r="D43" s="22"/>
      <c r="E43" s="22"/>
      <c r="F43" s="23"/>
      <c r="G43" s="23"/>
      <c r="H43" s="24">
        <f>EDATE(S55,1)</f>
        <v>44562</v>
      </c>
      <c r="I43" s="24">
        <f t="shared" ref="I43:N43" si="40">EDATE(H43,1)</f>
        <v>44593</v>
      </c>
      <c r="J43" s="24">
        <f t="shared" si="40"/>
        <v>44621</v>
      </c>
      <c r="K43" s="24">
        <f t="shared" si="40"/>
        <v>44652</v>
      </c>
      <c r="L43" s="24">
        <f t="shared" si="40"/>
        <v>44682</v>
      </c>
      <c r="M43" s="24">
        <f t="shared" si="40"/>
        <v>44713</v>
      </c>
      <c r="N43" s="24">
        <f t="shared" si="40"/>
        <v>44743</v>
      </c>
      <c r="O43" s="24">
        <f t="shared" ref="O43:S43" si="41">EDATE(N43,1)</f>
        <v>44774</v>
      </c>
      <c r="P43" s="24">
        <f t="shared" si="41"/>
        <v>44805</v>
      </c>
      <c r="Q43" s="24">
        <f t="shared" si="41"/>
        <v>44835</v>
      </c>
      <c r="R43" s="24">
        <f t="shared" si="41"/>
        <v>44866</v>
      </c>
      <c r="S43" s="24">
        <f t="shared" si="41"/>
        <v>44896</v>
      </c>
      <c r="T43" s="4"/>
      <c r="U43" s="24" t="str">
        <f>"Jan/"&amp;PROPER(TEXT(MAX($H$7:$S$7),"mmm"))&amp;"-"&amp;RIGHT(W43,2)</f>
        <v>Jan/Set-22</v>
      </c>
      <c r="W43" s="66">
        <v>2022</v>
      </c>
    </row>
    <row r="44" spans="2:23" ht="13.5">
      <c r="B44" s="3"/>
      <c r="C44" s="6"/>
      <c r="D44" s="6"/>
      <c r="E44" s="6"/>
      <c r="H44" s="8"/>
      <c r="I44" s="8"/>
      <c r="J44" s="8"/>
      <c r="K44" s="8"/>
      <c r="L44" s="8"/>
      <c r="M44" s="8"/>
      <c r="N44" s="8"/>
      <c r="O44" s="8"/>
      <c r="P44" s="8"/>
      <c r="Q44" s="8"/>
      <c r="R44" s="8"/>
      <c r="S44" s="8"/>
      <c r="T44" s="4"/>
      <c r="U44" s="7"/>
      <c r="W44" s="7"/>
    </row>
    <row r="45" spans="2:23" ht="15.95" customHeight="1">
      <c r="B45" s="71"/>
      <c r="C45" s="71"/>
      <c r="D45" s="71"/>
      <c r="E45" s="71"/>
      <c r="H45" s="72"/>
      <c r="I45" s="72"/>
      <c r="J45" s="72"/>
      <c r="K45" s="72"/>
      <c r="L45" s="72"/>
      <c r="M45" s="72"/>
      <c r="N45" s="72"/>
      <c r="O45" s="72"/>
      <c r="P45" s="72"/>
      <c r="Q45" s="72"/>
      <c r="R45" s="72"/>
      <c r="S45" s="72"/>
      <c r="T45" s="4"/>
      <c r="U45" s="72"/>
      <c r="W45" s="72"/>
    </row>
    <row r="46" spans="2:23" ht="15.95" customHeight="1">
      <c r="B46" s="67" t="s">
        <v>36</v>
      </c>
      <c r="C46" s="67"/>
      <c r="D46" s="67"/>
      <c r="E46" s="67"/>
      <c r="H46" s="68">
        <f t="shared" ref="H46:I46" si="42">+H47+H48</f>
        <v>701956.7699999999</v>
      </c>
      <c r="I46" s="68">
        <f t="shared" si="42"/>
        <v>222554.28999999998</v>
      </c>
      <c r="J46" s="68">
        <f t="shared" ref="J46:K46" si="43">+J47+J48</f>
        <v>430757.35</v>
      </c>
      <c r="K46" s="68">
        <f t="shared" si="43"/>
        <v>170375.79</v>
      </c>
      <c r="L46" s="68">
        <f t="shared" ref="L46:M46" si="44">+L47+L48</f>
        <v>42068.009999999995</v>
      </c>
      <c r="M46" s="68">
        <f t="shared" si="44"/>
        <v>46580.33</v>
      </c>
      <c r="N46" s="68">
        <f t="shared" ref="N46:O46" si="45">+N47+N48</f>
        <v>445865.18</v>
      </c>
      <c r="O46" s="68">
        <f t="shared" si="45"/>
        <v>1238119.6100000001</v>
      </c>
      <c r="P46" s="68">
        <f t="shared" ref="P46:Q46" si="46">+P47+P48</f>
        <v>259786.47000000003</v>
      </c>
      <c r="Q46" s="68">
        <f t="shared" si="46"/>
        <v>95502.61</v>
      </c>
      <c r="R46" s="68">
        <f t="shared" ref="R46:S46" si="47">+R47+R48</f>
        <v>271741.94000000006</v>
      </c>
      <c r="S46" s="68">
        <f t="shared" si="47"/>
        <v>-228608.6</v>
      </c>
      <c r="T46" s="4"/>
      <c r="U46" s="68">
        <f t="shared" ref="U46:U51" ca="1" si="48">SUM(OFFSET(A46,0,7,,MONTH(MAX($H$7:$S$7))))</f>
        <v>3558063.8000000003</v>
      </c>
      <c r="W46" s="68">
        <f t="shared" ref="W46:W51" si="49">SUM(H46:S46)</f>
        <v>3696699.75</v>
      </c>
    </row>
    <row r="47" spans="2:23" ht="15.95" customHeight="1">
      <c r="B47" s="69" t="s">
        <v>37</v>
      </c>
      <c r="C47" s="69"/>
      <c r="D47" s="69"/>
      <c r="E47" s="69"/>
      <c r="H47" s="70">
        <v>692430.58</v>
      </c>
      <c r="I47" s="70">
        <v>210616.77</v>
      </c>
      <c r="J47" s="70">
        <v>415079.35</v>
      </c>
      <c r="K47" s="70">
        <v>156451.61000000002</v>
      </c>
      <c r="L47" s="70">
        <v>24731.35</v>
      </c>
      <c r="M47" s="70">
        <v>30132.68</v>
      </c>
      <c r="N47" s="70">
        <v>426315.49</v>
      </c>
      <c r="O47" s="70">
        <v>1212366.08</v>
      </c>
      <c r="P47" s="70">
        <v>230210.79000000004</v>
      </c>
      <c r="Q47" s="70">
        <v>67889.2</v>
      </c>
      <c r="R47" s="70">
        <v>245167.58000000007</v>
      </c>
      <c r="S47" s="70">
        <v>-256418.97</v>
      </c>
      <c r="T47" s="4"/>
      <c r="U47" s="70">
        <f t="shared" ca="1" si="48"/>
        <v>3398334.7</v>
      </c>
      <c r="W47" s="70">
        <f t="shared" si="49"/>
        <v>3454972.5100000002</v>
      </c>
    </row>
    <row r="48" spans="2:23" ht="15.95" customHeight="1">
      <c r="B48" s="69" t="s">
        <v>38</v>
      </c>
      <c r="C48" s="69"/>
      <c r="D48" s="69"/>
      <c r="E48" s="69"/>
      <c r="H48" s="70">
        <v>9526.19</v>
      </c>
      <c r="I48" s="70">
        <v>11937.52</v>
      </c>
      <c r="J48" s="70">
        <v>15678</v>
      </c>
      <c r="K48" s="70">
        <v>13924.18</v>
      </c>
      <c r="L48" s="70">
        <v>17336.66</v>
      </c>
      <c r="M48" s="70">
        <v>16447.650000000001</v>
      </c>
      <c r="N48" s="70">
        <v>19549.689999999999</v>
      </c>
      <c r="O48" s="70">
        <v>25753.53</v>
      </c>
      <c r="P48" s="70">
        <v>29575.68</v>
      </c>
      <c r="Q48" s="70">
        <v>27613.41</v>
      </c>
      <c r="R48" s="70">
        <v>26574.36</v>
      </c>
      <c r="S48" s="70">
        <v>27810.37</v>
      </c>
      <c r="T48" s="4"/>
      <c r="U48" s="70">
        <f t="shared" ca="1" si="48"/>
        <v>159729.1</v>
      </c>
      <c r="W48" s="70">
        <f t="shared" si="49"/>
        <v>241727.24</v>
      </c>
    </row>
    <row r="49" spans="2:23" ht="15.95" customHeight="1">
      <c r="B49" s="67" t="s">
        <v>39</v>
      </c>
      <c r="C49" s="67"/>
      <c r="D49" s="67"/>
      <c r="E49" s="67"/>
      <c r="H49" s="68">
        <v>-88518</v>
      </c>
      <c r="I49" s="68">
        <v>-79725.72</v>
      </c>
      <c r="J49" s="68">
        <v>-62521.86</v>
      </c>
      <c r="K49" s="68">
        <v>-77949.72</v>
      </c>
      <c r="L49" s="68">
        <v>-60002.62000000001</v>
      </c>
      <c r="M49" s="68">
        <v>-46229.079999999994</v>
      </c>
      <c r="N49" s="68">
        <v>-43760.930000000008</v>
      </c>
      <c r="O49" s="68">
        <v>-43635.26</v>
      </c>
      <c r="P49" s="68">
        <v>-44951.89</v>
      </c>
      <c r="Q49" s="68">
        <v>-48868.55000000001</v>
      </c>
      <c r="R49" s="68">
        <v>-36789.429999999993</v>
      </c>
      <c r="S49" s="68">
        <v>-37575.160000000003</v>
      </c>
      <c r="T49" s="4"/>
      <c r="U49" s="68">
        <f t="shared" ca="1" si="48"/>
        <v>-547295.08000000007</v>
      </c>
      <c r="W49" s="68">
        <f t="shared" si="49"/>
        <v>-670528.22000000009</v>
      </c>
    </row>
    <row r="50" spans="2:23" ht="15.95" customHeight="1">
      <c r="B50" s="71" t="s">
        <v>40</v>
      </c>
      <c r="C50" s="71"/>
      <c r="D50" s="71"/>
      <c r="E50" s="71"/>
      <c r="H50" s="72">
        <f t="shared" ref="H50:I50" si="50">+H46+H49</f>
        <v>613438.7699999999</v>
      </c>
      <c r="I50" s="72">
        <f t="shared" si="50"/>
        <v>142828.56999999998</v>
      </c>
      <c r="J50" s="72">
        <f t="shared" ref="J50:K50" si="51">+J46+J49</f>
        <v>368235.49</v>
      </c>
      <c r="K50" s="72">
        <f t="shared" si="51"/>
        <v>92426.07</v>
      </c>
      <c r="L50" s="72">
        <f t="shared" ref="L50:M50" si="52">+L46+L49</f>
        <v>-17934.610000000015</v>
      </c>
      <c r="M50" s="72">
        <f t="shared" si="52"/>
        <v>351.25000000000728</v>
      </c>
      <c r="N50" s="72">
        <f t="shared" ref="N50:O50" si="53">+N46+N49</f>
        <v>402104.25</v>
      </c>
      <c r="O50" s="72">
        <f t="shared" si="53"/>
        <v>1194484.3500000001</v>
      </c>
      <c r="P50" s="72">
        <f t="shared" ref="P50" si="54">+P46+P49</f>
        <v>214834.58000000002</v>
      </c>
      <c r="Q50" s="72">
        <f>+Q46+Q49</f>
        <v>46634.05999999999</v>
      </c>
      <c r="R50" s="72">
        <f>+R46+R49</f>
        <v>234952.51000000007</v>
      </c>
      <c r="S50" s="72">
        <f>+S46+S49</f>
        <v>-266183.76</v>
      </c>
      <c r="T50" s="4"/>
      <c r="U50" s="72">
        <f t="shared" ca="1" si="48"/>
        <v>3010768.7199999997</v>
      </c>
      <c r="W50" s="72">
        <f t="shared" si="49"/>
        <v>3026171.5300000003</v>
      </c>
    </row>
    <row r="51" spans="2:23" ht="15.95" customHeight="1">
      <c r="B51" s="67" t="s">
        <v>53</v>
      </c>
      <c r="C51" s="67"/>
      <c r="D51" s="67"/>
      <c r="E51" s="67"/>
      <c r="H51" s="68">
        <v>0</v>
      </c>
      <c r="I51" s="68">
        <v>0</v>
      </c>
      <c r="J51" s="68">
        <v>0</v>
      </c>
      <c r="K51" s="68">
        <v>0</v>
      </c>
      <c r="L51" s="68">
        <v>0</v>
      </c>
      <c r="M51" s="68">
        <v>0</v>
      </c>
      <c r="N51" s="68">
        <v>0</v>
      </c>
      <c r="O51" s="68">
        <v>87557.05</v>
      </c>
      <c r="P51" s="68">
        <v>87557.05</v>
      </c>
      <c r="Q51" s="68">
        <v>87557.05</v>
      </c>
      <c r="R51" s="68">
        <v>87557.05</v>
      </c>
      <c r="S51" s="68">
        <v>87557.05</v>
      </c>
      <c r="T51" s="4"/>
      <c r="U51" s="68">
        <f t="shared" ca="1" si="48"/>
        <v>175114.1</v>
      </c>
      <c r="W51" s="68">
        <f t="shared" si="49"/>
        <v>437785.25</v>
      </c>
    </row>
    <row r="52" spans="2:23" ht="15.95" customHeight="1">
      <c r="B52" s="71" t="s">
        <v>41</v>
      </c>
      <c r="C52" s="73"/>
      <c r="D52" s="73"/>
      <c r="E52" s="73"/>
      <c r="H52" s="74">
        <v>0.35030803915846864</v>
      </c>
      <c r="I52" s="74">
        <v>8.1563146542739828E-2</v>
      </c>
      <c r="J52" s="74">
        <v>0.21028317536965899</v>
      </c>
      <c r="K52" s="74">
        <v>5.2780484267114985E-2</v>
      </c>
      <c r="L52" s="74">
        <v>-1.0241671001935319E-2</v>
      </c>
      <c r="M52" s="74">
        <v>2.0058350526885459E-4</v>
      </c>
      <c r="N52" s="74">
        <v>0.22962414220214133</v>
      </c>
      <c r="O52" s="74">
        <v>0.68211774494458188</v>
      </c>
      <c r="P52" s="74">
        <v>0.12268262806935593</v>
      </c>
      <c r="Q52" s="74">
        <v>2.6630671088164797E-2</v>
      </c>
      <c r="R52" s="74">
        <v>0.13417109758723031</v>
      </c>
      <c r="S52" s="74">
        <v>-0.15200589786887522</v>
      </c>
      <c r="T52" s="4"/>
      <c r="U52" s="74">
        <f ca="1">AVERAGE(OFFSET(A52,0,7,,MONTH(MAX($H$7:$S$7))))</f>
        <v>0.19103536367304391</v>
      </c>
      <c r="W52" s="74">
        <f>AVERAGE(H52:S52)</f>
        <v>0.14400951198865961</v>
      </c>
    </row>
    <row r="53" spans="2:23" ht="15.95" customHeight="1">
      <c r="B53" s="71" t="s">
        <v>42</v>
      </c>
      <c r="C53" s="73"/>
      <c r="D53" s="73"/>
      <c r="E53" s="73"/>
      <c r="H53" s="74">
        <v>0</v>
      </c>
      <c r="I53" s="74">
        <v>0</v>
      </c>
      <c r="J53" s="74">
        <v>0</v>
      </c>
      <c r="K53" s="74">
        <v>0</v>
      </c>
      <c r="L53" s="74">
        <v>0</v>
      </c>
      <c r="M53" s="74">
        <v>0</v>
      </c>
      <c r="N53" s="74">
        <v>0</v>
      </c>
      <c r="O53" s="74">
        <v>0.05</v>
      </c>
      <c r="P53" s="74">
        <v>0.05</v>
      </c>
      <c r="Q53" s="74">
        <v>0.05</v>
      </c>
      <c r="R53" s="74">
        <v>0.05</v>
      </c>
      <c r="S53" s="74">
        <v>0.05</v>
      </c>
      <c r="T53" s="4"/>
      <c r="U53" s="74">
        <f ca="1">AVERAGE(OFFSET(A53,0,7,,MONTH(MAX($H$7:$S$7))))</f>
        <v>1.1111111111111112E-2</v>
      </c>
      <c r="W53" s="74">
        <f>AVERAGE(H53:S53)</f>
        <v>2.0833333333333332E-2</v>
      </c>
    </row>
    <row r="54" spans="2:23" ht="24" customHeight="1">
      <c r="H54" s="9"/>
      <c r="I54" s="9"/>
      <c r="J54" s="9"/>
      <c r="K54" s="9"/>
      <c r="L54" s="9"/>
      <c r="M54" s="9"/>
      <c r="N54" s="9"/>
      <c r="O54" s="9"/>
      <c r="P54" s="9"/>
      <c r="Q54" s="9"/>
      <c r="R54" s="9"/>
      <c r="S54" s="9"/>
      <c r="T54" s="4"/>
      <c r="V54" s="4"/>
    </row>
    <row r="55" spans="2:23" ht="24.95" customHeight="1">
      <c r="B55" s="25" t="s">
        <v>50</v>
      </c>
      <c r="C55" s="22"/>
      <c r="D55" s="22"/>
      <c r="E55" s="22"/>
      <c r="F55" s="23"/>
      <c r="G55" s="23"/>
      <c r="H55" s="24">
        <f>EDATE(S68,1)</f>
        <v>44197</v>
      </c>
      <c r="I55" s="24">
        <f t="shared" ref="I55:S55" si="55">EDATE(H55,1)</f>
        <v>44228</v>
      </c>
      <c r="J55" s="24">
        <f t="shared" si="55"/>
        <v>44256</v>
      </c>
      <c r="K55" s="24">
        <f t="shared" si="55"/>
        <v>44287</v>
      </c>
      <c r="L55" s="24">
        <f t="shared" si="55"/>
        <v>44317</v>
      </c>
      <c r="M55" s="24">
        <f t="shared" si="55"/>
        <v>44348</v>
      </c>
      <c r="N55" s="24">
        <f t="shared" si="55"/>
        <v>44378</v>
      </c>
      <c r="O55" s="24">
        <f t="shared" si="55"/>
        <v>44409</v>
      </c>
      <c r="P55" s="24">
        <f t="shared" si="55"/>
        <v>44440</v>
      </c>
      <c r="Q55" s="24">
        <f t="shared" si="55"/>
        <v>44470</v>
      </c>
      <c r="R55" s="24">
        <f t="shared" si="55"/>
        <v>44501</v>
      </c>
      <c r="S55" s="24">
        <f t="shared" si="55"/>
        <v>44531</v>
      </c>
      <c r="T55" s="23"/>
      <c r="U55" s="24" t="str">
        <f>"Jan/"&amp;PROPER(TEXT(MAX($H$7:$S$7),"mmm"))&amp;"-"&amp;RIGHT(W55,2)</f>
        <v>Jan/Set-21</v>
      </c>
      <c r="W55" s="66">
        <v>2021</v>
      </c>
    </row>
    <row r="56" spans="2:23" ht="5.0999999999999996" customHeight="1">
      <c r="B56" s="3"/>
      <c r="C56" s="6"/>
      <c r="D56" s="6"/>
      <c r="E56" s="6"/>
      <c r="H56" s="8"/>
      <c r="I56" s="8"/>
      <c r="J56" s="8"/>
      <c r="K56" s="8"/>
      <c r="L56" s="8"/>
      <c r="M56" s="8"/>
      <c r="N56" s="8"/>
      <c r="O56" s="8"/>
      <c r="P56" s="8"/>
      <c r="Q56" s="8"/>
      <c r="R56" s="8"/>
      <c r="S56" s="8"/>
      <c r="U56" s="7"/>
      <c r="W56" s="7"/>
    </row>
    <row r="57" spans="2:23" ht="5.0999999999999996" customHeight="1">
      <c r="B57" s="3"/>
      <c r="C57" s="6"/>
      <c r="D57" s="6"/>
      <c r="E57" s="6"/>
      <c r="H57" s="8"/>
      <c r="I57" s="8"/>
      <c r="J57" s="8"/>
      <c r="K57" s="8"/>
      <c r="L57" s="8"/>
      <c r="M57" s="8"/>
      <c r="N57" s="8"/>
      <c r="O57" s="8"/>
      <c r="P57" s="8"/>
      <c r="Q57" s="8"/>
      <c r="R57" s="8"/>
      <c r="S57" s="8"/>
      <c r="U57" s="7"/>
      <c r="W57" s="7"/>
    </row>
    <row r="58" spans="2:23" ht="15.95" customHeight="1">
      <c r="B58" s="71"/>
      <c r="C58" s="71"/>
      <c r="D58" s="71"/>
      <c r="E58" s="71"/>
      <c r="H58" s="72"/>
      <c r="I58" s="72"/>
      <c r="J58" s="72"/>
      <c r="K58" s="72"/>
      <c r="L58" s="72"/>
      <c r="M58" s="72"/>
      <c r="N58" s="72"/>
      <c r="O58" s="72"/>
      <c r="P58" s="72"/>
      <c r="Q58" s="72"/>
      <c r="R58" s="72"/>
      <c r="S58" s="72"/>
      <c r="U58" s="72"/>
      <c r="W58" s="72"/>
    </row>
    <row r="59" spans="2:23" ht="15.95" customHeight="1">
      <c r="B59" s="67" t="s">
        <v>36</v>
      </c>
      <c r="C59" s="67"/>
      <c r="D59" s="67"/>
      <c r="E59" s="67"/>
      <c r="H59" s="68">
        <f t="shared" ref="H59:O59" si="56">+H60+H61</f>
        <v>3169.8</v>
      </c>
      <c r="I59" s="68">
        <f t="shared" si="56"/>
        <v>2764.21</v>
      </c>
      <c r="J59" s="68">
        <f t="shared" si="56"/>
        <v>-65987.23</v>
      </c>
      <c r="K59" s="68">
        <f t="shared" si="56"/>
        <v>-346007.33</v>
      </c>
      <c r="L59" s="68">
        <f t="shared" si="56"/>
        <v>-197240.14</v>
      </c>
      <c r="M59" s="68">
        <f t="shared" si="56"/>
        <v>5098.76</v>
      </c>
      <c r="N59" s="68">
        <f t="shared" si="56"/>
        <v>5210.2299999999996</v>
      </c>
      <c r="O59" s="68">
        <f t="shared" si="56"/>
        <v>6017.39</v>
      </c>
      <c r="P59" s="68">
        <f t="shared" ref="P59:Q59" si="57">+P60+P61</f>
        <v>5989.05</v>
      </c>
      <c r="Q59" s="68">
        <f t="shared" si="57"/>
        <v>6354.92</v>
      </c>
      <c r="R59" s="68">
        <f t="shared" ref="R59:S59" si="58">+R60+R61</f>
        <v>7399.13</v>
      </c>
      <c r="S59" s="68">
        <f t="shared" si="58"/>
        <v>9239.27</v>
      </c>
      <c r="U59" s="68">
        <f t="shared" ref="U59:U64" ca="1" si="59">SUM(OFFSET(A59,0,7,,MONTH(MAX($H$7:$S$7))))</f>
        <v>-580985.25999999989</v>
      </c>
      <c r="W59" s="68">
        <f t="shared" ref="W59:W64" si="60">SUM(H59:S59)</f>
        <v>-557991.93999999983</v>
      </c>
    </row>
    <row r="60" spans="2:23" ht="15.95" customHeight="1">
      <c r="B60" s="69" t="s">
        <v>37</v>
      </c>
      <c r="C60" s="69"/>
      <c r="D60" s="69"/>
      <c r="E60" s="69"/>
      <c r="H60" s="70">
        <v>0</v>
      </c>
      <c r="I60" s="70">
        <v>0</v>
      </c>
      <c r="J60" s="70">
        <v>-70000</v>
      </c>
      <c r="K60" s="70">
        <v>-350000</v>
      </c>
      <c r="L60" s="70">
        <v>-201588</v>
      </c>
      <c r="M60" s="70">
        <v>0</v>
      </c>
      <c r="N60" s="70">
        <v>0</v>
      </c>
      <c r="O60" s="70">
        <v>0</v>
      </c>
      <c r="P60" s="70">
        <v>0</v>
      </c>
      <c r="Q60" s="70">
        <v>0</v>
      </c>
      <c r="R60" s="70">
        <v>0</v>
      </c>
      <c r="S60" s="70">
        <v>0</v>
      </c>
      <c r="U60" s="70">
        <f t="shared" ca="1" si="59"/>
        <v>-621588</v>
      </c>
      <c r="W60" s="70">
        <f t="shared" si="60"/>
        <v>-621588</v>
      </c>
    </row>
    <row r="61" spans="2:23" ht="15.95" customHeight="1">
      <c r="B61" s="69" t="s">
        <v>38</v>
      </c>
      <c r="C61" s="69"/>
      <c r="D61" s="69"/>
      <c r="E61" s="69"/>
      <c r="H61" s="70">
        <v>3169.8</v>
      </c>
      <c r="I61" s="70">
        <v>2764.21</v>
      </c>
      <c r="J61" s="70">
        <v>4012.77</v>
      </c>
      <c r="K61" s="70">
        <v>3992.67</v>
      </c>
      <c r="L61" s="70">
        <v>4347.8599999999997</v>
      </c>
      <c r="M61" s="70">
        <v>5098.76</v>
      </c>
      <c r="N61" s="70">
        <v>5210.2299999999996</v>
      </c>
      <c r="O61" s="70">
        <v>6017.39</v>
      </c>
      <c r="P61" s="70">
        <v>5989.05</v>
      </c>
      <c r="Q61" s="70">
        <v>6354.92</v>
      </c>
      <c r="R61" s="70">
        <v>7399.13</v>
      </c>
      <c r="S61" s="70">
        <v>9239.27</v>
      </c>
      <c r="U61" s="70">
        <f t="shared" ca="1" si="59"/>
        <v>40602.740000000005</v>
      </c>
      <c r="W61" s="70">
        <f t="shared" si="60"/>
        <v>63596.06</v>
      </c>
    </row>
    <row r="62" spans="2:23" ht="15.95" customHeight="1">
      <c r="B62" s="67" t="s">
        <v>39</v>
      </c>
      <c r="C62" s="67"/>
      <c r="D62" s="67"/>
      <c r="E62" s="67"/>
      <c r="H62" s="68">
        <v>-105937.45000000001</v>
      </c>
      <c r="I62" s="68">
        <v>-93279.86</v>
      </c>
      <c r="J62" s="68">
        <v>-98230.14999999998</v>
      </c>
      <c r="K62" s="68">
        <v>-105714.79000000001</v>
      </c>
      <c r="L62" s="68">
        <v>-81437.25</v>
      </c>
      <c r="M62" s="68">
        <v>-84572.36</v>
      </c>
      <c r="N62" s="68">
        <v>-92729.940000000017</v>
      </c>
      <c r="O62" s="68">
        <v>-85848.239999999991</v>
      </c>
      <c r="P62" s="68">
        <v>-86783.13</v>
      </c>
      <c r="Q62" s="68">
        <v>-88326.680000000008</v>
      </c>
      <c r="R62" s="68">
        <v>-79869.180000000008</v>
      </c>
      <c r="S62" s="68">
        <v>-73867.98</v>
      </c>
      <c r="U62" s="68">
        <f t="shared" ca="1" si="59"/>
        <v>-834533.17</v>
      </c>
      <c r="W62" s="68">
        <f t="shared" si="60"/>
        <v>-1076597.0100000002</v>
      </c>
    </row>
    <row r="63" spans="2:23" ht="15.95" customHeight="1">
      <c r="B63" s="71" t="s">
        <v>40</v>
      </c>
      <c r="C63" s="71"/>
      <c r="D63" s="71"/>
      <c r="E63" s="71"/>
      <c r="H63" s="72">
        <f t="shared" ref="H63:O63" si="61">+H59+H62</f>
        <v>-102767.65000000001</v>
      </c>
      <c r="I63" s="72">
        <f t="shared" si="61"/>
        <v>-90515.65</v>
      </c>
      <c r="J63" s="72">
        <f t="shared" si="61"/>
        <v>-164217.37999999998</v>
      </c>
      <c r="K63" s="72">
        <f t="shared" si="61"/>
        <v>-451722.12</v>
      </c>
      <c r="L63" s="72">
        <f t="shared" si="61"/>
        <v>-278677.39</v>
      </c>
      <c r="M63" s="72">
        <f t="shared" si="61"/>
        <v>-79473.600000000006</v>
      </c>
      <c r="N63" s="72">
        <f t="shared" si="61"/>
        <v>-87519.710000000021</v>
      </c>
      <c r="O63" s="72">
        <f t="shared" si="61"/>
        <v>-79830.849999999991</v>
      </c>
      <c r="P63" s="72">
        <f t="shared" ref="P63:Q63" si="62">+P59+P62</f>
        <v>-80794.080000000002</v>
      </c>
      <c r="Q63" s="72">
        <f t="shared" si="62"/>
        <v>-81971.760000000009</v>
      </c>
      <c r="R63" s="72">
        <f t="shared" ref="R63:S63" si="63">+R59+R62</f>
        <v>-72470.05</v>
      </c>
      <c r="S63" s="72">
        <f t="shared" si="63"/>
        <v>-64628.709999999992</v>
      </c>
      <c r="U63" s="72">
        <f t="shared" ca="1" si="59"/>
        <v>-1415518.4300000002</v>
      </c>
      <c r="W63" s="72">
        <f t="shared" si="60"/>
        <v>-1634588.9500000002</v>
      </c>
    </row>
    <row r="64" spans="2:23" ht="15.95" customHeight="1">
      <c r="B64" s="67" t="s">
        <v>53</v>
      </c>
      <c r="C64" s="67"/>
      <c r="D64" s="67"/>
      <c r="E64" s="67"/>
      <c r="H64" s="68">
        <v>0</v>
      </c>
      <c r="I64" s="68">
        <v>0</v>
      </c>
      <c r="J64" s="68">
        <v>0</v>
      </c>
      <c r="K64" s="68">
        <v>0</v>
      </c>
      <c r="L64" s="68">
        <v>0</v>
      </c>
      <c r="M64" s="68">
        <v>0</v>
      </c>
      <c r="N64" s="68">
        <v>0</v>
      </c>
      <c r="O64" s="68">
        <v>0</v>
      </c>
      <c r="P64" s="68">
        <v>0</v>
      </c>
      <c r="Q64" s="68">
        <v>0</v>
      </c>
      <c r="R64" s="68">
        <v>0</v>
      </c>
      <c r="S64" s="68">
        <v>0</v>
      </c>
      <c r="U64" s="68">
        <f t="shared" ca="1" si="59"/>
        <v>0</v>
      </c>
      <c r="W64" s="68">
        <f t="shared" si="60"/>
        <v>0</v>
      </c>
    </row>
    <row r="65" spans="2:23" ht="15.95" customHeight="1">
      <c r="B65" s="71" t="s">
        <v>41</v>
      </c>
      <c r="C65" s="73"/>
      <c r="D65" s="73"/>
      <c r="E65" s="73"/>
      <c r="H65" s="74">
        <v>-5.8686108086099295E-2</v>
      </c>
      <c r="I65" s="74">
        <v>-5.1689526999824681E-2</v>
      </c>
      <c r="J65" s="74">
        <v>-9.3777360018410832E-2</v>
      </c>
      <c r="K65" s="74">
        <v>-0.25795873661801078</v>
      </c>
      <c r="L65" s="74">
        <v>-0.15914046327508752</v>
      </c>
      <c r="M65" s="74">
        <v>-4.5383895414475482E-2</v>
      </c>
      <c r="N65" s="74">
        <v>-4.9978676759895417E-2</v>
      </c>
      <c r="O65" s="74">
        <v>-4.558790525720087E-2</v>
      </c>
      <c r="P65" s="74">
        <v>-4.6137963761912947E-2</v>
      </c>
      <c r="Q65" s="74">
        <v>-4.6810485277884541E-2</v>
      </c>
      <c r="R65" s="74">
        <v>-4.1384474465505632E-2</v>
      </c>
      <c r="S65" s="74">
        <v>-3.6906628306915316E-2</v>
      </c>
      <c r="U65" s="74">
        <f ca="1">AVERAGE(OFFSET(A65,0,7,,MONTH(MAX($H$7:$S$7))))</f>
        <v>-8.9815626243435323E-2</v>
      </c>
      <c r="W65" s="74">
        <f>AVERAGE(H65:S65)</f>
        <v>-7.7786852020101951E-2</v>
      </c>
    </row>
    <row r="66" spans="2:23" ht="15.95" customHeight="1">
      <c r="B66" s="71" t="s">
        <v>42</v>
      </c>
      <c r="C66" s="73"/>
      <c r="D66" s="73"/>
      <c r="E66" s="73"/>
      <c r="H66" s="74">
        <v>0</v>
      </c>
      <c r="I66" s="74">
        <v>0</v>
      </c>
      <c r="J66" s="74">
        <v>0</v>
      </c>
      <c r="K66" s="74">
        <v>0</v>
      </c>
      <c r="L66" s="74">
        <v>0</v>
      </c>
      <c r="M66" s="74">
        <v>0</v>
      </c>
      <c r="N66" s="74">
        <v>0</v>
      </c>
      <c r="O66" s="74">
        <v>0</v>
      </c>
      <c r="P66" s="74">
        <v>0</v>
      </c>
      <c r="Q66" s="74">
        <v>0</v>
      </c>
      <c r="R66" s="74">
        <v>0</v>
      </c>
      <c r="S66" s="74">
        <v>0</v>
      </c>
      <c r="U66" s="74">
        <f ca="1">AVERAGE(OFFSET(A66,0,7,,MONTH(MAX($H$7:$S$7))))</f>
        <v>0</v>
      </c>
      <c r="W66" s="74">
        <f>AVERAGE(H66:S66)</f>
        <v>0</v>
      </c>
    </row>
    <row r="67" spans="2:23" ht="24" customHeight="1">
      <c r="H67" s="9"/>
      <c r="I67" s="9"/>
      <c r="J67" s="9"/>
      <c r="K67" s="9"/>
      <c r="L67" s="9"/>
      <c r="M67" s="9"/>
      <c r="V67" s="4"/>
    </row>
    <row r="68" spans="2:23" ht="24" customHeight="1">
      <c r="B68" s="25" t="s">
        <v>52</v>
      </c>
      <c r="C68" s="22"/>
      <c r="D68" s="22"/>
      <c r="E68" s="22"/>
      <c r="F68" s="23"/>
      <c r="G68" s="23"/>
      <c r="H68" s="24">
        <v>43831</v>
      </c>
      <c r="I68" s="24">
        <v>43862</v>
      </c>
      <c r="J68" s="24">
        <v>43891</v>
      </c>
      <c r="K68" s="24">
        <v>43922</v>
      </c>
      <c r="L68" s="24">
        <v>43952</v>
      </c>
      <c r="M68" s="24">
        <v>43983</v>
      </c>
      <c r="N68" s="24">
        <v>44013</v>
      </c>
      <c r="O68" s="24">
        <v>44044</v>
      </c>
      <c r="P68" s="24">
        <v>44075</v>
      </c>
      <c r="Q68" s="24">
        <v>44105</v>
      </c>
      <c r="R68" s="24">
        <v>44136</v>
      </c>
      <c r="S68" s="24">
        <v>44166</v>
      </c>
      <c r="U68" s="24" t="str">
        <f>"Jan/"&amp;PROPER(TEXT(MAX($H$7:$S$7),"mmm"))&amp;"-"&amp;RIGHT(W68,2)</f>
        <v>Jan/Set-20</v>
      </c>
      <c r="W68" s="66">
        <v>2020</v>
      </c>
    </row>
    <row r="69" spans="2:23" ht="5.0999999999999996" customHeight="1">
      <c r="B69" s="3"/>
      <c r="C69" s="6"/>
      <c r="D69" s="6"/>
      <c r="E69" s="6"/>
      <c r="H69" s="8"/>
      <c r="I69" s="8"/>
      <c r="J69" s="8"/>
      <c r="K69" s="8"/>
      <c r="L69" s="8"/>
      <c r="M69" s="8"/>
      <c r="N69" s="8"/>
      <c r="O69" s="8"/>
      <c r="P69" s="8"/>
      <c r="Q69" s="8"/>
      <c r="R69" s="8"/>
      <c r="S69" s="8"/>
      <c r="U69" s="7"/>
      <c r="W69" s="7"/>
    </row>
    <row r="70" spans="2:23" ht="15.95" customHeight="1">
      <c r="B70" s="71"/>
      <c r="C70" s="71"/>
      <c r="D70" s="71"/>
      <c r="E70" s="71"/>
      <c r="H70" s="72"/>
      <c r="I70" s="72"/>
      <c r="J70" s="72"/>
      <c r="K70" s="72"/>
      <c r="L70" s="72"/>
      <c r="M70" s="72"/>
      <c r="N70" s="72"/>
      <c r="O70" s="72"/>
      <c r="P70" s="72"/>
      <c r="Q70" s="72"/>
      <c r="R70" s="72"/>
      <c r="S70" s="72"/>
      <c r="U70" s="72"/>
      <c r="W70" s="72"/>
    </row>
    <row r="71" spans="2:23" ht="15.95" customHeight="1">
      <c r="B71" s="67" t="s">
        <v>36</v>
      </c>
      <c r="C71" s="67"/>
      <c r="D71" s="67"/>
      <c r="E71" s="67"/>
      <c r="H71" s="68">
        <f t="shared" ref="H71:I71" si="64">+H72+H73</f>
        <v>644990.57000000007</v>
      </c>
      <c r="I71" s="68">
        <f t="shared" si="64"/>
        <v>898620.65000000026</v>
      </c>
      <c r="J71" s="68">
        <f t="shared" ref="J71:S71" si="65">+J72+J73</f>
        <v>466495.28999999992</v>
      </c>
      <c r="K71" s="68">
        <f t="shared" si="65"/>
        <v>2095.58</v>
      </c>
      <c r="L71" s="68">
        <f t="shared" si="65"/>
        <v>-70438.649999999994</v>
      </c>
      <c r="M71" s="68">
        <f t="shared" si="65"/>
        <v>-383980.23</v>
      </c>
      <c r="N71" s="68">
        <f t="shared" si="65"/>
        <v>2284.89</v>
      </c>
      <c r="O71" s="68">
        <f t="shared" si="65"/>
        <v>217.65</v>
      </c>
      <c r="P71" s="68">
        <f t="shared" si="65"/>
        <v>80.260000000000005</v>
      </c>
      <c r="Q71" s="68">
        <f t="shared" si="65"/>
        <v>109.51</v>
      </c>
      <c r="R71" s="68">
        <f t="shared" si="65"/>
        <v>119.86</v>
      </c>
      <c r="S71" s="68">
        <f t="shared" si="65"/>
        <v>-387906.6</v>
      </c>
      <c r="U71" s="68">
        <f t="shared" ref="U71:U76" ca="1" si="66">SUM(OFFSET(A71,0,7,,MONTH(MAX($H$7:$S$7))))</f>
        <v>1560366.0100000002</v>
      </c>
      <c r="W71" s="68">
        <f t="shared" ref="W71:W76" si="67">SUM(H71:S71)</f>
        <v>1172688.7800000003</v>
      </c>
    </row>
    <row r="72" spans="2:23" ht="15.95" customHeight="1">
      <c r="B72" s="69" t="s">
        <v>37</v>
      </c>
      <c r="C72" s="69"/>
      <c r="D72" s="69"/>
      <c r="E72" s="69"/>
      <c r="H72" s="70">
        <v>642363.77</v>
      </c>
      <c r="I72" s="70">
        <v>896046.86000000022</v>
      </c>
      <c r="J72" s="70">
        <v>463450.67999999993</v>
      </c>
      <c r="K72" s="70">
        <v>0</v>
      </c>
      <c r="L72" s="70">
        <v>-72000</v>
      </c>
      <c r="M72" s="70">
        <v>-385000</v>
      </c>
      <c r="N72" s="70">
        <v>2000</v>
      </c>
      <c r="O72" s="70">
        <v>0</v>
      </c>
      <c r="P72" s="70">
        <v>0</v>
      </c>
      <c r="Q72" s="70">
        <v>0</v>
      </c>
      <c r="R72" s="70">
        <v>0</v>
      </c>
      <c r="S72" s="70">
        <v>-390000</v>
      </c>
      <c r="U72" s="70">
        <f t="shared" ca="1" si="66"/>
        <v>1546861.3100000003</v>
      </c>
      <c r="W72" s="70">
        <f t="shared" si="67"/>
        <v>1156861.3100000003</v>
      </c>
    </row>
    <row r="73" spans="2:23" ht="15.95" customHeight="1">
      <c r="B73" s="69" t="s">
        <v>38</v>
      </c>
      <c r="C73" s="69"/>
      <c r="D73" s="69"/>
      <c r="E73" s="69"/>
      <c r="H73" s="70">
        <v>2626.8</v>
      </c>
      <c r="I73" s="70">
        <v>2573.79</v>
      </c>
      <c r="J73" s="70">
        <v>3044.61</v>
      </c>
      <c r="K73" s="70">
        <v>2095.58</v>
      </c>
      <c r="L73" s="70">
        <v>1561.35</v>
      </c>
      <c r="M73" s="70">
        <v>1019.77</v>
      </c>
      <c r="N73" s="70">
        <v>284.89</v>
      </c>
      <c r="O73" s="70">
        <v>217.65</v>
      </c>
      <c r="P73" s="70">
        <v>80.260000000000005</v>
      </c>
      <c r="Q73" s="70">
        <v>109.51</v>
      </c>
      <c r="R73" s="70">
        <v>119.86</v>
      </c>
      <c r="S73" s="70">
        <v>2093.4</v>
      </c>
      <c r="U73" s="70">
        <f t="shared" ca="1" si="66"/>
        <v>13504.7</v>
      </c>
      <c r="W73" s="70">
        <f t="shared" si="67"/>
        <v>15827.470000000001</v>
      </c>
    </row>
    <row r="74" spans="2:23" ht="15.95" customHeight="1">
      <c r="B74" s="67" t="s">
        <v>39</v>
      </c>
      <c r="C74" s="67"/>
      <c r="D74" s="67"/>
      <c r="E74" s="67"/>
      <c r="H74" s="68">
        <v>-110665.2</v>
      </c>
      <c r="I74" s="68">
        <v>-127961.06</v>
      </c>
      <c r="J74" s="68">
        <v>-89112.599999999991</v>
      </c>
      <c r="K74" s="68">
        <v>-120326.94000000002</v>
      </c>
      <c r="L74" s="68">
        <v>-119255.71</v>
      </c>
      <c r="M74" s="68">
        <v>-91045.389999999985</v>
      </c>
      <c r="N74" s="68">
        <v>-19609</v>
      </c>
      <c r="O74" s="68">
        <v>-12022.49</v>
      </c>
      <c r="P74" s="68">
        <v>-10264.299999999999</v>
      </c>
      <c r="Q74" s="68">
        <v>-26049.13</v>
      </c>
      <c r="R74" s="68">
        <v>-10398.450000000001</v>
      </c>
      <c r="S74" s="68">
        <v>-479026.40999999992</v>
      </c>
      <c r="U74" s="68">
        <f t="shared" ca="1" si="66"/>
        <v>-700262.69000000006</v>
      </c>
      <c r="W74" s="68">
        <f t="shared" si="67"/>
        <v>-1215736.68</v>
      </c>
    </row>
    <row r="75" spans="2:23" ht="15.95" customHeight="1">
      <c r="B75" s="71" t="s">
        <v>40</v>
      </c>
      <c r="C75" s="71"/>
      <c r="D75" s="71"/>
      <c r="E75" s="71"/>
      <c r="H75" s="72">
        <f t="shared" ref="H75:I75" si="68">+H71+H74</f>
        <v>534325.37000000011</v>
      </c>
      <c r="I75" s="72">
        <f t="shared" si="68"/>
        <v>770659.59000000032</v>
      </c>
      <c r="J75" s="72">
        <f t="shared" ref="J75:S75" si="69">+J71+J74</f>
        <v>377382.68999999994</v>
      </c>
      <c r="K75" s="72">
        <f t="shared" si="69"/>
        <v>-118231.36000000002</v>
      </c>
      <c r="L75" s="72">
        <f t="shared" si="69"/>
        <v>-189694.36</v>
      </c>
      <c r="M75" s="72">
        <f t="shared" si="69"/>
        <v>-475025.62</v>
      </c>
      <c r="N75" s="72">
        <f t="shared" si="69"/>
        <v>-17324.11</v>
      </c>
      <c r="O75" s="72">
        <f t="shared" si="69"/>
        <v>-11804.84</v>
      </c>
      <c r="P75" s="72">
        <f t="shared" si="69"/>
        <v>-10184.039999999999</v>
      </c>
      <c r="Q75" s="72">
        <f t="shared" si="69"/>
        <v>-25939.620000000003</v>
      </c>
      <c r="R75" s="72">
        <f t="shared" si="69"/>
        <v>-10278.59</v>
      </c>
      <c r="S75" s="72">
        <f t="shared" si="69"/>
        <v>-866933.00999999989</v>
      </c>
      <c r="U75" s="72">
        <f t="shared" ca="1" si="66"/>
        <v>860103.32000000018</v>
      </c>
      <c r="W75" s="72">
        <f t="shared" si="67"/>
        <v>-43047.899999999674</v>
      </c>
    </row>
    <row r="76" spans="2:23" ht="15.95" customHeight="1">
      <c r="B76" s="67" t="s">
        <v>53</v>
      </c>
      <c r="C76" s="67"/>
      <c r="D76" s="67"/>
      <c r="E76" s="67"/>
      <c r="H76" s="68">
        <v>428800</v>
      </c>
      <c r="I76" s="68">
        <v>428800</v>
      </c>
      <c r="J76" s="68">
        <v>0</v>
      </c>
      <c r="K76" s="68">
        <v>0</v>
      </c>
      <c r="L76" s="68">
        <v>0</v>
      </c>
      <c r="M76" s="68">
        <v>0</v>
      </c>
      <c r="N76" s="68">
        <v>0</v>
      </c>
      <c r="O76" s="68">
        <v>0</v>
      </c>
      <c r="P76" s="68">
        <v>0</v>
      </c>
      <c r="Q76" s="68">
        <v>0</v>
      </c>
      <c r="R76" s="68">
        <v>0</v>
      </c>
      <c r="S76" s="68">
        <v>0</v>
      </c>
      <c r="U76" s="68">
        <f t="shared" ca="1" si="66"/>
        <v>857600</v>
      </c>
      <c r="W76" s="68">
        <f t="shared" si="67"/>
        <v>857600</v>
      </c>
    </row>
    <row r="77" spans="2:23" ht="15.95" customHeight="1">
      <c r="B77" s="71" t="s">
        <v>41</v>
      </c>
      <c r="C77" s="73"/>
      <c r="D77" s="73"/>
      <c r="E77" s="73"/>
      <c r="H77" s="74">
        <v>0.31152365321828362</v>
      </c>
      <c r="I77" s="74">
        <v>0.44931179454291065</v>
      </c>
      <c r="J77" s="74">
        <v>0.22002255713619401</v>
      </c>
      <c r="K77" s="74">
        <v>-6.8931529850746284E-2</v>
      </c>
      <c r="L77" s="74">
        <v>-0.1105960587686567</v>
      </c>
      <c r="M77" s="74">
        <v>-0.27695057136194029</v>
      </c>
      <c r="N77" s="74">
        <v>-1.0100343983208955E-2</v>
      </c>
      <c r="O77" s="74">
        <v>-6.8824860074626869E-3</v>
      </c>
      <c r="P77" s="74">
        <v>-5.9375233208955221E-3</v>
      </c>
      <c r="Q77" s="74">
        <v>-1.5123379197761196E-2</v>
      </c>
      <c r="R77" s="74">
        <v>-5.9926480876865669E-3</v>
      </c>
      <c r="S77" s="74">
        <v>-0.50544135377798505</v>
      </c>
      <c r="U77" s="74">
        <f ca="1">AVERAGE(OFFSET(A77,0,7,,MONTH(MAX($H$7:$S$7))))</f>
        <v>5.5717721289386443E-2</v>
      </c>
      <c r="W77" s="74">
        <f>AVERAGE(H77:S77)</f>
        <v>-2.0914907882462336E-3</v>
      </c>
    </row>
    <row r="78" spans="2:23" ht="15.95" customHeight="1">
      <c r="B78" s="71" t="s">
        <v>42</v>
      </c>
      <c r="C78" s="73"/>
      <c r="D78" s="73"/>
      <c r="E78" s="73"/>
      <c r="H78" s="74">
        <v>0.25</v>
      </c>
      <c r="I78" s="74">
        <v>0.25</v>
      </c>
      <c r="J78" s="74">
        <v>0</v>
      </c>
      <c r="K78" s="74">
        <v>0</v>
      </c>
      <c r="L78" s="74">
        <v>0</v>
      </c>
      <c r="M78" s="74">
        <v>0</v>
      </c>
      <c r="N78" s="74">
        <v>0</v>
      </c>
      <c r="O78" s="74">
        <v>0</v>
      </c>
      <c r="P78" s="74">
        <v>0</v>
      </c>
      <c r="Q78" s="74">
        <v>0</v>
      </c>
      <c r="R78" s="74">
        <v>0</v>
      </c>
      <c r="S78" s="74">
        <v>0</v>
      </c>
      <c r="U78" s="74">
        <f ca="1">AVERAGE(OFFSET(A78,0,7,,MONTH(MAX($H$7:$S$7))))</f>
        <v>5.5555555555555552E-2</v>
      </c>
      <c r="W78" s="74">
        <f>AVERAGE(H78:S78)</f>
        <v>4.1666666666666664E-2</v>
      </c>
    </row>
    <row r="79" spans="2:23" ht="24" customHeight="1">
      <c r="H79" s="9"/>
      <c r="I79" s="9"/>
      <c r="J79" s="9"/>
      <c r="K79" s="9"/>
      <c r="L79" s="9"/>
      <c r="M79" s="9"/>
      <c r="T79" s="4"/>
      <c r="V79" s="4"/>
    </row>
    <row r="80" spans="2:23" ht="24" customHeight="1">
      <c r="B80" s="25" t="s">
        <v>51</v>
      </c>
      <c r="C80" s="22"/>
      <c r="D80" s="22"/>
      <c r="E80" s="22"/>
      <c r="F80" s="23"/>
      <c r="G80" s="23"/>
      <c r="H80" s="24">
        <v>43466</v>
      </c>
      <c r="I80" s="24">
        <f>EDATE(H80,1)</f>
        <v>43497</v>
      </c>
      <c r="J80" s="24">
        <f t="shared" ref="J80:R80" si="70">EDATE(I80,1)</f>
        <v>43525</v>
      </c>
      <c r="K80" s="24">
        <f t="shared" si="70"/>
        <v>43556</v>
      </c>
      <c r="L80" s="24">
        <f t="shared" si="70"/>
        <v>43586</v>
      </c>
      <c r="M80" s="24">
        <f t="shared" si="70"/>
        <v>43617</v>
      </c>
      <c r="N80" s="24">
        <f t="shared" si="70"/>
        <v>43647</v>
      </c>
      <c r="O80" s="24">
        <f t="shared" si="70"/>
        <v>43678</v>
      </c>
      <c r="P80" s="24">
        <f t="shared" si="70"/>
        <v>43709</v>
      </c>
      <c r="Q80" s="24">
        <f t="shared" si="70"/>
        <v>43739</v>
      </c>
      <c r="R80" s="24">
        <f t="shared" si="70"/>
        <v>43770</v>
      </c>
      <c r="S80" s="24">
        <v>43800</v>
      </c>
      <c r="U80" s="24" t="str">
        <f>"Jan/"&amp;PROPER(TEXT(MAX($H$7:$S$7),"mmm"))&amp;"-"&amp;RIGHT(W80,2)</f>
        <v>Jan/Set-19</v>
      </c>
      <c r="W80" s="66">
        <v>2019</v>
      </c>
    </row>
    <row r="81" spans="2:23" ht="5.0999999999999996" customHeight="1">
      <c r="B81" s="3"/>
      <c r="C81" s="6"/>
      <c r="D81" s="6"/>
      <c r="E81" s="6"/>
      <c r="H81" s="8"/>
      <c r="I81" s="8"/>
      <c r="J81" s="8"/>
      <c r="K81" s="8"/>
      <c r="L81" s="8"/>
      <c r="M81" s="8"/>
      <c r="N81" s="8"/>
      <c r="O81" s="8"/>
      <c r="P81" s="8"/>
      <c r="Q81" s="8"/>
      <c r="R81" s="8"/>
      <c r="S81" s="8"/>
      <c r="U81" s="7"/>
      <c r="W81" s="7"/>
    </row>
    <row r="82" spans="2:23" ht="15.95" customHeight="1">
      <c r="B82" s="71"/>
      <c r="C82" s="71"/>
      <c r="D82" s="71"/>
      <c r="E82" s="71"/>
      <c r="H82" s="72"/>
      <c r="I82" s="72"/>
      <c r="J82" s="72"/>
      <c r="K82" s="72"/>
      <c r="L82" s="72"/>
      <c r="M82" s="72"/>
      <c r="N82" s="72"/>
      <c r="O82" s="72"/>
      <c r="P82" s="72"/>
      <c r="Q82" s="72"/>
      <c r="R82" s="72"/>
      <c r="S82" s="72"/>
      <c r="U82" s="72"/>
      <c r="W82" s="72"/>
    </row>
    <row r="83" spans="2:23" ht="15.95" customHeight="1">
      <c r="B83" s="67" t="s">
        <v>36</v>
      </c>
      <c r="C83" s="67"/>
      <c r="D83" s="67"/>
      <c r="E83" s="67"/>
      <c r="H83" s="68">
        <f t="shared" ref="H83:R83" si="71">+H84+H85</f>
        <v>458767.18</v>
      </c>
      <c r="I83" s="68">
        <f t="shared" si="71"/>
        <v>-333630.08000000002</v>
      </c>
      <c r="J83" s="68">
        <f t="shared" si="71"/>
        <v>335989.64999999997</v>
      </c>
      <c r="K83" s="68">
        <f t="shared" si="71"/>
        <v>1463843.26</v>
      </c>
      <c r="L83" s="68">
        <f t="shared" si="71"/>
        <v>541237.49000000034</v>
      </c>
      <c r="M83" s="68">
        <f t="shared" si="71"/>
        <v>431858.08</v>
      </c>
      <c r="N83" s="68">
        <f t="shared" si="71"/>
        <v>705792.67000000016</v>
      </c>
      <c r="O83" s="68">
        <f t="shared" si="71"/>
        <v>1167998.45</v>
      </c>
      <c r="P83" s="68">
        <f t="shared" si="71"/>
        <v>684426.42999999993</v>
      </c>
      <c r="Q83" s="68">
        <f t="shared" si="71"/>
        <v>456515.79000000004</v>
      </c>
      <c r="R83" s="68">
        <f t="shared" si="71"/>
        <v>331084.68</v>
      </c>
      <c r="S83" s="68">
        <f t="shared" ref="S83" si="72">+S84+S85</f>
        <v>379130.92999999993</v>
      </c>
      <c r="U83" s="68">
        <f t="shared" ref="U83:U88" ca="1" si="73">SUM(OFFSET(A83,0,7,,MONTH(MAX($H$7:$S$7))))</f>
        <v>5456283.1300000008</v>
      </c>
      <c r="W83" s="68">
        <f t="shared" ref="W83:W88" si="74">SUM(H83:S83)</f>
        <v>6623014.5300000003</v>
      </c>
    </row>
    <row r="84" spans="2:23" ht="15.95" customHeight="1">
      <c r="B84" s="69" t="s">
        <v>37</v>
      </c>
      <c r="C84" s="69"/>
      <c r="D84" s="69"/>
      <c r="E84" s="69"/>
      <c r="H84" s="70">
        <v>450316.44</v>
      </c>
      <c r="I84" s="70">
        <v>-339529.15</v>
      </c>
      <c r="J84" s="70">
        <v>330525.46999999997</v>
      </c>
      <c r="K84" s="70">
        <v>1457280.66</v>
      </c>
      <c r="L84" s="70">
        <v>529875.38</v>
      </c>
      <c r="M84" s="70">
        <v>423493.96</v>
      </c>
      <c r="N84" s="70">
        <v>697408.65000000014</v>
      </c>
      <c r="O84" s="70">
        <v>1160595.79</v>
      </c>
      <c r="P84" s="70">
        <v>676729.98</v>
      </c>
      <c r="Q84" s="70">
        <v>450254.26</v>
      </c>
      <c r="R84" s="70">
        <v>326877.08</v>
      </c>
      <c r="S84" s="70">
        <v>376246.51999999996</v>
      </c>
      <c r="U84" s="70">
        <f t="shared" ca="1" si="73"/>
        <v>5386697.1799999997</v>
      </c>
      <c r="W84" s="70">
        <f t="shared" si="74"/>
        <v>6540075.0399999991</v>
      </c>
    </row>
    <row r="85" spans="2:23" ht="15.95" customHeight="1">
      <c r="B85" s="69" t="s">
        <v>38</v>
      </c>
      <c r="C85" s="69"/>
      <c r="D85" s="69"/>
      <c r="E85" s="69"/>
      <c r="H85" s="70">
        <v>8450.74</v>
      </c>
      <c r="I85" s="70">
        <v>5899.07</v>
      </c>
      <c r="J85" s="70">
        <v>5464.18</v>
      </c>
      <c r="K85" s="70">
        <v>6562.6</v>
      </c>
      <c r="L85" s="70">
        <v>11362.110000000335</v>
      </c>
      <c r="M85" s="70">
        <v>8364.1200000000008</v>
      </c>
      <c r="N85" s="70">
        <v>8384.02</v>
      </c>
      <c r="O85" s="70">
        <v>7402.66</v>
      </c>
      <c r="P85" s="70">
        <v>7696.45</v>
      </c>
      <c r="Q85" s="70">
        <v>6261.53</v>
      </c>
      <c r="R85" s="70">
        <v>4207.6000000000004</v>
      </c>
      <c r="S85" s="70">
        <v>2884.41</v>
      </c>
      <c r="U85" s="70">
        <f t="shared" ca="1" si="73"/>
        <v>69585.950000000332</v>
      </c>
      <c r="W85" s="70">
        <f t="shared" si="74"/>
        <v>82939.49000000034</v>
      </c>
    </row>
    <row r="86" spans="2:23" ht="15.95" customHeight="1">
      <c r="B86" s="67" t="s">
        <v>39</v>
      </c>
      <c r="C86" s="67"/>
      <c r="D86" s="67"/>
      <c r="E86" s="67"/>
      <c r="H86" s="68">
        <v>-83004.540000000008</v>
      </c>
      <c r="I86" s="68">
        <v>-80779.299999999988</v>
      </c>
      <c r="J86" s="68">
        <v>-84139.859999999986</v>
      </c>
      <c r="K86" s="68">
        <v>-115856.28</v>
      </c>
      <c r="L86" s="68">
        <v>-85715.83</v>
      </c>
      <c r="M86" s="68">
        <v>-88441.12999999999</v>
      </c>
      <c r="N86" s="68">
        <v>-81498.850000000006</v>
      </c>
      <c r="O86" s="68">
        <v>-89170.64</v>
      </c>
      <c r="P86" s="68">
        <v>-90119.69</v>
      </c>
      <c r="Q86" s="68">
        <v>-95395.24</v>
      </c>
      <c r="R86" s="68">
        <v>-98657.74</v>
      </c>
      <c r="S86" s="68">
        <v>-107504.32999999999</v>
      </c>
      <c r="U86" s="68">
        <f t="shared" ca="1" si="73"/>
        <v>-798726.11999999988</v>
      </c>
      <c r="W86" s="68">
        <f t="shared" si="74"/>
        <v>-1100283.43</v>
      </c>
    </row>
    <row r="87" spans="2:23" ht="15.95" customHeight="1">
      <c r="B87" s="71" t="s">
        <v>40</v>
      </c>
      <c r="C87" s="71"/>
      <c r="D87" s="71"/>
      <c r="E87" s="71"/>
      <c r="H87" s="72">
        <f t="shared" ref="H87:R87" si="75">+H83+H86</f>
        <v>375762.64</v>
      </c>
      <c r="I87" s="72">
        <f t="shared" si="75"/>
        <v>-414409.38</v>
      </c>
      <c r="J87" s="72">
        <f t="shared" si="75"/>
        <v>251849.78999999998</v>
      </c>
      <c r="K87" s="72">
        <f t="shared" si="75"/>
        <v>1347986.98</v>
      </c>
      <c r="L87" s="72">
        <f t="shared" si="75"/>
        <v>455521.66000000032</v>
      </c>
      <c r="M87" s="72">
        <f t="shared" si="75"/>
        <v>343416.95</v>
      </c>
      <c r="N87" s="72">
        <f t="shared" si="75"/>
        <v>624293.82000000018</v>
      </c>
      <c r="O87" s="72">
        <f t="shared" si="75"/>
        <v>1078827.81</v>
      </c>
      <c r="P87" s="72">
        <f t="shared" si="75"/>
        <v>594306.74</v>
      </c>
      <c r="Q87" s="72">
        <f t="shared" si="75"/>
        <v>361120.55000000005</v>
      </c>
      <c r="R87" s="72">
        <f t="shared" si="75"/>
        <v>232426.94</v>
      </c>
      <c r="S87" s="72">
        <f t="shared" ref="S87" si="76">+S83+S86</f>
        <v>271626.59999999998</v>
      </c>
      <c r="U87" s="72">
        <f t="shared" ca="1" si="73"/>
        <v>4657557.0100000007</v>
      </c>
      <c r="W87" s="72">
        <f t="shared" si="74"/>
        <v>5522731.1000000006</v>
      </c>
    </row>
    <row r="88" spans="2:23" ht="15.95" customHeight="1">
      <c r="B88" s="67" t="s">
        <v>53</v>
      </c>
      <c r="C88" s="67"/>
      <c r="D88" s="67"/>
      <c r="E88" s="67"/>
      <c r="H88" s="68">
        <v>171520</v>
      </c>
      <c r="I88" s="68">
        <v>0</v>
      </c>
      <c r="J88" s="68">
        <v>0</v>
      </c>
      <c r="K88" s="68">
        <v>514560</v>
      </c>
      <c r="L88" s="68">
        <v>514560</v>
      </c>
      <c r="M88" s="68">
        <v>1046272</v>
      </c>
      <c r="N88" s="68">
        <v>343040</v>
      </c>
      <c r="O88" s="68">
        <v>686080</v>
      </c>
      <c r="P88" s="68">
        <v>600320</v>
      </c>
      <c r="Q88" s="68">
        <v>428800</v>
      </c>
      <c r="R88" s="68">
        <v>428800</v>
      </c>
      <c r="S88" s="68">
        <v>531712</v>
      </c>
      <c r="U88" s="68">
        <f t="shared" ca="1" si="73"/>
        <v>3876352</v>
      </c>
      <c r="W88" s="68">
        <f t="shared" si="74"/>
        <v>5265664</v>
      </c>
    </row>
    <row r="89" spans="2:23" ht="15.95" customHeight="1">
      <c r="B89" s="71" t="s">
        <v>41</v>
      </c>
      <c r="C89" s="73"/>
      <c r="D89" s="73"/>
      <c r="E89" s="73"/>
      <c r="H89" s="74">
        <v>0.21907803171641793</v>
      </c>
      <c r="I89" s="74">
        <v>-0.2416099463619403</v>
      </c>
      <c r="J89" s="74">
        <v>0.14683406599813431</v>
      </c>
      <c r="K89" s="74">
        <v>0.78590658815298509</v>
      </c>
      <c r="L89" s="74">
        <v>0.26557932602611961</v>
      </c>
      <c r="M89" s="74">
        <v>0.20021977028917912</v>
      </c>
      <c r="N89" s="74">
        <v>0.36397727378731354</v>
      </c>
      <c r="O89" s="74">
        <v>0.62898076609141795</v>
      </c>
      <c r="P89" s="74">
        <v>0.34649413479477609</v>
      </c>
      <c r="Q89" s="74">
        <v>0.21054136543843285</v>
      </c>
      <c r="R89" s="74">
        <v>0.13551010960820895</v>
      </c>
      <c r="S89" s="74">
        <v>0.1583643889925373</v>
      </c>
      <c r="U89" s="74">
        <f ca="1">AVERAGE(OFFSET(A89,0,7,,MONTH(MAX($H$7:$S$7))))</f>
        <v>0.30171777894382257</v>
      </c>
      <c r="W89" s="74">
        <f>AVERAGE(H89:S89)</f>
        <v>0.26832298954446515</v>
      </c>
    </row>
    <row r="90" spans="2:23" ht="15.95" customHeight="1">
      <c r="B90" s="71" t="s">
        <v>42</v>
      </c>
      <c r="C90" s="73"/>
      <c r="D90" s="73"/>
      <c r="E90" s="73"/>
      <c r="H90" s="74">
        <v>0.1</v>
      </c>
      <c r="I90" s="74">
        <v>0</v>
      </c>
      <c r="J90" s="74">
        <v>0</v>
      </c>
      <c r="K90" s="74">
        <v>0.3</v>
      </c>
      <c r="L90" s="74">
        <v>0.3</v>
      </c>
      <c r="M90" s="74">
        <v>0.61</v>
      </c>
      <c r="N90" s="74">
        <v>0.2</v>
      </c>
      <c r="O90" s="74">
        <v>0.4</v>
      </c>
      <c r="P90" s="74">
        <v>0.35</v>
      </c>
      <c r="Q90" s="74">
        <v>0.25</v>
      </c>
      <c r="R90" s="74">
        <v>0.25</v>
      </c>
      <c r="S90" s="74">
        <v>0.31</v>
      </c>
      <c r="U90" s="74">
        <f ca="1">AVERAGE(OFFSET(A90,0,7,,MONTH(MAX($H$7:$S$7))))</f>
        <v>0.25111111111111112</v>
      </c>
      <c r="W90" s="74">
        <f>AVERAGE(H90:S90)</f>
        <v>0.25583333333333336</v>
      </c>
    </row>
    <row r="91" spans="2:23" ht="24" customHeight="1">
      <c r="H91" s="9"/>
      <c r="I91" s="9"/>
      <c r="J91" s="9"/>
      <c r="K91" s="9"/>
      <c r="L91" s="9"/>
      <c r="M91" s="9"/>
      <c r="T91" s="4"/>
      <c r="V91" s="4"/>
    </row>
    <row r="92" spans="2:23" ht="24" customHeight="1">
      <c r="B92" s="25" t="s">
        <v>55</v>
      </c>
      <c r="C92" s="22"/>
      <c r="D92" s="22"/>
      <c r="E92" s="22"/>
      <c r="F92" s="23"/>
      <c r="G92" s="23"/>
      <c r="H92" s="24">
        <v>43101</v>
      </c>
      <c r="I92" s="24">
        <f>EDATE(H92,1)</f>
        <v>43132</v>
      </c>
      <c r="J92" s="24">
        <f t="shared" ref="J92" si="77">EDATE(I92,1)</f>
        <v>43160</v>
      </c>
      <c r="K92" s="24">
        <f t="shared" ref="K92" si="78">EDATE(J92,1)</f>
        <v>43191</v>
      </c>
      <c r="L92" s="24">
        <f t="shared" ref="L92" si="79">EDATE(K92,1)</f>
        <v>43221</v>
      </c>
      <c r="M92" s="24">
        <f t="shared" ref="M92" si="80">EDATE(L92,1)</f>
        <v>43252</v>
      </c>
      <c r="N92" s="24">
        <f t="shared" ref="N92" si="81">EDATE(M92,1)</f>
        <v>43282</v>
      </c>
      <c r="O92" s="24">
        <f t="shared" ref="O92" si="82">EDATE(N92,1)</f>
        <v>43313</v>
      </c>
      <c r="P92" s="24">
        <f t="shared" ref="P92" si="83">EDATE(O92,1)</f>
        <v>43344</v>
      </c>
      <c r="Q92" s="24">
        <f t="shared" ref="Q92" si="84">EDATE(P92,1)</f>
        <v>43374</v>
      </c>
      <c r="R92" s="24">
        <f t="shared" ref="R92:S92" si="85">EDATE(Q92,1)</f>
        <v>43405</v>
      </c>
      <c r="S92" s="24">
        <f t="shared" si="85"/>
        <v>43435</v>
      </c>
      <c r="U92" s="24" t="str">
        <f>"Jan/"&amp;PROPER(TEXT(MAX($H$7:$S$7),"mmm"))&amp;"-"&amp;RIGHT(W92,2)</f>
        <v>Jan/Set-18</v>
      </c>
      <c r="W92" s="66">
        <v>2018</v>
      </c>
    </row>
    <row r="93" spans="2:23" ht="5.0999999999999996" customHeight="1">
      <c r="B93" s="3"/>
      <c r="C93" s="6"/>
      <c r="D93" s="6"/>
      <c r="E93" s="6"/>
      <c r="H93" s="8"/>
      <c r="I93" s="8"/>
      <c r="J93" s="8"/>
      <c r="K93" s="8"/>
      <c r="L93" s="8"/>
      <c r="M93" s="8"/>
      <c r="N93" s="8"/>
      <c r="O93" s="8"/>
      <c r="P93" s="8"/>
      <c r="Q93" s="8"/>
      <c r="R93" s="8"/>
      <c r="S93" s="8"/>
      <c r="U93" s="7"/>
      <c r="W93" s="7"/>
    </row>
    <row r="94" spans="2:23" ht="15.95" customHeight="1">
      <c r="B94" s="71"/>
      <c r="C94" s="71"/>
      <c r="D94" s="71"/>
      <c r="E94" s="71"/>
      <c r="H94" s="72"/>
      <c r="I94" s="72"/>
      <c r="J94" s="72"/>
      <c r="K94" s="72"/>
      <c r="L94" s="72"/>
      <c r="M94" s="72"/>
      <c r="N94" s="72"/>
      <c r="O94" s="72"/>
      <c r="P94" s="72"/>
      <c r="Q94" s="72"/>
      <c r="R94" s="72"/>
      <c r="S94" s="72"/>
      <c r="U94" s="72"/>
      <c r="W94" s="72"/>
    </row>
    <row r="95" spans="2:23" ht="15.95" customHeight="1">
      <c r="B95" s="67" t="s">
        <v>36</v>
      </c>
      <c r="C95" s="67"/>
      <c r="D95" s="67"/>
      <c r="E95" s="67"/>
      <c r="H95" s="68">
        <f t="shared" ref="H95" si="86">+H96+H97</f>
        <v>319516.79999999999</v>
      </c>
      <c r="I95" s="68">
        <f t="shared" ref="I95:S95" si="87">+I96+I97</f>
        <v>704087.21</v>
      </c>
      <c r="J95" s="68">
        <f t="shared" si="87"/>
        <v>422468.06000000023</v>
      </c>
      <c r="K95" s="68">
        <f t="shared" si="87"/>
        <v>238413.23</v>
      </c>
      <c r="L95" s="68">
        <f t="shared" si="87"/>
        <v>358192.89</v>
      </c>
      <c r="M95" s="68">
        <f t="shared" si="87"/>
        <v>-1128.3799999999719</v>
      </c>
      <c r="N95" s="68">
        <f t="shared" si="87"/>
        <v>667490.44000000006</v>
      </c>
      <c r="O95" s="68">
        <f t="shared" si="87"/>
        <v>269418.34999999998</v>
      </c>
      <c r="P95" s="68">
        <f t="shared" si="87"/>
        <v>443445.38</v>
      </c>
      <c r="Q95" s="68">
        <f t="shared" si="87"/>
        <v>265440.05</v>
      </c>
      <c r="R95" s="68">
        <f t="shared" si="87"/>
        <v>228077.86999999988</v>
      </c>
      <c r="S95" s="68">
        <f t="shared" si="87"/>
        <v>258505.2</v>
      </c>
      <c r="U95" s="68">
        <f t="shared" ref="U95:U100" ca="1" si="88">SUM(OFFSET(A95,0,7,,MONTH(MAX($H$7:$S$7))))</f>
        <v>3421903.9800000004</v>
      </c>
      <c r="W95" s="68">
        <f>SUM(H95:S95)</f>
        <v>4173927.1000000006</v>
      </c>
    </row>
    <row r="96" spans="2:23" ht="15.95" customHeight="1">
      <c r="B96" s="69" t="s">
        <v>37</v>
      </c>
      <c r="C96" s="69"/>
      <c r="D96" s="69"/>
      <c r="E96" s="69"/>
      <c r="H96" s="70">
        <v>312475.46999999997</v>
      </c>
      <c r="I96" s="70">
        <v>697149.26</v>
      </c>
      <c r="J96" s="70">
        <v>412866.56000000023</v>
      </c>
      <c r="K96" s="70">
        <v>230114.19</v>
      </c>
      <c r="L96" s="70">
        <v>350106.7</v>
      </c>
      <c r="M96" s="70">
        <v>-8496.2199999999721</v>
      </c>
      <c r="N96" s="70">
        <v>659562.63</v>
      </c>
      <c r="O96" s="70">
        <v>260557.52</v>
      </c>
      <c r="P96" s="70">
        <v>435360.08</v>
      </c>
      <c r="Q96" s="70">
        <v>256024.59</v>
      </c>
      <c r="R96" s="70">
        <v>219622.99</v>
      </c>
      <c r="S96" s="70">
        <v>250282.39</v>
      </c>
      <c r="U96" s="70">
        <f t="shared" ca="1" si="88"/>
        <v>3349696.1900000004</v>
      </c>
      <c r="W96" s="70">
        <f t="shared" ref="W96:W97" si="89">SUM(H96:S96)</f>
        <v>4075626.1600000006</v>
      </c>
    </row>
    <row r="97" spans="2:23" ht="15.95" customHeight="1">
      <c r="B97" s="69" t="s">
        <v>38</v>
      </c>
      <c r="C97" s="69"/>
      <c r="D97" s="69"/>
      <c r="E97" s="69"/>
      <c r="H97" s="70">
        <v>7041.33</v>
      </c>
      <c r="I97" s="70">
        <v>6937.95</v>
      </c>
      <c r="J97" s="70">
        <v>9601.5</v>
      </c>
      <c r="K97" s="70">
        <v>8299.0400000000009</v>
      </c>
      <c r="L97" s="70">
        <v>8086.19</v>
      </c>
      <c r="M97" s="70">
        <v>7367.84</v>
      </c>
      <c r="N97" s="70">
        <v>7927.81</v>
      </c>
      <c r="O97" s="70">
        <v>8860.83</v>
      </c>
      <c r="P97" s="70">
        <v>8085.3</v>
      </c>
      <c r="Q97" s="70">
        <v>9415.4599999999991</v>
      </c>
      <c r="R97" s="70">
        <v>8454.8799999998882</v>
      </c>
      <c r="S97" s="70">
        <v>8222.81</v>
      </c>
      <c r="U97" s="70">
        <f t="shared" ca="1" si="88"/>
        <v>72207.790000000008</v>
      </c>
      <c r="W97" s="70">
        <f t="shared" si="89"/>
        <v>98300.939999999886</v>
      </c>
    </row>
    <row r="98" spans="2:23" ht="15.95" customHeight="1">
      <c r="B98" s="67" t="s">
        <v>39</v>
      </c>
      <c r="C98" s="67"/>
      <c r="D98" s="67"/>
      <c r="E98" s="67"/>
      <c r="H98" s="68">
        <v>-95032.180000000008</v>
      </c>
      <c r="I98" s="68">
        <v>-102671.07999999999</v>
      </c>
      <c r="J98" s="68">
        <v>-76687.69</v>
      </c>
      <c r="K98" s="68">
        <v>-111511.4</v>
      </c>
      <c r="L98" s="68">
        <v>-88075.040000000008</v>
      </c>
      <c r="M98" s="68">
        <v>-88755.61</v>
      </c>
      <c r="N98" s="68">
        <v>-96994.99000000002</v>
      </c>
      <c r="O98" s="68">
        <v>-92397.2</v>
      </c>
      <c r="P98" s="68">
        <v>-94942.26</v>
      </c>
      <c r="Q98" s="68">
        <v>-87909.25</v>
      </c>
      <c r="R98" s="68">
        <v>-97839.959999999992</v>
      </c>
      <c r="S98" s="68">
        <v>-112792.88</v>
      </c>
      <c r="U98" s="68">
        <f t="shared" ca="1" si="88"/>
        <v>-847067.45</v>
      </c>
      <c r="W98" s="68">
        <f t="shared" ref="W98:W100" si="90">SUM(H98:S98)</f>
        <v>-1145609.54</v>
      </c>
    </row>
    <row r="99" spans="2:23" ht="15.95" customHeight="1">
      <c r="B99" s="71" t="s">
        <v>40</v>
      </c>
      <c r="C99" s="71"/>
      <c r="D99" s="71"/>
      <c r="E99" s="71"/>
      <c r="H99" s="72">
        <f t="shared" ref="H99" si="91">+H95+H98</f>
        <v>224484.62</v>
      </c>
      <c r="I99" s="72">
        <f t="shared" ref="I99:S99" si="92">+I95+I98</f>
        <v>601416.13</v>
      </c>
      <c r="J99" s="72">
        <f t="shared" si="92"/>
        <v>345780.37000000023</v>
      </c>
      <c r="K99" s="72">
        <f t="shared" si="92"/>
        <v>126901.83000000002</v>
      </c>
      <c r="L99" s="72">
        <f t="shared" si="92"/>
        <v>270117.84999999998</v>
      </c>
      <c r="M99" s="72">
        <f t="shared" si="92"/>
        <v>-89883.989999999976</v>
      </c>
      <c r="N99" s="72">
        <f t="shared" si="92"/>
        <v>570495.45000000007</v>
      </c>
      <c r="O99" s="72">
        <f t="shared" si="92"/>
        <v>177021.14999999997</v>
      </c>
      <c r="P99" s="72">
        <f t="shared" si="92"/>
        <v>348503.12</v>
      </c>
      <c r="Q99" s="72">
        <f t="shared" si="92"/>
        <v>177530.8</v>
      </c>
      <c r="R99" s="72">
        <f t="shared" si="92"/>
        <v>130237.90999999989</v>
      </c>
      <c r="S99" s="72">
        <f t="shared" si="92"/>
        <v>145712.32000000001</v>
      </c>
      <c r="U99" s="72">
        <f t="shared" ca="1" si="88"/>
        <v>2574836.5300000003</v>
      </c>
      <c r="W99" s="72">
        <f t="shared" si="90"/>
        <v>3028317.5599999996</v>
      </c>
    </row>
    <row r="100" spans="2:23" ht="15.95" customHeight="1">
      <c r="B100" s="67" t="s">
        <v>53</v>
      </c>
      <c r="C100" s="67"/>
      <c r="D100" s="67"/>
      <c r="E100" s="67"/>
      <c r="H100" s="68">
        <v>171520</v>
      </c>
      <c r="I100" s="68">
        <v>257280</v>
      </c>
      <c r="J100" s="68">
        <v>257280</v>
      </c>
      <c r="K100" s="68">
        <v>257280</v>
      </c>
      <c r="L100" s="68">
        <v>257280</v>
      </c>
      <c r="M100" s="68">
        <v>205824</v>
      </c>
      <c r="N100" s="68">
        <v>171520</v>
      </c>
      <c r="O100" s="68">
        <v>171520</v>
      </c>
      <c r="P100" s="68">
        <v>171520</v>
      </c>
      <c r="Q100" s="68">
        <v>171520</v>
      </c>
      <c r="R100" s="68">
        <v>257280</v>
      </c>
      <c r="S100" s="68">
        <v>531712</v>
      </c>
      <c r="U100" s="68">
        <f t="shared" ca="1" si="88"/>
        <v>1921024</v>
      </c>
      <c r="W100" s="68">
        <f t="shared" si="90"/>
        <v>2881536</v>
      </c>
    </row>
    <row r="101" spans="2:23" ht="15.95" customHeight="1">
      <c r="B101" s="71" t="s">
        <v>41</v>
      </c>
      <c r="C101" s="73"/>
      <c r="D101" s="73"/>
      <c r="E101" s="73"/>
      <c r="H101" s="74">
        <v>0.13087955923507463</v>
      </c>
      <c r="I101" s="74">
        <v>0.3506390683302239</v>
      </c>
      <c r="J101" s="74">
        <v>0.2015976970615673</v>
      </c>
      <c r="K101" s="74">
        <v>7.3986607975746271E-2</v>
      </c>
      <c r="L101" s="74">
        <v>0.15748475396455222</v>
      </c>
      <c r="M101" s="74">
        <v>-5.2404378498134313E-2</v>
      </c>
      <c r="N101" s="74">
        <v>0.33261161963619407</v>
      </c>
      <c r="O101" s="74">
        <v>0.10320729361007461</v>
      </c>
      <c r="P101" s="74">
        <v>0.2031851212686567</v>
      </c>
      <c r="Q101" s="74">
        <v>0.10350443097014925</v>
      </c>
      <c r="R101" s="74">
        <v>7.5931617304104415E-2</v>
      </c>
      <c r="S101" s="74">
        <v>8.4953544776119411E-2</v>
      </c>
      <c r="U101" s="74">
        <f ca="1">AVERAGE(OFFSET(A101,0,7,,MONTH(MAX($H$7:$S$7))))</f>
        <v>0.16679859362043947</v>
      </c>
      <c r="W101" s="74">
        <f>AVERAGE(H101:S101)</f>
        <v>0.1471314113028607</v>
      </c>
    </row>
    <row r="102" spans="2:23" ht="15.95" customHeight="1">
      <c r="B102" s="71" t="s">
        <v>42</v>
      </c>
      <c r="C102" s="73"/>
      <c r="D102" s="73"/>
      <c r="E102" s="73"/>
      <c r="H102" s="74">
        <v>0.1</v>
      </c>
      <c r="I102" s="74">
        <v>0.15</v>
      </c>
      <c r="J102" s="74">
        <v>0.15</v>
      </c>
      <c r="K102" s="74">
        <v>0.15</v>
      </c>
      <c r="L102" s="74">
        <v>0.15</v>
      </c>
      <c r="M102" s="74">
        <v>0.12</v>
      </c>
      <c r="N102" s="74">
        <v>0.1</v>
      </c>
      <c r="O102" s="74">
        <v>0.1</v>
      </c>
      <c r="P102" s="74">
        <v>0.1</v>
      </c>
      <c r="Q102" s="74">
        <v>0.1</v>
      </c>
      <c r="R102" s="74">
        <v>0.15</v>
      </c>
      <c r="S102" s="74">
        <v>0.31</v>
      </c>
      <c r="U102" s="74">
        <f ca="1">AVERAGE(OFFSET(A102,0,7,,MONTH(MAX($H$7:$S$7))))</f>
        <v>0.12444444444444445</v>
      </c>
      <c r="W102" s="74">
        <f>AVERAGE(H102:S102)</f>
        <v>0.14000000000000001</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Q33"/>
  <sheetViews>
    <sheetView showGridLines="0" zoomScale="90" zoomScaleNormal="90" workbookViewId="0">
      <pane xSplit="7" ySplit="8" topLeftCell="BV9" activePane="bottomRight" state="frozen"/>
      <selection activeCell="G33" sqref="G33"/>
      <selection pane="topRight" activeCell="G33" sqref="G33"/>
      <selection pane="bottomLeft" activeCell="G33" sqref="G33"/>
      <selection pane="bottomRight" activeCell="CL4" sqref="CL4"/>
    </sheetView>
  </sheetViews>
  <sheetFormatPr defaultColWidth="10.7109375" defaultRowHeight="17.45" customHeight="1"/>
  <cols>
    <col min="1" max="1" width="1.7109375" style="4" customWidth="1"/>
    <col min="2" max="6" width="10.7109375" style="4"/>
    <col min="7" max="8" width="0.85546875" style="5" customWidth="1"/>
    <col min="9" max="88" width="12.7109375" style="4" customWidth="1"/>
    <col min="89" max="89" width="0.85546875" style="5" customWidth="1"/>
    <col min="90" max="90" width="15.7109375" style="4" customWidth="1"/>
    <col min="91" max="91" width="0.85546875" style="5" customWidth="1"/>
    <col min="92" max="92" width="15.7109375" style="4" customWidth="1"/>
    <col min="93" max="93" width="0.85546875" style="5" customWidth="1"/>
    <col min="94" max="16384" width="10.7109375" style="4"/>
  </cols>
  <sheetData>
    <row r="1" spans="2:95" ht="9.9499999999999993" customHeight="1"/>
    <row r="6" spans="2:95" ht="17.45" customHeight="1">
      <c r="CN6" s="33"/>
    </row>
    <row r="7" spans="2:95" ht="24.75" customHeight="1">
      <c r="B7" s="25"/>
      <c r="C7" s="22"/>
      <c r="D7" s="22"/>
      <c r="E7" s="22"/>
      <c r="F7" s="22"/>
      <c r="G7" s="23"/>
      <c r="H7" s="23"/>
      <c r="I7" s="24">
        <v>43466</v>
      </c>
      <c r="J7" s="24">
        <f t="shared" ref="J7" si="0">EDATE(I7,1)</f>
        <v>43497</v>
      </c>
      <c r="K7" s="24">
        <f t="shared" ref="K7" si="1">EDATE(J7,1)</f>
        <v>43525</v>
      </c>
      <c r="L7" s="24">
        <f t="shared" ref="L7" si="2">EDATE(K7,1)</f>
        <v>43556</v>
      </c>
      <c r="M7" s="24">
        <f t="shared" ref="M7" si="3">EDATE(L7,1)</f>
        <v>43586</v>
      </c>
      <c r="N7" s="24">
        <f t="shared" ref="N7" si="4">EDATE(M7,1)</f>
        <v>43617</v>
      </c>
      <c r="O7" s="24">
        <f t="shared" ref="O7" si="5">EDATE(N7,1)</f>
        <v>43647</v>
      </c>
      <c r="P7" s="24">
        <f t="shared" ref="P7" si="6">EDATE(O7,1)</f>
        <v>43678</v>
      </c>
      <c r="Q7" s="24">
        <f t="shared" ref="Q7" si="7">EDATE(P7,1)</f>
        <v>43709</v>
      </c>
      <c r="R7" s="24">
        <f t="shared" ref="R7" si="8">EDATE(Q7,1)</f>
        <v>43739</v>
      </c>
      <c r="S7" s="24">
        <f t="shared" ref="S7" si="9">EDATE(R7,1)</f>
        <v>43770</v>
      </c>
      <c r="T7" s="24">
        <f t="shared" ref="T7:AD7" si="10">EDATE(S7,1)</f>
        <v>43800</v>
      </c>
      <c r="U7" s="24">
        <f t="shared" si="10"/>
        <v>43831</v>
      </c>
      <c r="V7" s="24">
        <f t="shared" si="10"/>
        <v>43862</v>
      </c>
      <c r="W7" s="24">
        <f t="shared" si="10"/>
        <v>43891</v>
      </c>
      <c r="X7" s="24">
        <f t="shared" si="10"/>
        <v>43922</v>
      </c>
      <c r="Y7" s="24">
        <f t="shared" si="10"/>
        <v>43952</v>
      </c>
      <c r="Z7" s="24">
        <f t="shared" si="10"/>
        <v>43983</v>
      </c>
      <c r="AA7" s="24">
        <f t="shared" si="10"/>
        <v>44013</v>
      </c>
      <c r="AB7" s="24">
        <f t="shared" si="10"/>
        <v>44044</v>
      </c>
      <c r="AC7" s="24">
        <f t="shared" si="10"/>
        <v>44075</v>
      </c>
      <c r="AD7" s="24">
        <f t="shared" si="10"/>
        <v>44105</v>
      </c>
      <c r="AE7" s="24">
        <f t="shared" ref="AE7" si="11">EDATE(AD7,1)</f>
        <v>44136</v>
      </c>
      <c r="AF7" s="24">
        <f t="shared" ref="AF7:BQ7" si="12">EDATE(AE7,1)</f>
        <v>44166</v>
      </c>
      <c r="AG7" s="24">
        <f t="shared" si="12"/>
        <v>44197</v>
      </c>
      <c r="AH7" s="24">
        <f t="shared" si="12"/>
        <v>44228</v>
      </c>
      <c r="AI7" s="24">
        <f t="shared" si="12"/>
        <v>44256</v>
      </c>
      <c r="AJ7" s="24">
        <f t="shared" si="12"/>
        <v>44287</v>
      </c>
      <c r="AK7" s="24">
        <f t="shared" si="12"/>
        <v>44317</v>
      </c>
      <c r="AL7" s="24">
        <f t="shared" si="12"/>
        <v>44348</v>
      </c>
      <c r="AM7" s="24">
        <f t="shared" si="12"/>
        <v>44378</v>
      </c>
      <c r="AN7" s="24">
        <f t="shared" si="12"/>
        <v>44409</v>
      </c>
      <c r="AO7" s="24">
        <f t="shared" si="12"/>
        <v>44440</v>
      </c>
      <c r="AP7" s="24">
        <f t="shared" si="12"/>
        <v>44470</v>
      </c>
      <c r="AQ7" s="24">
        <f t="shared" si="12"/>
        <v>44501</v>
      </c>
      <c r="AR7" s="24">
        <f t="shared" si="12"/>
        <v>44531</v>
      </c>
      <c r="AS7" s="24">
        <f t="shared" si="12"/>
        <v>44562</v>
      </c>
      <c r="AT7" s="24">
        <f t="shared" si="12"/>
        <v>44593</v>
      </c>
      <c r="AU7" s="24">
        <f t="shared" si="12"/>
        <v>44621</v>
      </c>
      <c r="AV7" s="24">
        <f t="shared" si="12"/>
        <v>44652</v>
      </c>
      <c r="AW7" s="24">
        <f t="shared" si="12"/>
        <v>44682</v>
      </c>
      <c r="AX7" s="24">
        <f t="shared" si="12"/>
        <v>44713</v>
      </c>
      <c r="AY7" s="24">
        <f t="shared" si="12"/>
        <v>44743</v>
      </c>
      <c r="AZ7" s="24">
        <f t="shared" si="12"/>
        <v>44774</v>
      </c>
      <c r="BA7" s="24">
        <f t="shared" si="12"/>
        <v>44805</v>
      </c>
      <c r="BB7" s="24">
        <f t="shared" si="12"/>
        <v>44835</v>
      </c>
      <c r="BC7" s="24">
        <f t="shared" si="12"/>
        <v>44866</v>
      </c>
      <c r="BD7" s="24">
        <f t="shared" si="12"/>
        <v>44896</v>
      </c>
      <c r="BE7" s="24">
        <f t="shared" si="12"/>
        <v>44927</v>
      </c>
      <c r="BF7" s="24">
        <f t="shared" si="12"/>
        <v>44958</v>
      </c>
      <c r="BG7" s="24">
        <f t="shared" si="12"/>
        <v>44986</v>
      </c>
      <c r="BH7" s="24">
        <f t="shared" si="12"/>
        <v>45017</v>
      </c>
      <c r="BI7" s="24">
        <f t="shared" si="12"/>
        <v>45047</v>
      </c>
      <c r="BJ7" s="24">
        <f t="shared" si="12"/>
        <v>45078</v>
      </c>
      <c r="BK7" s="24">
        <f t="shared" si="12"/>
        <v>45108</v>
      </c>
      <c r="BL7" s="24">
        <f t="shared" si="12"/>
        <v>45139</v>
      </c>
      <c r="BM7" s="24">
        <f t="shared" si="12"/>
        <v>45170</v>
      </c>
      <c r="BN7" s="24">
        <f t="shared" si="12"/>
        <v>45200</v>
      </c>
      <c r="BO7" s="24">
        <f t="shared" si="12"/>
        <v>45231</v>
      </c>
      <c r="BP7" s="24">
        <f t="shared" si="12"/>
        <v>45261</v>
      </c>
      <c r="BQ7" s="24">
        <f t="shared" si="12"/>
        <v>45292</v>
      </c>
      <c r="BR7" s="24">
        <f t="shared" ref="BR7" si="13">EDATE(BQ7,1)</f>
        <v>45323</v>
      </c>
      <c r="BS7" s="24">
        <f t="shared" ref="BS7" si="14">EDATE(BR7,1)</f>
        <v>45352</v>
      </c>
      <c r="BT7" s="24">
        <f t="shared" ref="BT7:CA7" si="15">EDATE(BS7,1)</f>
        <v>45383</v>
      </c>
      <c r="BU7" s="24">
        <f t="shared" si="15"/>
        <v>45413</v>
      </c>
      <c r="BV7" s="24">
        <f t="shared" si="15"/>
        <v>45444</v>
      </c>
      <c r="BW7" s="24">
        <f t="shared" si="15"/>
        <v>45474</v>
      </c>
      <c r="BX7" s="24">
        <f t="shared" si="15"/>
        <v>45505</v>
      </c>
      <c r="BY7" s="24">
        <f t="shared" si="15"/>
        <v>45536</v>
      </c>
      <c r="BZ7" s="24">
        <f t="shared" si="15"/>
        <v>45566</v>
      </c>
      <c r="CA7" s="24">
        <f t="shared" si="15"/>
        <v>45597</v>
      </c>
      <c r="CB7" s="24">
        <f t="shared" ref="CB7:CD7" si="16">EDATE(CA7,1)</f>
        <v>45627</v>
      </c>
      <c r="CC7" s="24">
        <f t="shared" si="16"/>
        <v>45658</v>
      </c>
      <c r="CD7" s="24">
        <f t="shared" si="16"/>
        <v>45689</v>
      </c>
      <c r="CE7" s="24">
        <f t="shared" ref="CE7" si="17">EDATE(CD7,1)</f>
        <v>45717</v>
      </c>
      <c r="CF7" s="24">
        <f t="shared" ref="CF7:CJ7" si="18">EDATE(CE7,1)</f>
        <v>45748</v>
      </c>
      <c r="CG7" s="24">
        <f t="shared" si="18"/>
        <v>45778</v>
      </c>
      <c r="CH7" s="24">
        <f t="shared" si="18"/>
        <v>45809</v>
      </c>
      <c r="CI7" s="24">
        <f t="shared" si="18"/>
        <v>45839</v>
      </c>
      <c r="CJ7" s="24">
        <f t="shared" si="18"/>
        <v>45870</v>
      </c>
      <c r="CK7" s="23"/>
      <c r="CL7" s="63">
        <v>2025</v>
      </c>
      <c r="CM7" s="23"/>
      <c r="CN7" s="26" t="str">
        <f>"Jan/"&amp;PROPER(TEXT(MAX(I7:CK7),"mmm"))&amp;"-24"</f>
        <v>Jan/Ago-24</v>
      </c>
      <c r="CO7" s="23"/>
      <c r="CP7" s="75" t="s">
        <v>43</v>
      </c>
      <c r="CQ7" s="75" t="s">
        <v>43</v>
      </c>
    </row>
    <row r="8" spans="2:95" ht="5.0999999999999996" customHeight="1">
      <c r="B8" s="3"/>
      <c r="C8" s="6"/>
      <c r="D8" s="6"/>
      <c r="E8" s="6"/>
      <c r="F8" s="6"/>
      <c r="I8" s="62"/>
      <c r="J8" s="62"/>
      <c r="K8" s="62"/>
      <c r="L8" s="62"/>
      <c r="M8" s="62"/>
      <c r="N8" s="62"/>
      <c r="O8" s="62"/>
      <c r="P8" s="62"/>
      <c r="Q8" s="62"/>
      <c r="R8" s="62"/>
      <c r="S8" s="62">
        <f t="shared" ref="S8:AF8" si="19">YEAR(S7)</f>
        <v>2019</v>
      </c>
      <c r="T8" s="62">
        <f t="shared" si="19"/>
        <v>2019</v>
      </c>
      <c r="U8" s="62">
        <f t="shared" si="19"/>
        <v>2020</v>
      </c>
      <c r="V8" s="62">
        <f t="shared" si="19"/>
        <v>2020</v>
      </c>
      <c r="W8" s="62">
        <f t="shared" si="19"/>
        <v>2020</v>
      </c>
      <c r="X8" s="62">
        <f t="shared" si="19"/>
        <v>2020</v>
      </c>
      <c r="Y8" s="62">
        <f t="shared" si="19"/>
        <v>2020</v>
      </c>
      <c r="Z8" s="62">
        <f t="shared" si="19"/>
        <v>2020</v>
      </c>
      <c r="AA8" s="62">
        <f t="shared" si="19"/>
        <v>2020</v>
      </c>
      <c r="AB8" s="62">
        <f t="shared" si="19"/>
        <v>2020</v>
      </c>
      <c r="AC8" s="62">
        <f t="shared" si="19"/>
        <v>2020</v>
      </c>
      <c r="AD8" s="62">
        <f t="shared" si="19"/>
        <v>2020</v>
      </c>
      <c r="AE8" s="62">
        <f t="shared" si="19"/>
        <v>2020</v>
      </c>
      <c r="AF8" s="62">
        <f t="shared" si="19"/>
        <v>2020</v>
      </c>
      <c r="AG8" s="62">
        <f t="shared" ref="AG8:AL8" si="20">YEAR(AG7)</f>
        <v>2021</v>
      </c>
      <c r="AH8" s="62">
        <f t="shared" si="20"/>
        <v>2021</v>
      </c>
      <c r="AI8" s="62">
        <f t="shared" si="20"/>
        <v>2021</v>
      </c>
      <c r="AJ8" s="62">
        <f t="shared" si="20"/>
        <v>2021</v>
      </c>
      <c r="AK8" s="62">
        <f t="shared" si="20"/>
        <v>2021</v>
      </c>
      <c r="AL8" s="62">
        <f t="shared" si="20"/>
        <v>2021</v>
      </c>
      <c r="AM8" s="62">
        <f t="shared" ref="AM8:AN8" si="21">YEAR(AM7)</f>
        <v>2021</v>
      </c>
      <c r="AN8" s="62">
        <f t="shared" si="21"/>
        <v>2021</v>
      </c>
      <c r="AO8" s="62">
        <f t="shared" ref="AO8:AP8" si="22">YEAR(AO7)</f>
        <v>2021</v>
      </c>
      <c r="AP8" s="62">
        <f t="shared" si="22"/>
        <v>2021</v>
      </c>
      <c r="AQ8" s="62">
        <f t="shared" ref="AQ8:AR8" si="23">YEAR(AQ7)</f>
        <v>2021</v>
      </c>
      <c r="AR8" s="62">
        <f t="shared" si="23"/>
        <v>2021</v>
      </c>
      <c r="AS8" s="62">
        <f t="shared" ref="AS8:AT8" si="24">YEAR(AS7)</f>
        <v>2022</v>
      </c>
      <c r="AT8" s="62">
        <f t="shared" si="24"/>
        <v>2022</v>
      </c>
      <c r="AU8" s="62">
        <f t="shared" ref="AU8:AV8" si="25">YEAR(AU7)</f>
        <v>2022</v>
      </c>
      <c r="AV8" s="62">
        <f t="shared" si="25"/>
        <v>2022</v>
      </c>
      <c r="AW8" s="62">
        <f t="shared" ref="AW8:AX8" si="26">YEAR(AW7)</f>
        <v>2022</v>
      </c>
      <c r="AX8" s="62">
        <f t="shared" si="26"/>
        <v>2022</v>
      </c>
      <c r="AY8" s="62">
        <f t="shared" ref="AY8:AZ8" si="27">YEAR(AY7)</f>
        <v>2022</v>
      </c>
      <c r="AZ8" s="62">
        <f t="shared" si="27"/>
        <v>2022</v>
      </c>
      <c r="BA8" s="62">
        <f t="shared" ref="BA8:BB8" si="28">YEAR(BA7)</f>
        <v>2022</v>
      </c>
      <c r="BB8" s="62">
        <f t="shared" si="28"/>
        <v>2022</v>
      </c>
      <c r="BC8" s="62">
        <f t="shared" ref="BC8:BD8" si="29">YEAR(BC7)</f>
        <v>2022</v>
      </c>
      <c r="BD8" s="62">
        <f t="shared" si="29"/>
        <v>2022</v>
      </c>
      <c r="BE8" s="62">
        <f t="shared" ref="BE8:BF8" si="30">YEAR(BE7)</f>
        <v>2023</v>
      </c>
      <c r="BF8" s="62">
        <f t="shared" si="30"/>
        <v>2023</v>
      </c>
      <c r="BG8" s="62">
        <f t="shared" ref="BG8:BH8" si="31">YEAR(BG7)</f>
        <v>2023</v>
      </c>
      <c r="BH8" s="62">
        <f t="shared" si="31"/>
        <v>2023</v>
      </c>
      <c r="BI8" s="62">
        <f t="shared" ref="BI8:BJ8" si="32">YEAR(BI7)</f>
        <v>2023</v>
      </c>
      <c r="BJ8" s="62">
        <f t="shared" si="32"/>
        <v>2023</v>
      </c>
      <c r="BK8" s="62">
        <f t="shared" ref="BK8:BL8" si="33">YEAR(BK7)</f>
        <v>2023</v>
      </c>
      <c r="BL8" s="62">
        <f t="shared" si="33"/>
        <v>2023</v>
      </c>
      <c r="BM8" s="62">
        <f t="shared" ref="BM8:BN8" si="34">YEAR(BM7)</f>
        <v>2023</v>
      </c>
      <c r="BN8" s="62">
        <f t="shared" si="34"/>
        <v>2023</v>
      </c>
      <c r="BO8" s="62">
        <f t="shared" ref="BO8:BP8" si="35">YEAR(BO7)</f>
        <v>2023</v>
      </c>
      <c r="BP8" s="62">
        <f t="shared" si="35"/>
        <v>2023</v>
      </c>
      <c r="BQ8" s="62">
        <f t="shared" ref="BQ8:BT8" si="36">YEAR(BQ7)</f>
        <v>2024</v>
      </c>
      <c r="BR8" s="62">
        <f t="shared" si="36"/>
        <v>2024</v>
      </c>
      <c r="BS8" s="62">
        <f t="shared" si="36"/>
        <v>2024</v>
      </c>
      <c r="BT8" s="62">
        <f t="shared" si="36"/>
        <v>2024</v>
      </c>
      <c r="BU8" s="62">
        <f t="shared" ref="BU8:BV8" si="37">YEAR(BU7)</f>
        <v>2024</v>
      </c>
      <c r="BV8" s="62">
        <f t="shared" si="37"/>
        <v>2024</v>
      </c>
      <c r="BW8" s="62">
        <f t="shared" ref="BW8:BX8" si="38">YEAR(BW7)</f>
        <v>2024</v>
      </c>
      <c r="BX8" s="62">
        <f t="shared" si="38"/>
        <v>2024</v>
      </c>
      <c r="BY8" s="62">
        <f t="shared" ref="BY8:BZ8" si="39">YEAR(BY7)</f>
        <v>2024</v>
      </c>
      <c r="BZ8" s="62">
        <f t="shared" si="39"/>
        <v>2024</v>
      </c>
      <c r="CA8" s="62">
        <f t="shared" ref="CA8:CB8" si="40">YEAR(CA7)</f>
        <v>2024</v>
      </c>
      <c r="CB8" s="62">
        <f t="shared" si="40"/>
        <v>2024</v>
      </c>
      <c r="CC8" s="62">
        <f t="shared" ref="CC8:CD8" si="41">YEAR(CC7)</f>
        <v>2025</v>
      </c>
      <c r="CD8" s="62">
        <f t="shared" si="41"/>
        <v>2025</v>
      </c>
      <c r="CE8" s="62">
        <f t="shared" ref="CE8:CF8" si="42">YEAR(CE7)</f>
        <v>2025</v>
      </c>
      <c r="CF8" s="62">
        <f t="shared" si="42"/>
        <v>2025</v>
      </c>
      <c r="CG8" s="62">
        <f t="shared" ref="CG8:CH8" si="43">YEAR(CG7)</f>
        <v>2025</v>
      </c>
      <c r="CH8" s="62">
        <f t="shared" si="43"/>
        <v>2025</v>
      </c>
      <c r="CI8" s="62">
        <f t="shared" ref="CI8:CJ8" si="44">YEAR(CI7)</f>
        <v>2025</v>
      </c>
      <c r="CJ8" s="62">
        <f t="shared" si="44"/>
        <v>2025</v>
      </c>
      <c r="CL8" s="7"/>
      <c r="CN8" s="7"/>
    </row>
    <row r="9" spans="2:95"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L9" s="7"/>
      <c r="CN9" s="7"/>
    </row>
    <row r="10" spans="2:95" ht="17.45" customHeight="1">
      <c r="B10" s="32" t="s">
        <v>56</v>
      </c>
      <c r="C10" s="10"/>
      <c r="D10" s="10"/>
      <c r="E10" s="10"/>
      <c r="F10" s="59"/>
      <c r="G10" s="11"/>
      <c r="H10" s="11"/>
      <c r="I10" s="10"/>
      <c r="J10" s="10"/>
      <c r="K10" s="10"/>
      <c r="L10" s="10"/>
      <c r="M10" s="10"/>
      <c r="N10" s="10"/>
      <c r="O10" s="10"/>
      <c r="P10" s="10"/>
      <c r="Q10" s="10"/>
      <c r="R10" s="10"/>
      <c r="S10" s="10"/>
      <c r="T10" s="10"/>
      <c r="U10" s="10"/>
      <c r="V10" s="10"/>
      <c r="W10" s="10"/>
      <c r="X10" s="10"/>
      <c r="Y10" s="10"/>
      <c r="Z10" s="10"/>
      <c r="AA10" s="10"/>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L10" s="10"/>
      <c r="CM10" s="10"/>
      <c r="CN10" s="10"/>
      <c r="CO10" s="10"/>
    </row>
    <row r="11" spans="2:95" ht="17.45" customHeight="1">
      <c r="B11" s="39" t="s">
        <v>64</v>
      </c>
      <c r="C11" s="40"/>
      <c r="D11" s="40"/>
      <c r="E11" s="40"/>
      <c r="F11" s="40"/>
      <c r="G11" s="41"/>
      <c r="H11" s="41"/>
      <c r="I11" s="42">
        <v>419525.37</v>
      </c>
      <c r="J11" s="42">
        <v>372837.51</v>
      </c>
      <c r="K11" s="42">
        <v>357936.31</v>
      </c>
      <c r="L11" s="42">
        <v>433303.87</v>
      </c>
      <c r="M11" s="42">
        <v>322993.13999999996</v>
      </c>
      <c r="N11" s="42">
        <v>294492.49999999994</v>
      </c>
      <c r="O11" s="42">
        <v>348168.58</v>
      </c>
      <c r="P11" s="42">
        <v>665072.78999999992</v>
      </c>
      <c r="Q11" s="42">
        <v>384751.75</v>
      </c>
      <c r="R11" s="42">
        <v>302669.56999999995</v>
      </c>
      <c r="S11" s="42">
        <v>320006.52999999991</v>
      </c>
      <c r="T11" s="42">
        <v>407454.3299999999</v>
      </c>
      <c r="U11" s="42">
        <v>503525.74000000005</v>
      </c>
      <c r="V11" s="42">
        <v>371215.97000000009</v>
      </c>
      <c r="W11" s="42">
        <v>381371.84999999992</v>
      </c>
      <c r="X11" s="42">
        <v>40618.710000000021</v>
      </c>
      <c r="Y11" s="42">
        <v>13584.890000000014</v>
      </c>
      <c r="Z11" s="42">
        <v>2997.0999999999767</v>
      </c>
      <c r="AA11" s="42">
        <v>-27203.619999999995</v>
      </c>
      <c r="AB11" s="42">
        <v>63132.639999999927</v>
      </c>
      <c r="AC11" s="42">
        <v>88669.599999999919</v>
      </c>
      <c r="AD11" s="42">
        <v>91194.100000000049</v>
      </c>
      <c r="AE11" s="42">
        <v>173532.70000000004</v>
      </c>
      <c r="AF11" s="42">
        <v>134276.87000000002</v>
      </c>
      <c r="AG11" s="42">
        <v>232367.87000000011</v>
      </c>
      <c r="AH11" s="42">
        <v>185038.17</v>
      </c>
      <c r="AI11" s="42">
        <v>181294.97000000006</v>
      </c>
      <c r="AJ11" s="42">
        <v>42976.859999999928</v>
      </c>
      <c r="AK11" s="42">
        <v>132375.26000000007</v>
      </c>
      <c r="AL11" s="42">
        <v>243588.37000000023</v>
      </c>
      <c r="AM11" s="42">
        <v>268155.12999999989</v>
      </c>
      <c r="AN11" s="42">
        <v>287897.46000000008</v>
      </c>
      <c r="AO11" s="42">
        <v>320847.23</v>
      </c>
      <c r="AP11" s="42">
        <v>301841.75000000012</v>
      </c>
      <c r="AQ11" s="42">
        <v>305438.16999999975</v>
      </c>
      <c r="AR11" s="42">
        <v>510196.15999999974</v>
      </c>
      <c r="AS11" s="42">
        <v>262177.01000000013</v>
      </c>
      <c r="AT11" s="42">
        <v>363367.24999999988</v>
      </c>
      <c r="AU11" s="42">
        <v>394302.24</v>
      </c>
      <c r="AV11" s="42">
        <v>296880.29999999987</v>
      </c>
      <c r="AW11" s="42">
        <v>459831.49999999994</v>
      </c>
      <c r="AX11" s="42">
        <v>457864.9499999999</v>
      </c>
      <c r="AY11" s="42">
        <v>462825.78999999986</v>
      </c>
      <c r="AZ11" s="42">
        <v>467801.82999999996</v>
      </c>
      <c r="BA11" s="42">
        <v>468442.58000000007</v>
      </c>
      <c r="BB11" s="42">
        <v>357009.3299999999</v>
      </c>
      <c r="BC11" s="42">
        <v>410027.64999999967</v>
      </c>
      <c r="BD11" s="42">
        <v>824751.07000000007</v>
      </c>
      <c r="BE11" s="42">
        <v>461034.58999999979</v>
      </c>
      <c r="BF11" s="42">
        <v>301188.13999999996</v>
      </c>
      <c r="BG11" s="42">
        <v>420793.83999999985</v>
      </c>
      <c r="BH11" s="42">
        <v>399418.82999999996</v>
      </c>
      <c r="BI11" s="42">
        <v>426263.77999999985</v>
      </c>
      <c r="BJ11" s="42">
        <v>342889.48999999987</v>
      </c>
      <c r="BK11" s="42">
        <v>444834.25999999989</v>
      </c>
      <c r="BL11" s="42">
        <v>371594.25999999995</v>
      </c>
      <c r="BM11" s="42">
        <v>399790.67999999993</v>
      </c>
      <c r="BN11" s="42">
        <v>351213.43999999994</v>
      </c>
      <c r="BO11" s="42">
        <v>342728.78</v>
      </c>
      <c r="BP11" s="42">
        <v>386103.55999999994</v>
      </c>
      <c r="BQ11" s="42">
        <v>632860.23</v>
      </c>
      <c r="BR11" s="42">
        <v>370235.08999999991</v>
      </c>
      <c r="BS11" s="42">
        <v>285522.53999999998</v>
      </c>
      <c r="BT11" s="42">
        <v>425709.92999999993</v>
      </c>
      <c r="BU11" s="42">
        <v>606801.9</v>
      </c>
      <c r="BV11" s="42">
        <v>416300.68</v>
      </c>
      <c r="BW11" s="42">
        <v>495320.08999999997</v>
      </c>
      <c r="BX11" s="42">
        <v>413896.97999999986</v>
      </c>
      <c r="BY11" s="42">
        <v>380757.86999999988</v>
      </c>
      <c r="BZ11" s="42">
        <v>427727.98999999993</v>
      </c>
      <c r="CA11" s="42">
        <v>349289.2900000001</v>
      </c>
      <c r="CB11" s="42">
        <v>457117.64</v>
      </c>
      <c r="CC11" s="42">
        <v>681486.91000000027</v>
      </c>
      <c r="CD11" s="42">
        <v>410203.13000000006</v>
      </c>
      <c r="CE11" s="42">
        <v>457735.07</v>
      </c>
      <c r="CF11" s="42">
        <v>418779.4000000002</v>
      </c>
      <c r="CG11" s="42">
        <v>494979.19000000006</v>
      </c>
      <c r="CH11" s="42">
        <v>407221.4000000002</v>
      </c>
      <c r="CI11" s="42">
        <v>428165.38000000012</v>
      </c>
      <c r="CJ11" s="42">
        <v>399718.93</v>
      </c>
      <c r="CL11" s="42">
        <f t="shared" ref="CL11:CL24" si="45">SUMIFS($H11:$CK11,$H$8:$CK$8,$CL$7)</f>
        <v>3698289.4100000015</v>
      </c>
      <c r="CM11" s="27"/>
      <c r="CN11" s="42">
        <f ca="1">SUM(OFFSET($B11,0,COLUMN($BQ$7)-2,1,MONTH(MAX($I$7:$CK$7))))</f>
        <v>3646647.44</v>
      </c>
      <c r="CO11" s="27"/>
    </row>
    <row r="12" spans="2:95" ht="17.45" customHeight="1">
      <c r="B12" s="39" t="s">
        <v>65</v>
      </c>
      <c r="C12" s="40"/>
      <c r="D12" s="40"/>
      <c r="E12" s="40"/>
      <c r="F12" s="40"/>
      <c r="G12" s="41"/>
      <c r="H12" s="41"/>
      <c r="I12" s="42">
        <v>325930.32000000007</v>
      </c>
      <c r="J12" s="42">
        <v>163177.01999999999</v>
      </c>
      <c r="K12" s="42">
        <v>58968.66</v>
      </c>
      <c r="L12" s="42">
        <v>171590.35</v>
      </c>
      <c r="M12" s="42">
        <v>213617.80999999997</v>
      </c>
      <c r="N12" s="42">
        <v>282603.83999999997</v>
      </c>
      <c r="O12" s="42">
        <v>203986.25999999998</v>
      </c>
      <c r="P12" s="42">
        <v>360030.45</v>
      </c>
      <c r="Q12" s="42">
        <v>162801.72999999998</v>
      </c>
      <c r="R12" s="42">
        <v>102286.22</v>
      </c>
      <c r="S12" s="42">
        <v>194607.69000000003</v>
      </c>
      <c r="T12" s="42">
        <v>155335.07999999999</v>
      </c>
      <c r="U12" s="42">
        <v>296433.28000000003</v>
      </c>
      <c r="V12" s="42">
        <v>204699.7</v>
      </c>
      <c r="W12" s="42">
        <v>97180.92</v>
      </c>
      <c r="X12" s="42">
        <v>10891.400000000001</v>
      </c>
      <c r="Y12" s="42">
        <v>1100.1500000000001</v>
      </c>
      <c r="Z12" s="42">
        <v>0</v>
      </c>
      <c r="AA12" s="42">
        <v>3904.7299999999996</v>
      </c>
      <c r="AB12" s="42">
        <v>14739.98</v>
      </c>
      <c r="AC12" s="42">
        <v>23607.33</v>
      </c>
      <c r="AD12" s="42">
        <v>23283.059999999998</v>
      </c>
      <c r="AE12" s="42">
        <v>30089.57</v>
      </c>
      <c r="AF12" s="42">
        <v>36620.979999999996</v>
      </c>
      <c r="AG12" s="42">
        <v>126473.29999999999</v>
      </c>
      <c r="AH12" s="42">
        <v>19135.409999999996</v>
      </c>
      <c r="AI12" s="42">
        <v>24515.51</v>
      </c>
      <c r="AJ12" s="42">
        <v>11796.970000000001</v>
      </c>
      <c r="AK12" s="42">
        <v>8706.9699999999993</v>
      </c>
      <c r="AL12" s="42">
        <v>37159.26</v>
      </c>
      <c r="AM12" s="42">
        <v>46023.040000000001</v>
      </c>
      <c r="AN12" s="42">
        <v>89066.47</v>
      </c>
      <c r="AO12" s="42">
        <v>38303.520000000004</v>
      </c>
      <c r="AP12" s="42">
        <v>31999.360000000001</v>
      </c>
      <c r="AQ12" s="42">
        <v>80128.7</v>
      </c>
      <c r="AR12" s="42">
        <v>76097.67</v>
      </c>
      <c r="AS12" s="42">
        <v>275887.05</v>
      </c>
      <c r="AT12" s="42">
        <v>75753.72</v>
      </c>
      <c r="AU12" s="42">
        <v>18164.989999999998</v>
      </c>
      <c r="AV12" s="42">
        <v>80084.479999999996</v>
      </c>
      <c r="AW12" s="42">
        <v>109472.41</v>
      </c>
      <c r="AX12" s="42">
        <v>177832.19</v>
      </c>
      <c r="AY12" s="42">
        <v>90219.199999999997</v>
      </c>
      <c r="AZ12" s="42">
        <v>172371.63</v>
      </c>
      <c r="BA12" s="42">
        <v>36392.759999999995</v>
      </c>
      <c r="BB12" s="42">
        <v>95023.69</v>
      </c>
      <c r="BC12" s="42">
        <v>107751.32999999999</v>
      </c>
      <c r="BD12" s="42">
        <v>103720.26000000001</v>
      </c>
      <c r="BE12" s="42">
        <v>225654.08000000002</v>
      </c>
      <c r="BF12" s="42">
        <v>98534.080000000002</v>
      </c>
      <c r="BG12" s="42">
        <v>72231.45</v>
      </c>
      <c r="BH12" s="42">
        <v>49090.63</v>
      </c>
      <c r="BI12" s="42">
        <v>169822.44999999998</v>
      </c>
      <c r="BJ12" s="42">
        <v>229463.30999999997</v>
      </c>
      <c r="BK12" s="42">
        <v>182468.32</v>
      </c>
      <c r="BL12" s="42">
        <v>363184.61</v>
      </c>
      <c r="BM12" s="42">
        <v>132717.87</v>
      </c>
      <c r="BN12" s="42">
        <v>97340.64</v>
      </c>
      <c r="BO12" s="42">
        <v>165119.67999999999</v>
      </c>
      <c r="BP12" s="42">
        <v>136683.51</v>
      </c>
      <c r="BQ12" s="42">
        <v>253797.76000000001</v>
      </c>
      <c r="BR12" s="42">
        <v>149602.69</v>
      </c>
      <c r="BS12" s="42">
        <v>119801.94</v>
      </c>
      <c r="BT12" s="42">
        <v>170074.71999999997</v>
      </c>
      <c r="BU12" s="42">
        <v>92666.69</v>
      </c>
      <c r="BV12" s="42">
        <v>162248.13999999996</v>
      </c>
      <c r="BW12" s="42">
        <v>314054.06</v>
      </c>
      <c r="BX12" s="42">
        <v>466667.24</v>
      </c>
      <c r="BY12" s="42">
        <v>188345.2</v>
      </c>
      <c r="BZ12" s="42">
        <v>94092.799999999988</v>
      </c>
      <c r="CA12" s="42">
        <v>162790.84000000003</v>
      </c>
      <c r="CB12" s="42">
        <v>234740.18</v>
      </c>
      <c r="CC12" s="42">
        <v>409253.5</v>
      </c>
      <c r="CD12" s="42">
        <v>200241.29000000004</v>
      </c>
      <c r="CE12" s="42">
        <v>104581.80999999998</v>
      </c>
      <c r="CF12" s="42">
        <v>128411.52</v>
      </c>
      <c r="CG12" s="42">
        <v>204112.13</v>
      </c>
      <c r="CH12" s="42">
        <v>269284.23</v>
      </c>
      <c r="CI12" s="42">
        <v>236114.74000000002</v>
      </c>
      <c r="CJ12" s="42">
        <v>298019.22000000003</v>
      </c>
      <c r="CL12" s="42">
        <f t="shared" si="45"/>
        <v>1850018.44</v>
      </c>
      <c r="CM12" s="27"/>
      <c r="CN12" s="42">
        <f t="shared" ref="CN12:CN24" ca="1" si="46">SUM(OFFSET($B12,0,COLUMN($BQ$7)-2,1,MONTH(MAX($I$7:$CK$7))))</f>
        <v>1728913.24</v>
      </c>
      <c r="CO12" s="27"/>
    </row>
    <row r="13" spans="2:95" ht="17.25" customHeight="1">
      <c r="B13" s="39" t="s">
        <v>66</v>
      </c>
      <c r="C13" s="40"/>
      <c r="D13" s="40"/>
      <c r="E13" s="40"/>
      <c r="F13" s="40"/>
      <c r="G13" s="41"/>
      <c r="H13" s="41"/>
      <c r="I13" s="42">
        <v>79070.23000000001</v>
      </c>
      <c r="J13" s="42">
        <v>77253.390000000014</v>
      </c>
      <c r="K13" s="42">
        <v>86619.21</v>
      </c>
      <c r="L13" s="42">
        <v>89042.26</v>
      </c>
      <c r="M13" s="42">
        <v>101018.1</v>
      </c>
      <c r="N13" s="42">
        <v>100107.45000000001</v>
      </c>
      <c r="O13" s="42">
        <v>79469.25</v>
      </c>
      <c r="P13" s="42">
        <v>86444.150000000009</v>
      </c>
      <c r="Q13" s="42">
        <v>89107.47</v>
      </c>
      <c r="R13" s="42">
        <v>83200.31</v>
      </c>
      <c r="S13" s="42">
        <v>87625.659999999989</v>
      </c>
      <c r="T13" s="42">
        <v>154819.66999999998</v>
      </c>
      <c r="U13" s="42">
        <v>88254.399999999994</v>
      </c>
      <c r="V13" s="42">
        <v>99916.020000000019</v>
      </c>
      <c r="W13" s="42">
        <v>81155.23000000001</v>
      </c>
      <c r="X13" s="42">
        <v>13252.38</v>
      </c>
      <c r="Y13" s="42">
        <v>17337.14</v>
      </c>
      <c r="Z13" s="42">
        <v>17337.14</v>
      </c>
      <c r="AA13" s="42">
        <v>82567.400000000009</v>
      </c>
      <c r="AB13" s="42">
        <v>79156.270000000019</v>
      </c>
      <c r="AC13" s="42">
        <v>84509.640000000014</v>
      </c>
      <c r="AD13" s="42">
        <v>87012.1</v>
      </c>
      <c r="AE13" s="42">
        <v>81172.729999999981</v>
      </c>
      <c r="AF13" s="42">
        <v>102062.34999999996</v>
      </c>
      <c r="AG13" s="42">
        <v>77526.349999999977</v>
      </c>
      <c r="AH13" s="42">
        <v>78801</v>
      </c>
      <c r="AI13" s="42">
        <v>82764.709999999992</v>
      </c>
      <c r="AJ13" s="42">
        <v>71549.359999999986</v>
      </c>
      <c r="AK13" s="42">
        <v>42905.529999999984</v>
      </c>
      <c r="AL13" s="42">
        <v>68293.829999999987</v>
      </c>
      <c r="AM13" s="42">
        <v>72333.079999999973</v>
      </c>
      <c r="AN13" s="42">
        <v>88992.039999999979</v>
      </c>
      <c r="AO13" s="42">
        <v>84139.339999999982</v>
      </c>
      <c r="AP13" s="42">
        <v>90223.989999999962</v>
      </c>
      <c r="AQ13" s="42">
        <v>88132.039999999979</v>
      </c>
      <c r="AR13" s="42">
        <v>156960.23000000001</v>
      </c>
      <c r="AS13" s="42">
        <v>244085.68</v>
      </c>
      <c r="AT13" s="42">
        <v>153912.59999999998</v>
      </c>
      <c r="AU13" s="42">
        <v>140971.67000000001</v>
      </c>
      <c r="AV13" s="42">
        <v>138426.85999999999</v>
      </c>
      <c r="AW13" s="42">
        <v>128786.48000000001</v>
      </c>
      <c r="AX13" s="42">
        <v>124486.47999999998</v>
      </c>
      <c r="AY13" s="42">
        <v>152990.82999999999</v>
      </c>
      <c r="AZ13" s="42">
        <v>128990.45000000001</v>
      </c>
      <c r="BA13" s="42">
        <v>137045.03999999998</v>
      </c>
      <c r="BB13" s="42">
        <v>140325.68999999997</v>
      </c>
      <c r="BC13" s="42">
        <v>162899.9</v>
      </c>
      <c r="BD13" s="42">
        <v>179888.10000000003</v>
      </c>
      <c r="BE13" s="42">
        <v>147127.94999999998</v>
      </c>
      <c r="BF13" s="42">
        <v>108430</v>
      </c>
      <c r="BG13" s="42">
        <v>81794.31</v>
      </c>
      <c r="BH13" s="42">
        <v>89385.539999999979</v>
      </c>
      <c r="BI13" s="42">
        <v>90146.26999999999</v>
      </c>
      <c r="BJ13" s="42">
        <v>94813.390000000014</v>
      </c>
      <c r="BK13" s="42">
        <v>126917.85999999999</v>
      </c>
      <c r="BL13" s="42">
        <v>124163.91999999998</v>
      </c>
      <c r="BM13" s="42">
        <v>141568.39999999997</v>
      </c>
      <c r="BN13" s="42">
        <v>131977.22</v>
      </c>
      <c r="BO13" s="42">
        <v>134417.27000000002</v>
      </c>
      <c r="BP13" s="42">
        <v>170966.43999999994</v>
      </c>
      <c r="BQ13" s="42">
        <v>120065.78999999998</v>
      </c>
      <c r="BR13" s="42">
        <v>113388.55999999997</v>
      </c>
      <c r="BS13" s="42">
        <v>108810.14999999998</v>
      </c>
      <c r="BT13" s="42">
        <v>123090.82999999997</v>
      </c>
      <c r="BU13" s="42">
        <v>139744.56999999998</v>
      </c>
      <c r="BV13" s="42">
        <v>156738.99</v>
      </c>
      <c r="BW13" s="42">
        <v>138638.99</v>
      </c>
      <c r="BX13" s="42">
        <v>135998.26999999999</v>
      </c>
      <c r="BY13" s="42">
        <v>168050.72999999998</v>
      </c>
      <c r="BZ13" s="42">
        <v>146577.06999999998</v>
      </c>
      <c r="CA13" s="42">
        <v>157987.96</v>
      </c>
      <c r="CB13" s="42">
        <v>178079.97999999992</v>
      </c>
      <c r="CC13" s="42">
        <v>139163.52999999997</v>
      </c>
      <c r="CD13" s="42">
        <v>160506.78999999998</v>
      </c>
      <c r="CE13" s="42">
        <v>169943.54999999996</v>
      </c>
      <c r="CF13" s="42">
        <v>166766.22</v>
      </c>
      <c r="CG13" s="42">
        <v>153056.76999999999</v>
      </c>
      <c r="CH13" s="42">
        <v>159437.87999999998</v>
      </c>
      <c r="CI13" s="42">
        <v>153532.79</v>
      </c>
      <c r="CJ13" s="42">
        <v>171373.12</v>
      </c>
      <c r="CL13" s="42">
        <f t="shared" si="45"/>
        <v>1273780.6499999999</v>
      </c>
      <c r="CM13" s="27"/>
      <c r="CN13" s="42">
        <f t="shared" ca="1" si="46"/>
        <v>1036476.1499999999</v>
      </c>
      <c r="CO13" s="27"/>
    </row>
    <row r="14" spans="2:95" ht="17.45" customHeight="1">
      <c r="B14" s="39" t="s">
        <v>23</v>
      </c>
      <c r="C14" s="40"/>
      <c r="D14" s="40"/>
      <c r="E14" s="40"/>
      <c r="F14" s="40"/>
      <c r="G14" s="41"/>
      <c r="H14" s="41"/>
      <c r="I14" s="42">
        <v>28251.85</v>
      </c>
      <c r="J14" s="42">
        <v>22489.640000000003</v>
      </c>
      <c r="K14" s="42">
        <v>22659.579999999998</v>
      </c>
      <c r="L14" s="42">
        <v>1323977.1600000001</v>
      </c>
      <c r="M14" s="42">
        <v>32909.21</v>
      </c>
      <c r="N14" s="42">
        <v>26308.279999999995</v>
      </c>
      <c r="O14" s="42">
        <v>31119.710000000003</v>
      </c>
      <c r="P14" s="42">
        <v>148434.95000000001</v>
      </c>
      <c r="Q14" s="42">
        <v>31197.010000000002</v>
      </c>
      <c r="R14" s="42">
        <v>14652.470000000001</v>
      </c>
      <c r="S14" s="42">
        <v>25667.279999999999</v>
      </c>
      <c r="T14" s="42">
        <v>16173.389999999996</v>
      </c>
      <c r="U14" s="42">
        <v>21062.929999999997</v>
      </c>
      <c r="V14" s="42">
        <v>35422.619999999995</v>
      </c>
      <c r="W14" s="42">
        <v>26889.450000000004</v>
      </c>
      <c r="X14" s="42">
        <v>17041.170000000009</v>
      </c>
      <c r="Y14" s="42">
        <v>10246.220000000003</v>
      </c>
      <c r="Z14" s="42">
        <v>22473.68</v>
      </c>
      <c r="AA14" s="42">
        <v>7390.5499999999993</v>
      </c>
      <c r="AB14" s="42">
        <v>6754.7300000000014</v>
      </c>
      <c r="AC14" s="42">
        <v>87643.56</v>
      </c>
      <c r="AD14" s="42">
        <v>86150.22</v>
      </c>
      <c r="AE14" s="42">
        <v>84869.42</v>
      </c>
      <c r="AF14" s="42">
        <v>87561.599999999991</v>
      </c>
      <c r="AG14" s="42">
        <v>90245.55</v>
      </c>
      <c r="AH14" s="42">
        <v>88653.989999999991</v>
      </c>
      <c r="AI14" s="42">
        <v>90397.689999999988</v>
      </c>
      <c r="AJ14" s="42">
        <v>88941.189999999988</v>
      </c>
      <c r="AK14" s="42">
        <v>91888.31</v>
      </c>
      <c r="AL14" s="42">
        <v>91339.50999999998</v>
      </c>
      <c r="AM14" s="42">
        <v>91456.50999999998</v>
      </c>
      <c r="AN14" s="42">
        <v>8261.9100000000108</v>
      </c>
      <c r="AO14" s="42">
        <v>11275.303999999998</v>
      </c>
      <c r="AP14" s="42">
        <v>6926.72</v>
      </c>
      <c r="AQ14" s="42">
        <v>5599.1900000000005</v>
      </c>
      <c r="AR14" s="42">
        <v>14743.39</v>
      </c>
      <c r="AS14" s="42">
        <v>50973.259999999995</v>
      </c>
      <c r="AT14" s="42">
        <v>14656.490000000002</v>
      </c>
      <c r="AU14" s="42">
        <v>5242.7199999999993</v>
      </c>
      <c r="AV14" s="42">
        <v>6222.0700000000006</v>
      </c>
      <c r="AW14" s="42">
        <v>11644.150000000003</v>
      </c>
      <c r="AX14" s="42">
        <v>69748.310000000012</v>
      </c>
      <c r="AY14" s="42">
        <v>35310.42</v>
      </c>
      <c r="AZ14" s="42">
        <v>19753.89</v>
      </c>
      <c r="BA14" s="42">
        <v>5909.0899999999983</v>
      </c>
      <c r="BB14" s="42">
        <v>5985.3800000000028</v>
      </c>
      <c r="BC14" s="42">
        <v>13858.859999999999</v>
      </c>
      <c r="BD14" s="42">
        <v>32989.279999999999</v>
      </c>
      <c r="BE14" s="42">
        <v>116500.97000000002</v>
      </c>
      <c r="BF14" s="42">
        <v>12250.68</v>
      </c>
      <c r="BG14" s="42">
        <v>143793.64000000001</v>
      </c>
      <c r="BH14" s="42">
        <v>100632.72</v>
      </c>
      <c r="BI14" s="42">
        <v>13243.61</v>
      </c>
      <c r="BJ14" s="42">
        <v>15344.030000000002</v>
      </c>
      <c r="BK14" s="42">
        <v>13265.81</v>
      </c>
      <c r="BL14" s="42">
        <v>21498.229000001214</v>
      </c>
      <c r="BM14" s="42">
        <v>7706.5800000000017</v>
      </c>
      <c r="BN14" s="42">
        <v>5338.0300000000016</v>
      </c>
      <c r="BO14" s="42">
        <v>7117.2500000000018</v>
      </c>
      <c r="BP14" s="42">
        <v>8905.3100000000013</v>
      </c>
      <c r="BQ14" s="42">
        <v>5312.7500000000009</v>
      </c>
      <c r="BR14" s="42">
        <v>1767.8500000000013</v>
      </c>
      <c r="BS14" s="42">
        <v>5881.0700000000015</v>
      </c>
      <c r="BT14" s="42">
        <v>3745.5200000000036</v>
      </c>
      <c r="BU14" s="42">
        <v>110.31</v>
      </c>
      <c r="BV14" s="42">
        <v>4554.8200000000015</v>
      </c>
      <c r="BW14" s="42">
        <v>5984.4299999999976</v>
      </c>
      <c r="BX14" s="42">
        <v>19242.920000000006</v>
      </c>
      <c r="BY14" s="42">
        <v>6492.6</v>
      </c>
      <c r="BZ14" s="42">
        <v>6509.8799999999992</v>
      </c>
      <c r="CA14" s="42">
        <v>2729.75</v>
      </c>
      <c r="CB14" s="42">
        <v>4201.51</v>
      </c>
      <c r="CC14" s="42">
        <v>11365.7</v>
      </c>
      <c r="CD14" s="42">
        <v>21720.639999999999</v>
      </c>
      <c r="CE14" s="42">
        <v>116712.13</v>
      </c>
      <c r="CF14" s="42">
        <v>43995.260000000009</v>
      </c>
      <c r="CG14" s="42">
        <v>132765.99000000002</v>
      </c>
      <c r="CH14" s="42">
        <v>62730.55</v>
      </c>
      <c r="CI14" s="42">
        <v>54342.970000000008</v>
      </c>
      <c r="CJ14" s="42">
        <v>22419.710000000003</v>
      </c>
      <c r="CL14" s="42">
        <f t="shared" si="45"/>
        <v>466052.95000000007</v>
      </c>
      <c r="CM14" s="27"/>
      <c r="CN14" s="42">
        <f t="shared" ca="1" si="46"/>
        <v>46599.670000000013</v>
      </c>
      <c r="CO14" s="27"/>
    </row>
    <row r="15" spans="2:95" ht="17.45" customHeight="1">
      <c r="B15" s="28" t="s">
        <v>24</v>
      </c>
      <c r="C15" s="16"/>
      <c r="D15" s="16"/>
      <c r="E15" s="16"/>
      <c r="F15" s="16"/>
      <c r="G15" s="27"/>
      <c r="H15" s="27"/>
      <c r="I15" s="29">
        <f>SUM(I11:I14)</f>
        <v>852777.77</v>
      </c>
      <c r="J15" s="29">
        <f t="shared" ref="J15:BU15" si="47">SUM(J11:J14)</f>
        <v>635757.56000000006</v>
      </c>
      <c r="K15" s="29">
        <f t="shared" si="47"/>
        <v>526183.76</v>
      </c>
      <c r="L15" s="29">
        <f t="shared" si="47"/>
        <v>2017913.6400000001</v>
      </c>
      <c r="M15" s="29">
        <f t="shared" si="47"/>
        <v>670538.25999999989</v>
      </c>
      <c r="N15" s="29">
        <f t="shared" si="47"/>
        <v>703512.06999999983</v>
      </c>
      <c r="O15" s="29">
        <f t="shared" si="47"/>
        <v>662743.79999999993</v>
      </c>
      <c r="P15" s="29">
        <f t="shared" si="47"/>
        <v>1259982.3399999999</v>
      </c>
      <c r="Q15" s="29">
        <f t="shared" si="47"/>
        <v>667857.96</v>
      </c>
      <c r="R15" s="29">
        <f t="shared" si="47"/>
        <v>502808.56999999995</v>
      </c>
      <c r="S15" s="29">
        <f t="shared" si="47"/>
        <v>627907.16</v>
      </c>
      <c r="T15" s="29">
        <f t="shared" si="47"/>
        <v>733782.46999999986</v>
      </c>
      <c r="U15" s="29">
        <f t="shared" si="47"/>
        <v>909276.35000000009</v>
      </c>
      <c r="V15" s="29">
        <f t="shared" si="47"/>
        <v>711254.31000000017</v>
      </c>
      <c r="W15" s="29">
        <f t="shared" si="47"/>
        <v>586597.44999999984</v>
      </c>
      <c r="X15" s="29">
        <f t="shared" si="47"/>
        <v>81803.660000000033</v>
      </c>
      <c r="Y15" s="29">
        <f t="shared" si="47"/>
        <v>42268.400000000016</v>
      </c>
      <c r="Z15" s="29">
        <f t="shared" si="47"/>
        <v>42807.919999999976</v>
      </c>
      <c r="AA15" s="29">
        <f t="shared" si="47"/>
        <v>66659.060000000012</v>
      </c>
      <c r="AB15" s="29">
        <f t="shared" si="47"/>
        <v>163783.61999999997</v>
      </c>
      <c r="AC15" s="29">
        <f t="shared" si="47"/>
        <v>284430.12999999995</v>
      </c>
      <c r="AD15" s="29">
        <f t="shared" si="47"/>
        <v>287639.4800000001</v>
      </c>
      <c r="AE15" s="29">
        <f t="shared" si="47"/>
        <v>369664.42</v>
      </c>
      <c r="AF15" s="29">
        <f t="shared" si="47"/>
        <v>360521.8</v>
      </c>
      <c r="AG15" s="29">
        <f t="shared" si="47"/>
        <v>526613.07000000007</v>
      </c>
      <c r="AH15" s="29">
        <f t="shared" si="47"/>
        <v>371628.57</v>
      </c>
      <c r="AI15" s="29">
        <f t="shared" si="47"/>
        <v>378972.88000000006</v>
      </c>
      <c r="AJ15" s="29">
        <f t="shared" si="47"/>
        <v>215264.37999999989</v>
      </c>
      <c r="AK15" s="29">
        <f t="shared" si="47"/>
        <v>275876.07000000007</v>
      </c>
      <c r="AL15" s="29">
        <f t="shared" si="47"/>
        <v>440380.9700000002</v>
      </c>
      <c r="AM15" s="29">
        <f t="shared" si="47"/>
        <v>477967.75999999978</v>
      </c>
      <c r="AN15" s="29">
        <f t="shared" si="47"/>
        <v>474217.88000000006</v>
      </c>
      <c r="AO15" s="29">
        <f t="shared" si="47"/>
        <v>454565.39399999997</v>
      </c>
      <c r="AP15" s="29">
        <f t="shared" si="47"/>
        <v>430991.82000000007</v>
      </c>
      <c r="AQ15" s="29">
        <f t="shared" si="47"/>
        <v>479298.09999999974</v>
      </c>
      <c r="AR15" s="29">
        <f t="shared" si="47"/>
        <v>757997.44999999972</v>
      </c>
      <c r="AS15" s="29">
        <f t="shared" si="47"/>
        <v>833123</v>
      </c>
      <c r="AT15" s="29">
        <f t="shared" si="47"/>
        <v>607690.05999999982</v>
      </c>
      <c r="AU15" s="29">
        <f t="shared" si="47"/>
        <v>558681.62</v>
      </c>
      <c r="AV15" s="29">
        <f t="shared" si="47"/>
        <v>521613.70999999985</v>
      </c>
      <c r="AW15" s="29">
        <f t="shared" si="47"/>
        <v>709734.53999999992</v>
      </c>
      <c r="AX15" s="29">
        <f t="shared" si="47"/>
        <v>829931.92999999993</v>
      </c>
      <c r="AY15" s="29">
        <f t="shared" si="47"/>
        <v>741346.23999999987</v>
      </c>
      <c r="AZ15" s="29">
        <f t="shared" si="47"/>
        <v>788917.79999999993</v>
      </c>
      <c r="BA15" s="29">
        <f t="shared" si="47"/>
        <v>647789.47000000009</v>
      </c>
      <c r="BB15" s="29">
        <f t="shared" si="47"/>
        <v>598344.08999999985</v>
      </c>
      <c r="BC15" s="29">
        <f t="shared" si="47"/>
        <v>694537.73999999964</v>
      </c>
      <c r="BD15" s="29">
        <f t="shared" si="47"/>
        <v>1141348.7100000002</v>
      </c>
      <c r="BE15" s="29">
        <f t="shared" si="47"/>
        <v>950317.58999999973</v>
      </c>
      <c r="BF15" s="29">
        <f t="shared" si="47"/>
        <v>520402.89999999997</v>
      </c>
      <c r="BG15" s="29">
        <f t="shared" si="47"/>
        <v>718613.23999999987</v>
      </c>
      <c r="BH15" s="29">
        <f t="shared" si="47"/>
        <v>638527.72</v>
      </c>
      <c r="BI15" s="29">
        <f t="shared" si="47"/>
        <v>699476.10999999987</v>
      </c>
      <c r="BJ15" s="29">
        <f t="shared" si="47"/>
        <v>682510.21999999986</v>
      </c>
      <c r="BK15" s="29">
        <f t="shared" si="47"/>
        <v>767486.24999999988</v>
      </c>
      <c r="BL15" s="29">
        <f t="shared" si="47"/>
        <v>880441.01900000102</v>
      </c>
      <c r="BM15" s="29">
        <f t="shared" si="47"/>
        <v>681783.52999999991</v>
      </c>
      <c r="BN15" s="29">
        <f t="shared" si="47"/>
        <v>585869.32999999996</v>
      </c>
      <c r="BO15" s="29">
        <f t="shared" si="47"/>
        <v>649382.98</v>
      </c>
      <c r="BP15" s="29">
        <f t="shared" si="47"/>
        <v>702658.82</v>
      </c>
      <c r="BQ15" s="29">
        <f t="shared" si="47"/>
        <v>1012036.53</v>
      </c>
      <c r="BR15" s="29">
        <f t="shared" si="47"/>
        <v>634994.18999999983</v>
      </c>
      <c r="BS15" s="29">
        <f t="shared" si="47"/>
        <v>520015.69999999995</v>
      </c>
      <c r="BT15" s="29">
        <f t="shared" si="47"/>
        <v>722620.99999999988</v>
      </c>
      <c r="BU15" s="29">
        <f t="shared" si="47"/>
        <v>839323.47000000009</v>
      </c>
      <c r="BV15" s="29">
        <f t="shared" ref="BV15:CC15" si="48">SUM(BV11:BV14)</f>
        <v>739842.62999999989</v>
      </c>
      <c r="BW15" s="29">
        <f t="shared" si="48"/>
        <v>953997.57</v>
      </c>
      <c r="BX15" s="29">
        <f t="shared" si="48"/>
        <v>1035805.4099999999</v>
      </c>
      <c r="BY15" s="29">
        <f t="shared" si="48"/>
        <v>743646.39999999979</v>
      </c>
      <c r="BZ15" s="29">
        <f t="shared" si="48"/>
        <v>674907.73999999987</v>
      </c>
      <c r="CA15" s="29">
        <f t="shared" si="48"/>
        <v>672797.84000000008</v>
      </c>
      <c r="CB15" s="29">
        <f t="shared" si="48"/>
        <v>874139.31</v>
      </c>
      <c r="CC15" s="29">
        <f t="shared" si="48"/>
        <v>1241269.6400000001</v>
      </c>
      <c r="CD15" s="29">
        <f t="shared" ref="CD15:CF15" si="49">SUM(CD11:CD14)</f>
        <v>792671.85000000021</v>
      </c>
      <c r="CE15" s="29">
        <f t="shared" si="49"/>
        <v>848972.55999999994</v>
      </c>
      <c r="CF15" s="29">
        <f t="shared" si="49"/>
        <v>757952.40000000014</v>
      </c>
      <c r="CG15" s="29">
        <f t="shared" ref="CG15:CH15" si="50">SUM(CG11:CG14)</f>
        <v>984914.08000000007</v>
      </c>
      <c r="CH15" s="29">
        <f t="shared" si="50"/>
        <v>898674.06000000017</v>
      </c>
      <c r="CI15" s="29">
        <f t="shared" ref="CI15:CJ15" si="51">SUM(CI11:CI14)</f>
        <v>872155.88000000012</v>
      </c>
      <c r="CJ15" s="29">
        <f t="shared" si="51"/>
        <v>891530.98</v>
      </c>
      <c r="CL15" s="29">
        <f t="shared" si="45"/>
        <v>7288141.4500000011</v>
      </c>
      <c r="CM15" s="27"/>
      <c r="CN15" s="29">
        <f t="shared" ca="1" si="46"/>
        <v>6458636.5</v>
      </c>
      <c r="CO15" s="27"/>
    </row>
    <row r="16" spans="2:95" s="43" customFormat="1" ht="17.45" customHeight="1">
      <c r="B16" s="39" t="s">
        <v>25</v>
      </c>
      <c r="C16" s="40"/>
      <c r="D16" s="40"/>
      <c r="E16" s="40"/>
      <c r="F16" s="40"/>
      <c r="G16" s="41"/>
      <c r="H16" s="41"/>
      <c r="I16" s="42">
        <v>-375144.46000000031</v>
      </c>
      <c r="J16" s="42">
        <v>-445199.1500000002</v>
      </c>
      <c r="K16" s="42">
        <v>-405097.68000000005</v>
      </c>
      <c r="L16" s="42">
        <v>-398116.37000000017</v>
      </c>
      <c r="M16" s="42">
        <v>-375467.29</v>
      </c>
      <c r="N16" s="42">
        <v>-370307.81999999983</v>
      </c>
      <c r="O16" s="42">
        <v>-381852.4800000001</v>
      </c>
      <c r="P16" s="42">
        <v>-397353.4699999998</v>
      </c>
      <c r="Q16" s="42">
        <v>-387594.14999999997</v>
      </c>
      <c r="R16" s="42">
        <v>-383025.73133005464</v>
      </c>
      <c r="S16" s="42">
        <v>-355096.78</v>
      </c>
      <c r="T16" s="42">
        <v>-353854.12000000011</v>
      </c>
      <c r="U16" s="42">
        <v>-370966.13</v>
      </c>
      <c r="V16" s="42">
        <v>-422848.21999999986</v>
      </c>
      <c r="W16" s="42">
        <v>-407672.99</v>
      </c>
      <c r="X16" s="42">
        <v>-300000.69000000006</v>
      </c>
      <c r="Y16" s="42">
        <v>-217765.13</v>
      </c>
      <c r="Z16" s="42">
        <v>-213434.7</v>
      </c>
      <c r="AA16" s="42">
        <v>-250622.20000000013</v>
      </c>
      <c r="AB16" s="42">
        <v>-290582.13000000018</v>
      </c>
      <c r="AC16" s="42">
        <v>-344971.36000000016</v>
      </c>
      <c r="AD16" s="42">
        <v>-356284.90000000008</v>
      </c>
      <c r="AE16" s="42">
        <v>-395925.94999999995</v>
      </c>
      <c r="AF16" s="42">
        <v>-799560.22000000009</v>
      </c>
      <c r="AG16" s="42">
        <v>-413981.31999999995</v>
      </c>
      <c r="AH16" s="42">
        <v>-498038.05000000005</v>
      </c>
      <c r="AI16" s="42">
        <v>-500882.05000000005</v>
      </c>
      <c r="AJ16" s="42">
        <v>-480956.14999999997</v>
      </c>
      <c r="AK16" s="42">
        <v>-497023.37</v>
      </c>
      <c r="AL16" s="42">
        <v>-538568.28000000026</v>
      </c>
      <c r="AM16" s="42">
        <v>-511020.64000000013</v>
      </c>
      <c r="AN16" s="42">
        <v>-484497.00000000012</v>
      </c>
      <c r="AO16" s="42">
        <v>-515466.50000000023</v>
      </c>
      <c r="AP16" s="42">
        <v>-527803.43000000017</v>
      </c>
      <c r="AQ16" s="42">
        <v>-461937.0500000001</v>
      </c>
      <c r="AR16" s="42">
        <v>-408254.2300000001</v>
      </c>
      <c r="AS16" s="42">
        <v>-399570.22999999992</v>
      </c>
      <c r="AT16" s="42">
        <v>-522818.03999999992</v>
      </c>
      <c r="AU16" s="42">
        <v>-505016.49999999988</v>
      </c>
      <c r="AV16" s="42">
        <v>-469490.48999999987</v>
      </c>
      <c r="AW16" s="42">
        <v>-502386.29999999993</v>
      </c>
      <c r="AX16" s="42">
        <v>-503204.74999999994</v>
      </c>
      <c r="AY16" s="42">
        <v>-496325.82999999978</v>
      </c>
      <c r="AZ16" s="42">
        <v>-480351.2799999998</v>
      </c>
      <c r="BA16" s="42">
        <v>-544090.49</v>
      </c>
      <c r="BB16" s="42">
        <v>-532237.65000000026</v>
      </c>
      <c r="BC16" s="42">
        <v>-518857.5</v>
      </c>
      <c r="BD16" s="42">
        <v>-467338.01999999979</v>
      </c>
      <c r="BE16" s="42">
        <v>-532079.61999999965</v>
      </c>
      <c r="BF16" s="42">
        <v>-597093.62999999989</v>
      </c>
      <c r="BG16" s="42">
        <v>-731427.92</v>
      </c>
      <c r="BH16" s="42">
        <v>-355917.4</v>
      </c>
      <c r="BI16" s="42">
        <v>-715363.86999999988</v>
      </c>
      <c r="BJ16" s="42">
        <v>-687989.57999999984</v>
      </c>
      <c r="BK16" s="42">
        <v>-628454.63000000035</v>
      </c>
      <c r="BL16" s="42">
        <v>-713096.07000000007</v>
      </c>
      <c r="BM16" s="42">
        <v>-646709.80999999982</v>
      </c>
      <c r="BN16" s="42">
        <v>-643700.30999999994</v>
      </c>
      <c r="BO16" s="42">
        <v>-618413.89000000013</v>
      </c>
      <c r="BP16" s="42">
        <v>-610914.26</v>
      </c>
      <c r="BQ16" s="42">
        <v>-632052.66999999981</v>
      </c>
      <c r="BR16" s="42">
        <v>-668215.0199999999</v>
      </c>
      <c r="BS16" s="42">
        <v>-640904.26</v>
      </c>
      <c r="BT16" s="42">
        <v>-638586.15000000037</v>
      </c>
      <c r="BU16" s="42">
        <v>-636831.49999999977</v>
      </c>
      <c r="BV16" s="42">
        <v>-634932.65999999992</v>
      </c>
      <c r="BW16" s="42">
        <v>-613075.29000000015</v>
      </c>
      <c r="BX16" s="42">
        <v>-617249.7200000002</v>
      </c>
      <c r="BY16" s="42">
        <v>-614249.84</v>
      </c>
      <c r="BZ16" s="42">
        <v>-644181.85000000009</v>
      </c>
      <c r="CA16" s="42">
        <v>-600545.40000000014</v>
      </c>
      <c r="CB16" s="42">
        <v>-595330.36999999988</v>
      </c>
      <c r="CC16" s="42">
        <v>-722695.03</v>
      </c>
      <c r="CD16" s="42">
        <v>-763100.46</v>
      </c>
      <c r="CE16" s="42">
        <v>-667968.08999999985</v>
      </c>
      <c r="CF16" s="42">
        <v>-662921.22</v>
      </c>
      <c r="CG16" s="42">
        <v>-670409.5699999996</v>
      </c>
      <c r="CH16" s="42">
        <v>-684635.21000000008</v>
      </c>
      <c r="CI16" s="42">
        <v>-614588.71500000008</v>
      </c>
      <c r="CJ16" s="42">
        <v>-668826.44000000006</v>
      </c>
      <c r="CK16" s="5"/>
      <c r="CL16" s="42">
        <f t="shared" si="45"/>
        <v>-5455144.7349999994</v>
      </c>
      <c r="CM16" s="42"/>
      <c r="CN16" s="42">
        <f t="shared" ca="1" si="46"/>
        <v>-5081847.2699999996</v>
      </c>
      <c r="CO16" s="42"/>
    </row>
    <row r="17" spans="2:93" s="43" customFormat="1" ht="17.45" customHeight="1">
      <c r="B17" s="39" t="s">
        <v>26</v>
      </c>
      <c r="C17" s="40"/>
      <c r="D17" s="40"/>
      <c r="E17" s="40"/>
      <c r="F17" s="40"/>
      <c r="G17" s="41"/>
      <c r="H17" s="41"/>
      <c r="I17" s="42">
        <v>-166499.72999999998</v>
      </c>
      <c r="J17" s="42">
        <v>-226178.55</v>
      </c>
      <c r="K17" s="42">
        <v>-102370.56000000006</v>
      </c>
      <c r="L17" s="42">
        <v>-153015.32</v>
      </c>
      <c r="M17" s="42">
        <v>-159990.11999999994</v>
      </c>
      <c r="N17" s="42">
        <v>-122926.21999999997</v>
      </c>
      <c r="O17" s="42">
        <v>-137405.51</v>
      </c>
      <c r="P17" s="42">
        <v>-123159.69999999995</v>
      </c>
      <c r="Q17" s="42">
        <v>-158775.23000000004</v>
      </c>
      <c r="R17" s="42">
        <v>-133489.65000000002</v>
      </c>
      <c r="S17" s="42">
        <v>-187738.53000000003</v>
      </c>
      <c r="T17" s="42">
        <v>-108650.18000000005</v>
      </c>
      <c r="U17" s="42">
        <v>-147438.37</v>
      </c>
      <c r="V17" s="42">
        <v>-204594.2300000001</v>
      </c>
      <c r="W17" s="42">
        <v>-186780.77000000002</v>
      </c>
      <c r="X17" s="42">
        <v>-87142.649999999965</v>
      </c>
      <c r="Y17" s="42">
        <v>-23981.839999999967</v>
      </c>
      <c r="Z17" s="42">
        <v>-25477.249999999971</v>
      </c>
      <c r="AA17" s="42">
        <v>-35235.229999999981</v>
      </c>
      <c r="AB17" s="42">
        <v>-53304.010000000068</v>
      </c>
      <c r="AC17" s="42">
        <v>-40183.219999999972</v>
      </c>
      <c r="AD17" s="42">
        <v>-70166.660000000033</v>
      </c>
      <c r="AE17" s="42">
        <v>-82621.320000000007</v>
      </c>
      <c r="AF17" s="42">
        <v>-44884.149999999907</v>
      </c>
      <c r="AG17" s="42">
        <v>-67935.150000000023</v>
      </c>
      <c r="AH17" s="42">
        <v>-74528.20000000007</v>
      </c>
      <c r="AI17" s="42">
        <v>-72712.780000000028</v>
      </c>
      <c r="AJ17" s="42">
        <v>-45321.500000000058</v>
      </c>
      <c r="AK17" s="42">
        <v>-35363.579999999958</v>
      </c>
      <c r="AL17" s="42">
        <v>-108987.15000000002</v>
      </c>
      <c r="AM17" s="42">
        <v>-138358.04000000004</v>
      </c>
      <c r="AN17" s="42">
        <v>-72043.550000000047</v>
      </c>
      <c r="AO17" s="42">
        <v>-104337.78000000014</v>
      </c>
      <c r="AP17" s="42">
        <v>-475153.08999999997</v>
      </c>
      <c r="AQ17" s="42">
        <v>-174834.30999999988</v>
      </c>
      <c r="AR17" s="42">
        <v>-156775.75</v>
      </c>
      <c r="AS17" s="42">
        <v>-204502.14000000007</v>
      </c>
      <c r="AT17" s="42">
        <v>-162686.41000000003</v>
      </c>
      <c r="AU17" s="42">
        <v>-108219.28000000003</v>
      </c>
      <c r="AV17" s="42">
        <v>-120605.32999999984</v>
      </c>
      <c r="AW17" s="42">
        <v>-119403.34000000008</v>
      </c>
      <c r="AX17" s="42">
        <v>-199821.51999999996</v>
      </c>
      <c r="AY17" s="42">
        <v>-137355.68000000011</v>
      </c>
      <c r="AZ17" s="42">
        <v>-125664.68000000005</v>
      </c>
      <c r="BA17" s="42">
        <v>-174883.84999999998</v>
      </c>
      <c r="BB17" s="42">
        <v>-155105.25000000012</v>
      </c>
      <c r="BC17" s="42">
        <v>-174300.55000000005</v>
      </c>
      <c r="BD17" s="42">
        <v>-222488.20999999985</v>
      </c>
      <c r="BE17" s="42">
        <v>-192220.64999999991</v>
      </c>
      <c r="BF17" s="42">
        <v>-179739.0199999999</v>
      </c>
      <c r="BG17" s="42">
        <v>-104625.27999999991</v>
      </c>
      <c r="BH17" s="42">
        <v>-243685.11</v>
      </c>
      <c r="BI17" s="42">
        <v>-125701.85999999999</v>
      </c>
      <c r="BJ17" s="42">
        <v>-143945.82999999996</v>
      </c>
      <c r="BK17" s="42">
        <v>-151431.03999999992</v>
      </c>
      <c r="BL17" s="42">
        <v>-176731.34999999998</v>
      </c>
      <c r="BM17" s="42">
        <v>-138971.32999999996</v>
      </c>
      <c r="BN17" s="42">
        <v>-184952.21999999986</v>
      </c>
      <c r="BO17" s="42">
        <v>-173462.35999999987</v>
      </c>
      <c r="BP17" s="42">
        <v>-172586.85000000009</v>
      </c>
      <c r="BQ17" s="42">
        <v>-213896.06999999995</v>
      </c>
      <c r="BR17" s="42">
        <v>-250971.0199999999</v>
      </c>
      <c r="BS17" s="42">
        <v>-148948.18000000005</v>
      </c>
      <c r="BT17" s="42">
        <v>-175154.56000000006</v>
      </c>
      <c r="BU17" s="42">
        <v>-157715.08000000007</v>
      </c>
      <c r="BV17" s="42">
        <v>-194760.99</v>
      </c>
      <c r="BW17" s="42">
        <v>-166785.79999999993</v>
      </c>
      <c r="BX17" s="42">
        <v>-197270.57999999996</v>
      </c>
      <c r="BY17" s="42">
        <v>-261355.09999999986</v>
      </c>
      <c r="BZ17" s="42">
        <v>-183355.49999999988</v>
      </c>
      <c r="CA17" s="42">
        <v>-218300.99999999988</v>
      </c>
      <c r="CB17" s="42">
        <v>-201421.42999999993</v>
      </c>
      <c r="CC17" s="42">
        <v>-285458.83000000007</v>
      </c>
      <c r="CD17" s="42">
        <v>-219588.3899999999</v>
      </c>
      <c r="CE17" s="42">
        <v>-253952.64999999991</v>
      </c>
      <c r="CF17" s="42">
        <v>-204166.80999999994</v>
      </c>
      <c r="CG17" s="42">
        <v>-187239.85999999987</v>
      </c>
      <c r="CH17" s="42">
        <v>-187691.5</v>
      </c>
      <c r="CI17" s="42">
        <v>-178869.91000000003</v>
      </c>
      <c r="CJ17" s="42">
        <v>-187269.81999999995</v>
      </c>
      <c r="CK17" s="41"/>
      <c r="CL17" s="42">
        <f t="shared" si="45"/>
        <v>-1704237.7699999996</v>
      </c>
      <c r="CM17" s="42"/>
      <c r="CN17" s="42">
        <f t="shared" ca="1" si="46"/>
        <v>-1505502.2799999998</v>
      </c>
      <c r="CO17" s="42"/>
    </row>
    <row r="18" spans="2:93" ht="17.45" customHeight="1">
      <c r="B18" s="28" t="s">
        <v>3</v>
      </c>
      <c r="C18" s="16"/>
      <c r="D18" s="16"/>
      <c r="E18" s="16"/>
      <c r="F18" s="16"/>
      <c r="G18" s="27"/>
      <c r="H18" s="27"/>
      <c r="I18" s="37">
        <f>I16+I17</f>
        <v>-541644.19000000029</v>
      </c>
      <c r="J18" s="37">
        <f t="shared" ref="J18:BU18" si="52">J16+J17</f>
        <v>-671377.70000000019</v>
      </c>
      <c r="K18" s="37">
        <f t="shared" si="52"/>
        <v>-507468.24000000011</v>
      </c>
      <c r="L18" s="37">
        <f t="shared" si="52"/>
        <v>-551131.69000000018</v>
      </c>
      <c r="M18" s="37">
        <f t="shared" si="52"/>
        <v>-535457.40999999992</v>
      </c>
      <c r="N18" s="37">
        <f t="shared" si="52"/>
        <v>-493234.0399999998</v>
      </c>
      <c r="O18" s="37">
        <f t="shared" si="52"/>
        <v>-519257.99000000011</v>
      </c>
      <c r="P18" s="37">
        <f t="shared" si="52"/>
        <v>-520513.16999999975</v>
      </c>
      <c r="Q18" s="37">
        <f t="shared" si="52"/>
        <v>-546369.38</v>
      </c>
      <c r="R18" s="37">
        <f t="shared" si="52"/>
        <v>-516515.38133005466</v>
      </c>
      <c r="S18" s="37">
        <f t="shared" si="52"/>
        <v>-542835.31000000006</v>
      </c>
      <c r="T18" s="37">
        <f t="shared" si="52"/>
        <v>-462504.30000000016</v>
      </c>
      <c r="U18" s="37">
        <f t="shared" si="52"/>
        <v>-518404.5</v>
      </c>
      <c r="V18" s="37">
        <f t="shared" si="52"/>
        <v>-627442.44999999995</v>
      </c>
      <c r="W18" s="37">
        <f t="shared" si="52"/>
        <v>-594453.76000000001</v>
      </c>
      <c r="X18" s="37">
        <f t="shared" si="52"/>
        <v>-387143.34</v>
      </c>
      <c r="Y18" s="37">
        <f t="shared" si="52"/>
        <v>-241746.96999999997</v>
      </c>
      <c r="Z18" s="37">
        <f t="shared" si="52"/>
        <v>-238911.94999999998</v>
      </c>
      <c r="AA18" s="37">
        <f t="shared" si="52"/>
        <v>-285857.43000000011</v>
      </c>
      <c r="AB18" s="37">
        <f t="shared" si="52"/>
        <v>-343886.14000000025</v>
      </c>
      <c r="AC18" s="37">
        <f t="shared" si="52"/>
        <v>-385154.58000000013</v>
      </c>
      <c r="AD18" s="37">
        <f t="shared" si="52"/>
        <v>-426451.56000000011</v>
      </c>
      <c r="AE18" s="37">
        <f t="shared" si="52"/>
        <v>-478547.26999999996</v>
      </c>
      <c r="AF18" s="37">
        <f t="shared" si="52"/>
        <v>-844444.37</v>
      </c>
      <c r="AG18" s="37">
        <f t="shared" si="52"/>
        <v>-481916.47</v>
      </c>
      <c r="AH18" s="37">
        <f t="shared" si="52"/>
        <v>-572566.25000000012</v>
      </c>
      <c r="AI18" s="37">
        <f t="shared" si="52"/>
        <v>-573594.83000000007</v>
      </c>
      <c r="AJ18" s="37">
        <f t="shared" si="52"/>
        <v>-526277.65</v>
      </c>
      <c r="AK18" s="37">
        <f t="shared" si="52"/>
        <v>-532386.94999999995</v>
      </c>
      <c r="AL18" s="37">
        <f t="shared" si="52"/>
        <v>-647555.43000000028</v>
      </c>
      <c r="AM18" s="37">
        <f t="shared" si="52"/>
        <v>-649378.68000000017</v>
      </c>
      <c r="AN18" s="37">
        <f t="shared" si="52"/>
        <v>-556540.55000000016</v>
      </c>
      <c r="AO18" s="37">
        <f t="shared" si="52"/>
        <v>-619804.28000000038</v>
      </c>
      <c r="AP18" s="37">
        <f t="shared" si="52"/>
        <v>-1002956.5200000001</v>
      </c>
      <c r="AQ18" s="37">
        <f t="shared" si="52"/>
        <v>-636771.36</v>
      </c>
      <c r="AR18" s="37">
        <f t="shared" si="52"/>
        <v>-565029.9800000001</v>
      </c>
      <c r="AS18" s="37">
        <f t="shared" si="52"/>
        <v>-604072.37</v>
      </c>
      <c r="AT18" s="37">
        <f t="shared" si="52"/>
        <v>-685504.45</v>
      </c>
      <c r="AU18" s="37">
        <f t="shared" si="52"/>
        <v>-613235.77999999991</v>
      </c>
      <c r="AV18" s="37">
        <f t="shared" si="52"/>
        <v>-590095.81999999972</v>
      </c>
      <c r="AW18" s="37">
        <f t="shared" si="52"/>
        <v>-621789.64</v>
      </c>
      <c r="AX18" s="37">
        <f t="shared" si="52"/>
        <v>-703026.2699999999</v>
      </c>
      <c r="AY18" s="37">
        <f t="shared" si="52"/>
        <v>-633681.50999999989</v>
      </c>
      <c r="AZ18" s="37">
        <f t="shared" si="52"/>
        <v>-606015.95999999985</v>
      </c>
      <c r="BA18" s="37">
        <f t="shared" si="52"/>
        <v>-718974.34</v>
      </c>
      <c r="BB18" s="37">
        <f t="shared" si="52"/>
        <v>-687342.90000000037</v>
      </c>
      <c r="BC18" s="37">
        <f t="shared" si="52"/>
        <v>-693158.05</v>
      </c>
      <c r="BD18" s="37">
        <f t="shared" si="52"/>
        <v>-689826.22999999963</v>
      </c>
      <c r="BE18" s="37">
        <f t="shared" si="52"/>
        <v>-724300.26999999955</v>
      </c>
      <c r="BF18" s="37">
        <f t="shared" si="52"/>
        <v>-776832.64999999979</v>
      </c>
      <c r="BG18" s="37">
        <f t="shared" si="52"/>
        <v>-836053.2</v>
      </c>
      <c r="BH18" s="37">
        <f t="shared" si="52"/>
        <v>-599602.51</v>
      </c>
      <c r="BI18" s="37">
        <f t="shared" si="52"/>
        <v>-841065.72999999986</v>
      </c>
      <c r="BJ18" s="37">
        <f t="shared" si="52"/>
        <v>-831935.4099999998</v>
      </c>
      <c r="BK18" s="37">
        <f t="shared" si="52"/>
        <v>-779885.67000000027</v>
      </c>
      <c r="BL18" s="37">
        <f t="shared" si="52"/>
        <v>-889827.42</v>
      </c>
      <c r="BM18" s="37">
        <f t="shared" si="52"/>
        <v>-785681.13999999978</v>
      </c>
      <c r="BN18" s="37">
        <f t="shared" si="52"/>
        <v>-828652.5299999998</v>
      </c>
      <c r="BO18" s="37">
        <f t="shared" si="52"/>
        <v>-791876.25</v>
      </c>
      <c r="BP18" s="37">
        <f t="shared" si="52"/>
        <v>-783501.1100000001</v>
      </c>
      <c r="BQ18" s="37">
        <f t="shared" si="52"/>
        <v>-845948.73999999976</v>
      </c>
      <c r="BR18" s="37">
        <f t="shared" si="52"/>
        <v>-919186.0399999998</v>
      </c>
      <c r="BS18" s="37">
        <f t="shared" si="52"/>
        <v>-789852.44000000006</v>
      </c>
      <c r="BT18" s="37">
        <f t="shared" si="52"/>
        <v>-813740.71000000043</v>
      </c>
      <c r="BU18" s="37">
        <f t="shared" si="52"/>
        <v>-794546.57999999984</v>
      </c>
      <c r="BV18" s="37">
        <f t="shared" ref="BV18:CC18" si="53">BV16+BV17</f>
        <v>-829693.64999999991</v>
      </c>
      <c r="BW18" s="37">
        <f t="shared" si="53"/>
        <v>-779861.09000000008</v>
      </c>
      <c r="BX18" s="37">
        <f t="shared" si="53"/>
        <v>-814520.30000000016</v>
      </c>
      <c r="BY18" s="37">
        <f t="shared" si="53"/>
        <v>-875604.93999999983</v>
      </c>
      <c r="BZ18" s="37">
        <f t="shared" si="53"/>
        <v>-827537.35</v>
      </c>
      <c r="CA18" s="37">
        <f t="shared" si="53"/>
        <v>-818846.4</v>
      </c>
      <c r="CB18" s="37">
        <f t="shared" si="53"/>
        <v>-796751.79999999981</v>
      </c>
      <c r="CC18" s="37">
        <f t="shared" si="53"/>
        <v>-1008153.8600000001</v>
      </c>
      <c r="CD18" s="37">
        <f t="shared" ref="CD18:CF18" si="54">CD16+CD17</f>
        <v>-982688.84999999986</v>
      </c>
      <c r="CE18" s="37">
        <f t="shared" si="54"/>
        <v>-921920.73999999976</v>
      </c>
      <c r="CF18" s="37">
        <f t="shared" si="54"/>
        <v>-867088.02999999991</v>
      </c>
      <c r="CG18" s="37">
        <f t="shared" ref="CG18:CH18" si="55">CG16+CG17</f>
        <v>-857649.42999999947</v>
      </c>
      <c r="CH18" s="37">
        <f t="shared" si="55"/>
        <v>-872326.71000000008</v>
      </c>
      <c r="CI18" s="37">
        <f t="shared" ref="CI18:CJ18" si="56">CI16+CI17</f>
        <v>-793458.62500000012</v>
      </c>
      <c r="CJ18" s="37">
        <f t="shared" si="56"/>
        <v>-856096.26</v>
      </c>
      <c r="CK18" s="27"/>
      <c r="CL18" s="37">
        <f t="shared" si="45"/>
        <v>-7159382.504999999</v>
      </c>
      <c r="CM18" s="27"/>
      <c r="CN18" s="37">
        <f t="shared" ca="1" si="46"/>
        <v>-6587349.5499999998</v>
      </c>
      <c r="CO18" s="27"/>
    </row>
    <row r="19" spans="2:93" ht="17.45" customHeight="1">
      <c r="B19" s="45" t="s">
        <v>67</v>
      </c>
      <c r="C19" s="46"/>
      <c r="D19" s="46"/>
      <c r="E19" s="46"/>
      <c r="F19" s="64"/>
      <c r="G19" s="27"/>
      <c r="H19" s="27"/>
      <c r="I19" s="47">
        <f>I15+I18</f>
        <v>311133.57999999973</v>
      </c>
      <c r="J19" s="47">
        <f t="shared" ref="J19:BU19" si="57">J15+J18</f>
        <v>-35620.14000000013</v>
      </c>
      <c r="K19" s="47">
        <f t="shared" si="57"/>
        <v>18715.519999999902</v>
      </c>
      <c r="L19" s="47">
        <f t="shared" si="57"/>
        <v>1466781.95</v>
      </c>
      <c r="M19" s="47">
        <f t="shared" si="57"/>
        <v>135080.84999999998</v>
      </c>
      <c r="N19" s="47">
        <f t="shared" si="57"/>
        <v>210278.03000000003</v>
      </c>
      <c r="O19" s="47">
        <f t="shared" si="57"/>
        <v>143485.80999999982</v>
      </c>
      <c r="P19" s="47">
        <f t="shared" si="57"/>
        <v>739469.17000000016</v>
      </c>
      <c r="Q19" s="47">
        <f t="shared" si="57"/>
        <v>121488.57999999996</v>
      </c>
      <c r="R19" s="47">
        <f t="shared" si="57"/>
        <v>-13706.811330054712</v>
      </c>
      <c r="S19" s="47">
        <f t="shared" si="57"/>
        <v>85071.849999999977</v>
      </c>
      <c r="T19" s="47">
        <f t="shared" si="57"/>
        <v>271278.16999999969</v>
      </c>
      <c r="U19" s="47">
        <f t="shared" si="57"/>
        <v>390871.85000000009</v>
      </c>
      <c r="V19" s="47">
        <f t="shared" si="57"/>
        <v>83811.860000000219</v>
      </c>
      <c r="W19" s="47">
        <f t="shared" si="57"/>
        <v>-7856.3100000001723</v>
      </c>
      <c r="X19" s="47">
        <f t="shared" si="57"/>
        <v>-305339.68</v>
      </c>
      <c r="Y19" s="47">
        <f t="shared" si="57"/>
        <v>-199478.56999999995</v>
      </c>
      <c r="Z19" s="47">
        <f t="shared" si="57"/>
        <v>-196104.03</v>
      </c>
      <c r="AA19" s="47">
        <f t="shared" si="57"/>
        <v>-219198.37000000011</v>
      </c>
      <c r="AB19" s="47">
        <f t="shared" si="57"/>
        <v>-180102.52000000028</v>
      </c>
      <c r="AC19" s="47">
        <f t="shared" si="57"/>
        <v>-100724.45000000019</v>
      </c>
      <c r="AD19" s="47">
        <f t="shared" si="57"/>
        <v>-138812.08000000002</v>
      </c>
      <c r="AE19" s="47">
        <f t="shared" si="57"/>
        <v>-108882.84999999998</v>
      </c>
      <c r="AF19" s="47">
        <f t="shared" si="57"/>
        <v>-483922.57</v>
      </c>
      <c r="AG19" s="47">
        <f t="shared" si="57"/>
        <v>44696.600000000093</v>
      </c>
      <c r="AH19" s="47">
        <f t="shared" si="57"/>
        <v>-200937.68000000011</v>
      </c>
      <c r="AI19" s="47">
        <f t="shared" si="57"/>
        <v>-194621.95</v>
      </c>
      <c r="AJ19" s="47">
        <f t="shared" si="57"/>
        <v>-311013.27000000014</v>
      </c>
      <c r="AK19" s="47">
        <f t="shared" si="57"/>
        <v>-256510.87999999989</v>
      </c>
      <c r="AL19" s="47">
        <f t="shared" si="57"/>
        <v>-207174.46000000008</v>
      </c>
      <c r="AM19" s="47">
        <f t="shared" si="57"/>
        <v>-171410.92000000039</v>
      </c>
      <c r="AN19" s="47">
        <f t="shared" si="57"/>
        <v>-82322.6700000001</v>
      </c>
      <c r="AO19" s="47">
        <f t="shared" si="57"/>
        <v>-165238.88600000041</v>
      </c>
      <c r="AP19" s="47">
        <f t="shared" si="57"/>
        <v>-571964.70000000007</v>
      </c>
      <c r="AQ19" s="47">
        <f t="shared" si="57"/>
        <v>-157473.26000000024</v>
      </c>
      <c r="AR19" s="47">
        <f t="shared" si="57"/>
        <v>192967.46999999962</v>
      </c>
      <c r="AS19" s="47">
        <f t="shared" si="57"/>
        <v>229050.63</v>
      </c>
      <c r="AT19" s="47">
        <f t="shared" si="57"/>
        <v>-77814.39000000013</v>
      </c>
      <c r="AU19" s="47">
        <f t="shared" si="57"/>
        <v>-54554.159999999916</v>
      </c>
      <c r="AV19" s="47">
        <f t="shared" si="57"/>
        <v>-68482.10999999987</v>
      </c>
      <c r="AW19" s="47">
        <f t="shared" si="57"/>
        <v>87944.899999999907</v>
      </c>
      <c r="AX19" s="47">
        <f t="shared" si="57"/>
        <v>126905.66000000003</v>
      </c>
      <c r="AY19" s="47">
        <f t="shared" si="57"/>
        <v>107664.72999999998</v>
      </c>
      <c r="AZ19" s="47">
        <f t="shared" si="57"/>
        <v>182901.84000000008</v>
      </c>
      <c r="BA19" s="47">
        <f t="shared" si="57"/>
        <v>-71184.869999999879</v>
      </c>
      <c r="BB19" s="47">
        <f t="shared" si="57"/>
        <v>-88998.810000000522</v>
      </c>
      <c r="BC19" s="47">
        <f t="shared" si="57"/>
        <v>1379.6899999995949</v>
      </c>
      <c r="BD19" s="47">
        <f t="shared" si="57"/>
        <v>451522.48000000056</v>
      </c>
      <c r="BE19" s="47">
        <f t="shared" si="57"/>
        <v>226017.32000000018</v>
      </c>
      <c r="BF19" s="47">
        <f t="shared" si="57"/>
        <v>-256429.74999999983</v>
      </c>
      <c r="BG19" s="47">
        <f t="shared" si="57"/>
        <v>-117439.96000000008</v>
      </c>
      <c r="BH19" s="47">
        <f t="shared" si="57"/>
        <v>38925.209999999963</v>
      </c>
      <c r="BI19" s="47">
        <f t="shared" si="57"/>
        <v>-141589.62</v>
      </c>
      <c r="BJ19" s="47">
        <f t="shared" si="57"/>
        <v>-149425.18999999994</v>
      </c>
      <c r="BK19" s="47">
        <f t="shared" si="57"/>
        <v>-12399.420000000391</v>
      </c>
      <c r="BL19" s="47">
        <f t="shared" si="57"/>
        <v>-9386.400999999023</v>
      </c>
      <c r="BM19" s="47">
        <f t="shared" si="57"/>
        <v>-103897.60999999987</v>
      </c>
      <c r="BN19" s="47">
        <f t="shared" si="57"/>
        <v>-242783.19999999984</v>
      </c>
      <c r="BO19" s="47">
        <f t="shared" si="57"/>
        <v>-142493.27000000002</v>
      </c>
      <c r="BP19" s="47">
        <f t="shared" si="57"/>
        <v>-80842.290000000154</v>
      </c>
      <c r="BQ19" s="47">
        <f t="shared" si="57"/>
        <v>166087.79000000027</v>
      </c>
      <c r="BR19" s="47">
        <f t="shared" si="57"/>
        <v>-284191.84999999998</v>
      </c>
      <c r="BS19" s="47">
        <f t="shared" si="57"/>
        <v>-269836.74000000011</v>
      </c>
      <c r="BT19" s="47">
        <f t="shared" si="57"/>
        <v>-91119.710000000545</v>
      </c>
      <c r="BU19" s="47">
        <f t="shared" si="57"/>
        <v>44776.890000000247</v>
      </c>
      <c r="BV19" s="47">
        <f t="shared" ref="BV19:CC19" si="58">BV15+BV18</f>
        <v>-89851.020000000019</v>
      </c>
      <c r="BW19" s="47">
        <f t="shared" si="58"/>
        <v>174136.47999999986</v>
      </c>
      <c r="BX19" s="47">
        <f t="shared" si="58"/>
        <v>221285.10999999975</v>
      </c>
      <c r="BY19" s="47">
        <f t="shared" si="58"/>
        <v>-131958.54000000004</v>
      </c>
      <c r="BZ19" s="47">
        <f t="shared" si="58"/>
        <v>-152629.6100000001</v>
      </c>
      <c r="CA19" s="47">
        <f t="shared" si="58"/>
        <v>-146048.55999999994</v>
      </c>
      <c r="CB19" s="47">
        <f t="shared" si="58"/>
        <v>77387.510000000242</v>
      </c>
      <c r="CC19" s="47">
        <f t="shared" si="58"/>
        <v>233115.78000000003</v>
      </c>
      <c r="CD19" s="47">
        <f t="shared" ref="CD19:CF19" si="59">CD15+CD18</f>
        <v>-190016.99999999965</v>
      </c>
      <c r="CE19" s="47">
        <f t="shared" si="59"/>
        <v>-72948.179999999818</v>
      </c>
      <c r="CF19" s="47">
        <f t="shared" si="59"/>
        <v>-109135.62999999977</v>
      </c>
      <c r="CG19" s="47">
        <f t="shared" ref="CG19:CH19" si="60">CG15+CG18</f>
        <v>127264.65000000061</v>
      </c>
      <c r="CH19" s="47">
        <f t="shared" si="60"/>
        <v>26347.350000000093</v>
      </c>
      <c r="CI19" s="47">
        <f t="shared" ref="CI19:CJ19" si="61">CI15+CI18</f>
        <v>78697.255000000005</v>
      </c>
      <c r="CJ19" s="47">
        <f t="shared" si="61"/>
        <v>35434.719999999972</v>
      </c>
      <c r="CK19" s="27"/>
      <c r="CL19" s="60">
        <f t="shared" si="45"/>
        <v>128758.94500000146</v>
      </c>
      <c r="CM19" s="27"/>
      <c r="CN19" s="47">
        <f t="shared" ca="1" si="46"/>
        <v>-128713.05000000051</v>
      </c>
      <c r="CO19" s="27"/>
    </row>
    <row r="20" spans="2:93" s="43" customFormat="1" ht="17.45" customHeight="1" thickBot="1">
      <c r="B20" s="39" t="s">
        <v>27</v>
      </c>
      <c r="C20" s="40"/>
      <c r="D20" s="40"/>
      <c r="E20" s="40"/>
      <c r="F20" s="40"/>
      <c r="G20" s="27"/>
      <c r="H20" s="27"/>
      <c r="I20" s="42">
        <v>503476.21906606125</v>
      </c>
      <c r="J20" s="42">
        <v>405181.53</v>
      </c>
      <c r="K20" s="42">
        <v>331156.6345295817</v>
      </c>
      <c r="L20" s="42">
        <v>383063.11</v>
      </c>
      <c r="M20" s="42">
        <v>444441.66000000003</v>
      </c>
      <c r="N20" s="42">
        <v>347941.01</v>
      </c>
      <c r="O20" s="42">
        <v>448601.99</v>
      </c>
      <c r="P20" s="42">
        <v>422044.48</v>
      </c>
      <c r="Q20" s="42">
        <v>343923.77</v>
      </c>
      <c r="R20" s="42">
        <v>353811.74</v>
      </c>
      <c r="S20" s="42">
        <v>400319.97000000009</v>
      </c>
      <c r="T20" s="42">
        <v>493729.44999999995</v>
      </c>
      <c r="U20" s="42">
        <v>497322.41000000003</v>
      </c>
      <c r="V20" s="42">
        <v>408019.95</v>
      </c>
      <c r="W20" s="42">
        <v>321999.15999999997</v>
      </c>
      <c r="X20" s="42">
        <v>0</v>
      </c>
      <c r="Y20" s="42">
        <v>0</v>
      </c>
      <c r="Z20" s="42">
        <v>0</v>
      </c>
      <c r="AA20" s="42">
        <v>33159.25</v>
      </c>
      <c r="AB20" s="42">
        <v>192092.27000000002</v>
      </c>
      <c r="AC20" s="42">
        <v>141998.69</v>
      </c>
      <c r="AD20" s="42">
        <v>188941.13000000003</v>
      </c>
      <c r="AE20" s="42">
        <v>215741.61420000001</v>
      </c>
      <c r="AF20" s="42">
        <v>205022.21000000002</v>
      </c>
      <c r="AG20" s="42">
        <v>231753.13999999996</v>
      </c>
      <c r="AH20" s="42">
        <v>112986.9782022197</v>
      </c>
      <c r="AI20" s="42">
        <v>0</v>
      </c>
      <c r="AJ20" s="42">
        <v>0</v>
      </c>
      <c r="AK20" s="42">
        <v>0</v>
      </c>
      <c r="AL20" s="42">
        <v>0</v>
      </c>
      <c r="AM20" s="42">
        <v>304287.98535736918</v>
      </c>
      <c r="AN20" s="42">
        <v>232556.03552452964</v>
      </c>
      <c r="AO20" s="42">
        <v>232184.27083215478</v>
      </c>
      <c r="AP20" s="42">
        <v>238058.92969217297</v>
      </c>
      <c r="AQ20" s="42">
        <v>323132.44457071275</v>
      </c>
      <c r="AR20" s="42">
        <v>277852.16841393593</v>
      </c>
      <c r="AS20" s="42">
        <v>359380.53613360849</v>
      </c>
      <c r="AT20" s="42">
        <v>233445.083462154</v>
      </c>
      <c r="AU20" s="42">
        <v>211005.77106377238</v>
      </c>
      <c r="AV20" s="42">
        <v>284983.2538141649</v>
      </c>
      <c r="AW20" s="42">
        <v>306635.75882342295</v>
      </c>
      <c r="AX20" s="42">
        <v>299409.82834465639</v>
      </c>
      <c r="AY20" s="42">
        <v>269751.08334363182</v>
      </c>
      <c r="AZ20" s="42">
        <v>312518.25575124146</v>
      </c>
      <c r="BA20" s="42">
        <v>289966.31020616961</v>
      </c>
      <c r="BB20" s="42">
        <v>296874.78639147646</v>
      </c>
      <c r="BC20" s="42">
        <v>302960.44483857683</v>
      </c>
      <c r="BD20" s="42">
        <v>307692.90296845208</v>
      </c>
      <c r="BE20" s="42">
        <v>374651.2</v>
      </c>
      <c r="BF20" s="42">
        <v>306313.65672512079</v>
      </c>
      <c r="BG20" s="42">
        <v>250748.54999999987</v>
      </c>
      <c r="BH20" s="42">
        <v>276987.46918059804</v>
      </c>
      <c r="BI20" s="42">
        <v>317451.41690838244</v>
      </c>
      <c r="BJ20" s="42">
        <v>350914.90675282414</v>
      </c>
      <c r="BK20" s="42">
        <v>321068.3840203007</v>
      </c>
      <c r="BL20" s="42">
        <v>398646.81230782939</v>
      </c>
      <c r="BM20" s="42">
        <v>288105.97858113825</v>
      </c>
      <c r="BN20" s="42">
        <v>340480.97597153217</v>
      </c>
      <c r="BO20" s="42">
        <v>388353.23124843178</v>
      </c>
      <c r="BP20" s="42">
        <v>380879.43627648312</v>
      </c>
      <c r="BQ20" s="42">
        <v>429659.3116606886</v>
      </c>
      <c r="BR20" s="42">
        <v>437768.82382054382</v>
      </c>
      <c r="BS20" s="42">
        <v>460419.32989422767</v>
      </c>
      <c r="BT20" s="42">
        <v>565974.32252160204</v>
      </c>
      <c r="BU20" s="42">
        <v>464769.83379110281</v>
      </c>
      <c r="BV20" s="42">
        <v>487015.68634155468</v>
      </c>
      <c r="BW20" s="42">
        <v>668357.10368417727</v>
      </c>
      <c r="BX20" s="42">
        <v>680831.28257319704</v>
      </c>
      <c r="BY20" s="42">
        <v>267071.25288161461</v>
      </c>
      <c r="BZ20" s="42">
        <v>552437.62073976011</v>
      </c>
      <c r="CA20" s="42">
        <v>713260.39123441</v>
      </c>
      <c r="CB20" s="42">
        <v>671222.00984324003</v>
      </c>
      <c r="CC20" s="42">
        <v>657317.10188893334</v>
      </c>
      <c r="CD20" s="42">
        <v>658666.79324660008</v>
      </c>
      <c r="CE20" s="42">
        <v>530268.76345819992</v>
      </c>
      <c r="CF20" s="42">
        <v>576547.14589820011</v>
      </c>
      <c r="CG20" s="42">
        <v>578182.13523839996</v>
      </c>
      <c r="CH20" s="42">
        <v>688310.94730080001</v>
      </c>
      <c r="CI20" s="42">
        <v>635472.71317539993</v>
      </c>
      <c r="CJ20" s="42">
        <v>617718.00596759992</v>
      </c>
      <c r="CK20" s="41"/>
      <c r="CL20" s="42">
        <f t="shared" si="45"/>
        <v>4942483.6061741337</v>
      </c>
      <c r="CM20" s="42"/>
      <c r="CN20" s="42">
        <f t="shared" ca="1" si="46"/>
        <v>4194795.6942870943</v>
      </c>
      <c r="CO20" s="42"/>
    </row>
    <row r="21" spans="2:93" ht="17.45" customHeight="1">
      <c r="B21" s="30" t="s">
        <v>68</v>
      </c>
      <c r="C21" s="31"/>
      <c r="D21" s="31"/>
      <c r="E21" s="31"/>
      <c r="F21" s="31"/>
      <c r="G21" s="27"/>
      <c r="H21" s="27"/>
      <c r="I21" s="38">
        <f>I19+I20</f>
        <v>814609.79906606092</v>
      </c>
      <c r="J21" s="38">
        <f t="shared" ref="J21:BU21" si="62">J19+J20</f>
        <v>369561.3899999999</v>
      </c>
      <c r="K21" s="38">
        <f t="shared" si="62"/>
        <v>349872.1545295816</v>
      </c>
      <c r="L21" s="38">
        <f t="shared" si="62"/>
        <v>1849845.06</v>
      </c>
      <c r="M21" s="38">
        <f t="shared" si="62"/>
        <v>579522.51</v>
      </c>
      <c r="N21" s="38">
        <f t="shared" si="62"/>
        <v>558219.04</v>
      </c>
      <c r="O21" s="38">
        <f t="shared" si="62"/>
        <v>592087.79999999981</v>
      </c>
      <c r="P21" s="38">
        <f t="shared" si="62"/>
        <v>1161513.6500000001</v>
      </c>
      <c r="Q21" s="38">
        <f t="shared" si="62"/>
        <v>465412.35</v>
      </c>
      <c r="R21" s="38">
        <f t="shared" si="62"/>
        <v>340104.92866994528</v>
      </c>
      <c r="S21" s="38">
        <f t="shared" si="62"/>
        <v>485391.82000000007</v>
      </c>
      <c r="T21" s="38">
        <f t="shared" si="62"/>
        <v>765007.61999999965</v>
      </c>
      <c r="U21" s="38">
        <f t="shared" si="62"/>
        <v>888194.26000000013</v>
      </c>
      <c r="V21" s="38">
        <f t="shared" si="62"/>
        <v>491831.81000000023</v>
      </c>
      <c r="W21" s="38">
        <f t="shared" si="62"/>
        <v>314142.8499999998</v>
      </c>
      <c r="X21" s="38">
        <f t="shared" si="62"/>
        <v>-305339.68</v>
      </c>
      <c r="Y21" s="38">
        <f t="shared" si="62"/>
        <v>-199478.56999999995</v>
      </c>
      <c r="Z21" s="38">
        <f t="shared" si="62"/>
        <v>-196104.03</v>
      </c>
      <c r="AA21" s="38">
        <f t="shared" si="62"/>
        <v>-186039.12000000011</v>
      </c>
      <c r="AB21" s="38">
        <f t="shared" si="62"/>
        <v>11989.749999999738</v>
      </c>
      <c r="AC21" s="38">
        <f t="shared" si="62"/>
        <v>41274.239999999816</v>
      </c>
      <c r="AD21" s="38">
        <f t="shared" si="62"/>
        <v>50129.050000000017</v>
      </c>
      <c r="AE21" s="38">
        <f t="shared" si="62"/>
        <v>106858.76420000003</v>
      </c>
      <c r="AF21" s="38">
        <f t="shared" si="62"/>
        <v>-278900.36</v>
      </c>
      <c r="AG21" s="38">
        <f t="shared" si="62"/>
        <v>276449.74000000005</v>
      </c>
      <c r="AH21" s="38">
        <f t="shared" si="62"/>
        <v>-87950.701797780406</v>
      </c>
      <c r="AI21" s="38">
        <f t="shared" si="62"/>
        <v>-194621.95</v>
      </c>
      <c r="AJ21" s="38">
        <f t="shared" si="62"/>
        <v>-311013.27000000014</v>
      </c>
      <c r="AK21" s="38">
        <f t="shared" si="62"/>
        <v>-256510.87999999989</v>
      </c>
      <c r="AL21" s="38">
        <f t="shared" si="62"/>
        <v>-207174.46000000008</v>
      </c>
      <c r="AM21" s="38">
        <f t="shared" si="62"/>
        <v>132877.06535736879</v>
      </c>
      <c r="AN21" s="38">
        <f t="shared" si="62"/>
        <v>150233.36552452954</v>
      </c>
      <c r="AO21" s="38">
        <f t="shared" si="62"/>
        <v>66945.384832154377</v>
      </c>
      <c r="AP21" s="38">
        <f t="shared" si="62"/>
        <v>-333905.7703078271</v>
      </c>
      <c r="AQ21" s="38">
        <f t="shared" si="62"/>
        <v>165659.1845707125</v>
      </c>
      <c r="AR21" s="38">
        <f t="shared" si="62"/>
        <v>470819.63841393555</v>
      </c>
      <c r="AS21" s="38">
        <f t="shared" si="62"/>
        <v>588431.16613360844</v>
      </c>
      <c r="AT21" s="38">
        <f t="shared" si="62"/>
        <v>155630.69346215387</v>
      </c>
      <c r="AU21" s="38">
        <f t="shared" si="62"/>
        <v>156451.61106377246</v>
      </c>
      <c r="AV21" s="38">
        <f t="shared" si="62"/>
        <v>216501.14381416503</v>
      </c>
      <c r="AW21" s="38">
        <f t="shared" si="62"/>
        <v>394580.65882342285</v>
      </c>
      <c r="AX21" s="38">
        <f t="shared" si="62"/>
        <v>426315.48834465642</v>
      </c>
      <c r="AY21" s="38">
        <f t="shared" si="62"/>
        <v>377415.8133436318</v>
      </c>
      <c r="AZ21" s="38">
        <f t="shared" si="62"/>
        <v>495420.09575124155</v>
      </c>
      <c r="BA21" s="38">
        <f t="shared" si="62"/>
        <v>218781.44020616973</v>
      </c>
      <c r="BB21" s="38">
        <f t="shared" si="62"/>
        <v>207875.97639147594</v>
      </c>
      <c r="BC21" s="38">
        <f t="shared" si="62"/>
        <v>304340.13483857643</v>
      </c>
      <c r="BD21" s="38">
        <f t="shared" si="62"/>
        <v>759215.38296845264</v>
      </c>
      <c r="BE21" s="38">
        <f t="shared" si="62"/>
        <v>600668.52000000025</v>
      </c>
      <c r="BF21" s="38">
        <f t="shared" si="62"/>
        <v>49883.906725120964</v>
      </c>
      <c r="BG21" s="38">
        <f t="shared" si="62"/>
        <v>133308.58999999979</v>
      </c>
      <c r="BH21" s="38">
        <f t="shared" si="62"/>
        <v>315912.679180598</v>
      </c>
      <c r="BI21" s="38">
        <f t="shared" si="62"/>
        <v>175861.79690838244</v>
      </c>
      <c r="BJ21" s="38">
        <f t="shared" si="62"/>
        <v>201489.7167528242</v>
      </c>
      <c r="BK21" s="38">
        <f t="shared" si="62"/>
        <v>308668.96402030031</v>
      </c>
      <c r="BL21" s="38">
        <f t="shared" si="62"/>
        <v>389260.41130783036</v>
      </c>
      <c r="BM21" s="38">
        <f t="shared" si="62"/>
        <v>184208.36858113838</v>
      </c>
      <c r="BN21" s="38">
        <f t="shared" si="62"/>
        <v>97697.775971532334</v>
      </c>
      <c r="BO21" s="38">
        <f t="shared" si="62"/>
        <v>245859.96124843176</v>
      </c>
      <c r="BP21" s="38">
        <f t="shared" si="62"/>
        <v>300037.14627648296</v>
      </c>
      <c r="BQ21" s="38">
        <f t="shared" si="62"/>
        <v>595747.10166068887</v>
      </c>
      <c r="BR21" s="38">
        <f t="shared" si="62"/>
        <v>153576.97382054385</v>
      </c>
      <c r="BS21" s="38">
        <f t="shared" si="62"/>
        <v>190582.58989422757</v>
      </c>
      <c r="BT21" s="38">
        <f t="shared" si="62"/>
        <v>474854.61252160149</v>
      </c>
      <c r="BU21" s="38">
        <f t="shared" si="62"/>
        <v>509546.72379110305</v>
      </c>
      <c r="BV21" s="38">
        <f t="shared" ref="BV21:CC21" si="63">BV19+BV20</f>
        <v>397164.66634155466</v>
      </c>
      <c r="BW21" s="38">
        <f t="shared" si="63"/>
        <v>842493.58368417714</v>
      </c>
      <c r="BX21" s="38">
        <f t="shared" si="63"/>
        <v>902116.39257319679</v>
      </c>
      <c r="BY21" s="38">
        <f t="shared" si="63"/>
        <v>135112.71288161457</v>
      </c>
      <c r="BZ21" s="38">
        <f t="shared" si="63"/>
        <v>399808.01073976001</v>
      </c>
      <c r="CA21" s="38">
        <f t="shared" si="63"/>
        <v>567211.83123441006</v>
      </c>
      <c r="CB21" s="38">
        <f t="shared" si="63"/>
        <v>748609.51984324027</v>
      </c>
      <c r="CC21" s="38">
        <f t="shared" si="63"/>
        <v>890432.88188893336</v>
      </c>
      <c r="CD21" s="38">
        <f t="shared" ref="CD21:CF21" si="64">CD19+CD20</f>
        <v>468649.79324660043</v>
      </c>
      <c r="CE21" s="38">
        <f t="shared" si="64"/>
        <v>457320.5834582001</v>
      </c>
      <c r="CF21" s="38">
        <f t="shared" si="64"/>
        <v>467411.51589820033</v>
      </c>
      <c r="CG21" s="38">
        <f t="shared" ref="CG21:CH21" si="65">CG19+CG20</f>
        <v>705446.78523840057</v>
      </c>
      <c r="CH21" s="38">
        <f t="shared" si="65"/>
        <v>714658.2973008001</v>
      </c>
      <c r="CI21" s="38">
        <f t="shared" ref="CI21:CJ21" si="66">CI19+CI20</f>
        <v>714169.96817539993</v>
      </c>
      <c r="CJ21" s="38">
        <f t="shared" si="66"/>
        <v>653152.72596759989</v>
      </c>
      <c r="CK21" s="27"/>
      <c r="CL21" s="61">
        <f t="shared" si="45"/>
        <v>5071242.5511741349</v>
      </c>
      <c r="CM21" s="27"/>
      <c r="CN21" s="38">
        <f t="shared" ca="1" si="46"/>
        <v>4066082.6442870935</v>
      </c>
      <c r="CO21" s="27"/>
    </row>
    <row r="22" spans="2:93" s="43" customFormat="1" ht="17.45" customHeight="1">
      <c r="B22" s="39" t="s">
        <v>4</v>
      </c>
      <c r="C22" s="44"/>
      <c r="D22" s="44"/>
      <c r="E22" s="44"/>
      <c r="F22" s="44"/>
      <c r="G22" s="27"/>
      <c r="H22" s="27"/>
      <c r="I22" s="42">
        <v>-46211.11</v>
      </c>
      <c r="J22" s="42">
        <v>0</v>
      </c>
      <c r="K22" s="42">
        <v>-147833.09</v>
      </c>
      <c r="L22" s="42">
        <v>-217412.13999999998</v>
      </c>
      <c r="M22" s="42">
        <v>-70170.909999999989</v>
      </c>
      <c r="N22" s="42">
        <v>-138000</v>
      </c>
      <c r="O22" s="42">
        <v>-75422.750000000015</v>
      </c>
      <c r="P22" s="42">
        <v>-325067.74</v>
      </c>
      <c r="Q22" s="42">
        <v>-174501</v>
      </c>
      <c r="R22" s="42">
        <v>-7746.57</v>
      </c>
      <c r="S22" s="42">
        <v>-5106.1899999999996</v>
      </c>
      <c r="T22" s="42">
        <v>0</v>
      </c>
      <c r="U22" s="42">
        <v>0</v>
      </c>
      <c r="V22" s="42">
        <v>0</v>
      </c>
      <c r="W22" s="42">
        <v>0</v>
      </c>
      <c r="X22" s="42">
        <v>-63000</v>
      </c>
      <c r="Y22" s="42">
        <v>0</v>
      </c>
      <c r="Z22" s="42">
        <v>-42000</v>
      </c>
      <c r="AA22" s="42">
        <v>0</v>
      </c>
      <c r="AB22" s="42">
        <v>0</v>
      </c>
      <c r="AC22" s="42">
        <v>0</v>
      </c>
      <c r="AD22" s="42">
        <v>0</v>
      </c>
      <c r="AE22" s="42">
        <v>0</v>
      </c>
      <c r="AF22" s="42">
        <v>0</v>
      </c>
      <c r="AG22" s="42">
        <v>0</v>
      </c>
      <c r="AH22" s="42">
        <v>0</v>
      </c>
      <c r="AI22" s="42">
        <v>0</v>
      </c>
      <c r="AJ22" s="42">
        <v>0</v>
      </c>
      <c r="AK22" s="42">
        <v>0</v>
      </c>
      <c r="AL22" s="42">
        <v>0</v>
      </c>
      <c r="AM22" s="42">
        <v>0</v>
      </c>
      <c r="AN22" s="42">
        <v>0</v>
      </c>
      <c r="AO22" s="42">
        <v>0</v>
      </c>
      <c r="AP22" s="42">
        <v>0</v>
      </c>
      <c r="AQ22" s="42">
        <v>0</v>
      </c>
      <c r="AR22" s="42">
        <v>-92430.58</v>
      </c>
      <c r="AS22" s="42">
        <v>0</v>
      </c>
      <c r="AT22" s="42">
        <v>-415079.35</v>
      </c>
      <c r="AU22" s="42">
        <v>-92490.07</v>
      </c>
      <c r="AV22" s="42">
        <v>-24731.35</v>
      </c>
      <c r="AW22" s="42">
        <v>-30132.68</v>
      </c>
      <c r="AX22" s="42">
        <v>0</v>
      </c>
      <c r="AY22" s="42">
        <v>0</v>
      </c>
      <c r="AZ22" s="42">
        <v>-230210.79</v>
      </c>
      <c r="BA22" s="42">
        <v>-67889.2</v>
      </c>
      <c r="BB22" s="42">
        <v>-295417.57999999996</v>
      </c>
      <c r="BC22" s="42">
        <v>-158581.02999999997</v>
      </c>
      <c r="BD22" s="42">
        <v>-268188.3</v>
      </c>
      <c r="BE22" s="42">
        <v>-187617.91</v>
      </c>
      <c r="BF22" s="42">
        <v>-3546.8500000000058</v>
      </c>
      <c r="BG22" s="42">
        <v>-47449.78</v>
      </c>
      <c r="BH22" s="42">
        <v>-81736.280000000028</v>
      </c>
      <c r="BI22" s="42">
        <v>-39073.800000000047</v>
      </c>
      <c r="BJ22" s="42">
        <v>-111403.99</v>
      </c>
      <c r="BK22" s="42">
        <v>-102408</v>
      </c>
      <c r="BL22" s="42">
        <v>-132700.42000000001</v>
      </c>
      <c r="BM22" s="42">
        <v>-55305.15</v>
      </c>
      <c r="BN22" s="42">
        <v>-68139.23</v>
      </c>
      <c r="BO22" s="42">
        <v>-43902.5</v>
      </c>
      <c r="BP22" s="42">
        <v>-270606.46999999997</v>
      </c>
      <c r="BQ22" s="42">
        <v>-219933.00999999998</v>
      </c>
      <c r="BR22" s="42">
        <v>-52193.08</v>
      </c>
      <c r="BS22" s="42">
        <v>-44146.39</v>
      </c>
      <c r="BT22" s="42">
        <v>-66304.73</v>
      </c>
      <c r="BU22" s="42">
        <v>-147620.32</v>
      </c>
      <c r="BV22" s="42">
        <v>-66851.070000000007</v>
      </c>
      <c r="BW22" s="42">
        <v>-62582.86</v>
      </c>
      <c r="BX22" s="42">
        <v>-66556.72</v>
      </c>
      <c r="BY22" s="42">
        <v>-4000</v>
      </c>
      <c r="BZ22" s="42">
        <v>0</v>
      </c>
      <c r="CA22" s="42">
        <v>-113355.93</v>
      </c>
      <c r="CB22" s="42">
        <v>-48019.189999999995</v>
      </c>
      <c r="CC22" s="42">
        <v>-145874.66999999998</v>
      </c>
      <c r="CD22" s="42">
        <v>-155618.6</v>
      </c>
      <c r="CE22" s="42">
        <v>0</v>
      </c>
      <c r="CF22" s="42">
        <v>0</v>
      </c>
      <c r="CG22" s="42">
        <v>-13310.13</v>
      </c>
      <c r="CH22" s="42">
        <v>-139271.28999999998</v>
      </c>
      <c r="CI22" s="42">
        <v>0</v>
      </c>
      <c r="CJ22" s="42">
        <v>0</v>
      </c>
      <c r="CK22" s="41"/>
      <c r="CL22" s="42">
        <f t="shared" si="45"/>
        <v>-454074.69</v>
      </c>
      <c r="CM22" s="41"/>
      <c r="CN22" s="42">
        <f t="shared" ca="1" si="46"/>
        <v>-726188.18</v>
      </c>
      <c r="CO22" s="41"/>
    </row>
    <row r="23" spans="2:93" s="43" customFormat="1" ht="17.45" customHeight="1">
      <c r="B23" s="39" t="s">
        <v>31</v>
      </c>
      <c r="C23" s="44"/>
      <c r="D23" s="44"/>
      <c r="E23" s="44"/>
      <c r="F23" s="44"/>
      <c r="G23" s="27"/>
      <c r="H23" s="27"/>
      <c r="I23" s="42">
        <v>-148936.32999999999</v>
      </c>
      <c r="J23" s="42">
        <v>-39035.92000000002</v>
      </c>
      <c r="K23" s="42">
        <v>-44761.66</v>
      </c>
      <c r="L23" s="42">
        <v>-19969.68</v>
      </c>
      <c r="M23" s="42">
        <v>-34301.949999999997</v>
      </c>
      <c r="N23" s="42">
        <v>2189.6099999999992</v>
      </c>
      <c r="O23" s="42">
        <v>-13371.159999999998</v>
      </c>
      <c r="P23" s="42">
        <v>-35464.219999999994</v>
      </c>
      <c r="Q23" s="42">
        <v>-15295.749999999998</v>
      </c>
      <c r="R23" s="42">
        <v>-13243.85</v>
      </c>
      <c r="S23" s="42">
        <v>-109166.5</v>
      </c>
      <c r="T23" s="42">
        <v>-446682.52999999997</v>
      </c>
      <c r="U23" s="42">
        <v>-2803.14</v>
      </c>
      <c r="V23" s="42">
        <v>-28381.13</v>
      </c>
      <c r="W23" s="42">
        <v>-54938.71</v>
      </c>
      <c r="X23" s="42">
        <v>-6228.9500000000007</v>
      </c>
      <c r="Y23" s="42">
        <v>-11268.82</v>
      </c>
      <c r="Z23" s="42">
        <v>-115.13999999999999</v>
      </c>
      <c r="AA23" s="42">
        <v>-2754.23</v>
      </c>
      <c r="AB23" s="42">
        <v>-9212.06</v>
      </c>
      <c r="AC23" s="42">
        <v>-30484.520000000004</v>
      </c>
      <c r="AD23" s="42">
        <v>-1352.04</v>
      </c>
      <c r="AE23" s="42">
        <v>51.710000000000008</v>
      </c>
      <c r="AF23" s="42">
        <v>-150000</v>
      </c>
      <c r="AG23" s="42">
        <v>-70000</v>
      </c>
      <c r="AH23" s="42">
        <v>-132394.85999999999</v>
      </c>
      <c r="AI23" s="42">
        <v>0</v>
      </c>
      <c r="AJ23" s="42">
        <v>0</v>
      </c>
      <c r="AK23" s="42">
        <v>98841</v>
      </c>
      <c r="AL23" s="42">
        <v>230000</v>
      </c>
      <c r="AM23" s="42">
        <v>42682</v>
      </c>
      <c r="AN23" s="42">
        <v>50000</v>
      </c>
      <c r="AO23" s="42">
        <v>48280</v>
      </c>
      <c r="AP23" s="42">
        <v>36653.520000000004</v>
      </c>
      <c r="AQ23" s="42">
        <v>1624.0399999999991</v>
      </c>
      <c r="AR23" s="42">
        <v>2097.9899999999998</v>
      </c>
      <c r="AS23" s="42">
        <v>0</v>
      </c>
      <c r="AT23" s="42">
        <v>0</v>
      </c>
      <c r="AU23" s="42">
        <v>0</v>
      </c>
      <c r="AV23" s="42">
        <v>0</v>
      </c>
      <c r="AW23" s="42">
        <v>0</v>
      </c>
      <c r="AX23" s="42">
        <v>-50250</v>
      </c>
      <c r="AY23" s="42">
        <v>-50250</v>
      </c>
      <c r="AZ23" s="42">
        <v>-50250</v>
      </c>
      <c r="BA23" s="42">
        <v>-50250</v>
      </c>
      <c r="BB23" s="42">
        <v>-62133</v>
      </c>
      <c r="BC23" s="42">
        <v>0</v>
      </c>
      <c r="BD23" s="42">
        <v>0</v>
      </c>
      <c r="BE23" s="42">
        <v>0</v>
      </c>
      <c r="BF23" s="42">
        <v>-180000</v>
      </c>
      <c r="BG23" s="42">
        <v>-294000</v>
      </c>
      <c r="BH23" s="42">
        <v>-116000</v>
      </c>
      <c r="BI23" s="42">
        <v>-510000</v>
      </c>
      <c r="BJ23" s="42">
        <v>-172795.8</v>
      </c>
      <c r="BK23" s="42">
        <v>-341964.57</v>
      </c>
      <c r="BL23" s="42">
        <v>-202718.91</v>
      </c>
      <c r="BM23" s="42">
        <v>-359071.62</v>
      </c>
      <c r="BN23" s="42">
        <v>-237837.82</v>
      </c>
      <c r="BO23" s="42">
        <v>-623468.86</v>
      </c>
      <c r="BP23" s="42">
        <v>-63265.34</v>
      </c>
      <c r="BQ23" s="42">
        <v>-111420</v>
      </c>
      <c r="BR23" s="42">
        <v>-6556.5599999999977</v>
      </c>
      <c r="BS23" s="42">
        <v>5843.41</v>
      </c>
      <c r="BT23" s="42">
        <v>-226991.35999999999</v>
      </c>
      <c r="BU23" s="42">
        <v>-66509.88</v>
      </c>
      <c r="BV23" s="42">
        <v>-37823.11</v>
      </c>
      <c r="BW23" s="42">
        <v>-37828.19</v>
      </c>
      <c r="BX23" s="42">
        <v>-25999.14</v>
      </c>
      <c r="BY23" s="42">
        <v>-23851.88</v>
      </c>
      <c r="BZ23" s="42">
        <v>-33126.67</v>
      </c>
      <c r="CA23" s="42">
        <v>-28865.139999999985</v>
      </c>
      <c r="CB23" s="42">
        <v>-62147.859999999993</v>
      </c>
      <c r="CC23" s="42">
        <v>-68085.7</v>
      </c>
      <c r="CD23" s="42">
        <v>-108601.63999999998</v>
      </c>
      <c r="CE23" s="42">
        <v>-35999.71</v>
      </c>
      <c r="CF23" s="42">
        <v>-43581.149999999994</v>
      </c>
      <c r="CG23" s="42">
        <v>-59669.689999999995</v>
      </c>
      <c r="CH23" s="42">
        <v>-37165.919999999998</v>
      </c>
      <c r="CI23" s="42">
        <v>-191355.19</v>
      </c>
      <c r="CJ23" s="42">
        <v>-70601.14</v>
      </c>
      <c r="CK23" s="44"/>
      <c r="CL23" s="42">
        <f t="shared" si="45"/>
        <v>-615060.14</v>
      </c>
      <c r="CM23" s="44"/>
      <c r="CN23" s="42">
        <f t="shared" ca="1" si="46"/>
        <v>-507284.83</v>
      </c>
      <c r="CO23" s="44"/>
    </row>
    <row r="24" spans="2:93" ht="17.45" customHeight="1">
      <c r="B24" s="45" t="s">
        <v>32</v>
      </c>
      <c r="C24" s="46"/>
      <c r="D24" s="46"/>
      <c r="E24" s="46"/>
      <c r="F24" s="64"/>
      <c r="G24" s="27"/>
      <c r="H24" s="27"/>
      <c r="I24" s="47">
        <f>I21+I22+I23</f>
        <v>619462.35906606098</v>
      </c>
      <c r="J24" s="47">
        <f t="shared" ref="J24:BU24" si="67">J21+J22+J23</f>
        <v>330525.46999999986</v>
      </c>
      <c r="K24" s="47">
        <f t="shared" si="67"/>
        <v>157277.4045295816</v>
      </c>
      <c r="L24" s="47">
        <f t="shared" si="67"/>
        <v>1612463.2400000002</v>
      </c>
      <c r="M24" s="47">
        <f t="shared" si="67"/>
        <v>475049.65</v>
      </c>
      <c r="N24" s="47">
        <f t="shared" si="67"/>
        <v>422408.65</v>
      </c>
      <c r="O24" s="47">
        <f t="shared" si="67"/>
        <v>503293.88999999984</v>
      </c>
      <c r="P24" s="47">
        <f t="shared" si="67"/>
        <v>800981.69000000018</v>
      </c>
      <c r="Q24" s="47">
        <f t="shared" si="67"/>
        <v>275615.59999999998</v>
      </c>
      <c r="R24" s="47">
        <f t="shared" si="67"/>
        <v>319114.50866994529</v>
      </c>
      <c r="S24" s="47">
        <f t="shared" si="67"/>
        <v>371119.13000000006</v>
      </c>
      <c r="T24" s="47">
        <f t="shared" si="67"/>
        <v>318325.08999999968</v>
      </c>
      <c r="U24" s="47">
        <f t="shared" si="67"/>
        <v>885391.12000000011</v>
      </c>
      <c r="V24" s="47">
        <f t="shared" si="67"/>
        <v>463450.68000000023</v>
      </c>
      <c r="W24" s="47">
        <f t="shared" si="67"/>
        <v>259204.13999999981</v>
      </c>
      <c r="X24" s="47">
        <f t="shared" si="67"/>
        <v>-374568.63</v>
      </c>
      <c r="Y24" s="47">
        <f t="shared" si="67"/>
        <v>-210747.38999999996</v>
      </c>
      <c r="Z24" s="47">
        <f t="shared" si="67"/>
        <v>-238219.17</v>
      </c>
      <c r="AA24" s="47">
        <f t="shared" si="67"/>
        <v>-188793.35000000012</v>
      </c>
      <c r="AB24" s="47">
        <f t="shared" si="67"/>
        <v>2777.6899999997386</v>
      </c>
      <c r="AC24" s="47">
        <f t="shared" si="67"/>
        <v>10789.719999999812</v>
      </c>
      <c r="AD24" s="47">
        <f t="shared" si="67"/>
        <v>48777.010000000017</v>
      </c>
      <c r="AE24" s="47">
        <f t="shared" si="67"/>
        <v>106910.47420000004</v>
      </c>
      <c r="AF24" s="47">
        <f t="shared" si="67"/>
        <v>-428900.36</v>
      </c>
      <c r="AG24" s="47">
        <f t="shared" si="67"/>
        <v>206449.74000000005</v>
      </c>
      <c r="AH24" s="47">
        <f t="shared" si="67"/>
        <v>-220345.56179778039</v>
      </c>
      <c r="AI24" s="47">
        <f t="shared" si="67"/>
        <v>-194621.95</v>
      </c>
      <c r="AJ24" s="47">
        <f t="shared" si="67"/>
        <v>-311013.27000000014</v>
      </c>
      <c r="AK24" s="47">
        <f t="shared" si="67"/>
        <v>-157669.87999999989</v>
      </c>
      <c r="AL24" s="47">
        <f t="shared" si="67"/>
        <v>22825.539999999921</v>
      </c>
      <c r="AM24" s="47">
        <f t="shared" si="67"/>
        <v>175559.06535736879</v>
      </c>
      <c r="AN24" s="47">
        <f t="shared" si="67"/>
        <v>200233.36552452954</v>
      </c>
      <c r="AO24" s="47">
        <f t="shared" si="67"/>
        <v>115225.38483215438</v>
      </c>
      <c r="AP24" s="47">
        <f t="shared" si="67"/>
        <v>-297252.25030782708</v>
      </c>
      <c r="AQ24" s="47">
        <f t="shared" si="67"/>
        <v>167283.22457071251</v>
      </c>
      <c r="AR24" s="47">
        <f t="shared" si="67"/>
        <v>380487.04841393552</v>
      </c>
      <c r="AS24" s="47">
        <f t="shared" si="67"/>
        <v>588431.16613360844</v>
      </c>
      <c r="AT24" s="47">
        <f t="shared" si="67"/>
        <v>-259448.65653784611</v>
      </c>
      <c r="AU24" s="47">
        <f t="shared" si="67"/>
        <v>63961.541063772456</v>
      </c>
      <c r="AV24" s="47">
        <f t="shared" si="67"/>
        <v>191769.79381416502</v>
      </c>
      <c r="AW24" s="47">
        <f t="shared" si="67"/>
        <v>364447.97882342286</v>
      </c>
      <c r="AX24" s="47">
        <f t="shared" si="67"/>
        <v>376065.48834465642</v>
      </c>
      <c r="AY24" s="47">
        <f t="shared" si="67"/>
        <v>327165.8133436318</v>
      </c>
      <c r="AZ24" s="47">
        <f t="shared" si="67"/>
        <v>214959.30575124151</v>
      </c>
      <c r="BA24" s="47">
        <f t="shared" si="67"/>
        <v>100642.24020616972</v>
      </c>
      <c r="BB24" s="47">
        <f t="shared" si="67"/>
        <v>-149674.60360852402</v>
      </c>
      <c r="BC24" s="47">
        <f t="shared" si="67"/>
        <v>145759.10483857646</v>
      </c>
      <c r="BD24" s="47">
        <f t="shared" si="67"/>
        <v>491027.08296845265</v>
      </c>
      <c r="BE24" s="47">
        <f t="shared" si="67"/>
        <v>413050.61000000022</v>
      </c>
      <c r="BF24" s="47">
        <f t="shared" si="67"/>
        <v>-133662.94327487904</v>
      </c>
      <c r="BG24" s="47">
        <f t="shared" si="67"/>
        <v>-208141.19000000021</v>
      </c>
      <c r="BH24" s="47">
        <f t="shared" si="67"/>
        <v>118176.39918059797</v>
      </c>
      <c r="BI24" s="47">
        <f t="shared" si="67"/>
        <v>-373212.0030916176</v>
      </c>
      <c r="BJ24" s="47">
        <f t="shared" si="67"/>
        <v>-82710.073247175795</v>
      </c>
      <c r="BK24" s="47">
        <f t="shared" si="67"/>
        <v>-135703.6059796997</v>
      </c>
      <c r="BL24" s="47">
        <f t="shared" si="67"/>
        <v>53841.081307830347</v>
      </c>
      <c r="BM24" s="47">
        <f t="shared" si="67"/>
        <v>-230168.40141886161</v>
      </c>
      <c r="BN24" s="47">
        <f t="shared" si="67"/>
        <v>-208279.27402846765</v>
      </c>
      <c r="BO24" s="47">
        <f t="shared" si="67"/>
        <v>-421511.39875156822</v>
      </c>
      <c r="BP24" s="47">
        <f t="shared" si="67"/>
        <v>-33834.663723517006</v>
      </c>
      <c r="BQ24" s="47">
        <f t="shared" si="67"/>
        <v>264394.09166068886</v>
      </c>
      <c r="BR24" s="47">
        <f t="shared" si="67"/>
        <v>94827.333820543849</v>
      </c>
      <c r="BS24" s="47">
        <f t="shared" si="67"/>
        <v>152279.60989422756</v>
      </c>
      <c r="BT24" s="47">
        <f t="shared" si="67"/>
        <v>181558.52252160152</v>
      </c>
      <c r="BU24" s="47">
        <f t="shared" si="67"/>
        <v>295416.52379110304</v>
      </c>
      <c r="BV24" s="47">
        <f t="shared" ref="BV24:CC24" si="68">BV21+BV22+BV23</f>
        <v>292490.48634155467</v>
      </c>
      <c r="BW24" s="47">
        <f t="shared" si="68"/>
        <v>742082.53368417709</v>
      </c>
      <c r="BX24" s="47">
        <f t="shared" si="68"/>
        <v>809560.5325731968</v>
      </c>
      <c r="BY24" s="47">
        <f t="shared" si="68"/>
        <v>107260.83288161457</v>
      </c>
      <c r="BZ24" s="47">
        <f t="shared" si="68"/>
        <v>366681.34073976002</v>
      </c>
      <c r="CA24" s="47">
        <f t="shared" si="68"/>
        <v>424990.76123441011</v>
      </c>
      <c r="CB24" s="47">
        <f t="shared" si="68"/>
        <v>638442.46984324034</v>
      </c>
      <c r="CC24" s="47">
        <f t="shared" si="68"/>
        <v>676472.51188893337</v>
      </c>
      <c r="CD24" s="47">
        <f t="shared" ref="CD24:CF24" si="69">CD21+CD22+CD23</f>
        <v>204429.55324660047</v>
      </c>
      <c r="CE24" s="47">
        <f t="shared" si="69"/>
        <v>421320.87345820008</v>
      </c>
      <c r="CF24" s="47">
        <f t="shared" si="69"/>
        <v>423830.36589820031</v>
      </c>
      <c r="CG24" s="47">
        <f t="shared" ref="CG24:CH24" si="70">CG21+CG22+CG23</f>
        <v>632466.96523840062</v>
      </c>
      <c r="CH24" s="47">
        <f t="shared" si="70"/>
        <v>538221.08730080014</v>
      </c>
      <c r="CI24" s="47">
        <f t="shared" ref="CI24:CJ24" si="71">CI21+CI22+CI23</f>
        <v>522814.77817539993</v>
      </c>
      <c r="CJ24" s="47">
        <f t="shared" si="71"/>
        <v>582551.58596759988</v>
      </c>
      <c r="CK24" s="27"/>
      <c r="CL24" s="60">
        <f t="shared" si="45"/>
        <v>4002107.7211741349</v>
      </c>
      <c r="CM24" s="27"/>
      <c r="CN24" s="47">
        <f t="shared" ca="1" si="46"/>
        <v>2832609.6342870933</v>
      </c>
      <c r="CO24" s="27"/>
    </row>
    <row r="26" spans="2:93" ht="17.45" customHeight="1">
      <c r="B26" s="25" t="s">
        <v>57</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row>
    <row r="27" spans="2:93"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L27" s="7"/>
      <c r="CN27" s="7"/>
    </row>
    <row r="28" spans="2:93" ht="17.45" customHeight="1">
      <c r="B28" s="48"/>
      <c r="C28" s="48"/>
      <c r="D28" s="48"/>
      <c r="E28" s="48"/>
      <c r="F28" s="48"/>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row>
    <row r="29" spans="2:93" ht="17.45" customHeight="1">
      <c r="B29" s="39" t="s">
        <v>33</v>
      </c>
      <c r="I29" s="65">
        <v>12671467.279999999</v>
      </c>
      <c r="J29" s="65">
        <v>10297927.26</v>
      </c>
      <c r="K29" s="65">
        <v>13317789.699999999</v>
      </c>
      <c r="L29" s="65">
        <v>13454873</v>
      </c>
      <c r="M29" s="65">
        <v>16298122.059999999</v>
      </c>
      <c r="N29" s="65">
        <v>14373219.68</v>
      </c>
      <c r="O29" s="65">
        <v>16588335.42</v>
      </c>
      <c r="P29" s="65">
        <v>13915628.370000001</v>
      </c>
      <c r="Q29" s="65">
        <v>13165208.709999999</v>
      </c>
      <c r="R29" s="65">
        <v>15016230.359999999</v>
      </c>
      <c r="S29" s="65">
        <v>15414508.449999999</v>
      </c>
      <c r="T29" s="65">
        <v>22578047.779999997</v>
      </c>
      <c r="U29" s="65">
        <v>14706638.739999998</v>
      </c>
      <c r="V29" s="65">
        <v>12358586.759999998</v>
      </c>
      <c r="W29" s="65">
        <v>6928044.5099999998</v>
      </c>
      <c r="X29" s="65">
        <v>284842.27</v>
      </c>
      <c r="Y29" s="65">
        <v>175271.92</v>
      </c>
      <c r="Z29" s="65">
        <v>1712953.9200000002</v>
      </c>
      <c r="AA29" s="65">
        <v>5106253.8399999989</v>
      </c>
      <c r="AB29" s="65">
        <v>6973238.9900000002</v>
      </c>
      <c r="AC29" s="65">
        <v>7022460.7200000007</v>
      </c>
      <c r="AD29" s="65">
        <v>9378347.6600000001</v>
      </c>
      <c r="AE29" s="65">
        <v>10186882.779999999</v>
      </c>
      <c r="AF29" s="65">
        <v>15788048.6</v>
      </c>
      <c r="AG29" s="65">
        <v>6926546.75</v>
      </c>
      <c r="AH29" s="65">
        <v>7344514.9299999997</v>
      </c>
      <c r="AI29" s="65">
        <v>1929563.6600000001</v>
      </c>
      <c r="AJ29" s="65">
        <v>3123843.4099999997</v>
      </c>
      <c r="AK29" s="65">
        <v>9585056.1600000001</v>
      </c>
      <c r="AL29" s="65">
        <v>9588307.5100000016</v>
      </c>
      <c r="AM29" s="65">
        <v>10806116.210000001</v>
      </c>
      <c r="AN29" s="65">
        <v>9693613.7499999981</v>
      </c>
      <c r="AO29" s="65">
        <v>8984467.0600000005</v>
      </c>
      <c r="AP29" s="65">
        <v>11321334.220000001</v>
      </c>
      <c r="AQ29" s="65">
        <v>11503479.130000001</v>
      </c>
      <c r="AR29" s="65">
        <v>19001720.449999996</v>
      </c>
      <c r="AS29" s="65">
        <v>9481597.1500000022</v>
      </c>
      <c r="AT29" s="65">
        <v>8689201.5099999998</v>
      </c>
      <c r="AU29" s="65">
        <v>11098399.540000001</v>
      </c>
      <c r="AV29" s="65">
        <v>12500481.309999999</v>
      </c>
      <c r="AW29" s="65">
        <v>14959718.190000001</v>
      </c>
      <c r="AX29" s="65">
        <v>12396000.030000001</v>
      </c>
      <c r="AY29" s="65">
        <v>13522526.920000002</v>
      </c>
      <c r="AZ29" s="65">
        <v>11744071.83</v>
      </c>
      <c r="BA29" s="65">
        <v>11872115.879999999</v>
      </c>
      <c r="BB29" s="65">
        <v>12643240.249999998</v>
      </c>
      <c r="BC29" s="65">
        <v>11468839.679999998</v>
      </c>
      <c r="BD29" s="65">
        <v>18074917.850000001</v>
      </c>
      <c r="BE29" s="65">
        <v>10581045.91</v>
      </c>
      <c r="BF29" s="65">
        <v>10119645.08</v>
      </c>
      <c r="BG29" s="65">
        <v>10031091.300000001</v>
      </c>
      <c r="BH29" s="65">
        <v>12638452.390000001</v>
      </c>
      <c r="BI29" s="65">
        <v>13273672.380000001</v>
      </c>
      <c r="BJ29" s="65">
        <v>12209324.770000005</v>
      </c>
      <c r="BK29" s="65">
        <v>14864112.970000001</v>
      </c>
      <c r="BL29" s="65">
        <v>11356284.1</v>
      </c>
      <c r="BM29" s="65">
        <v>11440437.000000002</v>
      </c>
      <c r="BN29" s="65">
        <v>13954983.669999998</v>
      </c>
      <c r="BO29" s="65">
        <v>13640131.02</v>
      </c>
      <c r="BP29" s="65">
        <v>19262905.979999989</v>
      </c>
      <c r="BQ29" s="65">
        <v>12340000.949999997</v>
      </c>
      <c r="BR29" s="65">
        <v>11722948.450000007</v>
      </c>
      <c r="BS29" s="65">
        <v>13767633.330000002</v>
      </c>
      <c r="BT29" s="65">
        <v>11521782.530000001</v>
      </c>
      <c r="BU29" s="65">
        <v>13928415.630000003</v>
      </c>
      <c r="BV29" s="65">
        <v>15702991.840000002</v>
      </c>
      <c r="BW29" s="65">
        <v>17538932.070000004</v>
      </c>
      <c r="BX29" s="65">
        <v>13739427.209999995</v>
      </c>
      <c r="BY29" s="65">
        <v>11928101.550000001</v>
      </c>
      <c r="BZ29" s="65">
        <v>13716677.059999999</v>
      </c>
      <c r="CA29" s="65">
        <v>15556995.099999998</v>
      </c>
      <c r="CB29" s="65">
        <v>21606826.379999999</v>
      </c>
      <c r="CC29" s="65">
        <v>13595638.23</v>
      </c>
      <c r="CD29" s="65">
        <v>12288726.690000001</v>
      </c>
      <c r="CE29" s="65">
        <v>13276586.260000002</v>
      </c>
      <c r="CF29" s="65">
        <v>14503159.909999998</v>
      </c>
      <c r="CG29" s="65">
        <v>16573933.150000002</v>
      </c>
      <c r="CH29" s="65">
        <v>15651274.079999994</v>
      </c>
      <c r="CI29" s="65">
        <v>16973500.810000002</v>
      </c>
      <c r="CJ29" s="65">
        <v>14948068.259999992</v>
      </c>
    </row>
    <row r="30" spans="2:93" ht="17.45" customHeight="1">
      <c r="B30" s="39" t="s">
        <v>34</v>
      </c>
      <c r="I30" s="50">
        <v>0.21507584583198641</v>
      </c>
      <c r="J30" s="50">
        <v>0.19426359114445185</v>
      </c>
      <c r="K30" s="50">
        <v>0.19146700007370623</v>
      </c>
      <c r="L30" s="50">
        <v>0.18919050967280079</v>
      </c>
      <c r="M30" s="50">
        <v>0.18919050967280079</v>
      </c>
      <c r="N30" s="50">
        <v>0.19086472705886709</v>
      </c>
      <c r="O30" s="50">
        <v>0.18340306490879946</v>
      </c>
      <c r="P30" s="50">
        <v>0.18877317534343982</v>
      </c>
      <c r="Q30" s="50">
        <v>0.19271871951422045</v>
      </c>
      <c r="R30" s="50">
        <v>0.19155556977114674</v>
      </c>
      <c r="S30" s="50">
        <v>0.18404399670799712</v>
      </c>
      <c r="T30" s="50">
        <v>0.18301370806725231</v>
      </c>
      <c r="U30" s="50">
        <v>0.1744680458979336</v>
      </c>
      <c r="V30" s="50">
        <v>0.17157024742622667</v>
      </c>
      <c r="W30" s="50">
        <v>0.17515694488808076</v>
      </c>
      <c r="X30" s="50">
        <v>0.17515694488808076</v>
      </c>
      <c r="Y30" s="50">
        <v>0.18586636035283424</v>
      </c>
      <c r="Z30" s="50">
        <v>0.18846378289392859</v>
      </c>
      <c r="AA30" s="50">
        <v>0.18694900366102363</v>
      </c>
      <c r="AB30" s="50">
        <v>0.18865666232585571</v>
      </c>
      <c r="AC30" s="50">
        <v>0.19106243396643655</v>
      </c>
      <c r="AD30" s="50">
        <v>0.19109099732180151</v>
      </c>
      <c r="AE30" s="50">
        <v>0.1828712007666036</v>
      </c>
      <c r="AF30" s="50">
        <v>0.18518606108258187</v>
      </c>
      <c r="AG30" s="50">
        <v>0.20682633479938084</v>
      </c>
      <c r="AH30" s="50">
        <v>0.20866790338828964</v>
      </c>
      <c r="AI30" s="50">
        <v>0.22341028035086855</v>
      </c>
      <c r="AJ30" s="50">
        <v>0.22415323472321186</v>
      </c>
      <c r="AK30" s="50">
        <v>0.21749398019607361</v>
      </c>
      <c r="AL30" s="50">
        <v>0.2132881029017912</v>
      </c>
      <c r="AM30" s="50">
        <v>0.21483144549006117</v>
      </c>
      <c r="AN30" s="50">
        <v>0.21353196638738051</v>
      </c>
      <c r="AO30" s="50">
        <v>0.21256700254032312</v>
      </c>
      <c r="AP30" s="50">
        <v>0.21356976164719899</v>
      </c>
      <c r="AQ30" s="50">
        <v>0.21113032221992634</v>
      </c>
      <c r="AR30" s="50">
        <v>0.21119808442623944</v>
      </c>
      <c r="AS30" s="50">
        <v>0.21912018523695503</v>
      </c>
      <c r="AT30" s="50">
        <v>0.2200029171174018</v>
      </c>
      <c r="AU30" s="50">
        <v>0.22802043197646862</v>
      </c>
      <c r="AV30" s="50">
        <v>0.22781794528886457</v>
      </c>
      <c r="AW30" s="50">
        <v>0.22514690278382868</v>
      </c>
      <c r="AX30" s="50">
        <v>0.21571537215624906</v>
      </c>
      <c r="AY30" s="50">
        <v>0.2168814865301798</v>
      </c>
      <c r="AZ30" s="50">
        <v>0.21529519452190377</v>
      </c>
      <c r="BA30" s="50">
        <v>0.2164011967776262</v>
      </c>
      <c r="BB30" s="50">
        <v>0.21566765524534176</v>
      </c>
      <c r="BC30" s="50">
        <v>0.17786568759887597</v>
      </c>
      <c r="BD30" s="50">
        <v>0.2134809038437922</v>
      </c>
      <c r="BE30" s="50">
        <v>0.21046917477539948</v>
      </c>
      <c r="BF30" s="50">
        <v>0.23191337200482548</v>
      </c>
      <c r="BG30" s="50">
        <v>0.25398814812674425</v>
      </c>
      <c r="BH30" s="50">
        <v>0.29378354559311137</v>
      </c>
      <c r="BI30" s="50">
        <v>0.26168542450751636</v>
      </c>
      <c r="BJ30" s="50">
        <v>0.26182087104766993</v>
      </c>
      <c r="BK30" s="50">
        <v>0.26225339699922701</v>
      </c>
      <c r="BL30" s="50">
        <v>0.2566723975602766</v>
      </c>
      <c r="BM30" s="50">
        <v>0.20150923564808457</v>
      </c>
      <c r="BN30" s="50">
        <v>0.18937563358881557</v>
      </c>
      <c r="BO30" s="50">
        <v>0.16616972836045871</v>
      </c>
      <c r="BP30" s="50">
        <v>0.16652459829566107</v>
      </c>
      <c r="BQ30" s="50">
        <v>0.16741022285603277</v>
      </c>
      <c r="BR30" s="50">
        <v>0.17138967655079865</v>
      </c>
      <c r="BS30" s="50">
        <v>0.17118337020243607</v>
      </c>
      <c r="BT30" s="50">
        <v>0.16993348502622485</v>
      </c>
      <c r="BU30" s="50">
        <v>0.17352080607052656</v>
      </c>
      <c r="BV30" s="50">
        <v>0.18604254729610673</v>
      </c>
      <c r="BW30" s="50">
        <v>0.18279525525516477</v>
      </c>
      <c r="BX30" s="50">
        <v>0.17779089571590551</v>
      </c>
      <c r="BY30" s="50">
        <v>0.17710632005192284</v>
      </c>
      <c r="BZ30" s="50">
        <v>0.17138064123627189</v>
      </c>
      <c r="CA30" s="50">
        <v>0.16864641964903829</v>
      </c>
      <c r="CB30" s="50">
        <v>0.16956355536826895</v>
      </c>
      <c r="CC30" s="50">
        <v>0.171800326790502</v>
      </c>
      <c r="CD30" s="50">
        <v>0.17132277934419229</v>
      </c>
      <c r="CE30" s="50">
        <v>0.16811385308871182</v>
      </c>
      <c r="CF30" s="50">
        <v>0.17125387048142923</v>
      </c>
      <c r="CG30" s="50">
        <v>0.18797314660736694</v>
      </c>
      <c r="CH30" s="50">
        <v>0.19554770509414038</v>
      </c>
      <c r="CI30" s="50">
        <v>0.19481197509651757</v>
      </c>
      <c r="CJ30" s="50">
        <v>0.18861950572184294</v>
      </c>
    </row>
    <row r="31" spans="2:93" ht="17.45" customHeight="1">
      <c r="B31" s="39" t="s">
        <v>35</v>
      </c>
      <c r="I31" s="65">
        <v>106655</v>
      </c>
      <c r="J31" s="65">
        <v>88202</v>
      </c>
      <c r="K31" s="65">
        <v>100552</v>
      </c>
      <c r="L31" s="65">
        <v>116684</v>
      </c>
      <c r="M31" s="65">
        <v>128938</v>
      </c>
      <c r="N31" s="65">
        <v>110229</v>
      </c>
      <c r="O31" s="65">
        <v>132841</v>
      </c>
      <c r="P31" s="65">
        <v>112788</v>
      </c>
      <c r="Q31" s="65">
        <v>112990</v>
      </c>
      <c r="R31" s="65">
        <v>126355</v>
      </c>
      <c r="S31" s="65">
        <v>114069</v>
      </c>
      <c r="T31" s="65">
        <v>126050</v>
      </c>
      <c r="U31" s="65">
        <v>123553</v>
      </c>
      <c r="V31" s="65">
        <v>98063</v>
      </c>
      <c r="W31" s="65">
        <v>58121</v>
      </c>
      <c r="X31" s="65">
        <v>1357</v>
      </c>
      <c r="Y31" s="65">
        <v>1801</v>
      </c>
      <c r="Z31" s="65">
        <v>7039</v>
      </c>
      <c r="AA31" s="65">
        <v>18110</v>
      </c>
      <c r="AB31" s="65">
        <v>29932</v>
      </c>
      <c r="AC31" s="65">
        <v>40560</v>
      </c>
      <c r="AD31" s="65">
        <v>54580</v>
      </c>
      <c r="AE31" s="65">
        <v>55630</v>
      </c>
      <c r="AF31" s="65">
        <v>66664</v>
      </c>
      <c r="AG31" s="65">
        <v>46591</v>
      </c>
      <c r="AH31" s="65">
        <v>46294</v>
      </c>
      <c r="AI31" s="65">
        <v>13164</v>
      </c>
      <c r="AJ31" s="65">
        <v>18601</v>
      </c>
      <c r="AK31" s="65">
        <v>63186</v>
      </c>
      <c r="AL31" s="65">
        <v>76219</v>
      </c>
      <c r="AM31" s="65">
        <v>86907</v>
      </c>
      <c r="AN31" s="65">
        <v>91232</v>
      </c>
      <c r="AO31" s="65">
        <v>71464</v>
      </c>
      <c r="AP31" s="65">
        <v>70288</v>
      </c>
      <c r="AQ31" s="65">
        <v>74947</v>
      </c>
      <c r="AR31" s="65">
        <v>102736</v>
      </c>
      <c r="AS31" s="65">
        <v>74938</v>
      </c>
      <c r="AT31" s="65">
        <v>66727</v>
      </c>
      <c r="AU31" s="65">
        <v>82111</v>
      </c>
      <c r="AV31" s="65">
        <v>79556</v>
      </c>
      <c r="AW31" s="65">
        <v>82266</v>
      </c>
      <c r="AX31" s="65">
        <v>70365</v>
      </c>
      <c r="AY31" s="65">
        <v>80887</v>
      </c>
      <c r="AZ31" s="65">
        <v>73991</v>
      </c>
      <c r="BA31" s="65">
        <v>76312</v>
      </c>
      <c r="BB31" s="65">
        <v>75490</v>
      </c>
      <c r="BC31" s="65">
        <v>71888</v>
      </c>
      <c r="BD31" s="65">
        <v>85876</v>
      </c>
      <c r="BE31" s="65">
        <v>75331</v>
      </c>
      <c r="BF31" s="65">
        <v>70497</v>
      </c>
      <c r="BG31" s="65">
        <v>79812</v>
      </c>
      <c r="BH31" s="65">
        <v>85068</v>
      </c>
      <c r="BI31" s="65">
        <v>93815</v>
      </c>
      <c r="BJ31" s="65">
        <v>84644</v>
      </c>
      <c r="BK31" s="65">
        <v>102197</v>
      </c>
      <c r="BL31" s="65">
        <v>87430</v>
      </c>
      <c r="BM31" s="65">
        <v>84037</v>
      </c>
      <c r="BN31" s="65">
        <v>102182</v>
      </c>
      <c r="BO31" s="65">
        <v>93752</v>
      </c>
      <c r="BP31" s="65">
        <v>105933</v>
      </c>
      <c r="BQ31" s="65">
        <v>96084</v>
      </c>
      <c r="BR31" s="65">
        <v>85811</v>
      </c>
      <c r="BS31" s="65">
        <v>95082</v>
      </c>
      <c r="BT31" s="65">
        <v>82003</v>
      </c>
      <c r="BU31" s="65">
        <v>87913</v>
      </c>
      <c r="BV31" s="65">
        <v>95023</v>
      </c>
      <c r="BW31" s="65">
        <v>102772</v>
      </c>
      <c r="BX31" s="65">
        <v>89805</v>
      </c>
      <c r="BY31" s="65">
        <v>83773</v>
      </c>
      <c r="BZ31" s="65">
        <v>93872</v>
      </c>
      <c r="CA31" s="65">
        <v>92650</v>
      </c>
      <c r="CB31" s="65">
        <v>100876</v>
      </c>
      <c r="CC31" s="65">
        <v>92188</v>
      </c>
      <c r="CD31" s="65">
        <v>84293</v>
      </c>
      <c r="CE31" s="65">
        <v>87359</v>
      </c>
      <c r="CF31" s="65">
        <v>83612</v>
      </c>
      <c r="CG31" s="65">
        <v>94375</v>
      </c>
      <c r="CH31" s="65">
        <v>86713</v>
      </c>
      <c r="CI31" s="65">
        <v>94528</v>
      </c>
      <c r="CJ31" s="65">
        <v>87084</v>
      </c>
    </row>
    <row r="32" spans="2:93" ht="17.45" customHeight="1">
      <c r="B32" s="39" t="s">
        <v>22</v>
      </c>
      <c r="I32" s="50">
        <v>0.19577596176892975</v>
      </c>
      <c r="J32" s="50">
        <v>0.17751411730043254</v>
      </c>
      <c r="K32" s="50">
        <v>0.16236064414611817</v>
      </c>
      <c r="L32" s="50">
        <v>0.13809200232396235</v>
      </c>
      <c r="M32" s="50">
        <v>0.12704818692727726</v>
      </c>
      <c r="N32" s="50">
        <v>0.11588845707458151</v>
      </c>
      <c r="O32" s="50">
        <v>0.10727118034172478</v>
      </c>
      <c r="P32" s="50">
        <v>6.704557659678434E-2</v>
      </c>
      <c r="Q32" s="50">
        <v>5.8836559858660875E-2</v>
      </c>
      <c r="R32" s="50">
        <v>5.8825206076672854E-2</v>
      </c>
      <c r="S32" s="50">
        <v>5.3764871661492131E-2</v>
      </c>
      <c r="T32" s="50">
        <v>5.3511899289757414E-2</v>
      </c>
      <c r="U32" s="50">
        <v>5.2791173973806171E-2</v>
      </c>
      <c r="V32" s="50">
        <v>5.0875627470734264E-2</v>
      </c>
      <c r="W32" s="50">
        <v>5.2951091682039597E-2</v>
      </c>
      <c r="X32" s="50">
        <v>6.7082001804946167E-2</v>
      </c>
      <c r="Y32" s="50">
        <v>6.4814227342216313E-2</v>
      </c>
      <c r="Z32" s="50">
        <v>6.2356107326502985E-2</v>
      </c>
      <c r="AA32" s="50">
        <v>7.3592514753207938E-2</v>
      </c>
      <c r="AB32" s="50">
        <v>0.16524399825049219</v>
      </c>
      <c r="AC32" s="50">
        <v>0.20214494607904365</v>
      </c>
      <c r="AD32" s="50">
        <v>0.23242288738126049</v>
      </c>
      <c r="AE32" s="50">
        <v>0.26640209004328452</v>
      </c>
      <c r="AF32" s="50">
        <v>0.32125084378556634</v>
      </c>
      <c r="AG32" s="50">
        <v>0.39328151880521012</v>
      </c>
      <c r="AH32" s="50">
        <v>0.44443600360799529</v>
      </c>
      <c r="AI32" s="50">
        <v>0.48371560764770505</v>
      </c>
      <c r="AJ32" s="50">
        <v>0.4781605457943614</v>
      </c>
      <c r="AK32" s="50">
        <v>0.47510981155817344</v>
      </c>
      <c r="AL32" s="50">
        <v>0.46311218667797449</v>
      </c>
      <c r="AM32" s="50">
        <v>0.44119419708229546</v>
      </c>
      <c r="AN32" s="50">
        <v>0.42325992240017452</v>
      </c>
      <c r="AO32" s="50">
        <v>0.40589133071043393</v>
      </c>
      <c r="AP32" s="50">
        <v>0.3921620153296268</v>
      </c>
      <c r="AQ32" s="50">
        <v>0.38652068557480468</v>
      </c>
      <c r="AR32" s="50">
        <v>0.35371334639058138</v>
      </c>
      <c r="AS32" s="50">
        <v>0.3423094601801322</v>
      </c>
      <c r="AT32" s="50">
        <v>0.32920081646438315</v>
      </c>
      <c r="AU32" s="50">
        <v>0.31981791768110823</v>
      </c>
      <c r="AV32" s="50">
        <v>0.32176395954064485</v>
      </c>
      <c r="AW32" s="50">
        <v>0.30477393452159385</v>
      </c>
      <c r="AX32" s="50">
        <v>0.28816248793865273</v>
      </c>
      <c r="AY32" s="50">
        <v>0.27772570120806583</v>
      </c>
      <c r="AZ32" s="50">
        <v>0.26048788407918633</v>
      </c>
      <c r="BA32" s="50">
        <v>0.25444731384953079</v>
      </c>
      <c r="BB32" s="50">
        <v>0.25131874310981539</v>
      </c>
      <c r="BC32" s="50">
        <v>0.241747701559344</v>
      </c>
      <c r="BD32" s="50">
        <v>0.23416039791903009</v>
      </c>
      <c r="BE32" s="50">
        <v>0.21749418639902274</v>
      </c>
      <c r="BF32" s="50">
        <v>0.23464036946863098</v>
      </c>
      <c r="BG32" s="50">
        <v>0.22118387499301406</v>
      </c>
      <c r="BH32" s="50">
        <v>0.20448686183912235</v>
      </c>
      <c r="BI32" s="50">
        <v>0.20849944837805634</v>
      </c>
      <c r="BJ32" s="50">
        <v>0.21464262147361057</v>
      </c>
      <c r="BK32" s="50">
        <v>0.21489649916962816</v>
      </c>
      <c r="BL32" s="50">
        <v>0.21352244596645908</v>
      </c>
      <c r="BM32" s="50">
        <v>0.21156572841239651</v>
      </c>
      <c r="BN32" s="50">
        <v>0.20897232034476665</v>
      </c>
      <c r="BO32" s="50">
        <v>0.21131102951573588</v>
      </c>
      <c r="BP32" s="50">
        <v>0.21769175713763744</v>
      </c>
      <c r="BQ32" s="50">
        <v>0.20892577756372377</v>
      </c>
      <c r="BR32" s="50">
        <v>0.18236120140724899</v>
      </c>
      <c r="BS32" s="50">
        <v>0.19482917375436914</v>
      </c>
      <c r="BT32" s="50">
        <v>0.18513902957931727</v>
      </c>
      <c r="BU32" s="50">
        <v>0.17813549959659936</v>
      </c>
      <c r="BV32" s="50">
        <v>0.16585440051078726</v>
      </c>
      <c r="BW32" s="50">
        <v>0.1592666026570736</v>
      </c>
      <c r="BX32" s="50">
        <v>0.1556502892637075</v>
      </c>
      <c r="BY32" s="50">
        <v>0.15468200393657716</v>
      </c>
      <c r="BZ32" s="50">
        <v>0.14797478408811726</v>
      </c>
      <c r="CA32" s="50">
        <v>0.14487008086067044</v>
      </c>
      <c r="CB32" s="50">
        <v>0.13822210426908976</v>
      </c>
      <c r="CC32" s="50">
        <v>0.12584881588301688</v>
      </c>
      <c r="CD32" s="50">
        <v>0.12083349331319981</v>
      </c>
      <c r="CE32" s="50">
        <v>9.8994997151467867E-2</v>
      </c>
      <c r="CF32" s="50">
        <v>9.3548309841437471E-2</v>
      </c>
      <c r="CG32" s="50">
        <v>7.5867752818435386E-2</v>
      </c>
      <c r="CH32" s="50">
        <v>7.5157636672142147E-2</v>
      </c>
      <c r="CI32" s="50">
        <v>7.1509342902331352E-2</v>
      </c>
      <c r="CJ32" s="50">
        <v>6.9730549315588641E-2</v>
      </c>
    </row>
    <row r="33" spans="2:2" ht="17.45" customHeight="1">
      <c r="B33" s="39"/>
    </row>
  </sheetData>
  <pageMargins left="0.7" right="0.7" top="0.75" bottom="0.75" header="0.3" footer="0.3"/>
  <pageSetup paperSize="9" orientation="portrait" horizontalDpi="300" verticalDpi="300" r:id="rId1"/>
  <ignoredErrors>
    <ignoredError sqref="CM7 CL8:CN9 CM10:CN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21</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2025-10-06T20:55:06Z</dcterms:modified>
</cp:coreProperties>
</file>