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621367D6-5C53-47C9-AECD-B3F5BEE0168F}"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15" i="6" l="1"/>
  <c r="CP7" i="6"/>
  <c r="CP8" i="6" s="1"/>
  <c r="J7" i="10"/>
  <c r="CO15" i="6"/>
  <c r="I7" i="10"/>
  <c r="H19" i="10"/>
  <c r="CN15" i="6"/>
  <c r="CM15" i="6"/>
  <c r="CP18" i="6" l="1"/>
  <c r="CP19" i="6"/>
  <c r="CP21" i="6" s="1"/>
  <c r="CP24" i="6" s="1"/>
  <c r="J10" i="10"/>
  <c r="J14" i="10" s="1"/>
  <c r="CO18" i="6"/>
  <c r="CO19" i="6" s="1"/>
  <c r="CN18" i="6"/>
  <c r="CN19" i="6" s="1"/>
  <c r="CN21" i="6" s="1"/>
  <c r="CN24" i="6" s="1"/>
  <c r="CO21" i="6"/>
  <c r="CO24" i="6" s="1"/>
  <c r="U31" i="10"/>
  <c r="U67" i="10"/>
  <c r="U80" i="10"/>
  <c r="U19" i="10"/>
  <c r="U7" i="10"/>
  <c r="U55" i="10"/>
  <c r="U43" i="10"/>
  <c r="CM18" i="6"/>
  <c r="CM19" i="6" s="1"/>
  <c r="CM21" i="6" s="1"/>
  <c r="CM24" i="6" s="1"/>
  <c r="CK15" i="6"/>
  <c r="CL18" i="6"/>
  <c r="CL15" i="6"/>
  <c r="CK18" i="6"/>
  <c r="CJ18" i="6"/>
  <c r="CJ15" i="6"/>
  <c r="CI15" i="6"/>
  <c r="CI18" i="6"/>
  <c r="I10" i="10" l="1"/>
  <c r="CL19" i="6"/>
  <c r="CL21" i="6" s="1"/>
  <c r="CL24" i="6" s="1"/>
  <c r="CK19" i="6"/>
  <c r="CK21" i="6" s="1"/>
  <c r="CK24" i="6" s="1"/>
  <c r="CJ19" i="6"/>
  <c r="CJ21" i="6" s="1"/>
  <c r="CJ24" i="6" s="1"/>
  <c r="CI19" i="6"/>
  <c r="CI21" i="6" s="1"/>
  <c r="CI24" i="6" s="1"/>
  <c r="I14" i="10" l="1"/>
  <c r="CG18" i="6" l="1"/>
  <c r="CH18" i="6"/>
  <c r="CH15" i="6"/>
  <c r="CG15" i="6"/>
  <c r="CF18" i="6"/>
  <c r="CF15" i="6"/>
  <c r="CG19" i="6" l="1"/>
  <c r="CG21" i="6" s="1"/>
  <c r="CG24" i="6" s="1"/>
  <c r="CH19" i="6"/>
  <c r="CH21" i="6" s="1"/>
  <c r="CH24" i="6" s="1"/>
  <c r="CF19" i="6"/>
  <c r="CF21" i="6" s="1"/>
  <c r="CF24" i="6" s="1"/>
  <c r="CE15" i="6" l="1"/>
  <c r="CE18" i="6"/>
  <c r="CE19" i="6" l="1"/>
  <c r="CE21" i="6" s="1"/>
  <c r="CE24" i="6" s="1"/>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L15" i="6"/>
  <c r="T15" i="6"/>
  <c r="AF15" i="6"/>
  <c r="AN15" i="6"/>
  <c r="BL15" i="6"/>
  <c r="BT15" i="6"/>
  <c r="X18" i="6"/>
  <c r="AR18" i="6"/>
  <c r="BD18" i="6"/>
  <c r="P15" i="6"/>
  <c r="X15" i="6"/>
  <c r="AV15" i="6"/>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M15" i="6"/>
  <c r="U15" i="6"/>
  <c r="AG15" i="6"/>
  <c r="AW15" i="6"/>
  <c r="BU15" i="6"/>
  <c r="K15" i="6"/>
  <c r="O15" i="6"/>
  <c r="S15" i="6"/>
  <c r="W15" i="6"/>
  <c r="AC15" i="6"/>
  <c r="AK15" i="6"/>
  <c r="AS15" i="6"/>
  <c r="BA15" i="6"/>
  <c r="BI15" i="6"/>
  <c r="BQ15" i="6"/>
  <c r="BY15" i="6"/>
  <c r="AE15" i="6"/>
  <c r="AM15" i="6"/>
  <c r="AU15" i="6"/>
  <c r="BC15" i="6"/>
  <c r="BG15" i="6"/>
  <c r="BO15" i="6"/>
  <c r="CA15" i="6"/>
  <c r="J18" i="6"/>
  <c r="N18" i="6"/>
  <c r="R18" i="6"/>
  <c r="V18" i="6"/>
  <c r="Z18" i="6"/>
  <c r="AD18" i="6"/>
  <c r="AH18" i="6"/>
  <c r="AL18" i="6"/>
  <c r="AP18" i="6"/>
  <c r="AT18" i="6"/>
  <c r="AX18" i="6"/>
  <c r="BB18" i="6"/>
  <c r="BF18" i="6"/>
  <c r="BJ18" i="6"/>
  <c r="BN18" i="6"/>
  <c r="BR18" i="6"/>
  <c r="BV18" i="6"/>
  <c r="BZ18" i="6"/>
  <c r="AA15" i="6"/>
  <c r="AI15" i="6"/>
  <c r="AQ15" i="6"/>
  <c r="AY15" i="6"/>
  <c r="BK15" i="6"/>
  <c r="BS15" i="6"/>
  <c r="BW15" i="6"/>
  <c r="AV19" i="6" l="1"/>
  <c r="AV21" i="6" s="1"/>
  <c r="AV24" i="6" s="1"/>
  <c r="K19" i="6"/>
  <c r="K21" i="6" s="1"/>
  <c r="K24" i="6" s="1"/>
  <c r="AW19" i="6"/>
  <c r="AW21" i="6" s="1"/>
  <c r="AW24" i="6" s="1"/>
  <c r="BG19" i="6"/>
  <c r="BG21" i="6" s="1"/>
  <c r="BG24" i="6" s="1"/>
  <c r="BO19" i="6"/>
  <c r="BO21" i="6" s="1"/>
  <c r="BO24" i="6" s="1"/>
  <c r="BW19" i="6"/>
  <c r="BW21" i="6" s="1"/>
  <c r="BW24" i="6" s="1"/>
  <c r="AZ19" i="6"/>
  <c r="AZ21" i="6" s="1"/>
  <c r="AZ24" i="6" s="1"/>
  <c r="BS19" i="6"/>
  <c r="BS21" i="6" s="1"/>
  <c r="BS24" i="6" s="1"/>
  <c r="O19" i="6"/>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CC21" i="6" l="1"/>
  <c r="BQ21" i="6"/>
  <c r="F11" i="4"/>
  <c r="CC24" i="6" l="1"/>
  <c r="BQ24" i="6"/>
  <c r="D12" i="4" l="1"/>
  <c r="U90" i="10" l="1"/>
  <c r="U89" i="10"/>
  <c r="W90" i="10" l="1"/>
  <c r="W89" i="10"/>
  <c r="P92" i="10" l="1"/>
  <c r="U88" i="10"/>
  <c r="U86" i="10"/>
  <c r="U85" i="10"/>
  <c r="U84" i="10"/>
  <c r="W86" i="10" l="1"/>
  <c r="W85" i="10"/>
  <c r="W88" i="10"/>
  <c r="W84" i="10"/>
  <c r="I83" i="10"/>
  <c r="I87" i="10" s="1"/>
  <c r="M83" i="10"/>
  <c r="M87" i="10" s="1"/>
  <c r="Q83" i="10"/>
  <c r="Q87" i="10" s="1"/>
  <c r="Q92" i="10"/>
  <c r="N83" i="10"/>
  <c r="N87" i="10" s="1"/>
  <c r="K83" i="10"/>
  <c r="K87" i="10" s="1"/>
  <c r="O83" i="10"/>
  <c r="O87" i="10" s="1"/>
  <c r="S83" i="10"/>
  <c r="S87" i="10" s="1"/>
  <c r="J83" i="10"/>
  <c r="J87" i="10" s="1"/>
  <c r="R83" i="10"/>
  <c r="R87" i="10" s="1"/>
  <c r="L83" i="10"/>
  <c r="L87" i="10" s="1"/>
  <c r="P83" i="10"/>
  <c r="P87" i="10" s="1"/>
  <c r="O95" i="10"/>
  <c r="O99" i="10" s="1"/>
  <c r="H83" i="10"/>
  <c r="U83" i="10" s="1"/>
  <c r="H87" i="10" l="1"/>
  <c r="U87" i="10" s="1"/>
  <c r="W83" i="10"/>
  <c r="R92" i="10"/>
  <c r="P95" i="10"/>
  <c r="P99" i="10" s="1"/>
  <c r="H67" i="10"/>
  <c r="W87" i="10" l="1"/>
  <c r="Q95" i="10"/>
  <c r="Q99" i="10" s="1"/>
  <c r="S92" i="10"/>
  <c r="I67" i="10"/>
  <c r="H71" i="10" l="1"/>
  <c r="R95" i="10"/>
  <c r="R99" i="10" s="1"/>
  <c r="J67" i="10"/>
  <c r="H75" i="10" l="1"/>
  <c r="I71" i="10"/>
  <c r="U77" i="10"/>
  <c r="U78" i="10"/>
  <c r="S95" i="10"/>
  <c r="S99" i="10" s="1"/>
  <c r="U74" i="10"/>
  <c r="U73" i="10"/>
  <c r="U72" i="10"/>
  <c r="U76" i="10"/>
  <c r="K67" i="10"/>
  <c r="I75" i="10" l="1"/>
  <c r="U75" i="10" s="1"/>
  <c r="J71" i="10"/>
  <c r="L67" i="10"/>
  <c r="J75" i="10" l="1"/>
  <c r="U71" i="10"/>
  <c r="K71" i="10"/>
  <c r="K75" i="10"/>
  <c r="M67" i="10"/>
  <c r="L71" i="10" l="1"/>
  <c r="L75" i="10" s="1"/>
  <c r="N67" i="10"/>
  <c r="M71" i="10" l="1"/>
  <c r="M75" i="10" s="1"/>
  <c r="O67" i="10"/>
  <c r="P67" i="10" l="1"/>
  <c r="N71" i="10"/>
  <c r="N75" i="10" s="1"/>
  <c r="Q67" i="10" l="1"/>
  <c r="O71" i="10"/>
  <c r="O75" i="10" s="1"/>
  <c r="F10" i="4"/>
  <c r="F12" i="4" s="1"/>
  <c r="R67" i="10" l="1"/>
  <c r="P71" i="10"/>
  <c r="J7" i="6"/>
  <c r="I8" i="6"/>
  <c r="P75" i="10" l="1"/>
  <c r="Q71" i="10"/>
  <c r="Q75" i="10" s="1"/>
  <c r="S67" i="10"/>
  <c r="H55" i="10" s="1"/>
  <c r="K7" i="6"/>
  <c r="J8" i="6"/>
  <c r="I55" i="10" l="1"/>
  <c r="W78" i="10"/>
  <c r="W77" i="10"/>
  <c r="W76" i="10"/>
  <c r="W73" i="10"/>
  <c r="R71" i="10"/>
  <c r="L7" i="6"/>
  <c r="K8" i="6"/>
  <c r="J55" i="10" l="1"/>
  <c r="H58" i="10"/>
  <c r="W74" i="10"/>
  <c r="R75" i="10"/>
  <c r="S71" i="10"/>
  <c r="W72" i="10"/>
  <c r="M7" i="6"/>
  <c r="L8" i="6"/>
  <c r="H62" i="10" l="1"/>
  <c r="S75" i="10"/>
  <c r="W75" i="10" s="1"/>
  <c r="W71" i="10"/>
  <c r="I58" i="10"/>
  <c r="U65" i="10"/>
  <c r="K55" i="10"/>
  <c r="U59" i="10"/>
  <c r="U61" i="10"/>
  <c r="U63" i="10"/>
  <c r="U60" i="10"/>
  <c r="U64" i="10"/>
  <c r="N7" i="6"/>
  <c r="M8" i="6"/>
  <c r="I62" i="10" l="1"/>
  <c r="J58" i="10"/>
  <c r="U58" i="10" s="1"/>
  <c r="L55" i="10"/>
  <c r="O7" i="6"/>
  <c r="N8" i="6"/>
  <c r="K58" i="10" l="1"/>
  <c r="K62" i="10" s="1"/>
  <c r="M55" i="10"/>
  <c r="J62" i="10"/>
  <c r="U62" i="10" s="1"/>
  <c r="P7" i="6"/>
  <c r="O8" i="6"/>
  <c r="L58" i="10" l="1"/>
  <c r="N55" i="10"/>
  <c r="Q7" i="6"/>
  <c r="P8" i="6"/>
  <c r="L62" i="10" l="1"/>
  <c r="M58" i="10"/>
  <c r="M62" i="10" s="1"/>
  <c r="O55" i="10"/>
  <c r="R7" i="6"/>
  <c r="Q8" i="6"/>
  <c r="P55" i="10" l="1"/>
  <c r="N58" i="10"/>
  <c r="S7" i="6"/>
  <c r="R8" i="6"/>
  <c r="O58" i="10" l="1"/>
  <c r="O62" i="10" s="1"/>
  <c r="N62" i="10"/>
  <c r="Q55" i="10"/>
  <c r="P58" i="10"/>
  <c r="T7" i="6"/>
  <c r="S8" i="6"/>
  <c r="P62" i="10" l="1"/>
  <c r="R55" i="10"/>
  <c r="U7" i="6"/>
  <c r="T8" i="6"/>
  <c r="S55" i="10" l="1"/>
  <c r="H43" i="10" s="1"/>
  <c r="Q58" i="10"/>
  <c r="Q62" i="10" s="1"/>
  <c r="V7" i="6"/>
  <c r="U8" i="6"/>
  <c r="I43" i="10" l="1"/>
  <c r="R58" i="10"/>
  <c r="R62" i="10" s="1"/>
  <c r="W65" i="10"/>
  <c r="W64" i="10"/>
  <c r="W63" i="10"/>
  <c r="W60" i="10"/>
  <c r="W61" i="10"/>
  <c r="W7" i="6"/>
  <c r="V8" i="6"/>
  <c r="H46" i="10" l="1"/>
  <c r="J43" i="10"/>
  <c r="S58" i="10"/>
  <c r="W58" i="10" s="1"/>
  <c r="W59" i="10"/>
  <c r="X7" i="6"/>
  <c r="W8" i="6"/>
  <c r="I46" i="10" l="1"/>
  <c r="I50" i="10" s="1"/>
  <c r="H50" i="10"/>
  <c r="K43" i="10"/>
  <c r="U49" i="10"/>
  <c r="U51" i="10"/>
  <c r="U52" i="10"/>
  <c r="U47" i="10"/>
  <c r="U53" i="10"/>
  <c r="U48" i="10"/>
  <c r="S62" i="10"/>
  <c r="Y7" i="6"/>
  <c r="X8" i="6"/>
  <c r="J46" i="10" l="1"/>
  <c r="L43" i="10"/>
  <c r="W62" i="10"/>
  <c r="Z7" i="6"/>
  <c r="Y8" i="6"/>
  <c r="J50" i="10" l="1"/>
  <c r="U50" i="10" s="1"/>
  <c r="U46" i="10"/>
  <c r="K46" i="10"/>
  <c r="K50" i="10" s="1"/>
  <c r="M43" i="10"/>
  <c r="AA7" i="6"/>
  <c r="Z8" i="6"/>
  <c r="L46" i="10" l="1"/>
  <c r="L50" i="10" s="1"/>
  <c r="N43" i="10"/>
  <c r="AB7" i="6"/>
  <c r="AA8" i="6"/>
  <c r="M46" i="10" l="1"/>
  <c r="M50" i="10" s="1"/>
  <c r="O43" i="10"/>
  <c r="AC7" i="6"/>
  <c r="AB8" i="6"/>
  <c r="N46" i="10" l="1"/>
  <c r="N50" i="10" s="1"/>
  <c r="P43" i="10"/>
  <c r="AD7" i="6"/>
  <c r="AC8" i="6"/>
  <c r="O46" i="10" l="1"/>
  <c r="O50" i="10" s="1"/>
  <c r="Q43" i="10"/>
  <c r="AE7" i="6"/>
  <c r="AD8" i="6"/>
  <c r="P46" i="10" l="1"/>
  <c r="P50" i="10" s="1"/>
  <c r="R43" i="10"/>
  <c r="AF7" i="6"/>
  <c r="AE8" i="6"/>
  <c r="Q46" i="10" l="1"/>
  <c r="Q50" i="10" s="1"/>
  <c r="S43" i="10"/>
  <c r="H31" i="10" s="1"/>
  <c r="AF8" i="6"/>
  <c r="AG7" i="6"/>
  <c r="I31" i="10" l="1"/>
  <c r="R46" i="10"/>
  <c r="R50" i="10" s="1"/>
  <c r="W51" i="10"/>
  <c r="W52" i="10"/>
  <c r="W53" i="10"/>
  <c r="W48" i="10"/>
  <c r="W49" i="10"/>
  <c r="AG8" i="6"/>
  <c r="AH7" i="6"/>
  <c r="J31" i="10" l="1"/>
  <c r="S46" i="10"/>
  <c r="S50" i="10" s="1"/>
  <c r="W47" i="10"/>
  <c r="AH8" i="6"/>
  <c r="AI7" i="6"/>
  <c r="I34" i="10" l="1"/>
  <c r="I38" i="10" s="1"/>
  <c r="U35" i="10"/>
  <c r="U37" i="10"/>
  <c r="U39" i="10"/>
  <c r="U41" i="10"/>
  <c r="U36" i="10"/>
  <c r="U40" i="10"/>
  <c r="K31" i="10"/>
  <c r="H34" i="10"/>
  <c r="W46" i="10"/>
  <c r="AI8" i="6"/>
  <c r="AJ7" i="6"/>
  <c r="L31" i="10" l="1"/>
  <c r="J34" i="10"/>
  <c r="H38" i="10"/>
  <c r="W50" i="10"/>
  <c r="AJ8" i="6"/>
  <c r="AK7" i="6"/>
  <c r="J38" i="10" l="1"/>
  <c r="U38" i="10" s="1"/>
  <c r="U34" i="10"/>
  <c r="K34" i="10"/>
  <c r="K38" i="10" s="1"/>
  <c r="M31" i="10"/>
  <c r="AK8" i="6"/>
  <c r="AL7" i="6"/>
  <c r="M34" i="10" l="1"/>
  <c r="M38" i="10" s="1"/>
  <c r="N31" i="10"/>
  <c r="L34" i="10"/>
  <c r="L38" i="10" s="1"/>
  <c r="AL8" i="6"/>
  <c r="AM7" i="6"/>
  <c r="O31" i="10" l="1"/>
  <c r="AM8" i="6"/>
  <c r="AN7" i="6"/>
  <c r="N34" i="10" l="1"/>
  <c r="N38" i="10"/>
  <c r="O34" i="10"/>
  <c r="O38" i="10" s="1"/>
  <c r="P31" i="10"/>
  <c r="AN8" i="6"/>
  <c r="AO7" i="6"/>
  <c r="Q31" i="10" l="1"/>
  <c r="AO8" i="6"/>
  <c r="AP7" i="6"/>
  <c r="P34" i="10" l="1"/>
  <c r="P38" i="10" s="1"/>
  <c r="Q34" i="10"/>
  <c r="Q38" i="10" s="1"/>
  <c r="R31" i="10"/>
  <c r="AP8" i="6"/>
  <c r="AQ7" i="6"/>
  <c r="S31" i="10" l="1"/>
  <c r="AQ8" i="6"/>
  <c r="AR7" i="6"/>
  <c r="S34" i="10" l="1"/>
  <c r="R34" i="10"/>
  <c r="R38" i="10" s="1"/>
  <c r="AR8" i="6"/>
  <c r="AS7" i="6"/>
  <c r="S38" i="10" l="1"/>
  <c r="I19" i="10"/>
  <c r="W41" i="10"/>
  <c r="W35" i="10"/>
  <c r="W39" i="10"/>
  <c r="W40" i="10"/>
  <c r="W37" i="10"/>
  <c r="AS8" i="6"/>
  <c r="AT7" i="6"/>
  <c r="H22" i="10" l="1"/>
  <c r="J19" i="10"/>
  <c r="W36" i="10"/>
  <c r="AT8" i="6"/>
  <c r="AU7" i="6"/>
  <c r="H26" i="10" l="1"/>
  <c r="I22" i="10"/>
  <c r="U25" i="10"/>
  <c r="U28" i="10"/>
  <c r="U24" i="10"/>
  <c r="U23" i="10"/>
  <c r="U27" i="10"/>
  <c r="K19" i="10"/>
  <c r="U29" i="10"/>
  <c r="W34" i="10"/>
  <c r="AU8" i="6"/>
  <c r="AV7" i="6"/>
  <c r="L19" i="10" l="1"/>
  <c r="J22" i="10"/>
  <c r="I26" i="10"/>
  <c r="W38" i="10"/>
  <c r="AV8" i="6"/>
  <c r="AW7" i="6"/>
  <c r="J26" i="10" l="1"/>
  <c r="U26" i="10" s="1"/>
  <c r="U22" i="10"/>
  <c r="K22" i="10"/>
  <c r="M19" i="10"/>
  <c r="AW8" i="6"/>
  <c r="AX7" i="6"/>
  <c r="K26" i="10" l="1"/>
  <c r="N19" i="10"/>
  <c r="L22" i="10"/>
  <c r="AX8" i="6"/>
  <c r="AY7" i="6"/>
  <c r="M22" i="10" l="1"/>
  <c r="O19" i="10"/>
  <c r="L26" i="10"/>
  <c r="AY8" i="6"/>
  <c r="AZ7" i="6"/>
  <c r="P19" i="10" l="1"/>
  <c r="M26" i="10"/>
  <c r="N22" i="10"/>
  <c r="N26" i="10" s="1"/>
  <c r="AZ8" i="6"/>
  <c r="BA7" i="6"/>
  <c r="Q19" i="10" l="1"/>
  <c r="O22" i="10"/>
  <c r="BA8" i="6"/>
  <c r="BB7" i="6"/>
  <c r="BC7" i="6" l="1"/>
  <c r="BD7" i="6" s="1"/>
  <c r="BE7" i="6" s="1"/>
  <c r="R19" i="10"/>
  <c r="O26" i="10"/>
  <c r="P22" i="10"/>
  <c r="P26" i="10" s="1"/>
  <c r="BE8" i="6"/>
  <c r="BF7" i="6"/>
  <c r="BD8" i="6"/>
  <c r="BC8" i="6"/>
  <c r="BB8" i="6"/>
  <c r="BG7" i="6" l="1"/>
  <c r="BH7" i="6" s="1"/>
  <c r="BI7" i="6" s="1"/>
  <c r="BJ7" i="6" s="1"/>
  <c r="BK7" i="6" s="1"/>
  <c r="BL7" i="6" s="1"/>
  <c r="BM7" i="6" s="1"/>
  <c r="BN7" i="6" s="1"/>
  <c r="BO7" i="6" s="1"/>
  <c r="BP7" i="6" s="1"/>
  <c r="S19" i="10"/>
  <c r="H7" i="10" s="1"/>
  <c r="Q22" i="10"/>
  <c r="BQ7" i="6"/>
  <c r="BP8" i="6"/>
  <c r="BO8" i="6"/>
  <c r="BN8" i="6"/>
  <c r="BM8" i="6"/>
  <c r="BL8" i="6"/>
  <c r="BK8" i="6"/>
  <c r="BJ8" i="6"/>
  <c r="BI8" i="6"/>
  <c r="BH8" i="6"/>
  <c r="BG8" i="6"/>
  <c r="BF8" i="6"/>
  <c r="BR7" i="6" l="1"/>
  <c r="U11" i="10"/>
  <c r="U12" i="10"/>
  <c r="U13" i="10"/>
  <c r="U15" i="10"/>
  <c r="U16" i="10"/>
  <c r="U17" i="10"/>
  <c r="Q26" i="10"/>
  <c r="R22" i="10"/>
  <c r="R26" i="10" s="1"/>
  <c r="BR8" i="6"/>
  <c r="BS7" i="6"/>
  <c r="BQ8" i="6"/>
  <c r="W11" i="10" l="1"/>
  <c r="W12" i="10"/>
  <c r="W13" i="10"/>
  <c r="W15" i="10"/>
  <c r="W16" i="10"/>
  <c r="W17" i="10"/>
  <c r="H10" i="10"/>
  <c r="U10" i="10" s="1"/>
  <c r="W28" i="10"/>
  <c r="S22" i="10"/>
  <c r="W23" i="10"/>
  <c r="W25" i="10"/>
  <c r="W27" i="10"/>
  <c r="W24" i="10"/>
  <c r="W29" i="10"/>
  <c r="BS8" i="6"/>
  <c r="BT7" i="6"/>
  <c r="BU7" i="6" l="1"/>
  <c r="BV7" i="6" s="1"/>
  <c r="H14" i="10"/>
  <c r="U14" i="10" s="1"/>
  <c r="W10" i="10"/>
  <c r="W22" i="10"/>
  <c r="S26" i="10"/>
  <c r="BV8" i="6"/>
  <c r="BW7" i="6"/>
  <c r="BU8" i="6"/>
  <c r="BT8" i="6"/>
  <c r="W14" i="10" l="1"/>
  <c r="W26" i="10"/>
  <c r="BW8" i="6"/>
  <c r="BX7" i="6"/>
  <c r="BY7" i="6" l="1"/>
  <c r="BY8" i="6"/>
  <c r="BZ7" i="6"/>
  <c r="BX8" i="6"/>
  <c r="BZ8" i="6" l="1"/>
  <c r="CA7" i="6"/>
  <c r="CB7" i="6" l="1"/>
  <c r="CB8" i="6"/>
  <c r="CC7" i="6"/>
  <c r="CA8" i="6"/>
  <c r="CD7" i="6" l="1"/>
  <c r="CD8" i="6"/>
  <c r="CE7" i="6"/>
  <c r="CC8" i="6"/>
  <c r="CE8" i="6" l="1"/>
  <c r="CF7" i="6"/>
  <c r="CG7" i="6" l="1"/>
  <c r="CF8" i="6"/>
  <c r="CG8" i="6" l="1"/>
  <c r="CH7" i="6"/>
  <c r="CH8" i="6" l="1"/>
  <c r="CI7" i="6"/>
  <c r="CJ7" i="6" l="1"/>
  <c r="CI8" i="6"/>
  <c r="CK7" i="6" l="1"/>
  <c r="CJ8" i="6"/>
  <c r="CL7" i="6" l="1"/>
  <c r="CM7" i="6" s="1"/>
  <c r="CM8" i="6"/>
  <c r="CN7" i="6"/>
  <c r="CL8" i="6"/>
  <c r="CK8" i="6"/>
  <c r="CN8" i="6" l="1"/>
  <c r="CO7" i="6"/>
  <c r="CT7" i="6" s="1"/>
  <c r="CT19" i="6" l="1"/>
  <c r="CT14" i="6"/>
  <c r="CT18" i="6"/>
  <c r="CT17" i="6"/>
  <c r="CT24" i="6"/>
  <c r="CT23" i="6"/>
  <c r="CT20" i="6"/>
  <c r="CT15" i="6"/>
  <c r="CT12" i="6"/>
  <c r="CT11" i="6"/>
  <c r="CT13" i="6"/>
  <c r="CT21" i="6"/>
  <c r="CT22" i="6"/>
  <c r="CT16" i="6"/>
  <c r="CO8" i="6"/>
  <c r="CR21" i="6" l="1"/>
  <c r="CR15" i="6"/>
  <c r="CR17" i="6"/>
  <c r="CR22" i="6"/>
  <c r="CR23" i="6"/>
  <c r="CR11" i="6"/>
  <c r="CR14" i="6"/>
  <c r="CR12" i="6"/>
  <c r="CR24" i="6"/>
  <c r="CR20" i="6"/>
  <c r="CR16" i="6"/>
  <c r="CR18" i="6"/>
  <c r="CR13" i="6"/>
  <c r="CR19" i="6"/>
</calcChain>
</file>

<file path=xl/sharedStrings.xml><?xml version="1.0" encoding="utf-8"?>
<sst xmlns="http://schemas.openxmlformats.org/spreadsheetml/2006/main" count="137" uniqueCount="76">
  <si>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</si>
  <si>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</si>
  <si>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</si>
  <si>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</si>
  <si>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</si>
  <si>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</si>
  <si>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</si>
  <si>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</si>
  <si>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</si>
  <si>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</si>
  <si>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</si>
  <si>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</si>
  <si>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</si>
  <si>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</si>
  <si>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</si>
  <si>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</si>
  <si>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</si>
  <si>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</si>
  <si>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</si>
  <si>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</si>
  <si>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</si>
  <si>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</si>
  <si>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</si>
  <si>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</si>
  <si>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</si>
  <si>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</si>
  <si>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</si>
  <si>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</si>
  <si>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</si>
  <si>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</si>
  <si>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</si>
  <si>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</si>
  <si>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</si>
  <si>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</si>
  <si>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</si>
  <si>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</si>
  <si>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</si>
  <si>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</si>
  <si>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</si>
  <si>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</si>
  <si>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</si>
  <si>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</si>
  <si>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</si>
  <si>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</si>
  <si>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</si>
  <si>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</si>
  <si>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</si>
  <si>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</si>
  <si>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</si>
  <si>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</si>
  <si>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</si>
  <si>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</si>
  <si>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</si>
  <si>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</si>
  <si>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</si>
  <si>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</si>
  <si>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</si>
  <si>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</si>
  <si>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</si>
  <si>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</si>
  <si>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</si>
  <si>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</si>
  <si>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</si>
  <si>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</si>
  <si>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</si>
  <si>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</si>
  <si>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</si>
  <si>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</si>
  <si>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</si>
  <si>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</si>
  <si>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</si>
  <si>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</si>
  <si>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</si>
  <si>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</si>
  <si>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</si>
  <si>
    <t>General Shopping Ativo e Renda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</si>
</sst>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29245.34</v>
      </c>
      <c r="E10" s="55">
        <v>0.36499999999999999</v>
      </c>
      <c r="F10" s="54">
        <f t="shared" ref="F10" si="0">+D10*E10</f>
        <v>10674.5491</v>
      </c>
      <c r="G10" s="56" t="s">
        <v>38</v>
      </c>
      <c r="H10" s="56" t="s">
        <v>43</v>
      </c>
      <c r="I10" s="57" t="s">
        <v>39</v>
      </c>
      <c r="W10" s="35"/>
      <c r="X10" s="35"/>
      <c r="Y10" s="35"/>
      <c r="AA10" s="35"/>
    </row>
    <row r="11" spans="1:27" ht="31.5" customHeight="1">
      <c r="B11" s="53" t="s">
        <v>41</v>
      </c>
      <c r="C11" s="54" t="s">
        <v>24</v>
      </c>
      <c r="D11" s="54">
        <v>33521.1</v>
      </c>
      <c r="E11" s="55">
        <v>0.36499999999999999</v>
      </c>
      <c r="F11" s="54">
        <f>+D11*E11</f>
        <v>12235.201499999999</v>
      </c>
      <c r="G11" s="56" t="s">
        <v>38</v>
      </c>
      <c r="H11" s="56" t="s">
        <v>44</v>
      </c>
      <c r="I11" s="57" t="s">
        <v>39</v>
      </c>
      <c r="W11" s="35"/>
      <c r="X11" s="35"/>
      <c r="Y11" s="35"/>
      <c r="AA11" s="35"/>
    </row>
    <row r="12" spans="1:27" ht="31.5" customHeight="1">
      <c r="B12" s="61" t="s">
        <v>6</v>
      </c>
      <c r="C12" s="62"/>
      <c r="D12" s="62">
        <f>SUM(D10:D11)</f>
        <v>62766.44</v>
      </c>
      <c r="E12" s="62"/>
      <c r="F12" s="62">
        <f>SUM(F10:F11)</f>
        <v>22909.750599999999</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75</v>
      </c>
      <c r="C7" s="22"/>
      <c r="D7" s="22"/>
      <c r="E7" s="22"/>
      <c r="F7" s="23"/>
      <c r="G7" s="23"/>
      <c r="H7" s="24">
        <f>EDATE(S19,1)</f>
        <v>46023</v>
      </c>
      <c r="I7" s="24">
        <f>EDATE(H7,1)</f>
        <v>46054</v>
      </c>
      <c r="J7" s="24">
        <f>EDATE(I7,1)</f>
        <v>46082</v>
      </c>
      <c r="T7" s="23"/>
      <c r="U7" s="24" t="str">
        <f>"Jan/"&amp;PROPER(TEXT(MAX($H$7:$S$7),"mmm"))&amp;"-"&amp;RIGHT(W7,2)</f>
        <v>Jan/Mar-26</v>
      </c>
      <c r="W7" s="70">
        <v>2026</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+H11+H12</f>
        <v>1850401.1300000001</v>
      </c>
      <c r="I10" s="72">
        <f>+I11+I12</f>
        <v>1978087.8900000001</v>
      </c>
      <c r="J10" s="72">
        <f>+J11+J12</f>
        <v>1303264.96</v>
      </c>
      <c r="K10" s="72"/>
      <c r="L10" s="72"/>
      <c r="M10" s="72"/>
      <c r="N10" s="72"/>
      <c r="O10" s="72"/>
      <c r="P10" s="72"/>
      <c r="Q10" s="72"/>
      <c r="R10" s="72"/>
      <c r="S10" s="72"/>
      <c r="U10" s="72">
        <f ca="1">SUM(OFFSET(A10,0,7,,MONTH(MAX($H$7:$S$7))))</f>
        <v>5131753.9800000004</v>
      </c>
      <c r="W10" s="72">
        <f>SUM(H10:S10)</f>
        <v>5131753.9800000004</v>
      </c>
    </row>
    <row r="11" spans="2:23" ht="16.5" customHeight="1">
      <c r="B11" s="73" t="s">
        <v>54</v>
      </c>
      <c r="C11" s="73"/>
      <c r="D11" s="73"/>
      <c r="E11" s="73"/>
      <c r="H11" s="74">
        <v>1707690.08</v>
      </c>
      <c r="I11" s="74">
        <v>1878300.9500000002</v>
      </c>
      <c r="J11" s="74">
        <v>1224116.67</v>
      </c>
      <c r="K11" s="74"/>
      <c r="L11" s="74"/>
      <c r="M11" s="74"/>
      <c r="N11" s="74"/>
      <c r="O11" s="74"/>
      <c r="P11" s="74"/>
      <c r="Q11" s="74"/>
      <c r="R11" s="74"/>
      <c r="S11" s="74"/>
      <c r="U11" s="74">
        <f t="shared" ref="U11:U15" ca="1" si="0">SUM(OFFSET(A11,0,7,,MONTH(MAX($H$7:$S$7))))</f>
        <v>4810107.7</v>
      </c>
      <c r="W11" s="74">
        <f t="shared" ref="W11:W15" si="1">SUM(H11:S11)</f>
        <v>4810107.7</v>
      </c>
    </row>
    <row r="12" spans="2:23" ht="16.5" customHeight="1">
      <c r="B12" s="73" t="s">
        <v>55</v>
      </c>
      <c r="C12" s="73"/>
      <c r="D12" s="73"/>
      <c r="E12" s="73"/>
      <c r="H12" s="74">
        <v>142711.04999999999</v>
      </c>
      <c r="I12" s="74">
        <v>99786.939999999988</v>
      </c>
      <c r="J12" s="74">
        <v>79148.290000000008</v>
      </c>
      <c r="K12" s="74"/>
      <c r="L12" s="74"/>
      <c r="M12" s="74"/>
      <c r="N12" s="74"/>
      <c r="O12" s="74"/>
      <c r="P12" s="74"/>
      <c r="Q12" s="74"/>
      <c r="R12" s="74"/>
      <c r="S12" s="74"/>
      <c r="U12" s="74">
        <f t="shared" ca="1" si="0"/>
        <v>321646.28000000003</v>
      </c>
      <c r="W12" s="74">
        <f t="shared" si="1"/>
        <v>321646.28000000003</v>
      </c>
    </row>
    <row r="13" spans="2:23" ht="16.5" customHeight="1">
      <c r="B13" s="71" t="s">
        <v>56</v>
      </c>
      <c r="C13" s="71"/>
      <c r="D13" s="71"/>
      <c r="E13" s="71"/>
      <c r="H13" s="72">
        <v>-83989.249999999985</v>
      </c>
      <c r="I13" s="72">
        <v>-71106.569999999992</v>
      </c>
      <c r="J13" s="72">
        <v>-130853.60999999999</v>
      </c>
      <c r="K13" s="72"/>
      <c r="L13" s="72"/>
      <c r="M13" s="72"/>
      <c r="N13" s="72"/>
      <c r="O13" s="72"/>
      <c r="P13" s="72"/>
      <c r="Q13" s="72"/>
      <c r="R13" s="72"/>
      <c r="S13" s="72"/>
      <c r="U13" s="72">
        <f t="shared" ca="1" si="0"/>
        <v>-285949.42999999993</v>
      </c>
      <c r="W13" s="72">
        <f t="shared" si="1"/>
        <v>-285949.42999999993</v>
      </c>
    </row>
    <row r="14" spans="2:23" ht="16.5" customHeight="1">
      <c r="B14" s="75" t="s">
        <v>57</v>
      </c>
      <c r="C14" s="75"/>
      <c r="D14" s="75"/>
      <c r="E14" s="75"/>
      <c r="H14" s="76">
        <f>+H10+H13</f>
        <v>1766411.8800000001</v>
      </c>
      <c r="I14" s="76">
        <f>+I10+I13</f>
        <v>1906981.32</v>
      </c>
      <c r="J14" s="76">
        <f>+J10+J13</f>
        <v>1172411.3500000001</v>
      </c>
      <c r="K14" s="76"/>
      <c r="L14" s="76"/>
      <c r="M14" s="76"/>
      <c r="N14" s="76"/>
      <c r="O14" s="76"/>
      <c r="P14" s="76"/>
      <c r="Q14" s="76"/>
      <c r="R14" s="76"/>
      <c r="S14" s="76"/>
      <c r="T14" s="4"/>
      <c r="U14" s="76">
        <f t="shared" ca="1" si="0"/>
        <v>4845804.5500000007</v>
      </c>
      <c r="W14" s="76">
        <f t="shared" si="1"/>
        <v>4845804.5500000007</v>
      </c>
    </row>
    <row r="15" spans="2:23" ht="16.5" customHeight="1">
      <c r="B15" s="71" t="s">
        <v>60</v>
      </c>
      <c r="C15" s="71"/>
      <c r="D15" s="71"/>
      <c r="E15" s="71"/>
      <c r="H15" s="72">
        <v>1368000</v>
      </c>
      <c r="I15" s="72">
        <v>1368000</v>
      </c>
      <c r="J15" s="72">
        <v>1368000</v>
      </c>
      <c r="K15" s="72"/>
      <c r="L15" s="72"/>
      <c r="M15" s="72"/>
      <c r="N15" s="72"/>
      <c r="O15" s="72"/>
      <c r="P15" s="72"/>
      <c r="Q15" s="72"/>
      <c r="R15" s="72"/>
      <c r="S15" s="72"/>
      <c r="U15" s="72">
        <f t="shared" ca="1" si="0"/>
        <v>4104000</v>
      </c>
      <c r="W15" s="72">
        <f t="shared" si="1"/>
        <v>4104000</v>
      </c>
    </row>
    <row r="16" spans="2:23" ht="16.5" customHeight="1">
      <c r="B16" s="75" t="s">
        <v>58</v>
      </c>
      <c r="C16" s="77"/>
      <c r="D16" s="77"/>
      <c r="E16" s="77"/>
      <c r="H16" s="78">
        <v>0.61979364210526322</v>
      </c>
      <c r="I16" s="78">
        <v>0.66911625263157892</v>
      </c>
      <c r="J16" s="78">
        <v>0.41137240350877197</v>
      </c>
      <c r="K16" s="78"/>
      <c r="L16" s="78"/>
      <c r="M16" s="78"/>
      <c r="N16" s="78"/>
      <c r="O16" s="78"/>
      <c r="P16" s="78"/>
      <c r="Q16" s="78"/>
      <c r="R16" s="78"/>
      <c r="S16" s="78"/>
      <c r="U16" s="78">
        <f ca="1">AVERAGE(OFFSET(A16,0,7,,MONTH(MAX($H$7:$S$7))))</f>
        <v>0.56676076608187143</v>
      </c>
      <c r="W16" s="78">
        <f>AVERAGE(H16:S16)</f>
        <v>0.56676076608187143</v>
      </c>
    </row>
    <row r="17" spans="2:23" ht="16.5" customHeight="1">
      <c r="B17" s="75" t="s">
        <v>59</v>
      </c>
      <c r="C17" s="77"/>
      <c r="D17" s="77"/>
      <c r="E17" s="77"/>
      <c r="H17" s="78">
        <v>0.48</v>
      </c>
      <c r="I17" s="78">
        <v>0.48</v>
      </c>
      <c r="J17" s="78">
        <v>0.48</v>
      </c>
      <c r="K17" s="78"/>
      <c r="L17" s="78"/>
      <c r="M17" s="78"/>
      <c r="N17" s="78"/>
      <c r="O17" s="78"/>
      <c r="P17" s="78"/>
      <c r="Q17" s="78"/>
      <c r="R17" s="78"/>
      <c r="S17" s="78"/>
      <c r="U17" s="78">
        <f ca="1">AVERAGE(OFFSET(A17,0,7,,MONTH(MAX($H$7:$S$7))))</f>
        <v>0.48</v>
      </c>
      <c r="W17" s="78">
        <f>AVERAGE(H17:S17)</f>
        <v>0.48</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69</v>
      </c>
      <c r="C19" s="22"/>
      <c r="D19" s="22"/>
      <c r="E19" s="22"/>
      <c r="F19" s="23"/>
      <c r="G19" s="23"/>
      <c r="H19" s="24">
        <f>EDATE(S31,1)</f>
        <v>45658</v>
      </c>
      <c r="I19" s="24">
        <f t="shared" ref="I19:N19" si="2">EDATE(H19,1)</f>
        <v>45689</v>
      </c>
      <c r="J19" s="24">
        <f t="shared" si="2"/>
        <v>45717</v>
      </c>
      <c r="K19" s="24">
        <f t="shared" si="2"/>
        <v>45748</v>
      </c>
      <c r="L19" s="24">
        <f t="shared" si="2"/>
        <v>45778</v>
      </c>
      <c r="M19" s="24">
        <f t="shared" si="2"/>
        <v>45809</v>
      </c>
      <c r="N19" s="24">
        <f t="shared" si="2"/>
        <v>45839</v>
      </c>
      <c r="O19" s="24">
        <f t="shared" ref="O19:S19" si="3">EDATE(N19,1)</f>
        <v>45870</v>
      </c>
      <c r="P19" s="24">
        <f t="shared" si="3"/>
        <v>45901</v>
      </c>
      <c r="Q19" s="24">
        <f t="shared" si="3"/>
        <v>45931</v>
      </c>
      <c r="R19" s="24">
        <f t="shared" si="3"/>
        <v>45962</v>
      </c>
      <c r="S19" s="24">
        <f t="shared" si="3"/>
        <v>45992</v>
      </c>
      <c r="T19" s="4"/>
      <c r="U19" s="24" t="str">
        <f>"Jan/"&amp;PROPER(TEXT(MAX($H$7:$S$7),"mmm"))&amp;"-"&amp;RIGHT(W19,2)</f>
        <v>Jan/Mar-25</v>
      </c>
      <c r="W19" s="70">
        <v>2025</v>
      </c>
    </row>
    <row r="20" spans="2:23" ht="4.5" customHeight="1">
      <c r="B20" s="3"/>
      <c r="C20" s="6"/>
      <c r="D20" s="6"/>
      <c r="E20" s="6"/>
      <c r="H20" s="8"/>
      <c r="I20" s="8"/>
      <c r="J20" s="8"/>
      <c r="K20" s="8"/>
      <c r="L20" s="8"/>
      <c r="M20" s="8"/>
      <c r="N20" s="8"/>
      <c r="O20" s="8"/>
      <c r="P20" s="8"/>
      <c r="Q20" s="8"/>
      <c r="R20" s="8"/>
      <c r="S20" s="8"/>
      <c r="T20" s="4"/>
      <c r="U20" s="7"/>
      <c r="W20" s="7"/>
    </row>
    <row r="21" spans="2:23" ht="16.5" customHeight="1">
      <c r="B21" s="75"/>
      <c r="C21" s="75"/>
      <c r="D21" s="75"/>
      <c r="E21" s="75"/>
      <c r="H21" s="76"/>
      <c r="I21" s="76"/>
      <c r="J21" s="76"/>
      <c r="K21" s="76"/>
      <c r="L21" s="76"/>
      <c r="M21" s="76"/>
      <c r="N21" s="76"/>
      <c r="O21" s="76"/>
      <c r="P21" s="76"/>
      <c r="Q21" s="76"/>
      <c r="R21" s="76"/>
      <c r="S21" s="76"/>
      <c r="T21" s="4"/>
      <c r="U21" s="76"/>
      <c r="W21" s="76"/>
    </row>
    <row r="22" spans="2:23" ht="16.5" customHeight="1">
      <c r="B22" s="71" t="s">
        <v>53</v>
      </c>
      <c r="C22" s="71"/>
      <c r="D22" s="71"/>
      <c r="E22" s="71"/>
      <c r="H22" s="72">
        <f t="shared" ref="H22:N22" si="4">+H23+H24</f>
        <v>1795842.65</v>
      </c>
      <c r="I22" s="72">
        <f t="shared" si="4"/>
        <v>1808164.68</v>
      </c>
      <c r="J22" s="72">
        <f t="shared" si="4"/>
        <v>1104769.33</v>
      </c>
      <c r="K22" s="72">
        <f t="shared" si="4"/>
        <v>1210563.2</v>
      </c>
      <c r="L22" s="72">
        <f t="shared" si="4"/>
        <v>1233663.48</v>
      </c>
      <c r="M22" s="72">
        <f t="shared" si="4"/>
        <v>1445135.85</v>
      </c>
      <c r="N22" s="72">
        <f t="shared" si="4"/>
        <v>1411786.44</v>
      </c>
      <c r="O22" s="72">
        <f t="shared" ref="O22:P22" si="5">+O23+O24</f>
        <v>1211996.3900000001</v>
      </c>
      <c r="P22" s="72">
        <f t="shared" si="5"/>
        <v>1313823.5715999999</v>
      </c>
      <c r="Q22" s="72">
        <f t="shared" ref="Q22:R22" si="6">+Q23+Q24</f>
        <v>1170617.2759499999</v>
      </c>
      <c r="R22" s="72">
        <f t="shared" si="6"/>
        <v>1128634.07</v>
      </c>
      <c r="S22" s="72">
        <f t="shared" ref="S22" si="7">+S23+S24</f>
        <v>1416301.1600000001</v>
      </c>
      <c r="T22" s="4"/>
      <c r="U22" s="72">
        <f ca="1">SUM(OFFSET(A22,0,7,,MONTH(MAX($H$7:$S$7))))</f>
        <v>4708776.66</v>
      </c>
      <c r="W22" s="72">
        <f>SUM(H22:S22)</f>
        <v>16251298.097549999</v>
      </c>
    </row>
    <row r="23" spans="2:23" ht="16.5" customHeight="1">
      <c r="B23" s="73" t="s">
        <v>54</v>
      </c>
      <c r="C23" s="73"/>
      <c r="D23" s="73"/>
      <c r="E23" s="73"/>
      <c r="H23" s="74">
        <v>1689205.13</v>
      </c>
      <c r="I23" s="74">
        <v>1698802.4</v>
      </c>
      <c r="J23" s="74">
        <v>994599.10000000009</v>
      </c>
      <c r="K23" s="74">
        <v>1101228.6099999999</v>
      </c>
      <c r="L23" s="74">
        <v>1124369.8599999999</v>
      </c>
      <c r="M23" s="74">
        <v>1337986</v>
      </c>
      <c r="N23" s="74">
        <v>1302778.07</v>
      </c>
      <c r="O23" s="74">
        <v>1108409.57</v>
      </c>
      <c r="P23" s="74">
        <v>1209491.8515999999</v>
      </c>
      <c r="Q23" s="74">
        <v>995831.26594999991</v>
      </c>
      <c r="R23" s="74">
        <v>972028.7</v>
      </c>
      <c r="S23" s="74">
        <v>1252459.33</v>
      </c>
      <c r="T23" s="4"/>
      <c r="U23" s="74">
        <f t="shared" ref="U23:U27" ca="1" si="8">SUM(OFFSET(A23,0,7,,MONTH(MAX($H$7:$S$7))))</f>
        <v>4382606.63</v>
      </c>
      <c r="W23" s="74">
        <f t="shared" ref="W23:W27" si="9">SUM(H23:S23)</f>
        <v>14787189.88755</v>
      </c>
    </row>
    <row r="24" spans="2:23" ht="16.5" customHeight="1">
      <c r="B24" s="73" t="s">
        <v>55</v>
      </c>
      <c r="C24" s="73"/>
      <c r="D24" s="73"/>
      <c r="E24" s="73"/>
      <c r="H24" s="74">
        <v>106637.52</v>
      </c>
      <c r="I24" s="74">
        <v>109362.28</v>
      </c>
      <c r="J24" s="74">
        <v>110170.23</v>
      </c>
      <c r="K24" s="74">
        <v>109334.59</v>
      </c>
      <c r="L24" s="74">
        <v>109293.62</v>
      </c>
      <c r="M24" s="74">
        <v>107149.85</v>
      </c>
      <c r="N24" s="74">
        <v>109008.36999999988</v>
      </c>
      <c r="O24" s="74">
        <v>103586.82</v>
      </c>
      <c r="P24" s="74">
        <v>104331.71999999997</v>
      </c>
      <c r="Q24" s="74">
        <v>174786.01</v>
      </c>
      <c r="R24" s="74">
        <v>156605.37000000002</v>
      </c>
      <c r="S24" s="74">
        <v>163841.83000000002</v>
      </c>
      <c r="T24" s="4"/>
      <c r="U24" s="74">
        <f t="shared" ca="1" si="8"/>
        <v>326170.02999999997</v>
      </c>
      <c r="W24" s="74">
        <f t="shared" si="9"/>
        <v>1464108.21</v>
      </c>
    </row>
    <row r="25" spans="2:23" ht="16.5" customHeight="1">
      <c r="B25" s="71" t="s">
        <v>56</v>
      </c>
      <c r="C25" s="71"/>
      <c r="D25" s="71"/>
      <c r="E25" s="71"/>
      <c r="H25" s="72">
        <v>-99706.84</v>
      </c>
      <c r="I25" s="72">
        <v>-73215.62</v>
      </c>
      <c r="J25" s="72">
        <v>-74578.12</v>
      </c>
      <c r="K25" s="72">
        <v>-107267.18</v>
      </c>
      <c r="L25" s="72">
        <v>-101347.29000000001</v>
      </c>
      <c r="M25" s="72">
        <v>-74143.199999999997</v>
      </c>
      <c r="N25" s="72">
        <v>-65872.599999999991</v>
      </c>
      <c r="O25" s="72">
        <v>-77566.540000000008</v>
      </c>
      <c r="P25" s="72">
        <v>-71798.740000000005</v>
      </c>
      <c r="Q25" s="72">
        <v>-75661.760000000009</v>
      </c>
      <c r="R25" s="72">
        <v>-87639.940000000031</v>
      </c>
      <c r="S25" s="72">
        <v>-66804.039999999994</v>
      </c>
      <c r="T25" s="4"/>
      <c r="U25" s="72">
        <f t="shared" ca="1" si="8"/>
        <v>-247500.58</v>
      </c>
      <c r="W25" s="72">
        <f t="shared" si="9"/>
        <v>-975601.87000000011</v>
      </c>
    </row>
    <row r="26" spans="2:23" ht="16.5" customHeight="1">
      <c r="B26" s="75" t="s">
        <v>57</v>
      </c>
      <c r="C26" s="75"/>
      <c r="D26" s="75"/>
      <c r="E26" s="75"/>
      <c r="H26" s="76">
        <f t="shared" ref="H26:N26" si="10">+H22+H25</f>
        <v>1696135.8099999998</v>
      </c>
      <c r="I26" s="76">
        <f t="shared" si="10"/>
        <v>1734949.06</v>
      </c>
      <c r="J26" s="76">
        <f t="shared" si="10"/>
        <v>1030191.2100000001</v>
      </c>
      <c r="K26" s="76">
        <f t="shared" si="10"/>
        <v>1103296.02</v>
      </c>
      <c r="L26" s="76">
        <f t="shared" si="10"/>
        <v>1132316.19</v>
      </c>
      <c r="M26" s="76">
        <f t="shared" si="10"/>
        <v>1370992.6500000001</v>
      </c>
      <c r="N26" s="76">
        <f t="shared" si="10"/>
        <v>1345913.8399999999</v>
      </c>
      <c r="O26" s="76">
        <f t="shared" ref="O26:P26" si="11">+O22+O25</f>
        <v>1134429.8500000001</v>
      </c>
      <c r="P26" s="76">
        <f t="shared" si="11"/>
        <v>1242024.8315999999</v>
      </c>
      <c r="Q26" s="76">
        <f t="shared" ref="Q26:R26" si="12">+Q22+Q25</f>
        <v>1094955.5159499999</v>
      </c>
      <c r="R26" s="76">
        <f t="shared" si="12"/>
        <v>1040994.13</v>
      </c>
      <c r="S26" s="76">
        <f t="shared" ref="S26" si="13">+S22+S25</f>
        <v>1349497.12</v>
      </c>
      <c r="T26" s="4"/>
      <c r="U26" s="76">
        <f t="shared" ca="1" si="8"/>
        <v>4461276.08</v>
      </c>
      <c r="W26" s="76">
        <f t="shared" si="9"/>
        <v>15275696.22755</v>
      </c>
    </row>
    <row r="27" spans="2:23" ht="16.5" customHeight="1">
      <c r="B27" s="71" t="s">
        <v>60</v>
      </c>
      <c r="C27" s="71"/>
      <c r="D27" s="71"/>
      <c r="E27" s="71"/>
      <c r="H27" s="72">
        <v>1225500</v>
      </c>
      <c r="I27" s="72">
        <v>1282500</v>
      </c>
      <c r="J27" s="72">
        <v>1282500</v>
      </c>
      <c r="K27" s="72">
        <v>1282500</v>
      </c>
      <c r="L27" s="72">
        <v>1282500</v>
      </c>
      <c r="M27" s="72">
        <v>1368000</v>
      </c>
      <c r="N27" s="72">
        <v>1368000</v>
      </c>
      <c r="O27" s="72">
        <v>1368000</v>
      </c>
      <c r="P27" s="72">
        <v>1368000</v>
      </c>
      <c r="Q27" s="72">
        <v>1368000</v>
      </c>
      <c r="R27" s="72">
        <v>1368000</v>
      </c>
      <c r="S27" s="72">
        <v>1368000</v>
      </c>
      <c r="T27" s="4"/>
      <c r="U27" s="72">
        <f t="shared" ca="1" si="8"/>
        <v>3790500</v>
      </c>
      <c r="W27" s="72">
        <f t="shared" si="9"/>
        <v>15931500</v>
      </c>
    </row>
    <row r="28" spans="2:23" ht="16.5" customHeight="1">
      <c r="B28" s="75" t="s">
        <v>58</v>
      </c>
      <c r="C28" s="77"/>
      <c r="D28" s="77"/>
      <c r="E28" s="77"/>
      <c r="H28" s="78">
        <v>0.59513537192982446</v>
      </c>
      <c r="I28" s="78">
        <v>0.60875405614035094</v>
      </c>
      <c r="J28" s="78">
        <v>0.36147060000000003</v>
      </c>
      <c r="K28" s="78">
        <v>0.38712141052631582</v>
      </c>
      <c r="L28" s="78">
        <v>0.39730392631578948</v>
      </c>
      <c r="M28" s="78">
        <v>0.48105005263157902</v>
      </c>
      <c r="N28" s="78">
        <v>0.47225047017543853</v>
      </c>
      <c r="O28" s="78">
        <v>0.39804556140350883</v>
      </c>
      <c r="P28" s="78">
        <v>0.43579818652631575</v>
      </c>
      <c r="Q28" s="78">
        <v>0.38419491787719295</v>
      </c>
      <c r="R28" s="78">
        <v>0.36526109824561404</v>
      </c>
      <c r="S28" s="78">
        <v>0.47350776140350881</v>
      </c>
      <c r="T28" s="4"/>
      <c r="U28" s="78">
        <f ca="1">AVERAGE(OFFSET(A28,0,7,,MONTH(MAX($H$7:$S$7))))</f>
        <v>0.5217866760233919</v>
      </c>
      <c r="W28" s="78">
        <f>AVERAGE(H28:S28)</f>
        <v>0.44665778443128651</v>
      </c>
    </row>
    <row r="29" spans="2:23" ht="16.5" customHeight="1">
      <c r="B29" s="75" t="s">
        <v>59</v>
      </c>
      <c r="C29" s="77"/>
      <c r="D29" s="77"/>
      <c r="E29" s="77"/>
      <c r="H29" s="78">
        <v>0.43</v>
      </c>
      <c r="I29" s="78">
        <v>0.45</v>
      </c>
      <c r="J29" s="78">
        <v>0.45</v>
      </c>
      <c r="K29" s="78">
        <v>0.45</v>
      </c>
      <c r="L29" s="78">
        <v>0.45</v>
      </c>
      <c r="M29" s="78">
        <v>0.48</v>
      </c>
      <c r="N29" s="78">
        <v>0.48</v>
      </c>
      <c r="O29" s="78">
        <v>0.48</v>
      </c>
      <c r="P29" s="78">
        <v>0.48</v>
      </c>
      <c r="Q29" s="78">
        <v>0.48</v>
      </c>
      <c r="R29" s="78">
        <v>0.48</v>
      </c>
      <c r="S29" s="78">
        <v>0.48</v>
      </c>
      <c r="T29" s="4"/>
      <c r="U29" s="78">
        <f ca="1">AVERAGE(OFFSET(A29,0,7,,MONTH(MAX($H$7:$S$7))))</f>
        <v>0.44333333333333336</v>
      </c>
      <c r="W29" s="78">
        <f>AVERAGE(H29:S29)</f>
        <v>0.46583333333333349</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68</v>
      </c>
      <c r="C31" s="22"/>
      <c r="D31" s="22"/>
      <c r="E31" s="22"/>
      <c r="F31" s="23"/>
      <c r="G31" s="23"/>
      <c r="H31" s="24">
        <f>EDATE(S43,1)</f>
        <v>45292</v>
      </c>
      <c r="I31" s="24">
        <f t="shared" ref="I31:S31" si="14">EDATE(H31,1)</f>
        <v>45323</v>
      </c>
      <c r="J31" s="24">
        <f t="shared" si="14"/>
        <v>45352</v>
      </c>
      <c r="K31" s="24">
        <f t="shared" si="14"/>
        <v>45383</v>
      </c>
      <c r="L31" s="24">
        <f t="shared" si="14"/>
        <v>45413</v>
      </c>
      <c r="M31" s="24">
        <f t="shared" si="14"/>
        <v>45444</v>
      </c>
      <c r="N31" s="24">
        <f t="shared" si="14"/>
        <v>45474</v>
      </c>
      <c r="O31" s="24">
        <f t="shared" si="14"/>
        <v>45505</v>
      </c>
      <c r="P31" s="24">
        <f t="shared" si="14"/>
        <v>45536</v>
      </c>
      <c r="Q31" s="24">
        <f t="shared" si="14"/>
        <v>45566</v>
      </c>
      <c r="R31" s="24">
        <f t="shared" si="14"/>
        <v>45597</v>
      </c>
      <c r="S31" s="24">
        <f t="shared" si="14"/>
        <v>45627</v>
      </c>
      <c r="U31" s="24" t="str">
        <f>"Jan/"&amp;PROPER(TEXT(MAX($H$7:$S$7),"mmm"))&amp;"-"&amp;RIGHT(W31,2)</f>
        <v>Jan/Mar-24</v>
      </c>
      <c r="W31" s="70">
        <v>2024</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1416381.7001</v>
      </c>
      <c r="I34" s="72">
        <f t="shared" ref="I34:S34" si="15">+I35+I36</f>
        <v>1917875.0515000001</v>
      </c>
      <c r="J34" s="72">
        <f t="shared" si="15"/>
        <v>1142318.1698999996</v>
      </c>
      <c r="K34" s="72">
        <f t="shared" si="15"/>
        <v>1233284.23</v>
      </c>
      <c r="L34" s="72">
        <f t="shared" si="15"/>
        <v>1140234.5706500001</v>
      </c>
      <c r="M34" s="72">
        <f t="shared" si="15"/>
        <v>1291969.3466337447</v>
      </c>
      <c r="N34" s="72">
        <f t="shared" si="15"/>
        <v>1339458.43</v>
      </c>
      <c r="O34" s="72">
        <f t="shared" si="15"/>
        <v>1461295.35</v>
      </c>
      <c r="P34" s="72">
        <f t="shared" si="15"/>
        <v>1221668.0474999999</v>
      </c>
      <c r="Q34" s="72">
        <f t="shared" si="15"/>
        <v>1045506.54</v>
      </c>
      <c r="R34" s="72">
        <f t="shared" si="15"/>
        <v>1469547.13</v>
      </c>
      <c r="S34" s="72">
        <f t="shared" si="15"/>
        <v>1362361.32</v>
      </c>
      <c r="U34" s="72">
        <f ca="1">SUM(OFFSET(A34,0,7,,MONTH(MAX($H$7:$S$7))))</f>
        <v>4476574.9214999992</v>
      </c>
      <c r="W34" s="72">
        <f>SUM(H34:S34)</f>
        <v>16041899.886283744</v>
      </c>
    </row>
    <row r="35" spans="2:23" ht="16.5" customHeight="1">
      <c r="B35" s="73" t="s">
        <v>54</v>
      </c>
      <c r="C35" s="73"/>
      <c r="D35" s="73"/>
      <c r="E35" s="73"/>
      <c r="H35" s="74">
        <v>1342813.7401000001</v>
      </c>
      <c r="I35" s="74">
        <v>1843912.2615</v>
      </c>
      <c r="J35" s="74">
        <v>1067743.4998999997</v>
      </c>
      <c r="K35" s="74">
        <v>1160004.76</v>
      </c>
      <c r="L35" s="74">
        <v>1070810.46065</v>
      </c>
      <c r="M35" s="74">
        <v>1173147.3308999999</v>
      </c>
      <c r="N35" s="74">
        <v>1273183.24</v>
      </c>
      <c r="O35" s="74">
        <v>1395075.87</v>
      </c>
      <c r="P35" s="74">
        <v>1153177.8674999999</v>
      </c>
      <c r="Q35" s="74">
        <v>942704.98</v>
      </c>
      <c r="R35" s="74">
        <v>1368491.76</v>
      </c>
      <c r="S35" s="74">
        <v>1259368.0900000001</v>
      </c>
      <c r="U35" s="74">
        <f t="shared" ref="U35:U39" ca="1" si="16">SUM(OFFSET(A35,0,7,,MONTH(MAX($H$7:$S$7))))</f>
        <v>4254469.5014999993</v>
      </c>
      <c r="W35" s="74">
        <f t="shared" ref="W35:W39" si="17">SUM(H35:S35)</f>
        <v>15050433.860549999</v>
      </c>
    </row>
    <row r="36" spans="2:23" ht="16.5" customHeight="1">
      <c r="B36" s="73" t="s">
        <v>55</v>
      </c>
      <c r="C36" s="73"/>
      <c r="D36" s="73"/>
      <c r="E36" s="73"/>
      <c r="H36" s="74">
        <v>73567.959999999875</v>
      </c>
      <c r="I36" s="74">
        <v>73962.790000000008</v>
      </c>
      <c r="J36" s="74">
        <v>74574.669999999925</v>
      </c>
      <c r="K36" s="74">
        <v>73279.47</v>
      </c>
      <c r="L36" s="74">
        <v>69424.109999999986</v>
      </c>
      <c r="M36" s="74">
        <v>118822.01573374472</v>
      </c>
      <c r="N36" s="74">
        <v>66275.19</v>
      </c>
      <c r="O36" s="74">
        <v>66219.48</v>
      </c>
      <c r="P36" s="74">
        <v>68490.179999999993</v>
      </c>
      <c r="Q36" s="74">
        <v>102801.56</v>
      </c>
      <c r="R36" s="74">
        <v>101055.36999999997</v>
      </c>
      <c r="S36" s="74">
        <v>102993.23</v>
      </c>
      <c r="U36" s="74">
        <f t="shared" ca="1" si="16"/>
        <v>222105.41999999981</v>
      </c>
      <c r="W36" s="74">
        <f t="shared" si="17"/>
        <v>991466.02573374438</v>
      </c>
    </row>
    <row r="37" spans="2:23" ht="16.5" customHeight="1">
      <c r="B37" s="71" t="s">
        <v>56</v>
      </c>
      <c r="C37" s="71"/>
      <c r="D37" s="71"/>
      <c r="E37" s="71"/>
      <c r="H37" s="72">
        <v>-79205.100000000006</v>
      </c>
      <c r="I37" s="72">
        <v>-96693.51</v>
      </c>
      <c r="J37" s="72">
        <v>-84239.360000000001</v>
      </c>
      <c r="K37" s="72">
        <v>-133749.57</v>
      </c>
      <c r="L37" s="72">
        <v>-117591.30000000002</v>
      </c>
      <c r="M37" s="72">
        <v>-82691.929999999993</v>
      </c>
      <c r="N37" s="72">
        <v>-73281.499999999985</v>
      </c>
      <c r="O37" s="72">
        <v>-84095.810000000012</v>
      </c>
      <c r="P37" s="72">
        <v>-79060.199999999983</v>
      </c>
      <c r="Q37" s="72">
        <v>-83561.87999999999</v>
      </c>
      <c r="R37" s="72">
        <v>-85847.639999999985</v>
      </c>
      <c r="S37" s="72">
        <v>-103652.26999999999</v>
      </c>
      <c r="U37" s="72">
        <f t="shared" ca="1" si="16"/>
        <v>-260137.96999999997</v>
      </c>
      <c r="W37" s="72">
        <f t="shared" si="17"/>
        <v>-1103670.07</v>
      </c>
    </row>
    <row r="38" spans="2:23" ht="16.5" customHeight="1">
      <c r="B38" s="75" t="s">
        <v>57</v>
      </c>
      <c r="C38" s="75"/>
      <c r="D38" s="75"/>
      <c r="E38" s="75"/>
      <c r="H38" s="76">
        <f>+H34+H37</f>
        <v>1337176.6000999999</v>
      </c>
      <c r="I38" s="76">
        <f t="shared" ref="I38:S38" si="18">+I34+I37</f>
        <v>1821181.5415000001</v>
      </c>
      <c r="J38" s="76">
        <f t="shared" si="18"/>
        <v>1058078.8098999995</v>
      </c>
      <c r="K38" s="76">
        <f t="shared" si="18"/>
        <v>1099534.6599999999</v>
      </c>
      <c r="L38" s="76">
        <f t="shared" si="18"/>
        <v>1022643.2706500001</v>
      </c>
      <c r="M38" s="76">
        <f t="shared" si="18"/>
        <v>1209277.4166337447</v>
      </c>
      <c r="N38" s="76">
        <f t="shared" si="18"/>
        <v>1266176.93</v>
      </c>
      <c r="O38" s="76">
        <f t="shared" si="18"/>
        <v>1377199.54</v>
      </c>
      <c r="P38" s="76">
        <f t="shared" si="18"/>
        <v>1142607.8474999999</v>
      </c>
      <c r="Q38" s="76">
        <f t="shared" si="18"/>
        <v>961944.66</v>
      </c>
      <c r="R38" s="76">
        <f t="shared" si="18"/>
        <v>1383699.49</v>
      </c>
      <c r="S38" s="76">
        <f t="shared" si="18"/>
        <v>1258709.05</v>
      </c>
      <c r="U38" s="76">
        <f t="shared" ca="1" si="16"/>
        <v>4216436.9514999995</v>
      </c>
      <c r="W38" s="76">
        <f t="shared" si="17"/>
        <v>14938229.816283746</v>
      </c>
    </row>
    <row r="39" spans="2:23" ht="16.5" customHeight="1">
      <c r="B39" s="71" t="s">
        <v>60</v>
      </c>
      <c r="C39" s="71"/>
      <c r="D39" s="71"/>
      <c r="E39" s="71"/>
      <c r="H39" s="72">
        <v>1225500</v>
      </c>
      <c r="I39" s="72">
        <v>1225500</v>
      </c>
      <c r="J39" s="72">
        <v>1225500</v>
      </c>
      <c r="K39" s="72">
        <v>1225500</v>
      </c>
      <c r="L39" s="72">
        <v>1225500</v>
      </c>
      <c r="M39" s="72">
        <v>1225500</v>
      </c>
      <c r="N39" s="72">
        <v>1225500</v>
      </c>
      <c r="O39" s="72">
        <v>1225500</v>
      </c>
      <c r="P39" s="72">
        <v>1225500</v>
      </c>
      <c r="Q39" s="72">
        <v>1225500</v>
      </c>
      <c r="R39" s="72">
        <v>1225500</v>
      </c>
      <c r="S39" s="72">
        <v>1225500</v>
      </c>
      <c r="U39" s="72">
        <f t="shared" ca="1" si="16"/>
        <v>3676500</v>
      </c>
      <c r="W39" s="72">
        <f t="shared" si="17"/>
        <v>14706000</v>
      </c>
    </row>
    <row r="40" spans="2:23" ht="16.5" customHeight="1">
      <c r="B40" s="75" t="s">
        <v>58</v>
      </c>
      <c r="C40" s="77"/>
      <c r="D40" s="77"/>
      <c r="E40" s="77"/>
      <c r="H40" s="78">
        <v>0.46918477196491226</v>
      </c>
      <c r="I40" s="78">
        <v>0.63901106719298251</v>
      </c>
      <c r="J40" s="78">
        <v>0.37125572277192964</v>
      </c>
      <c r="K40" s="78">
        <v>0.38580163508771925</v>
      </c>
      <c r="L40" s="78">
        <v>0.35882220022807021</v>
      </c>
      <c r="M40" s="78">
        <v>0.42430786548552446</v>
      </c>
      <c r="N40" s="78">
        <v>0.44427260701754384</v>
      </c>
      <c r="O40" s="78">
        <v>0.48322790877192984</v>
      </c>
      <c r="P40" s="78">
        <v>0.40091503421052627</v>
      </c>
      <c r="Q40" s="78">
        <v>0.33752444210526317</v>
      </c>
      <c r="R40" s="78">
        <v>0.48550859298245613</v>
      </c>
      <c r="S40" s="78">
        <v>0.44165229824561403</v>
      </c>
      <c r="U40" s="78">
        <f ca="1">AVERAGE(OFFSET(A40,0,7,,MONTH(MAX($H$7:$S$7))))</f>
        <v>0.49315052064327486</v>
      </c>
      <c r="W40" s="78">
        <f>AVERAGE(H40:S40)</f>
        <v>0.43679034550537271</v>
      </c>
    </row>
    <row r="41" spans="2:23" ht="16.5" customHeight="1">
      <c r="B41" s="75" t="s">
        <v>59</v>
      </c>
      <c r="C41" s="77"/>
      <c r="D41" s="77"/>
      <c r="E41" s="77"/>
      <c r="H41" s="78">
        <v>0.43</v>
      </c>
      <c r="I41" s="78">
        <v>0.43</v>
      </c>
      <c r="J41" s="78">
        <v>0.43</v>
      </c>
      <c r="K41" s="78">
        <v>0.43</v>
      </c>
      <c r="L41" s="78">
        <v>0.43</v>
      </c>
      <c r="M41" s="78">
        <v>0.43</v>
      </c>
      <c r="N41" s="78">
        <v>0.43</v>
      </c>
      <c r="O41" s="78">
        <v>0.43</v>
      </c>
      <c r="P41" s="78">
        <v>0.43</v>
      </c>
      <c r="Q41" s="78">
        <v>0.43</v>
      </c>
      <c r="R41" s="78">
        <v>0.43</v>
      </c>
      <c r="S41" s="78">
        <v>0.43</v>
      </c>
      <c r="U41" s="78">
        <f ca="1">AVERAGE(OFFSET(A41,0,7,,MONTH(MAX($H$7:$S$7))))</f>
        <v>0.43</v>
      </c>
      <c r="W41" s="78">
        <f>AVERAGE(H41:S41)</f>
        <v>0.43</v>
      </c>
    </row>
    <row r="42" spans="2:23" ht="24" customHeight="1">
      <c r="B42" s="3"/>
      <c r="C42" s="6"/>
      <c r="D42" s="6"/>
      <c r="E42" s="6"/>
      <c r="H42" s="8"/>
      <c r="I42" s="8"/>
      <c r="J42" s="8"/>
      <c r="K42" s="8"/>
      <c r="L42" s="8"/>
      <c r="M42" s="8"/>
      <c r="N42" s="8"/>
      <c r="O42" s="8"/>
      <c r="P42" s="8"/>
      <c r="Q42" s="8"/>
      <c r="R42" s="8"/>
      <c r="S42" s="8"/>
      <c r="U42" s="7"/>
      <c r="W42" s="7"/>
    </row>
    <row r="43" spans="2:23" ht="24.95" customHeight="1">
      <c r="B43" s="25" t="s">
        <v>67</v>
      </c>
      <c r="C43" s="22"/>
      <c r="D43" s="22"/>
      <c r="E43" s="22"/>
      <c r="F43" s="23"/>
      <c r="G43" s="23"/>
      <c r="H43" s="24">
        <f>EDATE(S55,1)</f>
        <v>44927</v>
      </c>
      <c r="I43" s="24">
        <f t="shared" ref="I43" si="19">EDATE(H43,1)</f>
        <v>44958</v>
      </c>
      <c r="J43" s="24">
        <f t="shared" ref="J43" si="20">EDATE(I43,1)</f>
        <v>44986</v>
      </c>
      <c r="K43" s="24">
        <f t="shared" ref="K43" si="21">EDATE(J43,1)</f>
        <v>45017</v>
      </c>
      <c r="L43" s="24">
        <f t="shared" ref="L43" si="22">EDATE(K43,1)</f>
        <v>45047</v>
      </c>
      <c r="M43" s="24">
        <f t="shared" ref="M43" si="23">EDATE(L43,1)</f>
        <v>45078</v>
      </c>
      <c r="N43" s="24">
        <f t="shared" ref="N43" si="24">EDATE(M43,1)</f>
        <v>45108</v>
      </c>
      <c r="O43" s="24">
        <f t="shared" ref="O43" si="25">EDATE(N43,1)</f>
        <v>45139</v>
      </c>
      <c r="P43" s="24">
        <f t="shared" ref="P43" si="26">EDATE(O43,1)</f>
        <v>45170</v>
      </c>
      <c r="Q43" s="24">
        <f t="shared" ref="Q43" si="27">EDATE(P43,1)</f>
        <v>45200</v>
      </c>
      <c r="R43" s="24">
        <f t="shared" ref="R43" si="28">EDATE(Q43,1)</f>
        <v>45231</v>
      </c>
      <c r="S43" s="24">
        <f t="shared" ref="S43" si="29">EDATE(R43,1)</f>
        <v>45261</v>
      </c>
      <c r="T43" s="23"/>
      <c r="U43" s="24" t="str">
        <f>"Jan/"&amp;PROPER(TEXT(MAX($H$7:$S$7),"mmm"))&amp;"-"&amp;RIGHT(W43,2)</f>
        <v>Jan/Mar-23</v>
      </c>
      <c r="W43" s="70">
        <v>2023</v>
      </c>
    </row>
    <row r="44" spans="2:23" ht="5.0999999999999996" customHeight="1">
      <c r="B44" s="3"/>
      <c r="C44" s="6"/>
      <c r="D44" s="6"/>
      <c r="E44" s="6"/>
      <c r="H44" s="8"/>
      <c r="I44" s="8"/>
      <c r="J44" s="8"/>
      <c r="K44" s="8"/>
      <c r="L44" s="8"/>
      <c r="M44" s="8"/>
      <c r="N44" s="8"/>
      <c r="O44" s="8"/>
      <c r="P44" s="8"/>
      <c r="Q44" s="8"/>
      <c r="R44" s="8"/>
      <c r="S44" s="8"/>
      <c r="U44" s="7"/>
      <c r="W44" s="7"/>
    </row>
    <row r="45" spans="2:23" ht="16.5" customHeight="1">
      <c r="B45" s="75"/>
      <c r="C45" s="75"/>
      <c r="D45" s="75"/>
      <c r="E45" s="75"/>
      <c r="H45" s="76"/>
      <c r="I45" s="76"/>
      <c r="J45" s="76"/>
      <c r="K45" s="76"/>
      <c r="L45" s="76"/>
      <c r="M45" s="76"/>
      <c r="N45" s="76"/>
      <c r="O45" s="76"/>
      <c r="P45" s="76"/>
      <c r="Q45" s="76"/>
      <c r="R45" s="76"/>
      <c r="S45" s="76"/>
      <c r="U45" s="76"/>
      <c r="W45" s="76"/>
    </row>
    <row r="46" spans="2:23" ht="16.5" customHeight="1">
      <c r="B46" s="71" t="s">
        <v>53</v>
      </c>
      <c r="C46" s="71"/>
      <c r="D46" s="71"/>
      <c r="E46" s="71"/>
      <c r="H46" s="72">
        <f>+H47+H48</f>
        <v>1610808.6440499998</v>
      </c>
      <c r="I46" s="72">
        <f t="shared" ref="I46:S46" si="30">+I47+I48</f>
        <v>1894283.45</v>
      </c>
      <c r="J46" s="72">
        <f t="shared" si="30"/>
        <v>1093062.73</v>
      </c>
      <c r="K46" s="72">
        <f t="shared" si="30"/>
        <v>1107925.96</v>
      </c>
      <c r="L46" s="72">
        <f t="shared" si="30"/>
        <v>1631374.6087499999</v>
      </c>
      <c r="M46" s="72">
        <f t="shared" si="30"/>
        <v>1285860.52</v>
      </c>
      <c r="N46" s="72">
        <f t="shared" si="30"/>
        <v>1457851.8100000003</v>
      </c>
      <c r="O46" s="72">
        <f t="shared" si="30"/>
        <v>1473318.0574999999</v>
      </c>
      <c r="P46" s="72">
        <f t="shared" si="30"/>
        <v>1260292.26345</v>
      </c>
      <c r="Q46" s="72">
        <f t="shared" si="30"/>
        <v>1182258.8999999999</v>
      </c>
      <c r="R46" s="72">
        <f t="shared" si="30"/>
        <v>1266400.76</v>
      </c>
      <c r="S46" s="72">
        <f t="shared" si="30"/>
        <v>1357594.3586000002</v>
      </c>
      <c r="U46" s="72">
        <f ca="1">SUM(OFFSET(A46,0,7,,MONTH(MAX($H$7:$S$7))))</f>
        <v>4598154.8240499999</v>
      </c>
      <c r="W46" s="72">
        <f>SUM(H46:S46)</f>
        <v>16621032.062349999</v>
      </c>
    </row>
    <row r="47" spans="2:23" ht="16.5" customHeight="1">
      <c r="B47" s="73" t="s">
        <v>54</v>
      </c>
      <c r="C47" s="73"/>
      <c r="D47" s="73"/>
      <c r="E47" s="73"/>
      <c r="H47" s="74">
        <v>1543019.2640499999</v>
      </c>
      <c r="I47" s="74">
        <v>1828472.63</v>
      </c>
      <c r="J47" s="74">
        <v>1050040.01</v>
      </c>
      <c r="K47" s="74">
        <v>1074975.42</v>
      </c>
      <c r="L47" s="74">
        <v>1195487.6387499999</v>
      </c>
      <c r="M47" s="74">
        <v>1203379.5</v>
      </c>
      <c r="N47" s="74">
        <v>1378445.7200000002</v>
      </c>
      <c r="O47" s="74">
        <v>1395007.4974999998</v>
      </c>
      <c r="P47" s="74">
        <v>1182539.34345</v>
      </c>
      <c r="Q47" s="74">
        <v>1105516.03</v>
      </c>
      <c r="R47" s="74">
        <v>1191679.75</v>
      </c>
      <c r="S47" s="74">
        <v>1284985.5086000001</v>
      </c>
      <c r="U47" s="74">
        <f t="shared" ref="U47:U51" ca="1" si="31">SUM(OFFSET(A47,0,7,,MONTH(MAX($H$7:$S$7))))</f>
        <v>4421531.90405</v>
      </c>
      <c r="W47" s="74">
        <f t="shared" ref="W47:W51" si="32">SUM(H47:S47)</f>
        <v>15433548.312350001</v>
      </c>
    </row>
    <row r="48" spans="2:23" ht="16.5" customHeight="1">
      <c r="B48" s="73" t="s">
        <v>55</v>
      </c>
      <c r="C48" s="73"/>
      <c r="D48" s="73"/>
      <c r="E48" s="73"/>
      <c r="H48" s="74">
        <v>67789.38</v>
      </c>
      <c r="I48" s="74">
        <v>65810.820000000007</v>
      </c>
      <c r="J48" s="74">
        <v>43022.720000000001</v>
      </c>
      <c r="K48" s="74">
        <v>32950.54</v>
      </c>
      <c r="L48" s="74">
        <v>435886.97</v>
      </c>
      <c r="M48" s="74">
        <v>82481.02</v>
      </c>
      <c r="N48" s="74">
        <v>79406.09</v>
      </c>
      <c r="O48" s="74">
        <v>78310.559999999998</v>
      </c>
      <c r="P48" s="74">
        <v>77752.92</v>
      </c>
      <c r="Q48" s="74">
        <v>76742.87</v>
      </c>
      <c r="R48" s="74">
        <v>74721.009999999995</v>
      </c>
      <c r="S48" s="74">
        <v>72608.849999999991</v>
      </c>
      <c r="U48" s="74">
        <f t="shared" ca="1" si="31"/>
        <v>176622.92</v>
      </c>
      <c r="W48" s="74">
        <f t="shared" si="32"/>
        <v>1187483.75</v>
      </c>
    </row>
    <row r="49" spans="2:23" ht="16.5" customHeight="1">
      <c r="B49" s="71" t="s">
        <v>56</v>
      </c>
      <c r="C49" s="71"/>
      <c r="D49" s="71"/>
      <c r="E49" s="71"/>
      <c r="H49" s="72">
        <v>-83891.319999999992</v>
      </c>
      <c r="I49" s="72">
        <v>-72857.78</v>
      </c>
      <c r="J49" s="72">
        <v>-64329.049999999996</v>
      </c>
      <c r="K49" s="72">
        <v>-146949.49999999997</v>
      </c>
      <c r="L49" s="72">
        <v>-91141.049999999988</v>
      </c>
      <c r="M49" s="72">
        <v>-80893.38</v>
      </c>
      <c r="N49" s="72">
        <v>-76956.089999999982</v>
      </c>
      <c r="O49" s="72">
        <v>-92798.31</v>
      </c>
      <c r="P49" s="72">
        <v>-93743.87000000001</v>
      </c>
      <c r="Q49" s="72">
        <v>-81831.930000000022</v>
      </c>
      <c r="R49" s="72">
        <v>-83306.28</v>
      </c>
      <c r="S49" s="72">
        <v>-78441.600000000006</v>
      </c>
      <c r="U49" s="72">
        <f t="shared" ca="1" si="31"/>
        <v>-221078.14999999997</v>
      </c>
      <c r="W49" s="72">
        <f t="shared" si="32"/>
        <v>-1047140.1599999998</v>
      </c>
    </row>
    <row r="50" spans="2:23" ht="16.5" customHeight="1">
      <c r="B50" s="75" t="s">
        <v>57</v>
      </c>
      <c r="C50" s="75"/>
      <c r="D50" s="75"/>
      <c r="E50" s="75"/>
      <c r="H50" s="76">
        <f>+H46+H49</f>
        <v>1526917.3240499997</v>
      </c>
      <c r="I50" s="76">
        <f t="shared" ref="I50:S50" si="33">+I46+I49</f>
        <v>1821425.67</v>
      </c>
      <c r="J50" s="76">
        <f t="shared" si="33"/>
        <v>1028733.6799999999</v>
      </c>
      <c r="K50" s="76">
        <f t="shared" si="33"/>
        <v>960976.46</v>
      </c>
      <c r="L50" s="76">
        <f t="shared" si="33"/>
        <v>1540233.5587499999</v>
      </c>
      <c r="M50" s="76">
        <f t="shared" si="33"/>
        <v>1204967.1400000001</v>
      </c>
      <c r="N50" s="76">
        <f t="shared" si="33"/>
        <v>1380895.7200000002</v>
      </c>
      <c r="O50" s="76">
        <f t="shared" si="33"/>
        <v>1380519.7474999998</v>
      </c>
      <c r="P50" s="76">
        <f t="shared" si="33"/>
        <v>1166548.3934499999</v>
      </c>
      <c r="Q50" s="76">
        <f t="shared" si="33"/>
        <v>1100426.97</v>
      </c>
      <c r="R50" s="76">
        <f t="shared" si="33"/>
        <v>1183094.48</v>
      </c>
      <c r="S50" s="76">
        <f t="shared" si="33"/>
        <v>1279152.7586000001</v>
      </c>
      <c r="T50" s="4"/>
      <c r="U50" s="76">
        <f t="shared" ca="1" si="31"/>
        <v>4377076.6740499996</v>
      </c>
      <c r="W50" s="76">
        <f t="shared" si="32"/>
        <v>15573891.902350001</v>
      </c>
    </row>
    <row r="51" spans="2:23" ht="16.5" customHeight="1">
      <c r="B51" s="71" t="s">
        <v>60</v>
      </c>
      <c r="C51" s="71"/>
      <c r="D51" s="71"/>
      <c r="E51" s="71"/>
      <c r="H51" s="72">
        <v>1111500</v>
      </c>
      <c r="I51" s="72">
        <v>1111500</v>
      </c>
      <c r="J51" s="72">
        <v>1111500</v>
      </c>
      <c r="K51" s="72">
        <v>1168500</v>
      </c>
      <c r="L51" s="72">
        <v>1197000</v>
      </c>
      <c r="M51" s="72">
        <v>2023500</v>
      </c>
      <c r="N51" s="72">
        <v>1282500</v>
      </c>
      <c r="O51" s="72">
        <v>1282500</v>
      </c>
      <c r="P51" s="72">
        <v>1282500</v>
      </c>
      <c r="Q51" s="72">
        <v>1282500</v>
      </c>
      <c r="R51" s="72">
        <v>1282500</v>
      </c>
      <c r="S51" s="72">
        <v>1282500</v>
      </c>
      <c r="U51" s="72">
        <f t="shared" ca="1" si="31"/>
        <v>3334500</v>
      </c>
      <c r="W51" s="72">
        <f t="shared" si="32"/>
        <v>15418500</v>
      </c>
    </row>
    <row r="52" spans="2:23" ht="16.5" customHeight="1">
      <c r="B52" s="75" t="s">
        <v>58</v>
      </c>
      <c r="C52" s="77"/>
      <c r="D52" s="77"/>
      <c r="E52" s="77"/>
      <c r="H52" s="78">
        <v>0.53576046457894722</v>
      </c>
      <c r="I52" s="78">
        <v>0.6390967263157894</v>
      </c>
      <c r="J52" s="78">
        <v>0.36095918596491228</v>
      </c>
      <c r="K52" s="78">
        <v>0.33718472280701756</v>
      </c>
      <c r="L52" s="78">
        <v>0.54043282763157885</v>
      </c>
      <c r="M52" s="78">
        <v>0.42279548771929831</v>
      </c>
      <c r="N52" s="78">
        <v>0.48452481403508779</v>
      </c>
      <c r="O52" s="78">
        <v>0.48439289385964907</v>
      </c>
      <c r="P52" s="78">
        <v>0.40931522577192975</v>
      </c>
      <c r="Q52" s="78">
        <v>0.38611472631578947</v>
      </c>
      <c r="R52" s="78">
        <v>0.41512087017543858</v>
      </c>
      <c r="S52" s="78">
        <v>0.44882552933333336</v>
      </c>
      <c r="U52" s="78">
        <f ca="1">AVERAGE(OFFSET(A52,0,7,,MONTH(MAX($H$7:$S$7))))</f>
        <v>0.51193879228654959</v>
      </c>
      <c r="W52" s="78">
        <f>AVERAGE(H52:S52)</f>
        <v>0.45537695620906421</v>
      </c>
    </row>
    <row r="53" spans="2:23" ht="16.5" customHeight="1">
      <c r="B53" s="75" t="s">
        <v>59</v>
      </c>
      <c r="C53" s="77"/>
      <c r="D53" s="77"/>
      <c r="E53" s="77"/>
      <c r="H53" s="78">
        <v>0.39</v>
      </c>
      <c r="I53" s="78">
        <v>0.39</v>
      </c>
      <c r="J53" s="78">
        <v>0.39</v>
      </c>
      <c r="K53" s="78">
        <v>0.41</v>
      </c>
      <c r="L53" s="78">
        <v>0.42</v>
      </c>
      <c r="M53" s="78">
        <v>0.71</v>
      </c>
      <c r="N53" s="78">
        <v>0.45</v>
      </c>
      <c r="O53" s="78">
        <v>0.45</v>
      </c>
      <c r="P53" s="78">
        <v>0.45</v>
      </c>
      <c r="Q53" s="78">
        <v>0.45</v>
      </c>
      <c r="R53" s="78">
        <v>0.45</v>
      </c>
      <c r="S53" s="78">
        <v>0.45</v>
      </c>
      <c r="U53" s="78">
        <f ca="1">AVERAGE(OFFSET(A53,0,7,,MONTH(MAX($H$7:$S$7))))</f>
        <v>0.38999999999999996</v>
      </c>
      <c r="W53" s="78">
        <f>AVERAGE(H53:S53)</f>
        <v>0.45083333333333342</v>
      </c>
    </row>
    <row r="54" spans="2:23" ht="24" customHeight="1">
      <c r="B54" s="3"/>
      <c r="C54" s="6"/>
      <c r="D54" s="6"/>
      <c r="E54" s="6"/>
      <c r="H54" s="8"/>
      <c r="I54" s="8"/>
      <c r="J54" s="8"/>
      <c r="K54" s="8"/>
      <c r="L54" s="8"/>
      <c r="M54" s="8"/>
      <c r="N54" s="8"/>
      <c r="O54" s="8"/>
      <c r="P54" s="8"/>
      <c r="Q54" s="8"/>
      <c r="R54" s="8"/>
      <c r="S54" s="8"/>
      <c r="U54" s="7"/>
      <c r="W54" s="7"/>
    </row>
    <row r="55" spans="2:23" ht="24.75" customHeight="1">
      <c r="B55" s="25" t="s">
        <v>66</v>
      </c>
      <c r="C55" s="22"/>
      <c r="D55" s="22"/>
      <c r="E55" s="22"/>
      <c r="F55" s="23"/>
      <c r="G55" s="23"/>
      <c r="H55" s="24">
        <f>EDATE(S67,1)</f>
        <v>44562</v>
      </c>
      <c r="I55" s="24">
        <f t="shared" ref="I55:N55" si="34">EDATE(H55,1)</f>
        <v>44593</v>
      </c>
      <c r="J55" s="24">
        <f t="shared" si="34"/>
        <v>44621</v>
      </c>
      <c r="K55" s="24">
        <f t="shared" si="34"/>
        <v>44652</v>
      </c>
      <c r="L55" s="24">
        <f t="shared" si="34"/>
        <v>44682</v>
      </c>
      <c r="M55" s="24">
        <f t="shared" si="34"/>
        <v>44713</v>
      </c>
      <c r="N55" s="24">
        <f t="shared" si="34"/>
        <v>44743</v>
      </c>
      <c r="O55" s="24">
        <f t="shared" ref="O55:S55" si="35">EDATE(N55,1)</f>
        <v>44774</v>
      </c>
      <c r="P55" s="24">
        <f t="shared" si="35"/>
        <v>44805</v>
      </c>
      <c r="Q55" s="24">
        <f t="shared" si="35"/>
        <v>44835</v>
      </c>
      <c r="R55" s="24">
        <f t="shared" si="35"/>
        <v>44866</v>
      </c>
      <c r="S55" s="24">
        <f t="shared" si="35"/>
        <v>44896</v>
      </c>
      <c r="T55" s="4"/>
      <c r="U55" s="24" t="str">
        <f>"Jan/"&amp;PROPER(TEXT(MAX($H$7:$S$7),"mmm"))&amp;"-"&amp;RIGHT(W55,2)</f>
        <v>Jan/Mar-22</v>
      </c>
      <c r="W55" s="70">
        <v>2022</v>
      </c>
    </row>
    <row r="56" spans="2:23" ht="13.5">
      <c r="B56" s="3"/>
      <c r="C56" s="6"/>
      <c r="D56" s="6"/>
      <c r="E56" s="6"/>
      <c r="H56" s="8"/>
      <c r="I56" s="8"/>
      <c r="J56" s="8"/>
      <c r="K56" s="8"/>
      <c r="L56" s="8"/>
      <c r="M56" s="8"/>
      <c r="N56" s="8"/>
      <c r="O56" s="8"/>
      <c r="P56" s="8"/>
      <c r="Q56" s="8"/>
      <c r="R56" s="8"/>
      <c r="S56" s="8"/>
      <c r="T56" s="4"/>
      <c r="U56" s="7"/>
      <c r="W56" s="7"/>
    </row>
    <row r="57" spans="2:23" ht="15.95" customHeight="1">
      <c r="B57" s="75"/>
      <c r="C57" s="75"/>
      <c r="D57" s="75"/>
      <c r="E57" s="75"/>
      <c r="H57" s="76"/>
      <c r="I57" s="76"/>
      <c r="J57" s="76"/>
      <c r="K57" s="76"/>
      <c r="L57" s="76"/>
      <c r="M57" s="76"/>
      <c r="N57" s="76"/>
      <c r="O57" s="76"/>
      <c r="P57" s="76"/>
      <c r="Q57" s="76"/>
      <c r="R57" s="76"/>
      <c r="S57" s="76"/>
      <c r="T57" s="4"/>
      <c r="U57" s="76"/>
      <c r="W57" s="76"/>
    </row>
    <row r="58" spans="2:23" ht="15.95" customHeight="1">
      <c r="B58" s="71" t="s">
        <v>53</v>
      </c>
      <c r="C58" s="71"/>
      <c r="D58" s="71"/>
      <c r="E58" s="71"/>
      <c r="H58" s="72">
        <f t="shared" ref="H58:I58" si="36">+H59+H60</f>
        <v>1243911.08</v>
      </c>
      <c r="I58" s="72">
        <f t="shared" si="36"/>
        <v>1555446.76</v>
      </c>
      <c r="J58" s="72">
        <f t="shared" ref="J58:K58" si="37">+J59+J60</f>
        <v>1011349.3</v>
      </c>
      <c r="K58" s="72">
        <f t="shared" si="37"/>
        <v>1138191.73</v>
      </c>
      <c r="L58" s="72">
        <f t="shared" ref="L58:M58" si="38">+L59+L60</f>
        <v>1140126.31</v>
      </c>
      <c r="M58" s="72">
        <f t="shared" si="38"/>
        <v>1182125.56</v>
      </c>
      <c r="N58" s="72">
        <f t="shared" ref="N58:O58" si="39">+N59+N60</f>
        <v>1184703.8700000001</v>
      </c>
      <c r="O58" s="72">
        <f t="shared" si="39"/>
        <v>1337203.7499999998</v>
      </c>
      <c r="P58" s="72">
        <f t="shared" ref="P58:Q58" si="40">+P59+P60</f>
        <v>1156933.8340499999</v>
      </c>
      <c r="Q58" s="72">
        <f t="shared" si="40"/>
        <v>1151994.43</v>
      </c>
      <c r="R58" s="72">
        <f t="shared" ref="R58:S58" si="41">+R59+R60</f>
        <v>1278891.8799999999</v>
      </c>
      <c r="S58" s="72">
        <f t="shared" si="41"/>
        <v>1187017.02</v>
      </c>
      <c r="T58" s="4"/>
      <c r="U58" s="72">
        <f ca="1">SUM(OFFSET(A58,0,7,,MONTH(MAX($H$7:$S$7))))</f>
        <v>3810707.1399999997</v>
      </c>
      <c r="W58" s="72">
        <f>SUM(H58:S58)</f>
        <v>14567895.524049997</v>
      </c>
    </row>
    <row r="59" spans="2:23" ht="15.95" customHeight="1">
      <c r="B59" s="73" t="s">
        <v>54</v>
      </c>
      <c r="C59" s="73"/>
      <c r="D59" s="73"/>
      <c r="E59" s="73"/>
      <c r="H59" s="74">
        <v>1176444.21</v>
      </c>
      <c r="I59" s="74">
        <v>1483125.98</v>
      </c>
      <c r="J59" s="74">
        <v>922540.51</v>
      </c>
      <c r="K59" s="74">
        <v>1057081.6000000001</v>
      </c>
      <c r="L59" s="74">
        <v>1041366.2200000001</v>
      </c>
      <c r="M59" s="74">
        <v>1085966.27</v>
      </c>
      <c r="N59" s="74">
        <v>1087375.25</v>
      </c>
      <c r="O59" s="74">
        <v>1225263.3399999999</v>
      </c>
      <c r="P59" s="74">
        <v>1054352.41405</v>
      </c>
      <c r="Q59" s="74">
        <v>1055076.21</v>
      </c>
      <c r="R59" s="74">
        <v>1226944.0499999998</v>
      </c>
      <c r="S59" s="74">
        <v>1118681.6100000001</v>
      </c>
      <c r="T59" s="4"/>
      <c r="U59" s="74">
        <f t="shared" ref="U59:U63" ca="1" si="42">SUM(OFFSET(A59,0,7,,MONTH(MAX($H$7:$S$7))))</f>
        <v>3582110.7</v>
      </c>
      <c r="W59" s="74">
        <f t="shared" ref="W59:W63" si="43">SUM(H59:S59)</f>
        <v>13534217.664050002</v>
      </c>
    </row>
    <row r="60" spans="2:23" ht="15.95" customHeight="1">
      <c r="B60" s="73" t="s">
        <v>55</v>
      </c>
      <c r="C60" s="73"/>
      <c r="D60" s="73"/>
      <c r="E60" s="73"/>
      <c r="H60" s="74">
        <v>67466.87</v>
      </c>
      <c r="I60" s="74">
        <v>72320.78</v>
      </c>
      <c r="J60" s="74">
        <v>88808.79</v>
      </c>
      <c r="K60" s="74">
        <v>81110.13</v>
      </c>
      <c r="L60" s="74">
        <v>98760.09</v>
      </c>
      <c r="M60" s="74">
        <v>96159.29</v>
      </c>
      <c r="N60" s="74">
        <v>97328.62</v>
      </c>
      <c r="O60" s="74">
        <v>111940.41</v>
      </c>
      <c r="P60" s="74">
        <v>102581.42</v>
      </c>
      <c r="Q60" s="74">
        <v>96918.22</v>
      </c>
      <c r="R60" s="74">
        <v>51947.83</v>
      </c>
      <c r="S60" s="74">
        <v>68335.41</v>
      </c>
      <c r="T60" s="4"/>
      <c r="U60" s="74">
        <f t="shared" ca="1" si="42"/>
        <v>228596.44</v>
      </c>
      <c r="W60" s="74">
        <f t="shared" si="43"/>
        <v>1033677.8600000001</v>
      </c>
    </row>
    <row r="61" spans="2:23" ht="15.95" customHeight="1">
      <c r="B61" s="71" t="s">
        <v>56</v>
      </c>
      <c r="C61" s="71"/>
      <c r="D61" s="71"/>
      <c r="E61" s="71"/>
      <c r="H61" s="72">
        <v>-88433.09</v>
      </c>
      <c r="I61" s="72">
        <v>-119411.54</v>
      </c>
      <c r="J61" s="72">
        <v>-111324.36</v>
      </c>
      <c r="K61" s="72">
        <v>-74741.649999999994</v>
      </c>
      <c r="L61" s="72">
        <v>-94847.87</v>
      </c>
      <c r="M61" s="72">
        <v>-72140.849999999991</v>
      </c>
      <c r="N61" s="72">
        <v>-65758.33</v>
      </c>
      <c r="O61" s="72">
        <v>-65548.81</v>
      </c>
      <c r="P61" s="72">
        <v>-78845.72</v>
      </c>
      <c r="Q61" s="72">
        <v>-77279.62</v>
      </c>
      <c r="R61" s="72">
        <v>-83865.959999999992</v>
      </c>
      <c r="S61" s="72">
        <v>-70738.080000000002</v>
      </c>
      <c r="T61" s="4"/>
      <c r="U61" s="72">
        <f t="shared" ca="1" si="42"/>
        <v>-319168.99</v>
      </c>
      <c r="W61" s="72">
        <f t="shared" si="43"/>
        <v>-1002935.8799999999</v>
      </c>
    </row>
    <row r="62" spans="2:23" ht="15.95" customHeight="1">
      <c r="B62" s="75" t="s">
        <v>57</v>
      </c>
      <c r="C62" s="75"/>
      <c r="D62" s="75"/>
      <c r="E62" s="75"/>
      <c r="H62" s="76">
        <f t="shared" ref="H62:I62" si="44">+H58+H61</f>
        <v>1155477.99</v>
      </c>
      <c r="I62" s="76">
        <f t="shared" si="44"/>
        <v>1436035.22</v>
      </c>
      <c r="J62" s="76">
        <f t="shared" ref="J62:K62" si="45">+J58+J61</f>
        <v>900024.94000000006</v>
      </c>
      <c r="K62" s="76">
        <f t="shared" si="45"/>
        <v>1063450.08</v>
      </c>
      <c r="L62" s="76">
        <f t="shared" ref="L62:M62" si="46">+L58+L61</f>
        <v>1045278.4400000001</v>
      </c>
      <c r="M62" s="76">
        <f t="shared" si="46"/>
        <v>1109984.71</v>
      </c>
      <c r="N62" s="76">
        <f t="shared" ref="N62:O62" si="47">+N58+N61</f>
        <v>1118945.54</v>
      </c>
      <c r="O62" s="76">
        <f t="shared" si="47"/>
        <v>1271654.9399999997</v>
      </c>
      <c r="P62" s="76">
        <f t="shared" ref="P62:Q62" si="48">+P58+P61</f>
        <v>1078088.11405</v>
      </c>
      <c r="Q62" s="76">
        <f t="shared" si="48"/>
        <v>1074714.81</v>
      </c>
      <c r="R62" s="76">
        <f t="shared" ref="R62:S62" si="49">+R58+R61</f>
        <v>1195025.9199999999</v>
      </c>
      <c r="S62" s="76">
        <f t="shared" si="49"/>
        <v>1116278.94</v>
      </c>
      <c r="T62" s="4"/>
      <c r="U62" s="76">
        <f t="shared" ca="1" si="42"/>
        <v>3491538.15</v>
      </c>
      <c r="W62" s="76">
        <f t="shared" si="43"/>
        <v>13564959.64405</v>
      </c>
    </row>
    <row r="63" spans="2:23" ht="15.95" customHeight="1">
      <c r="B63" s="71" t="s">
        <v>60</v>
      </c>
      <c r="C63" s="71"/>
      <c r="D63" s="71"/>
      <c r="E63" s="71"/>
      <c r="H63" s="72">
        <v>1054500</v>
      </c>
      <c r="I63" s="72">
        <v>1054500</v>
      </c>
      <c r="J63" s="72">
        <v>1054500</v>
      </c>
      <c r="K63" s="72">
        <v>1054500</v>
      </c>
      <c r="L63" s="72">
        <v>1054500</v>
      </c>
      <c r="M63" s="72">
        <v>1140000</v>
      </c>
      <c r="N63" s="72">
        <v>1054500</v>
      </c>
      <c r="O63" s="72">
        <v>1054500</v>
      </c>
      <c r="P63" s="72">
        <v>1054500</v>
      </c>
      <c r="Q63" s="72">
        <v>1083000</v>
      </c>
      <c r="R63" s="72">
        <v>1111500</v>
      </c>
      <c r="S63" s="72">
        <v>1197000</v>
      </c>
      <c r="T63" s="4"/>
      <c r="U63" s="72">
        <f t="shared" ca="1" si="42"/>
        <v>3163500</v>
      </c>
      <c r="W63" s="72">
        <f t="shared" si="43"/>
        <v>12967500</v>
      </c>
    </row>
    <row r="64" spans="2:23" ht="15.95" customHeight="1">
      <c r="B64" s="75" t="s">
        <v>58</v>
      </c>
      <c r="C64" s="77"/>
      <c r="D64" s="77"/>
      <c r="E64" s="77"/>
      <c r="H64" s="78">
        <v>0.40543087368421055</v>
      </c>
      <c r="I64" s="78">
        <v>0.50387200701754387</v>
      </c>
      <c r="J64" s="78">
        <v>0.31579822456140355</v>
      </c>
      <c r="K64" s="78">
        <v>0.37314037894736846</v>
      </c>
      <c r="L64" s="78">
        <v>0.3667643649122807</v>
      </c>
      <c r="M64" s="78">
        <v>0.3894683192982456</v>
      </c>
      <c r="N64" s="78">
        <v>0.3926124701754386</v>
      </c>
      <c r="O64" s="78">
        <v>0.44619471578947356</v>
      </c>
      <c r="P64" s="78">
        <v>0.378276531245614</v>
      </c>
      <c r="Q64" s="78">
        <v>0.37709291578947368</v>
      </c>
      <c r="R64" s="78">
        <v>0.41930734035087719</v>
      </c>
      <c r="S64" s="78">
        <v>0.39167682105263157</v>
      </c>
      <c r="T64" s="4"/>
      <c r="U64" s="78">
        <f ca="1">AVERAGE(OFFSET(A64,0,7,,MONTH(MAX($H$7:$S$7))))</f>
        <v>0.40836703508771932</v>
      </c>
      <c r="W64" s="78">
        <f>AVERAGE(H64:S64)</f>
        <v>0.3966362469020468</v>
      </c>
    </row>
    <row r="65" spans="2:23" ht="15.95" customHeight="1">
      <c r="B65" s="75" t="s">
        <v>59</v>
      </c>
      <c r="C65" s="77"/>
      <c r="D65" s="77"/>
      <c r="E65" s="77"/>
      <c r="H65" s="78">
        <v>0.37</v>
      </c>
      <c r="I65" s="78">
        <v>0.37</v>
      </c>
      <c r="J65" s="78">
        <v>0.37</v>
      </c>
      <c r="K65" s="78">
        <v>0.37</v>
      </c>
      <c r="L65" s="78">
        <v>0.37</v>
      </c>
      <c r="M65" s="78">
        <v>0.4</v>
      </c>
      <c r="N65" s="78">
        <v>0.37</v>
      </c>
      <c r="O65" s="78">
        <v>0.37</v>
      </c>
      <c r="P65" s="78">
        <v>0.37</v>
      </c>
      <c r="Q65" s="78">
        <v>0.38</v>
      </c>
      <c r="R65" s="78">
        <v>0.39</v>
      </c>
      <c r="S65" s="78">
        <v>0.42</v>
      </c>
      <c r="T65" s="4"/>
      <c r="U65" s="78">
        <f ca="1">AVERAGE(OFFSET(A65,0,7,,MONTH(MAX($H$7:$S$7))))</f>
        <v>0.36999999999999994</v>
      </c>
      <c r="W65" s="78">
        <f>AVERAGE(H65:S65)</f>
        <v>0.37916666666666665</v>
      </c>
    </row>
    <row r="66" spans="2:23" ht="24" customHeight="1">
      <c r="H66" s="9"/>
      <c r="I66" s="9"/>
      <c r="J66" s="9"/>
      <c r="K66" s="9"/>
      <c r="L66" s="9"/>
      <c r="M66" s="9"/>
      <c r="V66" s="4"/>
    </row>
    <row r="67" spans="2:23" ht="24.95" customHeight="1">
      <c r="B67" s="25" t="s">
        <v>61</v>
      </c>
      <c r="C67" s="22"/>
      <c r="D67" s="22"/>
      <c r="E67" s="22"/>
      <c r="F67" s="23"/>
      <c r="G67" s="23"/>
      <c r="H67" s="24">
        <f>EDATE(S80,1)</f>
        <v>44197</v>
      </c>
      <c r="I67" s="24">
        <f t="shared" ref="I67:S67" si="50">EDATE(H67,1)</f>
        <v>44228</v>
      </c>
      <c r="J67" s="24">
        <f t="shared" si="50"/>
        <v>44256</v>
      </c>
      <c r="K67" s="24">
        <f t="shared" si="50"/>
        <v>44287</v>
      </c>
      <c r="L67" s="24">
        <f t="shared" si="50"/>
        <v>44317</v>
      </c>
      <c r="M67" s="24">
        <f t="shared" si="50"/>
        <v>44348</v>
      </c>
      <c r="N67" s="24">
        <f t="shared" si="50"/>
        <v>44378</v>
      </c>
      <c r="O67" s="24">
        <f t="shared" si="50"/>
        <v>44409</v>
      </c>
      <c r="P67" s="24">
        <f t="shared" si="50"/>
        <v>44440</v>
      </c>
      <c r="Q67" s="24">
        <f t="shared" si="50"/>
        <v>44470</v>
      </c>
      <c r="R67" s="24">
        <f t="shared" si="50"/>
        <v>44501</v>
      </c>
      <c r="S67" s="24">
        <f t="shared" si="50"/>
        <v>44531</v>
      </c>
      <c r="T67" s="23"/>
      <c r="U67" s="24" t="str">
        <f>"Jan/"&amp;PROPER(TEXT(MAX($H$7:$S$7),"mmm"))&amp;"-"&amp;RIGHT(W67,2)</f>
        <v>Jan/Mar-21</v>
      </c>
      <c r="W67" s="70">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1014454.9499999998</v>
      </c>
      <c r="I71" s="72">
        <f t="shared" ref="I71:O71" si="51">+I72+I73</f>
        <v>1168255.27</v>
      </c>
      <c r="J71" s="72">
        <f t="shared" si="51"/>
        <v>583627.19724999997</v>
      </c>
      <c r="K71" s="72">
        <f t="shared" si="51"/>
        <v>417021.05</v>
      </c>
      <c r="L71" s="72">
        <f t="shared" si="51"/>
        <v>293232.26</v>
      </c>
      <c r="M71" s="72">
        <f t="shared" si="51"/>
        <v>785267.01000000013</v>
      </c>
      <c r="N71" s="72">
        <f t="shared" si="51"/>
        <v>911688.90999999992</v>
      </c>
      <c r="O71" s="72">
        <f t="shared" si="51"/>
        <v>1016023.1900000001</v>
      </c>
      <c r="P71" s="72">
        <f t="shared" ref="P71:Q71" si="52">+P72+P73</f>
        <v>955125.70000000007</v>
      </c>
      <c r="Q71" s="72">
        <f t="shared" si="52"/>
        <v>927569.96000000008</v>
      </c>
      <c r="R71" s="72">
        <f t="shared" ref="R71:S71" si="53">+R72+R73</f>
        <v>1048581.03</v>
      </c>
      <c r="S71" s="72">
        <f t="shared" si="53"/>
        <v>1147174.3399999999</v>
      </c>
      <c r="U71" s="72">
        <f ca="1">SUM(OFFSET(A71,0,7,,MONTH(MAX($H$7:$S$7))))</f>
        <v>2766337.4172499999</v>
      </c>
      <c r="W71" s="72">
        <f>SUM(H71:S71)</f>
        <v>10268020.867249999</v>
      </c>
    </row>
    <row r="72" spans="2:23" ht="15.95" customHeight="1">
      <c r="B72" s="73" t="s">
        <v>54</v>
      </c>
      <c r="C72" s="73"/>
      <c r="D72" s="73"/>
      <c r="E72" s="73"/>
      <c r="H72" s="74">
        <v>1001512.6199999999</v>
      </c>
      <c r="I72" s="74">
        <v>1156692.76</v>
      </c>
      <c r="J72" s="74">
        <v>566510.37725000002</v>
      </c>
      <c r="K72" s="74">
        <v>396930.26</v>
      </c>
      <c r="L72" s="74">
        <v>269083.87</v>
      </c>
      <c r="M72" s="74">
        <v>757617.33000000007</v>
      </c>
      <c r="N72" s="74">
        <v>879270.21</v>
      </c>
      <c r="O72" s="74">
        <v>976876.65</v>
      </c>
      <c r="P72" s="74">
        <v>914783.34000000008</v>
      </c>
      <c r="Q72" s="74">
        <v>883439.79</v>
      </c>
      <c r="R72" s="74">
        <v>994675.60000000009</v>
      </c>
      <c r="S72" s="74">
        <v>1077630.2399999998</v>
      </c>
      <c r="U72" s="74">
        <f t="shared" ref="U72:U76" ca="1" si="54">SUM(OFFSET(A72,0,7,,MONTH(MAX($H$7:$S$7))))</f>
        <v>2724715.7572499998</v>
      </c>
      <c r="W72" s="74">
        <f t="shared" ref="W72:W76" si="55">SUM(H72:S72)</f>
        <v>9875023.0472500008</v>
      </c>
    </row>
    <row r="73" spans="2:23" ht="15.95" customHeight="1">
      <c r="B73" s="73" t="s">
        <v>55</v>
      </c>
      <c r="C73" s="73"/>
      <c r="D73" s="73"/>
      <c r="E73" s="73"/>
      <c r="H73" s="74">
        <v>12942.33</v>
      </c>
      <c r="I73" s="74">
        <v>11562.51</v>
      </c>
      <c r="J73" s="74">
        <v>17116.82</v>
      </c>
      <c r="K73" s="74">
        <v>20090.79</v>
      </c>
      <c r="L73" s="74">
        <v>24148.39</v>
      </c>
      <c r="M73" s="74">
        <v>27649.68</v>
      </c>
      <c r="N73" s="74">
        <v>32418.7</v>
      </c>
      <c r="O73" s="74">
        <v>39146.54</v>
      </c>
      <c r="P73" s="74">
        <v>40342.36</v>
      </c>
      <c r="Q73" s="74">
        <v>44130.17</v>
      </c>
      <c r="R73" s="74">
        <v>53905.43</v>
      </c>
      <c r="S73" s="74">
        <v>69544.100000000006</v>
      </c>
      <c r="U73" s="74">
        <f t="shared" ca="1" si="54"/>
        <v>41621.660000000003</v>
      </c>
      <c r="W73" s="74">
        <f t="shared" si="55"/>
        <v>392997.81999999995</v>
      </c>
    </row>
    <row r="74" spans="2:23" ht="15.95" customHeight="1">
      <c r="B74" s="71" t="s">
        <v>56</v>
      </c>
      <c r="C74" s="71"/>
      <c r="D74" s="71"/>
      <c r="E74" s="71"/>
      <c r="H74" s="72">
        <v>-108708.9</v>
      </c>
      <c r="I74" s="72">
        <v>-94663.88</v>
      </c>
      <c r="J74" s="72">
        <v>-155828.14000000001</v>
      </c>
      <c r="K74" s="72">
        <v>-96592.720000000016</v>
      </c>
      <c r="L74" s="72">
        <v>-73998.83</v>
      </c>
      <c r="M74" s="72">
        <v>-78699.109999999986</v>
      </c>
      <c r="N74" s="72">
        <v>-91160.23000000001</v>
      </c>
      <c r="O74" s="72">
        <v>-88578.07</v>
      </c>
      <c r="P74" s="72">
        <v>-81945.72</v>
      </c>
      <c r="Q74" s="72">
        <v>-84535.21</v>
      </c>
      <c r="R74" s="72">
        <v>-80012.36</v>
      </c>
      <c r="S74" s="72">
        <v>-65158.78</v>
      </c>
      <c r="U74" s="72">
        <f t="shared" ca="1" si="54"/>
        <v>-359200.92000000004</v>
      </c>
      <c r="W74" s="72">
        <f t="shared" si="55"/>
        <v>-1099881.95</v>
      </c>
    </row>
    <row r="75" spans="2:23" ht="15.95" customHeight="1">
      <c r="B75" s="75" t="s">
        <v>57</v>
      </c>
      <c r="C75" s="75"/>
      <c r="D75" s="75"/>
      <c r="E75" s="75"/>
      <c r="H75" s="76">
        <f>+H71+H74</f>
        <v>905746.04999999981</v>
      </c>
      <c r="I75" s="76">
        <f t="shared" ref="I75:O75" si="56">+I71+I74</f>
        <v>1073591.3900000001</v>
      </c>
      <c r="J75" s="76">
        <f t="shared" si="56"/>
        <v>427799.05724999995</v>
      </c>
      <c r="K75" s="76">
        <f t="shared" si="56"/>
        <v>320428.32999999996</v>
      </c>
      <c r="L75" s="76">
        <f t="shared" si="56"/>
        <v>219233.43</v>
      </c>
      <c r="M75" s="76">
        <f t="shared" si="56"/>
        <v>706567.90000000014</v>
      </c>
      <c r="N75" s="76">
        <f t="shared" si="56"/>
        <v>820528.67999999993</v>
      </c>
      <c r="O75" s="76">
        <f t="shared" si="56"/>
        <v>927445.12000000011</v>
      </c>
      <c r="P75" s="76">
        <f t="shared" ref="P75:Q75" si="57">+P71+P74</f>
        <v>873179.9800000001</v>
      </c>
      <c r="Q75" s="76">
        <f t="shared" si="57"/>
        <v>843034.75000000012</v>
      </c>
      <c r="R75" s="76">
        <f t="shared" ref="R75:S75" si="58">+R71+R74</f>
        <v>968568.67</v>
      </c>
      <c r="S75" s="76">
        <f t="shared" si="58"/>
        <v>1082015.5599999998</v>
      </c>
      <c r="U75" s="76">
        <f t="shared" ca="1" si="54"/>
        <v>2407136.49725</v>
      </c>
      <c r="W75" s="76">
        <f t="shared" si="55"/>
        <v>9168138.9172499999</v>
      </c>
    </row>
    <row r="76" spans="2:23" ht="15.95" customHeight="1">
      <c r="B76" s="71" t="s">
        <v>60</v>
      </c>
      <c r="C76" s="71"/>
      <c r="D76" s="71"/>
      <c r="E76" s="71"/>
      <c r="H76" s="72">
        <v>826500</v>
      </c>
      <c r="I76" s="72">
        <v>826500</v>
      </c>
      <c r="J76" s="72">
        <v>285000</v>
      </c>
      <c r="K76" s="72">
        <v>285000</v>
      </c>
      <c r="L76" s="72">
        <v>427500</v>
      </c>
      <c r="M76" s="72">
        <v>826500</v>
      </c>
      <c r="N76" s="72">
        <v>712500</v>
      </c>
      <c r="O76" s="72">
        <v>855000</v>
      </c>
      <c r="P76" s="72">
        <v>855000</v>
      </c>
      <c r="Q76" s="72">
        <v>855000</v>
      </c>
      <c r="R76" s="72">
        <v>912000</v>
      </c>
      <c r="S76" s="72">
        <v>1054500</v>
      </c>
      <c r="U76" s="72">
        <f t="shared" ca="1" si="54"/>
        <v>1938000</v>
      </c>
      <c r="W76" s="72">
        <f t="shared" si="55"/>
        <v>8721000</v>
      </c>
    </row>
    <row r="77" spans="2:23" ht="15.95" customHeight="1">
      <c r="B77" s="75" t="s">
        <v>58</v>
      </c>
      <c r="C77" s="77"/>
      <c r="D77" s="77"/>
      <c r="E77" s="77"/>
      <c r="H77" s="78">
        <v>0.31780563157894731</v>
      </c>
      <c r="I77" s="78">
        <v>0.37669873333333337</v>
      </c>
      <c r="J77" s="78">
        <v>0.15010493236842104</v>
      </c>
      <c r="K77" s="78">
        <v>0.11243099298245612</v>
      </c>
      <c r="L77" s="78">
        <v>7.6924010526315784E-2</v>
      </c>
      <c r="M77" s="78">
        <v>0.24791856140350882</v>
      </c>
      <c r="N77" s="78">
        <v>0.28790479999999996</v>
      </c>
      <c r="O77" s="78">
        <v>0.32541934035087722</v>
      </c>
      <c r="P77" s="78">
        <v>0.3063789403508772</v>
      </c>
      <c r="Q77" s="78">
        <v>0.29580166666666668</v>
      </c>
      <c r="R77" s="78">
        <v>0.33984865614035087</v>
      </c>
      <c r="S77" s="78">
        <v>0.37965458245614031</v>
      </c>
      <c r="U77" s="78">
        <f ca="1">AVERAGE(OFFSET(A77,0,7,,MONTH(MAX($H$7:$S$7))))</f>
        <v>0.28153643242690057</v>
      </c>
      <c r="W77" s="78">
        <f>AVERAGE(H77:S77)</f>
        <v>0.26807423734649122</v>
      </c>
    </row>
    <row r="78" spans="2:23" ht="15.95" customHeight="1">
      <c r="B78" s="75" t="s">
        <v>59</v>
      </c>
      <c r="C78" s="77"/>
      <c r="D78" s="77"/>
      <c r="E78" s="77"/>
      <c r="H78" s="78">
        <v>0.28999999999999998</v>
      </c>
      <c r="I78" s="78">
        <v>0.28999999999999998</v>
      </c>
      <c r="J78" s="78">
        <v>0.1</v>
      </c>
      <c r="K78" s="78">
        <v>0.1</v>
      </c>
      <c r="L78" s="78">
        <v>0.15</v>
      </c>
      <c r="M78" s="78">
        <v>0.28999999999999998</v>
      </c>
      <c r="N78" s="78">
        <v>0.25</v>
      </c>
      <c r="O78" s="78">
        <v>0.3</v>
      </c>
      <c r="P78" s="78">
        <v>0.3</v>
      </c>
      <c r="Q78" s="78">
        <v>0.3</v>
      </c>
      <c r="R78" s="78">
        <v>0.32</v>
      </c>
      <c r="S78" s="78">
        <v>0.37</v>
      </c>
      <c r="U78" s="78">
        <f ca="1">AVERAGE(OFFSET(A78,0,7,,MONTH(MAX($H$7:$S$7))))</f>
        <v>0.22666666666666666</v>
      </c>
      <c r="W78" s="78">
        <f>AVERAGE(H78:S78)</f>
        <v>0.25499999999999995</v>
      </c>
    </row>
    <row r="79" spans="2:23" ht="24" customHeight="1">
      <c r="H79" s="9"/>
      <c r="I79" s="9"/>
      <c r="J79" s="9"/>
      <c r="K79" s="9"/>
      <c r="L79" s="9"/>
      <c r="M79" s="9"/>
      <c r="V79" s="4"/>
    </row>
    <row r="80" spans="2:23" ht="24" customHeight="1">
      <c r="B80" s="25" t="s">
        <v>62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Jan/Mar-20</v>
      </c>
      <c r="W80" s="70">
        <v>2020</v>
      </c>
    </row>
    <row r="81" spans="2:23" ht="5.0999999999999996" customHeight="1">
      <c r="B81" s="3"/>
      <c r="C81" s="6"/>
      <c r="D81" s="6"/>
      <c r="E81" s="6"/>
      <c r="H81" s="8"/>
      <c r="I81" s="8"/>
      <c r="J81" s="8"/>
      <c r="K81" s="8"/>
      <c r="L81" s="8"/>
      <c r="M81" s="8"/>
      <c r="N81" s="8"/>
      <c r="O81" s="8"/>
      <c r="P81" s="8"/>
      <c r="Q81" s="8"/>
      <c r="R81" s="8"/>
      <c r="S81" s="8"/>
      <c r="V81" s="4"/>
    </row>
    <row r="82" spans="2:23" ht="15.95" customHeight="1">
      <c r="B82" s="75"/>
      <c r="C82" s="75"/>
      <c r="D82" s="75"/>
      <c r="E82" s="75"/>
      <c r="H82" s="76"/>
      <c r="I82" s="76"/>
      <c r="J82" s="76"/>
      <c r="K82" s="76"/>
      <c r="L82" s="76"/>
      <c r="M82" s="76"/>
      <c r="N82" s="76"/>
      <c r="O82" s="76"/>
      <c r="P82" s="76"/>
      <c r="Q82" s="76"/>
      <c r="R82" s="76"/>
      <c r="S82" s="76"/>
      <c r="U82" s="76"/>
      <c r="W82" s="76"/>
    </row>
    <row r="83" spans="2:23" ht="15.95" customHeight="1">
      <c r="B83" s="71" t="s">
        <v>53</v>
      </c>
      <c r="C83" s="71"/>
      <c r="D83" s="71"/>
      <c r="E83" s="71"/>
      <c r="H83" s="72">
        <f>+H84+H85</f>
        <v>1477745.1400000001</v>
      </c>
      <c r="I83" s="72">
        <f t="shared" ref="I83:S83" si="59">+I84+I85</f>
        <v>1592468.1886</v>
      </c>
      <c r="J83" s="72">
        <f t="shared" si="59"/>
        <v>919536.94799999997</v>
      </c>
      <c r="K83" s="72">
        <f t="shared" si="59"/>
        <v>187520.1789</v>
      </c>
      <c r="L83" s="72">
        <f t="shared" si="59"/>
        <v>-40142.423050000012</v>
      </c>
      <c r="M83" s="72">
        <f t="shared" si="59"/>
        <v>-139627.38999999998</v>
      </c>
      <c r="N83" s="72">
        <f t="shared" si="59"/>
        <v>32801.564849999995</v>
      </c>
      <c r="O83" s="72">
        <f t="shared" si="59"/>
        <v>575713.73960000009</v>
      </c>
      <c r="P83" s="72">
        <f t="shared" si="59"/>
        <v>668772.31279999996</v>
      </c>
      <c r="Q83" s="72">
        <f t="shared" si="59"/>
        <v>650107.84875</v>
      </c>
      <c r="R83" s="72">
        <f t="shared" si="59"/>
        <v>687442.66845000011</v>
      </c>
      <c r="S83" s="72">
        <f t="shared" si="59"/>
        <v>915693.92160000012</v>
      </c>
      <c r="U83" s="72">
        <f ca="1">SUM(OFFSET(A83,0,7,,MONTH(MAX($H$7:$S$7))))</f>
        <v>3989750.2766</v>
      </c>
      <c r="W83" s="72">
        <f t="shared" ref="W83:W88" si="60">SUM(H83:S83)</f>
        <v>7528032.6984999999</v>
      </c>
    </row>
    <row r="84" spans="2:23" ht="15.95" customHeight="1">
      <c r="B84" s="73" t="s">
        <v>54</v>
      </c>
      <c r="C84" s="73"/>
      <c r="D84" s="73"/>
      <c r="E84" s="73"/>
      <c r="H84" s="74">
        <v>1436208.83</v>
      </c>
      <c r="I84" s="74">
        <v>1564335.2986000001</v>
      </c>
      <c r="J84" s="74">
        <v>886585.03799999994</v>
      </c>
      <c r="K84" s="74">
        <v>160602.8089</v>
      </c>
      <c r="L84" s="74">
        <v>-62433.113050000007</v>
      </c>
      <c r="M84" s="74">
        <v>-162758.49</v>
      </c>
      <c r="N84" s="74">
        <v>15207.984849999993</v>
      </c>
      <c r="O84" s="74">
        <v>561106.93960000004</v>
      </c>
      <c r="P84" s="74">
        <v>667463.47279999999</v>
      </c>
      <c r="Q84" s="74">
        <v>638177.50875000004</v>
      </c>
      <c r="R84" s="74">
        <v>674132.28845000011</v>
      </c>
      <c r="S84" s="74">
        <v>900932.0316000001</v>
      </c>
      <c r="U84" s="74">
        <f t="shared" ref="U84:U88" ca="1" si="61">SUM(OFFSET(A84,0,7,,MONTH(MAX($H$7:$S$7))))</f>
        <v>3887129.1666000001</v>
      </c>
      <c r="W84" s="74">
        <f t="shared" si="60"/>
        <v>7279560.5985000003</v>
      </c>
    </row>
    <row r="85" spans="2:23" ht="15.95" customHeight="1">
      <c r="B85" s="73" t="s">
        <v>55</v>
      </c>
      <c r="C85" s="73"/>
      <c r="D85" s="73"/>
      <c r="E85" s="73"/>
      <c r="H85" s="74">
        <v>41536.31</v>
      </c>
      <c r="I85" s="74">
        <v>28132.89</v>
      </c>
      <c r="J85" s="74">
        <v>32951.910000000003</v>
      </c>
      <c r="K85" s="74">
        <v>26917.37</v>
      </c>
      <c r="L85" s="74">
        <v>22290.69</v>
      </c>
      <c r="M85" s="74">
        <v>23131.1</v>
      </c>
      <c r="N85" s="74">
        <v>17593.580000000002</v>
      </c>
      <c r="O85" s="74">
        <v>14606.8</v>
      </c>
      <c r="P85" s="74">
        <v>1308.8399999999999</v>
      </c>
      <c r="Q85" s="74">
        <v>11930.34</v>
      </c>
      <c r="R85" s="74">
        <v>13310.38</v>
      </c>
      <c r="S85" s="74">
        <v>14761.89</v>
      </c>
      <c r="U85" s="74">
        <f t="shared" ca="1" si="61"/>
        <v>102621.11</v>
      </c>
      <c r="W85" s="74">
        <f t="shared" si="60"/>
        <v>248472.09999999998</v>
      </c>
    </row>
    <row r="86" spans="2:23" ht="15.95" customHeight="1">
      <c r="B86" s="71" t="s">
        <v>56</v>
      </c>
      <c r="C86" s="71"/>
      <c r="D86" s="71"/>
      <c r="E86" s="71"/>
      <c r="H86" s="72">
        <v>-108425.68</v>
      </c>
      <c r="I86" s="72">
        <v>-150448.19</v>
      </c>
      <c r="J86" s="72">
        <v>-215276.91999999998</v>
      </c>
      <c r="K86" s="72">
        <v>-169470.76</v>
      </c>
      <c r="L86" s="72">
        <v>-73848.25</v>
      </c>
      <c r="M86" s="72">
        <v>-74045.72</v>
      </c>
      <c r="N86" s="72">
        <v>-93714.53</v>
      </c>
      <c r="O86" s="72">
        <v>-88706.829999999987</v>
      </c>
      <c r="P86" s="72">
        <v>-93095.6</v>
      </c>
      <c r="Q86" s="72">
        <v>-92276.21</v>
      </c>
      <c r="R86" s="72">
        <v>-83729.819999999992</v>
      </c>
      <c r="S86" s="72">
        <v>-100863.18000000001</v>
      </c>
      <c r="U86" s="72">
        <f t="shared" ca="1" si="61"/>
        <v>-474150.79</v>
      </c>
      <c r="W86" s="72">
        <f t="shared" si="60"/>
        <v>-1343901.69</v>
      </c>
    </row>
    <row r="87" spans="2:23" ht="15.95" customHeight="1">
      <c r="B87" s="75" t="s">
        <v>57</v>
      </c>
      <c r="C87" s="75"/>
      <c r="D87" s="75"/>
      <c r="E87" s="75"/>
      <c r="H87" s="76">
        <f>+H83+H86</f>
        <v>1369319.4600000002</v>
      </c>
      <c r="I87" s="76">
        <f t="shared" ref="I87:S87" si="62">+I83+I86</f>
        <v>1442019.9986</v>
      </c>
      <c r="J87" s="76">
        <f t="shared" si="62"/>
        <v>704260.02799999993</v>
      </c>
      <c r="K87" s="76">
        <f t="shared" si="62"/>
        <v>18049.41889999999</v>
      </c>
      <c r="L87" s="76">
        <f t="shared" si="62"/>
        <v>-113990.67305000001</v>
      </c>
      <c r="M87" s="76">
        <f t="shared" si="62"/>
        <v>-213673.11</v>
      </c>
      <c r="N87" s="76">
        <f t="shared" si="62"/>
        <v>-60912.965150000004</v>
      </c>
      <c r="O87" s="76">
        <f t="shared" si="62"/>
        <v>487006.90960000013</v>
      </c>
      <c r="P87" s="76">
        <f t="shared" si="62"/>
        <v>575676.71279999998</v>
      </c>
      <c r="Q87" s="76">
        <f t="shared" si="62"/>
        <v>557831.63875000004</v>
      </c>
      <c r="R87" s="76">
        <f t="shared" si="62"/>
        <v>603712.84845000017</v>
      </c>
      <c r="S87" s="76">
        <f t="shared" si="62"/>
        <v>814830.74160000007</v>
      </c>
      <c r="U87" s="76">
        <f t="shared" ca="1" si="61"/>
        <v>3515599.4866000004</v>
      </c>
      <c r="W87" s="76">
        <f t="shared" si="60"/>
        <v>6184131.0085000014</v>
      </c>
    </row>
    <row r="88" spans="2:23" ht="15.95" customHeight="1">
      <c r="B88" s="71" t="s">
        <v>60</v>
      </c>
      <c r="C88" s="71"/>
      <c r="D88" s="71"/>
      <c r="E88" s="71"/>
      <c r="H88" s="72">
        <v>1111500</v>
      </c>
      <c r="I88" s="72">
        <v>1111500</v>
      </c>
      <c r="J88" s="72">
        <v>285000</v>
      </c>
      <c r="K88" s="72">
        <v>142500</v>
      </c>
      <c r="L88" s="72">
        <v>142500</v>
      </c>
      <c r="M88" s="72">
        <v>285000</v>
      </c>
      <c r="N88" s="72">
        <v>0</v>
      </c>
      <c r="O88" s="72">
        <v>142500</v>
      </c>
      <c r="P88" s="72">
        <v>427500</v>
      </c>
      <c r="Q88" s="72">
        <v>427500</v>
      </c>
      <c r="R88" s="72">
        <v>712500</v>
      </c>
      <c r="S88" s="72">
        <v>1140000</v>
      </c>
      <c r="U88" s="72">
        <f t="shared" ca="1" si="61"/>
        <v>2508000</v>
      </c>
      <c r="W88" s="72">
        <f t="shared" si="60"/>
        <v>5928000</v>
      </c>
    </row>
    <row r="89" spans="2:23" ht="15.95" customHeight="1">
      <c r="B89" s="75" t="s">
        <v>58</v>
      </c>
      <c r="C89" s="77"/>
      <c r="D89" s="77"/>
      <c r="E89" s="77"/>
      <c r="H89" s="78">
        <v>0.48046296842105268</v>
      </c>
      <c r="I89" s="78">
        <v>0.50597192933333335</v>
      </c>
      <c r="J89" s="78">
        <v>0.24710878175438594</v>
      </c>
      <c r="K89" s="78">
        <v>6.333129438596488E-3</v>
      </c>
      <c r="L89" s="78">
        <v>-3.9996727385964916E-2</v>
      </c>
      <c r="M89" s="78">
        <v>-7.497302105263158E-2</v>
      </c>
      <c r="N89" s="78">
        <v>-2.1372970228070175E-2</v>
      </c>
      <c r="O89" s="78">
        <v>0.17087961740350882</v>
      </c>
      <c r="P89" s="78">
        <v>0.20199182905263158</v>
      </c>
      <c r="Q89" s="78">
        <v>0.19573039956140353</v>
      </c>
      <c r="R89" s="78">
        <v>0.21182906963157899</v>
      </c>
      <c r="S89" s="78">
        <v>0.28590552336842107</v>
      </c>
      <c r="U89" s="78">
        <f ca="1">AVERAGE(OFFSET(A89,0,7,,MONTH(MAX($H$7:$S$7))))</f>
        <v>0.41118122650292399</v>
      </c>
      <c r="W89" s="78">
        <f>AVERAGE(H89:S89)</f>
        <v>0.1808225441081871</v>
      </c>
    </row>
    <row r="90" spans="2:23" ht="15.95" customHeight="1">
      <c r="B90" s="75" t="s">
        <v>59</v>
      </c>
      <c r="C90" s="77"/>
      <c r="D90" s="77"/>
      <c r="E90" s="77"/>
      <c r="H90" s="78">
        <v>0.39</v>
      </c>
      <c r="I90" s="78">
        <v>0.39</v>
      </c>
      <c r="J90" s="78">
        <v>0.1</v>
      </c>
      <c r="K90" s="78">
        <v>0.05</v>
      </c>
      <c r="L90" s="78">
        <v>0.05</v>
      </c>
      <c r="M90" s="78">
        <v>0.1</v>
      </c>
      <c r="N90" s="78">
        <v>0</v>
      </c>
      <c r="O90" s="78">
        <v>0.05</v>
      </c>
      <c r="P90" s="78">
        <v>0.15</v>
      </c>
      <c r="Q90" s="78">
        <v>0.15</v>
      </c>
      <c r="R90" s="78">
        <v>0.25</v>
      </c>
      <c r="S90" s="78">
        <v>0.4</v>
      </c>
      <c r="U90" s="78">
        <f ca="1">AVERAGE(OFFSET(A90,0,7,,MONTH(MAX($H$7:$S$7))))</f>
        <v>0.29333333333333333</v>
      </c>
      <c r="W90" s="78">
        <f>AVERAGE(H90:S90)</f>
        <v>0.17333333333333334</v>
      </c>
    </row>
    <row r="91" spans="2:23" ht="24" customHeight="1">
      <c r="H91" s="9"/>
      <c r="I91" s="9"/>
      <c r="J91" s="9"/>
      <c r="K91" s="9"/>
      <c r="L91" s="9"/>
      <c r="M91" s="9"/>
      <c r="V91" s="4"/>
    </row>
    <row r="92" spans="2:23" ht="24" customHeight="1">
      <c r="B92" s="25" t="s">
        <v>63</v>
      </c>
      <c r="C92" s="22"/>
      <c r="D92" s="22"/>
      <c r="E92" s="22"/>
      <c r="F92" s="23"/>
      <c r="G92" s="23"/>
      <c r="O92" s="24">
        <v>43678</v>
      </c>
      <c r="P92" s="24">
        <f>EDATE(O92,1)</f>
        <v>43709</v>
      </c>
      <c r="Q92" s="24">
        <f t="shared" ref="Q92:S92" si="63">EDATE(P92,1)</f>
        <v>43739</v>
      </c>
      <c r="R92" s="24">
        <f t="shared" si="63"/>
        <v>43770</v>
      </c>
      <c r="S92" s="24">
        <f t="shared" si="63"/>
        <v>43800</v>
      </c>
      <c r="V92" s="4"/>
    </row>
    <row r="93" spans="2:23" ht="5.0999999999999996" customHeight="1">
      <c r="B93" s="3"/>
      <c r="C93" s="6"/>
      <c r="D93" s="6"/>
      <c r="E93" s="6"/>
      <c r="O93" s="8"/>
      <c r="P93" s="8"/>
      <c r="Q93" s="8"/>
      <c r="R93" s="8"/>
      <c r="S93" s="8"/>
      <c r="V93" s="4"/>
    </row>
    <row r="94" spans="2:23" ht="15.95" customHeight="1">
      <c r="B94" s="75"/>
      <c r="C94" s="75"/>
      <c r="D94" s="75"/>
      <c r="E94" s="75"/>
      <c r="O94" s="76"/>
      <c r="P94" s="76"/>
      <c r="Q94" s="76"/>
      <c r="R94" s="76"/>
      <c r="S94" s="76"/>
      <c r="V94" s="4"/>
    </row>
    <row r="95" spans="2:23" ht="15.95" customHeight="1">
      <c r="B95" s="71" t="s">
        <v>53</v>
      </c>
      <c r="C95" s="71"/>
      <c r="D95" s="71"/>
      <c r="E95" s="71"/>
      <c r="O95" s="72">
        <f t="shared" ref="O95" si="64">+O96+O97</f>
        <v>1012623.6918499998</v>
      </c>
      <c r="P95" s="72">
        <f t="shared" ref="P95" si="65">+P96+P97</f>
        <v>1009357.1231499999</v>
      </c>
      <c r="Q95" s="72">
        <f t="shared" ref="Q95" si="66">+Q96+Q97</f>
        <v>880551.21533216769</v>
      </c>
      <c r="R95" s="72">
        <f t="shared" ref="R95" si="67">+R96+R97</f>
        <v>908723.60843905469</v>
      </c>
      <c r="S95" s="72">
        <f t="shared" ref="S95" si="68">+S96+S97</f>
        <v>1374037.3526155392</v>
      </c>
      <c r="V95" s="4"/>
    </row>
    <row r="96" spans="2:23" ht="15.95" customHeight="1">
      <c r="B96" s="73" t="s">
        <v>54</v>
      </c>
      <c r="C96" s="73"/>
      <c r="D96" s="73"/>
      <c r="E96" s="73"/>
      <c r="O96" s="74">
        <v>1010753.97185</v>
      </c>
      <c r="P96" s="74">
        <v>1008159.9131499999</v>
      </c>
      <c r="Q96" s="74">
        <v>879806.68533216766</v>
      </c>
      <c r="R96" s="74">
        <v>908241.83843905467</v>
      </c>
      <c r="S96" s="74">
        <v>1354317.2426155391</v>
      </c>
      <c r="V96" s="4"/>
    </row>
    <row r="97" spans="2:22" ht="15.95" customHeight="1">
      <c r="B97" s="73" t="s">
        <v>55</v>
      </c>
      <c r="C97" s="73"/>
      <c r="D97" s="73"/>
      <c r="E97" s="73"/>
      <c r="O97" s="74">
        <v>1869.71999999991</v>
      </c>
      <c r="P97" s="74">
        <v>1197.21</v>
      </c>
      <c r="Q97" s="74">
        <v>744.53</v>
      </c>
      <c r="R97" s="74">
        <v>481.77</v>
      </c>
      <c r="S97" s="74">
        <v>19720.11</v>
      </c>
      <c r="V97" s="4"/>
    </row>
    <row r="98" spans="2:22" ht="15.95" customHeight="1">
      <c r="B98" s="71" t="s">
        <v>56</v>
      </c>
      <c r="C98" s="71"/>
      <c r="D98" s="71"/>
      <c r="E98" s="71"/>
      <c r="O98" s="72">
        <v>-60944.92</v>
      </c>
      <c r="P98" s="72">
        <v>-52113.82</v>
      </c>
      <c r="Q98" s="72">
        <v>-89125.760000000009</v>
      </c>
      <c r="R98" s="72">
        <v>-155417.75</v>
      </c>
      <c r="S98" s="72">
        <v>-101855.24</v>
      </c>
      <c r="V98" s="4"/>
    </row>
    <row r="99" spans="2:22" ht="15.95" customHeight="1">
      <c r="B99" s="75" t="s">
        <v>57</v>
      </c>
      <c r="C99" s="75"/>
      <c r="D99" s="75"/>
      <c r="E99" s="75"/>
      <c r="O99" s="76">
        <f t="shared" ref="O99" si="69">+O95+O98</f>
        <v>951678.77184999979</v>
      </c>
      <c r="P99" s="76">
        <f t="shared" ref="P99" si="70">+P95+P98</f>
        <v>957243.30314999993</v>
      </c>
      <c r="Q99" s="76">
        <f t="shared" ref="Q99" si="71">+Q95+Q98</f>
        <v>791425.45533216768</v>
      </c>
      <c r="R99" s="76">
        <f t="shared" ref="R99" si="72">+R95+R98</f>
        <v>753305.85843905469</v>
      </c>
      <c r="S99" s="76">
        <f t="shared" ref="S99" si="73">+S95+S98</f>
        <v>1272182.1126155392</v>
      </c>
      <c r="V99" s="4"/>
    </row>
    <row r="100" spans="2:22" ht="15.95" customHeight="1">
      <c r="B100" s="71" t="s">
        <v>60</v>
      </c>
      <c r="C100" s="71"/>
      <c r="D100" s="71"/>
      <c r="E100" s="71"/>
      <c r="O100" s="72">
        <v>336895</v>
      </c>
      <c r="P100" s="72">
        <v>0</v>
      </c>
      <c r="Q100" s="72">
        <v>0</v>
      </c>
      <c r="R100" s="72">
        <v>0</v>
      </c>
      <c r="S100" s="72">
        <v>4975680</v>
      </c>
      <c r="V100" s="4"/>
    </row>
    <row r="101" spans="2:22" ht="15.95" customHeight="1">
      <c r="B101" s="75" t="s">
        <v>58</v>
      </c>
      <c r="C101" s="77"/>
      <c r="D101" s="77"/>
      <c r="E101" s="77"/>
      <c r="O101" s="78">
        <v>0.36723085928998639</v>
      </c>
      <c r="P101" s="78">
        <v>0.36937808340729306</v>
      </c>
      <c r="Q101" s="78">
        <v>0.30539280545327713</v>
      </c>
      <c r="R101" s="78">
        <v>0.29068333337412877</v>
      </c>
      <c r="S101" s="78">
        <v>0.49090569655239791</v>
      </c>
      <c r="V101" s="4"/>
    </row>
    <row r="102" spans="2:22" ht="15.95" customHeight="1">
      <c r="B102" s="75" t="s">
        <v>59</v>
      </c>
      <c r="C102" s="77"/>
      <c r="D102" s="77"/>
      <c r="E102" s="77"/>
      <c r="O102" s="78">
        <v>0.13</v>
      </c>
      <c r="P102" s="78">
        <v>0</v>
      </c>
      <c r="Q102" s="78">
        <v>0</v>
      </c>
      <c r="R102" s="78">
        <v>0</v>
      </c>
      <c r="S102" s="78">
        <v>1.92</v>
      </c>
      <c r="V102" s="4"/>
    </row>
    <row r="103" spans="2:22" ht="17.45" customHeight="1">
      <c r="V103" s="4"/>
    </row>
    <row r="104" spans="2:22" ht="17.45" customHeight="1">
      <c r="V10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W101"/>
  <sheetViews>
    <sheetView showGridLines="0" zoomScale="85" zoomScaleNormal="85" workbookViewId="0">
      <pane xSplit="7" ySplit="8" topLeftCell="CC9" activePane="bottomRight" state="frozen"/>
      <selection activeCell="G33" sqref="G33"/>
      <selection pane="topRight" activeCell="G33" sqref="G33"/>
      <selection pane="bottomLeft" activeCell="G33" sqref="G33"/>
      <selection pane="bottomRight" activeCell="CQ1" sqref="CQ1"/>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94" width="12.7109375" style="4" customWidth="1"/>
    <col min="95" max="95" width="0.85546875" style="5" customWidth="1"/>
    <col min="96" max="96" width="15.7109375" style="4" customWidth="1"/>
    <col min="97" max="97" width="0.85546875" style="5" customWidth="1"/>
    <col min="98" max="98" width="15.7109375" style="4" customWidth="1"/>
    <col min="99" max="99" width="0.85546875" style="5" customWidth="1"/>
    <col min="100" max="16384" width="10.7109375" style="4"/>
  </cols>
  <sheetData>
    <row r="1" spans="2:101" ht="9.9499999999999993" customHeight="1"/>
    <row r="6" spans="2:101" ht="17.45" customHeight="1">
      <c r="CT6" s="34"/>
    </row>
    <row r="7" spans="2:101"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P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4">
        <f t="shared" si="4"/>
        <v>45901</v>
      </c>
      <c r="CL7" s="24">
        <f t="shared" si="4"/>
        <v>45931</v>
      </c>
      <c r="CM7" s="24">
        <f t="shared" si="4"/>
        <v>45962</v>
      </c>
      <c r="CN7" s="24">
        <f t="shared" si="4"/>
        <v>45992</v>
      </c>
      <c r="CO7" s="24">
        <f t="shared" si="4"/>
        <v>46023</v>
      </c>
      <c r="CP7" s="24">
        <f t="shared" si="4"/>
        <v>46054</v>
      </c>
      <c r="CQ7" s="23"/>
      <c r="CR7" s="67">
        <v>2026</v>
      </c>
      <c r="CS7" s="23"/>
      <c r="CT7" s="26" t="str">
        <f>"Jan/"&amp;PROPER(TEXT(MAX(H7:CQ7),"mmm"))&amp;"-25"</f>
        <v>Jan/Fev-25</v>
      </c>
      <c r="CU7" s="23"/>
      <c r="CV7" s="79" t="s">
        <v>64</v>
      </c>
      <c r="CW7" s="79" t="s">
        <v>64</v>
      </c>
    </row>
    <row r="8" spans="2:101"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K8" s="66">
        <f t="shared" ref="CK8:CL8" si="32">YEAR(CK7)</f>
        <v>2025</v>
      </c>
      <c r="CL8" s="66">
        <f t="shared" si="32"/>
        <v>2025</v>
      </c>
      <c r="CM8" s="66">
        <f t="shared" ref="CM8:CN8" si="33">YEAR(CM7)</f>
        <v>2025</v>
      </c>
      <c r="CN8" s="66">
        <f t="shared" si="33"/>
        <v>2025</v>
      </c>
      <c r="CO8" s="66">
        <f t="shared" ref="CO8:CP8" si="34">YEAR(CO7)</f>
        <v>2026</v>
      </c>
      <c r="CP8" s="66">
        <f t="shared" si="34"/>
        <v>2026</v>
      </c>
      <c r="CR8" s="7"/>
      <c r="CT8" s="7"/>
    </row>
    <row r="9" spans="2:101"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R9" s="7"/>
      <c r="CT9" s="7"/>
    </row>
    <row r="10" spans="2:101"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R10" s="10"/>
      <c r="CS10" s="10"/>
      <c r="CT10" s="10"/>
      <c r="CU10" s="10"/>
    </row>
    <row r="11" spans="2:101"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K11" s="43">
        <v>1055462.4882499995</v>
      </c>
      <c r="CL11" s="43">
        <v>1047720.3600999994</v>
      </c>
      <c r="CM11" s="43">
        <v>1090304.5487500001</v>
      </c>
      <c r="CN11" s="43">
        <v>1221687.7842999995</v>
      </c>
      <c r="CO11" s="43">
        <v>1375224.3371500005</v>
      </c>
      <c r="CP11" s="43">
        <v>1078898.9995499998</v>
      </c>
      <c r="CR11" s="43">
        <f t="shared" ref="CR11:CR24" si="35">SUMIFS($H11:$CQ11,$H$8:$CQ$8,$CR$7)</f>
        <v>2454123.3367000003</v>
      </c>
      <c r="CS11" s="27"/>
      <c r="CT11" s="43">
        <f ca="1">SUM(OFFSET($B11,0,COLUMN($CC$7)-2,1,MONTH(MAX($H$7:$CQ$7))))</f>
        <v>2354033.8907999992</v>
      </c>
      <c r="CU11" s="27"/>
    </row>
    <row r="12" spans="2:101"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K12" s="43">
        <v>83413.329549999995</v>
      </c>
      <c r="CL12" s="43">
        <v>59155.827399999995</v>
      </c>
      <c r="CM12" s="43">
        <v>56305.535099999994</v>
      </c>
      <c r="CN12" s="43">
        <v>109624.97234999998</v>
      </c>
      <c r="CO12" s="43">
        <v>483088.56314999994</v>
      </c>
      <c r="CP12" s="43">
        <v>63503.926399999997</v>
      </c>
      <c r="CR12" s="43">
        <f t="shared" si="35"/>
        <v>546592.48954999994</v>
      </c>
      <c r="CS12" s="27"/>
      <c r="CT12" s="43">
        <f t="shared" ref="CT12:CT24" ca="1" si="36">SUM(OFFSET($B12,0,COLUMN($CC$7)-2,1,MONTH(MAX($H$7:$CQ$7))))</f>
        <v>534935.97</v>
      </c>
      <c r="CU12" s="27"/>
    </row>
    <row r="13" spans="2:101"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43">
        <v>171346.83369999999</v>
      </c>
      <c r="CL13" s="43">
        <v>168871.53144999998</v>
      </c>
      <c r="CM13" s="43">
        <v>224821.27914999999</v>
      </c>
      <c r="CN13" s="43">
        <v>349001.95874999993</v>
      </c>
      <c r="CO13" s="43">
        <v>160615.1183</v>
      </c>
      <c r="CP13" s="43">
        <v>186868.82370000001</v>
      </c>
      <c r="CQ13" s="27"/>
      <c r="CR13" s="43">
        <f t="shared" si="35"/>
        <v>347483.94200000004</v>
      </c>
      <c r="CS13" s="27"/>
      <c r="CT13" s="43">
        <f t="shared" ca="1" si="36"/>
        <v>291014.84675000003</v>
      </c>
      <c r="CU13" s="27"/>
    </row>
    <row r="14" spans="2:101"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43">
        <v>12442.371849999998</v>
      </c>
      <c r="CL14" s="43">
        <v>19860.796099999996</v>
      </c>
      <c r="CM14" s="43">
        <v>31773.264600000013</v>
      </c>
      <c r="CN14" s="43">
        <v>18960.333799999997</v>
      </c>
      <c r="CO14" s="43">
        <v>32660.94095</v>
      </c>
      <c r="CP14" s="43">
        <v>9331.0789999999997</v>
      </c>
      <c r="CQ14" s="27"/>
      <c r="CR14" s="43">
        <f t="shared" si="35"/>
        <v>41992.019950000002</v>
      </c>
      <c r="CS14" s="27"/>
      <c r="CT14" s="43">
        <f t="shared" ca="1" si="36"/>
        <v>29062.968050000003</v>
      </c>
      <c r="CU14" s="27"/>
    </row>
    <row r="15" spans="2:101" ht="17.45" customHeight="1">
      <c r="B15" s="28" t="s">
        <v>28</v>
      </c>
      <c r="C15" s="16"/>
      <c r="D15" s="16"/>
      <c r="E15" s="16"/>
      <c r="F15" s="16"/>
      <c r="G15" s="27"/>
      <c r="H15" s="27"/>
      <c r="I15" s="29">
        <f>SUM(I11:I14)</f>
        <v>1591606.9294499999</v>
      </c>
      <c r="J15" s="29">
        <f t="shared" ref="J15:BU15" si="37">SUM(J11:J14)</f>
        <v>1022419.8959999999</v>
      </c>
      <c r="K15" s="29">
        <f t="shared" si="37"/>
        <v>920974.7561499998</v>
      </c>
      <c r="L15" s="29">
        <f t="shared" si="37"/>
        <v>978402.35234999994</v>
      </c>
      <c r="M15" s="29">
        <f t="shared" si="37"/>
        <v>1067487.0810999998</v>
      </c>
      <c r="N15" s="29">
        <f t="shared" si="37"/>
        <v>1008793.76345</v>
      </c>
      <c r="O15" s="29">
        <f t="shared" si="37"/>
        <v>998290.78624999966</v>
      </c>
      <c r="P15" s="29">
        <f t="shared" si="37"/>
        <v>1045640.38205</v>
      </c>
      <c r="Q15" s="29">
        <f t="shared" si="37"/>
        <v>975775.25025000016</v>
      </c>
      <c r="R15" s="29">
        <f t="shared" si="37"/>
        <v>1003611.20875</v>
      </c>
      <c r="S15" s="29">
        <f t="shared" si="37"/>
        <v>1023863.2374000002</v>
      </c>
      <c r="T15" s="29">
        <f t="shared" si="37"/>
        <v>1140573.4255000004</v>
      </c>
      <c r="U15" s="29">
        <f t="shared" si="37"/>
        <v>1651562.2017499993</v>
      </c>
      <c r="V15" s="29">
        <f t="shared" si="37"/>
        <v>1073430.73015</v>
      </c>
      <c r="W15" s="29">
        <f t="shared" si="37"/>
        <v>848493.1729499998</v>
      </c>
      <c r="X15" s="29">
        <f t="shared" si="37"/>
        <v>367942.22484999988</v>
      </c>
      <c r="Y15" s="29">
        <f t="shared" si="37"/>
        <v>178855.84730000002</v>
      </c>
      <c r="Z15" s="29">
        <f t="shared" si="37"/>
        <v>153298.45604999992</v>
      </c>
      <c r="AA15" s="29">
        <f t="shared" si="37"/>
        <v>416260.42479999998</v>
      </c>
      <c r="AB15" s="29">
        <f t="shared" si="37"/>
        <v>466528.70294999983</v>
      </c>
      <c r="AC15" s="29">
        <f t="shared" si="37"/>
        <v>675826.89345000009</v>
      </c>
      <c r="AD15" s="29">
        <f t="shared" si="37"/>
        <v>703680.75884999975</v>
      </c>
      <c r="AE15" s="29">
        <f t="shared" si="37"/>
        <v>840478.2109500001</v>
      </c>
      <c r="AF15" s="29">
        <f t="shared" si="37"/>
        <v>916245.10439999972</v>
      </c>
      <c r="AG15" s="29">
        <f t="shared" si="37"/>
        <v>1290034.6146499994</v>
      </c>
      <c r="AH15" s="29">
        <f t="shared" si="37"/>
        <v>710481.35854999989</v>
      </c>
      <c r="AI15" s="29">
        <f t="shared" si="37"/>
        <v>789340.96634999989</v>
      </c>
      <c r="AJ15" s="29">
        <f t="shared" si="37"/>
        <v>527975.08785000001</v>
      </c>
      <c r="AK15" s="29">
        <f t="shared" si="37"/>
        <v>648488.47009999992</v>
      </c>
      <c r="AL15" s="29">
        <f t="shared" si="37"/>
        <v>891794.79099999974</v>
      </c>
      <c r="AM15" s="29">
        <f t="shared" si="37"/>
        <v>1025078.64725</v>
      </c>
      <c r="AN15" s="29">
        <f t="shared" si="37"/>
        <v>978096.59933249978</v>
      </c>
      <c r="AO15" s="29">
        <f t="shared" si="37"/>
        <v>978045.62689999992</v>
      </c>
      <c r="AP15" s="29">
        <f t="shared" si="37"/>
        <v>999183.75874999992</v>
      </c>
      <c r="AQ15" s="29">
        <f t="shared" si="37"/>
        <v>1106085.8821999999</v>
      </c>
      <c r="AR15" s="29">
        <f t="shared" si="37"/>
        <v>1117354.0453999995</v>
      </c>
      <c r="AS15" s="29">
        <f t="shared" si="37"/>
        <v>1573601.3334499996</v>
      </c>
      <c r="AT15" s="29">
        <f t="shared" si="37"/>
        <v>1027294.6826999999</v>
      </c>
      <c r="AU15" s="29">
        <f t="shared" si="37"/>
        <v>1182361.8338500001</v>
      </c>
      <c r="AV15" s="29">
        <f t="shared" si="37"/>
        <v>1144881.4766999998</v>
      </c>
      <c r="AW15" s="29">
        <f t="shared" si="37"/>
        <v>1120814.4278999998</v>
      </c>
      <c r="AX15" s="29">
        <f t="shared" si="37"/>
        <v>1151553.4430999996</v>
      </c>
      <c r="AY15" s="29">
        <f t="shared" si="37"/>
        <v>1232120.5281999998</v>
      </c>
      <c r="AZ15" s="29">
        <f t="shared" si="37"/>
        <v>1082761.1813500002</v>
      </c>
      <c r="BA15" s="29">
        <f t="shared" si="37"/>
        <v>1092711.8223000001</v>
      </c>
      <c r="BB15" s="29">
        <f t="shared" si="37"/>
        <v>1112581.5718499997</v>
      </c>
      <c r="BC15" s="29">
        <f t="shared" si="37"/>
        <v>1184985.4063999997</v>
      </c>
      <c r="BD15" s="29">
        <f t="shared" si="37"/>
        <v>1357422.5498499996</v>
      </c>
      <c r="BE15" s="29">
        <f t="shared" si="37"/>
        <v>1872941.4323500001</v>
      </c>
      <c r="BF15" s="29">
        <f t="shared" si="37"/>
        <v>1131045.3049000006</v>
      </c>
      <c r="BG15" s="29">
        <f t="shared" si="37"/>
        <v>1204480.1147999996</v>
      </c>
      <c r="BH15" s="29">
        <f t="shared" si="37"/>
        <v>1258891.9167500001</v>
      </c>
      <c r="BI15" s="29">
        <f t="shared" si="37"/>
        <v>1256081.2013999997</v>
      </c>
      <c r="BJ15" s="29">
        <f t="shared" si="37"/>
        <v>1377694.2300999998</v>
      </c>
      <c r="BK15" s="29">
        <f t="shared" si="37"/>
        <v>1343690.2971999999</v>
      </c>
      <c r="BL15" s="29">
        <f t="shared" si="37"/>
        <v>1272026.1898999999</v>
      </c>
      <c r="BM15" s="29">
        <f t="shared" si="37"/>
        <v>1154976.3546999998</v>
      </c>
      <c r="BN15" s="29">
        <f t="shared" si="37"/>
        <v>1183269.4574500001</v>
      </c>
      <c r="BO15" s="29">
        <f t="shared" si="37"/>
        <v>1297923.8779500013</v>
      </c>
      <c r="BP15" s="29">
        <f t="shared" si="37"/>
        <v>1427314.8997000004</v>
      </c>
      <c r="BQ15" s="29">
        <f t="shared" si="37"/>
        <v>1887421.6247499997</v>
      </c>
      <c r="BR15" s="29">
        <f t="shared" si="37"/>
        <v>1199793.6462000001</v>
      </c>
      <c r="BS15" s="29">
        <f t="shared" si="37"/>
        <v>1192454.3721999996</v>
      </c>
      <c r="BT15" s="29">
        <f t="shared" si="37"/>
        <v>1179597.0792999999</v>
      </c>
      <c r="BU15" s="29">
        <f t="shared" si="37"/>
        <v>1183421.6660999998</v>
      </c>
      <c r="BV15" s="29">
        <f t="shared" ref="BV15:CC15" si="38">SUM(BV11:BV14)</f>
        <v>1241689.1382500001</v>
      </c>
      <c r="BW15" s="29">
        <f t="shared" si="38"/>
        <v>1314231.2165499998</v>
      </c>
      <c r="BX15" s="29">
        <f t="shared" si="38"/>
        <v>1308824.1539999994</v>
      </c>
      <c r="BY15" s="29">
        <f t="shared" si="38"/>
        <v>1178878.8176999995</v>
      </c>
      <c r="BZ15" s="29">
        <f t="shared" si="38"/>
        <v>1402681.6957499995</v>
      </c>
      <c r="CA15" s="29">
        <f t="shared" si="38"/>
        <v>1339245.4221000001</v>
      </c>
      <c r="CB15" s="29">
        <f t="shared" si="38"/>
        <v>1568772.3469500004</v>
      </c>
      <c r="CC15" s="29">
        <f t="shared" si="38"/>
        <v>2001572.2320999994</v>
      </c>
      <c r="CD15" s="29">
        <f t="shared" ref="CD15:CE15" si="39">SUM(CD11:CD14)</f>
        <v>1207475.4434999996</v>
      </c>
      <c r="CE15" s="29">
        <f t="shared" si="39"/>
        <v>1247246.2997499998</v>
      </c>
      <c r="CF15" s="29">
        <f t="shared" ref="CF15:CG15" si="40">SUM(CF11:CF14)</f>
        <v>1206030.01795</v>
      </c>
      <c r="CG15" s="29">
        <f t="shared" si="40"/>
        <v>1449795.3810999999</v>
      </c>
      <c r="CH15" s="29">
        <f t="shared" ref="CH15:CI15" si="41">SUM(CH11:CH14)</f>
        <v>1379809.7262999997</v>
      </c>
      <c r="CI15" s="29">
        <f t="shared" si="41"/>
        <v>1228582.1379</v>
      </c>
      <c r="CJ15" s="29">
        <f t="shared" ref="CJ15:CK15" si="42">SUM(CJ11:CJ14)</f>
        <v>1276752.1514999995</v>
      </c>
      <c r="CK15" s="29">
        <f t="shared" si="42"/>
        <v>1322665.0233499995</v>
      </c>
      <c r="CL15" s="29">
        <f t="shared" ref="CL15:CM15" si="43">SUM(CL11:CL14)</f>
        <v>1295608.5150499991</v>
      </c>
      <c r="CM15" s="29">
        <f t="shared" si="43"/>
        <v>1403204.6276000002</v>
      </c>
      <c r="CN15" s="29">
        <f t="shared" ref="CN15:CO15" si="44">SUM(CN11:CN14)</f>
        <v>1699275.0491999993</v>
      </c>
      <c r="CO15" s="29">
        <f t="shared" si="44"/>
        <v>2051588.9595500003</v>
      </c>
      <c r="CP15" s="29">
        <f t="shared" ref="CP15" si="45">SUM(CP11:CP14)</f>
        <v>1338602.8286499998</v>
      </c>
      <c r="CQ15" s="27"/>
      <c r="CR15" s="29">
        <f t="shared" si="35"/>
        <v>3390191.7882000003</v>
      </c>
      <c r="CS15" s="27"/>
      <c r="CT15" s="29">
        <f t="shared" ca="1" si="36"/>
        <v>3209047.6755999988</v>
      </c>
      <c r="CU15" s="27"/>
    </row>
    <row r="16" spans="2:101"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3">
        <v>-179288.14599999998</v>
      </c>
      <c r="CL16" s="43">
        <v>-178422.2273</v>
      </c>
      <c r="CM16" s="43">
        <v>-190404.37794999999</v>
      </c>
      <c r="CN16" s="43">
        <v>-194494.73949999997</v>
      </c>
      <c r="CO16" s="43">
        <v>-195305.22200000001</v>
      </c>
      <c r="CP16" s="43">
        <v>-203719.23485000001</v>
      </c>
      <c r="CQ16" s="42"/>
      <c r="CR16" s="43">
        <f t="shared" si="35"/>
        <v>-399024.45685000002</v>
      </c>
      <c r="CS16" s="43"/>
      <c r="CT16" s="43">
        <f t="shared" ca="1" si="36"/>
        <v>-521109.4926</v>
      </c>
      <c r="CU16" s="43"/>
    </row>
    <row r="17" spans="2:99"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3">
        <v>-316114.90394999995</v>
      </c>
      <c r="CL17" s="43">
        <v>-327476.26260000002</v>
      </c>
      <c r="CM17" s="43">
        <v>-225102.82554999998</v>
      </c>
      <c r="CN17" s="43">
        <v>-263313.54404999997</v>
      </c>
      <c r="CO17" s="43">
        <v>-193702.01059999998</v>
      </c>
      <c r="CP17" s="43">
        <v>-174143.05855000002</v>
      </c>
      <c r="CQ17" s="42"/>
      <c r="CR17" s="43">
        <f t="shared" si="35"/>
        <v>-367845.06915</v>
      </c>
      <c r="CS17" s="43"/>
      <c r="CT17" s="43">
        <f t="shared" ca="1" si="36"/>
        <v>-361862.51474999997</v>
      </c>
      <c r="CU17" s="43"/>
    </row>
    <row r="18" spans="2:99" ht="17.45" customHeight="1">
      <c r="B18" s="28" t="s">
        <v>4</v>
      </c>
      <c r="C18" s="16"/>
      <c r="D18" s="16"/>
      <c r="E18" s="16"/>
      <c r="F18" s="16"/>
      <c r="G18" s="27"/>
      <c r="H18" s="27"/>
      <c r="I18" s="29">
        <f>I17+I16</f>
        <v>-339511.25430000003</v>
      </c>
      <c r="J18" s="29">
        <f t="shared" ref="J18:BU18" si="46">J17+J16</f>
        <v>-343258.08149999997</v>
      </c>
      <c r="K18" s="29">
        <f t="shared" si="46"/>
        <v>-322975.69579999999</v>
      </c>
      <c r="L18" s="29">
        <f t="shared" si="46"/>
        <v>-269852.35844999994</v>
      </c>
      <c r="M18" s="29">
        <f t="shared" si="46"/>
        <v>-265587.07795000001</v>
      </c>
      <c r="N18" s="29">
        <f t="shared" si="46"/>
        <v>-282153.00445000001</v>
      </c>
      <c r="O18" s="29">
        <f t="shared" si="46"/>
        <v>-288940.01154999994</v>
      </c>
      <c r="P18" s="29">
        <f t="shared" si="46"/>
        <v>-316650.56335000001</v>
      </c>
      <c r="Q18" s="29">
        <f t="shared" si="46"/>
        <v>-325086.28639999998</v>
      </c>
      <c r="R18" s="29">
        <f t="shared" si="46"/>
        <v>-372676.93914999999</v>
      </c>
      <c r="S18" s="29">
        <f t="shared" si="46"/>
        <v>-285900.28060000006</v>
      </c>
      <c r="T18" s="29">
        <f t="shared" si="46"/>
        <v>-305002.44974999991</v>
      </c>
      <c r="U18" s="29">
        <f t="shared" si="46"/>
        <v>-302625.5515</v>
      </c>
      <c r="V18" s="29">
        <f t="shared" si="46"/>
        <v>-299852.72314999963</v>
      </c>
      <c r="W18" s="29">
        <f t="shared" si="46"/>
        <v>-302212.26929999993</v>
      </c>
      <c r="X18" s="29">
        <f t="shared" si="46"/>
        <v>-221738.1789</v>
      </c>
      <c r="Y18" s="29">
        <f t="shared" si="46"/>
        <v>-189332.65764999998</v>
      </c>
      <c r="Z18" s="29">
        <f t="shared" si="46"/>
        <v>-207817.57530000003</v>
      </c>
      <c r="AA18" s="29">
        <f t="shared" si="46"/>
        <v>-197955.76804999996</v>
      </c>
      <c r="AB18" s="29">
        <f t="shared" si="46"/>
        <v>-185531.25199999998</v>
      </c>
      <c r="AC18" s="29">
        <f t="shared" si="46"/>
        <v>-230301.64829999997</v>
      </c>
      <c r="AD18" s="29">
        <f t="shared" si="46"/>
        <v>-235541.62480000002</v>
      </c>
      <c r="AE18" s="29">
        <f t="shared" si="46"/>
        <v>-205229.97350000002</v>
      </c>
      <c r="AF18" s="29">
        <f t="shared" si="46"/>
        <v>-270818.07909999997</v>
      </c>
      <c r="AG18" s="29">
        <f t="shared" si="46"/>
        <v>-290791.62735000002</v>
      </c>
      <c r="AH18" s="29">
        <f t="shared" si="46"/>
        <v>-285001.45349999995</v>
      </c>
      <c r="AI18" s="29">
        <f t="shared" si="46"/>
        <v>-290459.49195</v>
      </c>
      <c r="AJ18" s="29">
        <f t="shared" si="46"/>
        <v>-256388.26764999999</v>
      </c>
      <c r="AK18" s="29">
        <f t="shared" si="46"/>
        <v>-250884.6042</v>
      </c>
      <c r="AL18" s="29">
        <f t="shared" si="46"/>
        <v>-244170.14085</v>
      </c>
      <c r="AM18" s="29">
        <f t="shared" si="46"/>
        <v>-246991.33535000001</v>
      </c>
      <c r="AN18" s="29">
        <f t="shared" si="46"/>
        <v>-263160.01045</v>
      </c>
      <c r="AO18" s="29">
        <f t="shared" si="46"/>
        <v>-249728.21485000005</v>
      </c>
      <c r="AP18" s="29">
        <f t="shared" si="46"/>
        <v>-263941.63604999997</v>
      </c>
      <c r="AQ18" s="29">
        <f t="shared" si="46"/>
        <v>-268870.84424999997</v>
      </c>
      <c r="AR18" s="29">
        <f t="shared" si="46"/>
        <v>-299355.01645</v>
      </c>
      <c r="AS18" s="29">
        <f t="shared" si="46"/>
        <v>-305552.76024999993</v>
      </c>
      <c r="AT18" s="29">
        <f t="shared" si="46"/>
        <v>-298455.01769999997</v>
      </c>
      <c r="AU18" s="29">
        <f t="shared" si="46"/>
        <v>-320972.77655000001</v>
      </c>
      <c r="AV18" s="29">
        <f t="shared" si="46"/>
        <v>-308241.95614999998</v>
      </c>
      <c r="AW18" s="29">
        <f t="shared" si="46"/>
        <v>-299718.21699999995</v>
      </c>
      <c r="AX18" s="29">
        <f t="shared" si="46"/>
        <v>-291832.78984999994</v>
      </c>
      <c r="AY18" s="29">
        <f t="shared" si="46"/>
        <v>-287351.42570000002</v>
      </c>
      <c r="AZ18" s="29">
        <f t="shared" si="46"/>
        <v>-260393.08049999998</v>
      </c>
      <c r="BA18" s="29">
        <f t="shared" si="46"/>
        <v>-277091.76115000003</v>
      </c>
      <c r="BB18" s="29">
        <f t="shared" si="46"/>
        <v>-175844.65934999997</v>
      </c>
      <c r="BC18" s="29">
        <f t="shared" si="46"/>
        <v>-338887.01304999995</v>
      </c>
      <c r="BD18" s="29">
        <f t="shared" si="46"/>
        <v>-273474.73524999997</v>
      </c>
      <c r="BE18" s="29">
        <f t="shared" si="46"/>
        <v>-287607.25420000002</v>
      </c>
      <c r="BF18" s="29">
        <f t="shared" si="46"/>
        <v>-317759.29830000002</v>
      </c>
      <c r="BG18" s="29">
        <f t="shared" si="46"/>
        <v>-352488.81105000002</v>
      </c>
      <c r="BH18" s="29">
        <f t="shared" si="46"/>
        <v>-334323.55674999993</v>
      </c>
      <c r="BI18" s="29">
        <f t="shared" si="46"/>
        <v>-317966.3701</v>
      </c>
      <c r="BJ18" s="29">
        <f t="shared" si="46"/>
        <v>-304137.79029999999</v>
      </c>
      <c r="BK18" s="29">
        <f t="shared" si="46"/>
        <v>-281225.18175000005</v>
      </c>
      <c r="BL18" s="29">
        <f t="shared" si="46"/>
        <v>-317167.18799999997</v>
      </c>
      <c r="BM18" s="29">
        <f t="shared" si="46"/>
        <v>-293735.57865000004</v>
      </c>
      <c r="BN18" s="29">
        <f t="shared" si="46"/>
        <v>-267837.96724999999</v>
      </c>
      <c r="BO18" s="29">
        <f t="shared" si="46"/>
        <v>-253433.43205</v>
      </c>
      <c r="BP18" s="29">
        <f t="shared" si="46"/>
        <v>-236392.49455</v>
      </c>
      <c r="BQ18" s="29">
        <f t="shared" si="46"/>
        <v>-287783.93975000002</v>
      </c>
      <c r="BR18" s="29">
        <f t="shared" si="46"/>
        <v>-288622.62580000004</v>
      </c>
      <c r="BS18" s="29">
        <f t="shared" si="46"/>
        <v>-292526.1986</v>
      </c>
      <c r="BT18" s="29">
        <f t="shared" si="46"/>
        <v>-298918.47644999996</v>
      </c>
      <c r="BU18" s="29">
        <f t="shared" si="46"/>
        <v>-274117.21189999999</v>
      </c>
      <c r="BV18" s="29">
        <f t="shared" ref="BV18:CC18" si="47">BV17+BV16</f>
        <v>-262033.35765000002</v>
      </c>
      <c r="BW18" s="29">
        <f t="shared" si="47"/>
        <v>-267977.0797</v>
      </c>
      <c r="BX18" s="29">
        <f t="shared" si="47"/>
        <v>-309409.59844999993</v>
      </c>
      <c r="BY18" s="29">
        <f t="shared" si="47"/>
        <v>-305598.78674999997</v>
      </c>
      <c r="BZ18" s="29">
        <f t="shared" si="47"/>
        <v>-292385.16625000001</v>
      </c>
      <c r="CA18" s="29">
        <f t="shared" si="47"/>
        <v>-365056.51659999997</v>
      </c>
      <c r="CB18" s="29">
        <f t="shared" si="47"/>
        <v>-352313.90304999996</v>
      </c>
      <c r="CC18" s="29">
        <f t="shared" si="47"/>
        <v>-456249.37949999992</v>
      </c>
      <c r="CD18" s="29">
        <f t="shared" ref="CD18:CE18" si="48">CD17+CD16</f>
        <v>-426722.62784999999</v>
      </c>
      <c r="CE18" s="29">
        <f t="shared" si="48"/>
        <v>-409321.22</v>
      </c>
      <c r="CF18" s="29">
        <f t="shared" ref="CF18:CG18" si="49">CF17+CF16</f>
        <v>-380079.57349999994</v>
      </c>
      <c r="CG18" s="29">
        <f t="shared" si="49"/>
        <v>-438950.97100000002</v>
      </c>
      <c r="CH18" s="29">
        <f t="shared" ref="CH18:CI18" si="50">CH17+CH16</f>
        <v>-385659.47449999995</v>
      </c>
      <c r="CI18" s="29">
        <f t="shared" si="50"/>
        <v>-422907.20984999998</v>
      </c>
      <c r="CJ18" s="29">
        <f t="shared" ref="CJ18:CK18" si="51">CJ17+CJ16</f>
        <v>-340023.22155000002</v>
      </c>
      <c r="CK18" s="29">
        <f t="shared" si="51"/>
        <v>-495403.0499499999</v>
      </c>
      <c r="CL18" s="29">
        <f t="shared" ref="CL18:CM18" si="52">CL17+CL16</f>
        <v>-505898.48990000004</v>
      </c>
      <c r="CM18" s="29">
        <f t="shared" si="52"/>
        <v>-415507.20349999995</v>
      </c>
      <c r="CN18" s="29">
        <f t="shared" ref="CN18:CO18" si="53">CN17+CN16</f>
        <v>-457808.28354999993</v>
      </c>
      <c r="CO18" s="29">
        <f t="shared" si="53"/>
        <v>-389007.23259999999</v>
      </c>
      <c r="CP18" s="29">
        <f t="shared" ref="CP18" si="54">CP17+CP16</f>
        <v>-377862.29340000002</v>
      </c>
      <c r="CQ18" s="27"/>
      <c r="CR18" s="38">
        <f t="shared" si="35"/>
        <v>-766869.52600000007</v>
      </c>
      <c r="CS18" s="27"/>
      <c r="CT18" s="38">
        <f t="shared" ca="1" si="36"/>
        <v>-882972.00734999985</v>
      </c>
      <c r="CU18" s="27"/>
    </row>
    <row r="19" spans="2:99" ht="17.45" customHeight="1">
      <c r="B19" s="47" t="s">
        <v>74</v>
      </c>
      <c r="C19" s="48"/>
      <c r="D19" s="48"/>
      <c r="E19" s="48"/>
      <c r="F19" s="68"/>
      <c r="G19" s="27"/>
      <c r="H19" s="27"/>
      <c r="I19" s="49">
        <f>I18+I15</f>
        <v>1252095.67515</v>
      </c>
      <c r="J19" s="49">
        <f t="shared" ref="J19:BU19" si="55">J18+J15</f>
        <v>679161.81449999998</v>
      </c>
      <c r="K19" s="49">
        <f t="shared" si="55"/>
        <v>597999.06034999981</v>
      </c>
      <c r="L19" s="49">
        <f t="shared" si="55"/>
        <v>708549.9939</v>
      </c>
      <c r="M19" s="49">
        <f t="shared" si="55"/>
        <v>801900.00314999977</v>
      </c>
      <c r="N19" s="49">
        <f t="shared" si="55"/>
        <v>726640.75899999996</v>
      </c>
      <c r="O19" s="49">
        <f t="shared" si="55"/>
        <v>709350.77469999972</v>
      </c>
      <c r="P19" s="49">
        <f t="shared" si="55"/>
        <v>728989.81869999995</v>
      </c>
      <c r="Q19" s="49">
        <f t="shared" si="55"/>
        <v>650688.96385000017</v>
      </c>
      <c r="R19" s="49">
        <f t="shared" si="55"/>
        <v>630934.2696</v>
      </c>
      <c r="S19" s="49">
        <f t="shared" si="55"/>
        <v>737962.95680000016</v>
      </c>
      <c r="T19" s="49">
        <f t="shared" si="55"/>
        <v>835570.97575000045</v>
      </c>
      <c r="U19" s="49">
        <f t="shared" si="55"/>
        <v>1348936.6502499992</v>
      </c>
      <c r="V19" s="49">
        <f t="shared" si="55"/>
        <v>773578.00700000033</v>
      </c>
      <c r="W19" s="49">
        <f t="shared" si="55"/>
        <v>546280.90364999988</v>
      </c>
      <c r="X19" s="49">
        <f t="shared" si="55"/>
        <v>146204.04594999988</v>
      </c>
      <c r="Y19" s="49">
        <f t="shared" si="55"/>
        <v>-10476.810349999956</v>
      </c>
      <c r="Z19" s="49">
        <f t="shared" si="55"/>
        <v>-54519.119250000105</v>
      </c>
      <c r="AA19" s="49">
        <f t="shared" si="55"/>
        <v>218304.65675000002</v>
      </c>
      <c r="AB19" s="49">
        <f t="shared" si="55"/>
        <v>280997.45094999985</v>
      </c>
      <c r="AC19" s="49">
        <f t="shared" si="55"/>
        <v>445525.24515000009</v>
      </c>
      <c r="AD19" s="49">
        <f t="shared" si="55"/>
        <v>468139.13404999976</v>
      </c>
      <c r="AE19" s="49">
        <f t="shared" si="55"/>
        <v>635248.23745000013</v>
      </c>
      <c r="AF19" s="49">
        <f t="shared" si="55"/>
        <v>645427.02529999975</v>
      </c>
      <c r="AG19" s="49">
        <f t="shared" si="55"/>
        <v>999242.98729999945</v>
      </c>
      <c r="AH19" s="49">
        <f t="shared" si="55"/>
        <v>425479.90504999994</v>
      </c>
      <c r="AI19" s="49">
        <f t="shared" si="55"/>
        <v>498881.47439999989</v>
      </c>
      <c r="AJ19" s="49">
        <f t="shared" si="55"/>
        <v>271586.82020000002</v>
      </c>
      <c r="AK19" s="49">
        <f t="shared" si="55"/>
        <v>397603.86589999992</v>
      </c>
      <c r="AL19" s="49">
        <f t="shared" si="55"/>
        <v>647624.65014999977</v>
      </c>
      <c r="AM19" s="49">
        <f t="shared" si="55"/>
        <v>778087.31190000009</v>
      </c>
      <c r="AN19" s="49">
        <f t="shared" si="55"/>
        <v>714936.58888249984</v>
      </c>
      <c r="AO19" s="49">
        <f t="shared" si="55"/>
        <v>728317.41204999993</v>
      </c>
      <c r="AP19" s="49">
        <f t="shared" si="55"/>
        <v>735242.12269999995</v>
      </c>
      <c r="AQ19" s="49">
        <f t="shared" si="55"/>
        <v>837215.03794999991</v>
      </c>
      <c r="AR19" s="49">
        <f t="shared" si="55"/>
        <v>817999.02894999948</v>
      </c>
      <c r="AS19" s="49">
        <f t="shared" si="55"/>
        <v>1268048.5731999995</v>
      </c>
      <c r="AT19" s="49">
        <f t="shared" si="55"/>
        <v>728839.66499999992</v>
      </c>
      <c r="AU19" s="49">
        <f t="shared" si="55"/>
        <v>861389.05729999999</v>
      </c>
      <c r="AV19" s="49">
        <f t="shared" si="55"/>
        <v>836639.52054999978</v>
      </c>
      <c r="AW19" s="49">
        <f t="shared" si="55"/>
        <v>821096.21089999983</v>
      </c>
      <c r="AX19" s="49">
        <f t="shared" si="55"/>
        <v>859720.65324999962</v>
      </c>
      <c r="AY19" s="49">
        <f t="shared" si="55"/>
        <v>944769.1024999998</v>
      </c>
      <c r="AZ19" s="49">
        <f t="shared" si="55"/>
        <v>822368.10085000028</v>
      </c>
      <c r="BA19" s="49">
        <f t="shared" si="55"/>
        <v>815620.06115000008</v>
      </c>
      <c r="BB19" s="49">
        <f t="shared" si="55"/>
        <v>936736.91249999974</v>
      </c>
      <c r="BC19" s="49">
        <f t="shared" si="55"/>
        <v>846098.39334999979</v>
      </c>
      <c r="BD19" s="49">
        <f t="shared" si="55"/>
        <v>1083947.8145999997</v>
      </c>
      <c r="BE19" s="49">
        <f t="shared" si="55"/>
        <v>1585334.1781500001</v>
      </c>
      <c r="BF19" s="49">
        <f t="shared" si="55"/>
        <v>813286.00660000055</v>
      </c>
      <c r="BG19" s="49">
        <f t="shared" si="55"/>
        <v>851991.30374999961</v>
      </c>
      <c r="BH19" s="49">
        <f t="shared" si="55"/>
        <v>924568.3600000001</v>
      </c>
      <c r="BI19" s="49">
        <f t="shared" si="55"/>
        <v>938114.83129999973</v>
      </c>
      <c r="BJ19" s="49">
        <f t="shared" si="55"/>
        <v>1073556.4397999998</v>
      </c>
      <c r="BK19" s="49">
        <f t="shared" si="55"/>
        <v>1062465.1154499999</v>
      </c>
      <c r="BL19" s="49">
        <f t="shared" si="55"/>
        <v>954859.00189999992</v>
      </c>
      <c r="BM19" s="49">
        <f t="shared" si="55"/>
        <v>861240.77604999975</v>
      </c>
      <c r="BN19" s="49">
        <f t="shared" si="55"/>
        <v>915431.49020000012</v>
      </c>
      <c r="BO19" s="49">
        <f t="shared" si="55"/>
        <v>1044490.4459000013</v>
      </c>
      <c r="BP19" s="49">
        <f t="shared" si="55"/>
        <v>1190922.4051500005</v>
      </c>
      <c r="BQ19" s="49">
        <f t="shared" si="55"/>
        <v>1599637.6849999996</v>
      </c>
      <c r="BR19" s="49">
        <f t="shared" si="55"/>
        <v>911171.02040000004</v>
      </c>
      <c r="BS19" s="49">
        <f t="shared" si="55"/>
        <v>899928.17359999963</v>
      </c>
      <c r="BT19" s="49">
        <f t="shared" si="55"/>
        <v>880678.60284999991</v>
      </c>
      <c r="BU19" s="49">
        <f t="shared" si="55"/>
        <v>909304.4541999998</v>
      </c>
      <c r="BV19" s="49">
        <f t="shared" ref="BV19:CC19" si="56">BV18+BV15</f>
        <v>979655.78060000006</v>
      </c>
      <c r="BW19" s="49">
        <f t="shared" si="56"/>
        <v>1046254.1368499998</v>
      </c>
      <c r="BX19" s="49">
        <f t="shared" si="56"/>
        <v>999414.55554999947</v>
      </c>
      <c r="BY19" s="49">
        <f t="shared" si="56"/>
        <v>873280.03094999958</v>
      </c>
      <c r="BZ19" s="49">
        <f t="shared" si="56"/>
        <v>1110296.5294999995</v>
      </c>
      <c r="CA19" s="49">
        <f t="shared" si="56"/>
        <v>974188.90550000011</v>
      </c>
      <c r="CB19" s="49">
        <f t="shared" si="56"/>
        <v>1216458.4439000003</v>
      </c>
      <c r="CC19" s="49">
        <f t="shared" si="56"/>
        <v>1545322.8525999994</v>
      </c>
      <c r="CD19" s="49">
        <f t="shared" ref="CD19:CE19" si="57">CD18+CD15</f>
        <v>780752.81564999954</v>
      </c>
      <c r="CE19" s="49">
        <f t="shared" si="57"/>
        <v>837925.0797499998</v>
      </c>
      <c r="CF19" s="49">
        <f t="shared" ref="CF19:CG19" si="58">CF18+CF15</f>
        <v>825950.44445000007</v>
      </c>
      <c r="CG19" s="49">
        <f t="shared" si="58"/>
        <v>1010844.4100999999</v>
      </c>
      <c r="CH19" s="49">
        <f t="shared" ref="CH19:CI19" si="59">CH18+CH15</f>
        <v>994150.25179999974</v>
      </c>
      <c r="CI19" s="49">
        <f t="shared" si="59"/>
        <v>805674.92804999999</v>
      </c>
      <c r="CJ19" s="49">
        <f t="shared" ref="CJ19:CK19" si="60">CJ18+CJ15</f>
        <v>936728.92994999944</v>
      </c>
      <c r="CK19" s="49">
        <f t="shared" si="60"/>
        <v>827261.97339999955</v>
      </c>
      <c r="CL19" s="49">
        <f t="shared" ref="CL19:CM19" si="61">CL18+CL15</f>
        <v>789710.02514999907</v>
      </c>
      <c r="CM19" s="49">
        <f t="shared" si="61"/>
        <v>987697.42410000029</v>
      </c>
      <c r="CN19" s="49">
        <f t="shared" ref="CN19:CO19" si="62">CN18+CN15</f>
        <v>1241466.7656499995</v>
      </c>
      <c r="CO19" s="49">
        <f t="shared" si="62"/>
        <v>1662581.7269500003</v>
      </c>
      <c r="CP19" s="49">
        <f t="shared" ref="CP19" si="63">CP18+CP15</f>
        <v>960740.53524999972</v>
      </c>
      <c r="CQ19" s="27"/>
      <c r="CR19" s="49">
        <f t="shared" si="35"/>
        <v>2623322.2621999998</v>
      </c>
      <c r="CS19" s="27"/>
      <c r="CT19" s="49">
        <f t="shared" ca="1" si="36"/>
        <v>2326075.6682499992</v>
      </c>
      <c r="CU19" s="27"/>
    </row>
    <row r="20" spans="2:99"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3">
        <v>294652.72634464997</v>
      </c>
      <c r="CL20" s="43">
        <v>288251.0552379</v>
      </c>
      <c r="CM20" s="43">
        <v>326638.52978400001</v>
      </c>
      <c r="CN20" s="43">
        <v>514442.28677819995</v>
      </c>
      <c r="CO20" s="43">
        <v>341270.69763549994</v>
      </c>
      <c r="CP20" s="43">
        <v>281476.1109426</v>
      </c>
      <c r="CQ20" s="42"/>
      <c r="CR20" s="43">
        <f t="shared" si="35"/>
        <v>622746.80857809994</v>
      </c>
      <c r="CS20" s="43"/>
      <c r="CT20" s="43">
        <f t="shared" ca="1" si="36"/>
        <v>516869.71723419998</v>
      </c>
      <c r="CU20" s="43"/>
    </row>
    <row r="21" spans="2:99" ht="17.45" customHeight="1">
      <c r="B21" s="30" t="s">
        <v>73</v>
      </c>
      <c r="C21" s="31"/>
      <c r="D21" s="31"/>
      <c r="E21" s="31"/>
      <c r="F21" s="31"/>
      <c r="G21" s="27"/>
      <c r="H21" s="27"/>
      <c r="I21" s="32">
        <f>I20+I19</f>
        <v>1593009.9357000999</v>
      </c>
      <c r="J21" s="32">
        <f t="shared" ref="J21:BU21" si="64">J20+J19</f>
        <v>954308.63755154994</v>
      </c>
      <c r="K21" s="32">
        <f t="shared" si="64"/>
        <v>864772.65678268485</v>
      </c>
      <c r="L21" s="32">
        <f t="shared" si="64"/>
        <v>1041889.3824583499</v>
      </c>
      <c r="M21" s="32">
        <f t="shared" si="64"/>
        <v>1105095.3485944998</v>
      </c>
      <c r="N21" s="32">
        <f t="shared" si="64"/>
        <v>1050276.0609237249</v>
      </c>
      <c r="O21" s="32">
        <f t="shared" si="64"/>
        <v>1053718.5218634997</v>
      </c>
      <c r="P21" s="32">
        <f t="shared" si="64"/>
        <v>1007788.5840369998</v>
      </c>
      <c r="Q21" s="32">
        <f t="shared" si="64"/>
        <v>882218.07878950017</v>
      </c>
      <c r="R21" s="32">
        <f t="shared" si="64"/>
        <v>914966.50641429995</v>
      </c>
      <c r="S21" s="32">
        <f t="shared" si="64"/>
        <v>1033861.7522062502</v>
      </c>
      <c r="T21" s="32">
        <f t="shared" si="64"/>
        <v>1268383.3612557503</v>
      </c>
      <c r="U21" s="32">
        <f t="shared" si="64"/>
        <v>1647942.0242939992</v>
      </c>
      <c r="V21" s="32">
        <f t="shared" si="64"/>
        <v>1047273.5086310003</v>
      </c>
      <c r="W21" s="32">
        <f t="shared" si="64"/>
        <v>648710.10364799993</v>
      </c>
      <c r="X21" s="32">
        <f t="shared" si="64"/>
        <v>76062.629261499882</v>
      </c>
      <c r="Y21" s="32">
        <f t="shared" si="64"/>
        <v>-29450.779197674954</v>
      </c>
      <c r="Z21" s="32">
        <f t="shared" si="64"/>
        <v>-3498.4203727500935</v>
      </c>
      <c r="AA21" s="32">
        <f t="shared" si="64"/>
        <v>320490.95297099999</v>
      </c>
      <c r="AB21" s="32">
        <f t="shared" si="64"/>
        <v>449372.29091099987</v>
      </c>
      <c r="AC21" s="32">
        <f t="shared" si="64"/>
        <v>615324.69221075007</v>
      </c>
      <c r="AD21" s="32">
        <f t="shared" si="64"/>
        <v>694703.3003727498</v>
      </c>
      <c r="AE21" s="32">
        <f t="shared" si="64"/>
        <v>868421.9187457501</v>
      </c>
      <c r="AF21" s="32">
        <f t="shared" si="64"/>
        <v>959507.95534374972</v>
      </c>
      <c r="AG21" s="32">
        <f t="shared" si="64"/>
        <v>1156692.7590057494</v>
      </c>
      <c r="AH21" s="32">
        <f t="shared" si="64"/>
        <v>594158.15162599995</v>
      </c>
      <c r="AI21" s="32">
        <f t="shared" si="64"/>
        <v>501208.87533762492</v>
      </c>
      <c r="AJ21" s="32">
        <f t="shared" si="64"/>
        <v>301192.47025000001</v>
      </c>
      <c r="AK21" s="32">
        <f t="shared" si="64"/>
        <v>606734.95454622991</v>
      </c>
      <c r="AL21" s="32">
        <f t="shared" si="64"/>
        <v>859289.15754999977</v>
      </c>
      <c r="AM21" s="32">
        <f t="shared" si="64"/>
        <v>976876.6376952501</v>
      </c>
      <c r="AN21" s="32">
        <f t="shared" si="64"/>
        <v>898866.72520299978</v>
      </c>
      <c r="AO21" s="32">
        <f t="shared" si="64"/>
        <v>898070.82222649991</v>
      </c>
      <c r="AP21" s="32">
        <f t="shared" si="64"/>
        <v>988190.70334999997</v>
      </c>
      <c r="AQ21" s="32">
        <f t="shared" si="64"/>
        <v>1065309.5166499999</v>
      </c>
      <c r="AR21" s="32">
        <f t="shared" si="64"/>
        <v>1182870.8544367494</v>
      </c>
      <c r="AS21" s="32">
        <f t="shared" si="64"/>
        <v>1478003.5545184994</v>
      </c>
      <c r="AT21" s="32">
        <f t="shared" si="64"/>
        <v>911621.40568949992</v>
      </c>
      <c r="AU21" s="32">
        <f t="shared" si="64"/>
        <v>1069598.827363</v>
      </c>
      <c r="AV21" s="32">
        <f t="shared" si="64"/>
        <v>1081862.0330499997</v>
      </c>
      <c r="AW21" s="32">
        <f t="shared" si="64"/>
        <v>1087230.9224604398</v>
      </c>
      <c r="AX21" s="32">
        <f t="shared" si="64"/>
        <v>1129340.2478967495</v>
      </c>
      <c r="AY21" s="32">
        <f t="shared" si="64"/>
        <v>1224934.5140499999</v>
      </c>
      <c r="AZ21" s="32">
        <f t="shared" si="64"/>
        <v>1052940.9405000003</v>
      </c>
      <c r="BA21" s="32">
        <f t="shared" si="64"/>
        <v>1057135.8122445</v>
      </c>
      <c r="BB21" s="32">
        <f t="shared" si="64"/>
        <v>1229779.4145499996</v>
      </c>
      <c r="BC21" s="32">
        <f t="shared" si="64"/>
        <v>1106729.5603569997</v>
      </c>
      <c r="BD21" s="32">
        <f t="shared" si="64"/>
        <v>1511946.2032249998</v>
      </c>
      <c r="BE21" s="32">
        <f t="shared" si="64"/>
        <v>1830588.2882094402</v>
      </c>
      <c r="BF21" s="32">
        <f t="shared" si="64"/>
        <v>1050729.3982000006</v>
      </c>
      <c r="BG21" s="32">
        <f t="shared" si="64"/>
        <v>1072683.8082116246</v>
      </c>
      <c r="BH21" s="32">
        <f t="shared" si="64"/>
        <v>1195529.1755346251</v>
      </c>
      <c r="BI21" s="32">
        <f t="shared" si="64"/>
        <v>1203896.8887824998</v>
      </c>
      <c r="BJ21" s="32">
        <f t="shared" si="64"/>
        <v>1367019.3381281248</v>
      </c>
      <c r="BK21" s="32">
        <f t="shared" si="64"/>
        <v>1396648.9970386249</v>
      </c>
      <c r="BL21" s="32">
        <f t="shared" si="64"/>
        <v>1185425.4039902498</v>
      </c>
      <c r="BM21" s="32">
        <f t="shared" si="64"/>
        <v>1106261.1697999998</v>
      </c>
      <c r="BN21" s="32">
        <f t="shared" si="64"/>
        <v>1217368.5879162501</v>
      </c>
      <c r="BO21" s="32">
        <f t="shared" si="64"/>
        <v>1310190.8089000012</v>
      </c>
      <c r="BP21" s="32">
        <f t="shared" si="64"/>
        <v>1595169.7828712505</v>
      </c>
      <c r="BQ21" s="32">
        <f t="shared" si="64"/>
        <v>1841048.1177899996</v>
      </c>
      <c r="BR21" s="32">
        <f t="shared" si="64"/>
        <v>1141094.46301825</v>
      </c>
      <c r="BS21" s="32">
        <f t="shared" si="64"/>
        <v>1178483.9353507496</v>
      </c>
      <c r="BT21" s="32">
        <f t="shared" si="64"/>
        <v>1089289.6367507</v>
      </c>
      <c r="BU21" s="32">
        <f t="shared" si="64"/>
        <v>1189529.9457719997</v>
      </c>
      <c r="BV21" s="32">
        <f t="shared" ref="BV21:CC21" si="65">BV20+BV19</f>
        <v>1281674.35794515</v>
      </c>
      <c r="BW21" s="32">
        <f t="shared" si="65"/>
        <v>1386735.3376075746</v>
      </c>
      <c r="BX21" s="32">
        <f t="shared" si="65"/>
        <v>1281551.8782440245</v>
      </c>
      <c r="BY21" s="32">
        <f t="shared" si="65"/>
        <v>1094504.1496498496</v>
      </c>
      <c r="BZ21" s="32">
        <f t="shared" si="65"/>
        <v>1408647.9371064496</v>
      </c>
      <c r="CA21" s="32">
        <f t="shared" si="65"/>
        <v>1307101.5731095001</v>
      </c>
      <c r="CB21" s="32">
        <f t="shared" si="65"/>
        <v>1720951.7122225503</v>
      </c>
      <c r="CC21" s="32">
        <f t="shared" si="65"/>
        <v>1822868.4300540993</v>
      </c>
      <c r="CD21" s="32">
        <f t="shared" ref="CD21:CE21" si="66">CD20+CD19</f>
        <v>1020076.9554300995</v>
      </c>
      <c r="CE21" s="32">
        <f t="shared" si="66"/>
        <v>1114499.6686258998</v>
      </c>
      <c r="CF21" s="32">
        <f t="shared" ref="CF21:CG21" si="67">CF20+CF19</f>
        <v>1118464.2100075502</v>
      </c>
      <c r="CG21" s="32">
        <f t="shared" si="67"/>
        <v>1352887.2533583997</v>
      </c>
      <c r="CH21" s="32">
        <f t="shared" ref="CH21:CI21" si="68">CH20+CH19</f>
        <v>1317274.9042569497</v>
      </c>
      <c r="CI21" s="32">
        <f t="shared" si="68"/>
        <v>1123406.9182034</v>
      </c>
      <c r="CJ21" s="32">
        <f t="shared" ref="CJ21:CK21" si="69">CJ20+CJ19</f>
        <v>1234406.0609457493</v>
      </c>
      <c r="CK21" s="32">
        <f t="shared" si="69"/>
        <v>1121914.6997446495</v>
      </c>
      <c r="CL21" s="32">
        <f t="shared" ref="CL21:CM21" si="70">CL20+CL19</f>
        <v>1077961.0803878992</v>
      </c>
      <c r="CM21" s="32">
        <f t="shared" si="70"/>
        <v>1314335.9538840004</v>
      </c>
      <c r="CN21" s="32">
        <f t="shared" ref="CN21:CO21" si="71">CN20+CN19</f>
        <v>1755909.0524281994</v>
      </c>
      <c r="CO21" s="32">
        <f t="shared" si="71"/>
        <v>2003852.4245855003</v>
      </c>
      <c r="CP21" s="32">
        <f t="shared" ref="CP21" si="72">CP20+CP19</f>
        <v>1242216.6461925998</v>
      </c>
      <c r="CQ21" s="27"/>
      <c r="CR21" s="39">
        <f t="shared" si="35"/>
        <v>3246069.0707780998</v>
      </c>
      <c r="CS21" s="27"/>
      <c r="CT21" s="39">
        <f t="shared" ca="1" si="36"/>
        <v>2842945.385484199</v>
      </c>
      <c r="CU21" s="27"/>
    </row>
    <row r="22" spans="2:99"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3">
        <v>-245889.19594999999</v>
      </c>
      <c r="CL22" s="43">
        <v>-168247.8596</v>
      </c>
      <c r="CM22" s="43">
        <v>-251741.46724999996</v>
      </c>
      <c r="CN22" s="43">
        <v>-367950.70744999993</v>
      </c>
      <c r="CO22" s="43">
        <v>-25768.233499999998</v>
      </c>
      <c r="CP22" s="43">
        <v>-53921.468250000005</v>
      </c>
      <c r="CQ22" s="42"/>
      <c r="CR22" s="43">
        <f t="shared" si="35"/>
        <v>-79689.701750000007</v>
      </c>
      <c r="CS22" s="42"/>
      <c r="CT22" s="43">
        <f t="shared" ca="1" si="36"/>
        <v>0</v>
      </c>
      <c r="CU22" s="42"/>
    </row>
    <row r="23" spans="2:99"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3">
        <v>-128088.22335666665</v>
      </c>
      <c r="CL23" s="43">
        <v>-104847.61874999999</v>
      </c>
      <c r="CM23" s="43">
        <v>-58622.036800000002</v>
      </c>
      <c r="CN23" s="43">
        <v>-48218.972631666657</v>
      </c>
      <c r="CO23" s="43">
        <v>-125545.96234333335</v>
      </c>
      <c r="CP23" s="43">
        <v>-18099.977699999999</v>
      </c>
      <c r="CQ23" s="46"/>
      <c r="CR23" s="43">
        <f t="shared" si="35"/>
        <v>-143645.94004333334</v>
      </c>
      <c r="CS23" s="46"/>
      <c r="CT23" s="43">
        <f t="shared" ca="1" si="36"/>
        <v>-149543.87600666669</v>
      </c>
      <c r="CU23" s="46"/>
    </row>
    <row r="24" spans="2:99" ht="17.45" customHeight="1">
      <c r="B24" s="47" t="s">
        <v>46</v>
      </c>
      <c r="C24" s="48"/>
      <c r="D24" s="48"/>
      <c r="E24" s="48"/>
      <c r="F24" s="68"/>
      <c r="G24" s="27"/>
      <c r="H24" s="27"/>
      <c r="I24" s="49">
        <f>I21+I22+I23</f>
        <v>1597389.9357000999</v>
      </c>
      <c r="J24" s="49">
        <f t="shared" ref="J24:BU24" si="73">J21+J22+J23</f>
        <v>954308.63755154994</v>
      </c>
      <c r="K24" s="49">
        <f t="shared" si="73"/>
        <v>854206.63678268483</v>
      </c>
      <c r="L24" s="49">
        <f t="shared" si="73"/>
        <v>1056851.5026083498</v>
      </c>
      <c r="M24" s="49">
        <f t="shared" si="73"/>
        <v>814222.11819449975</v>
      </c>
      <c r="N24" s="49">
        <f t="shared" si="73"/>
        <v>542126.11597372498</v>
      </c>
      <c r="O24" s="49">
        <f t="shared" si="73"/>
        <v>458645.63001349964</v>
      </c>
      <c r="P24" s="49">
        <f t="shared" si="73"/>
        <v>107522.90588700006</v>
      </c>
      <c r="Q24" s="49">
        <f t="shared" si="73"/>
        <v>54595.393457332451</v>
      </c>
      <c r="R24" s="49">
        <f t="shared" si="73"/>
        <v>96497.227975245303</v>
      </c>
      <c r="S24" s="49">
        <f t="shared" si="73"/>
        <v>88295.379590711033</v>
      </c>
      <c r="T24" s="49">
        <f t="shared" si="73"/>
        <v>1029765.7756057503</v>
      </c>
      <c r="U24" s="49">
        <f t="shared" si="73"/>
        <v>1433830.9656939991</v>
      </c>
      <c r="V24" s="49">
        <f t="shared" si="73"/>
        <v>972401.29223100026</v>
      </c>
      <c r="W24" s="49">
        <f t="shared" si="73"/>
        <v>498450.60474799993</v>
      </c>
      <c r="X24" s="49">
        <f t="shared" si="73"/>
        <v>54380.012311499879</v>
      </c>
      <c r="Y24" s="49">
        <f t="shared" si="73"/>
        <v>56037.991452325041</v>
      </c>
      <c r="Z24" s="49">
        <f t="shared" si="73"/>
        <v>156638.21212724989</v>
      </c>
      <c r="AA24" s="49">
        <f t="shared" si="73"/>
        <v>324803.41337099997</v>
      </c>
      <c r="AB24" s="49">
        <f t="shared" si="73"/>
        <v>227536.74826099986</v>
      </c>
      <c r="AC24" s="49">
        <f t="shared" si="73"/>
        <v>471804.88546075008</v>
      </c>
      <c r="AD24" s="49">
        <f t="shared" si="73"/>
        <v>667894.93732274987</v>
      </c>
      <c r="AE24" s="49">
        <f t="shared" si="73"/>
        <v>882844.81344575016</v>
      </c>
      <c r="AF24" s="49">
        <f t="shared" si="73"/>
        <v>1001512.6188937498</v>
      </c>
      <c r="AG24" s="49">
        <f t="shared" si="73"/>
        <v>1065442.7590057494</v>
      </c>
      <c r="AH24" s="49">
        <f t="shared" si="73"/>
        <v>589412.64427599998</v>
      </c>
      <c r="AI24" s="49">
        <f t="shared" si="73"/>
        <v>501208.87533762492</v>
      </c>
      <c r="AJ24" s="49">
        <f t="shared" si="73"/>
        <v>321976.88425</v>
      </c>
      <c r="AK24" s="49">
        <f t="shared" si="73"/>
        <v>296484.95454622991</v>
      </c>
      <c r="AL24" s="49">
        <f t="shared" si="73"/>
        <v>765903.19579999975</v>
      </c>
      <c r="AM24" s="49">
        <f t="shared" si="73"/>
        <v>879786.6376952501</v>
      </c>
      <c r="AN24" s="49">
        <f t="shared" si="73"/>
        <v>663827.57765299978</v>
      </c>
      <c r="AO24" s="49">
        <f t="shared" si="73"/>
        <v>867105.29167649988</v>
      </c>
      <c r="AP24" s="49">
        <f t="shared" si="73"/>
        <v>919021.70684999996</v>
      </c>
      <c r="AQ24" s="49">
        <f t="shared" si="73"/>
        <v>1077630.2339999999</v>
      </c>
      <c r="AR24" s="49">
        <f t="shared" si="73"/>
        <v>1006719.2118367493</v>
      </c>
      <c r="AS24" s="49">
        <f t="shared" si="73"/>
        <v>1477650.9791184994</v>
      </c>
      <c r="AT24" s="49">
        <f t="shared" si="73"/>
        <v>922540.52668949997</v>
      </c>
      <c r="AU24" s="49">
        <f t="shared" si="73"/>
        <v>1057081.6049629999</v>
      </c>
      <c r="AV24" s="49">
        <f t="shared" si="73"/>
        <v>878735.86479999975</v>
      </c>
      <c r="AW24" s="49">
        <f t="shared" si="73"/>
        <v>991455.1962104399</v>
      </c>
      <c r="AX24" s="49">
        <f t="shared" si="73"/>
        <v>1088361.0189967495</v>
      </c>
      <c r="AY24" s="49">
        <f t="shared" si="73"/>
        <v>1163350.1080499999</v>
      </c>
      <c r="AZ24" s="49">
        <f t="shared" si="73"/>
        <v>827771.41120000032</v>
      </c>
      <c r="BA24" s="49">
        <f t="shared" si="73"/>
        <v>844728.66854450002</v>
      </c>
      <c r="BB24" s="49">
        <f t="shared" si="73"/>
        <v>810269.81084999954</v>
      </c>
      <c r="BC24" s="49">
        <f t="shared" si="73"/>
        <v>886174.59830699966</v>
      </c>
      <c r="BD24" s="49">
        <f t="shared" si="73"/>
        <v>930491.06352499977</v>
      </c>
      <c r="BE24" s="49">
        <f t="shared" si="73"/>
        <v>1755683.0341994402</v>
      </c>
      <c r="BF24" s="49">
        <f t="shared" si="73"/>
        <v>1048795.8553516674</v>
      </c>
      <c r="BG24" s="49">
        <f t="shared" si="73"/>
        <v>973063.77177829121</v>
      </c>
      <c r="BH24" s="49">
        <f t="shared" si="73"/>
        <v>1159097.9500512918</v>
      </c>
      <c r="BI24" s="49">
        <f t="shared" si="73"/>
        <v>1095153.3074824999</v>
      </c>
      <c r="BJ24" s="49">
        <f t="shared" si="73"/>
        <v>1357376.5418281248</v>
      </c>
      <c r="BK24" s="49">
        <f t="shared" si="73"/>
        <v>1389881.6200036251</v>
      </c>
      <c r="BL24" s="49">
        <f t="shared" si="73"/>
        <v>1155891.2260502498</v>
      </c>
      <c r="BM24" s="49">
        <f t="shared" si="73"/>
        <v>1075674.5895499997</v>
      </c>
      <c r="BN24" s="49">
        <f t="shared" si="73"/>
        <v>1103680.6337612502</v>
      </c>
      <c r="BO24" s="49">
        <f t="shared" si="73"/>
        <v>1181159.9213350012</v>
      </c>
      <c r="BP24" s="49">
        <f t="shared" si="73"/>
        <v>1334664.4831212505</v>
      </c>
      <c r="BQ24" s="49">
        <f t="shared" si="73"/>
        <v>1846250.0614116662</v>
      </c>
      <c r="BR24" s="49">
        <f t="shared" si="73"/>
        <v>1043337.6615515833</v>
      </c>
      <c r="BS24" s="49">
        <f t="shared" si="73"/>
        <v>689080.19695074973</v>
      </c>
      <c r="BT24" s="49">
        <f t="shared" si="73"/>
        <v>848316.74625069997</v>
      </c>
      <c r="BU24" s="49">
        <f t="shared" si="73"/>
        <v>919900.59502199967</v>
      </c>
      <c r="BV24" s="49">
        <f t="shared" ref="BV24:CC24" si="74">BV21+BV22+BV23</f>
        <v>1258205.5047251501</v>
      </c>
      <c r="BW24" s="49">
        <f t="shared" si="74"/>
        <v>1379301.9958075748</v>
      </c>
      <c r="BX24" s="49">
        <f t="shared" si="74"/>
        <v>1140706.7148440245</v>
      </c>
      <c r="BY24" s="49">
        <f t="shared" si="74"/>
        <v>1170472.4493698496</v>
      </c>
      <c r="BZ24" s="49">
        <f t="shared" si="74"/>
        <v>1304294.1268564495</v>
      </c>
      <c r="CA24" s="49">
        <f t="shared" si="74"/>
        <v>1250072.9401595001</v>
      </c>
      <c r="CB24" s="49">
        <f t="shared" si="74"/>
        <v>1678547.7434175503</v>
      </c>
      <c r="CC24" s="49">
        <f t="shared" si="74"/>
        <v>1698802.3984140994</v>
      </c>
      <c r="CD24" s="49">
        <f t="shared" ref="CD24:CE24" si="75">CD21+CD22+CD23</f>
        <v>994599.11106343288</v>
      </c>
      <c r="CE24" s="49">
        <f t="shared" si="75"/>
        <v>1072389.9580758999</v>
      </c>
      <c r="CF24" s="49">
        <f t="shared" ref="CF24:CG24" si="76">CF21+CF22+CF23</f>
        <v>1102469.8662075503</v>
      </c>
      <c r="CG24" s="49">
        <f t="shared" si="76"/>
        <v>1254463.442861733</v>
      </c>
      <c r="CH24" s="49">
        <f t="shared" ref="CH24:CI24" si="77">CH21+CH22+CH23</f>
        <v>1085636.8312086163</v>
      </c>
      <c r="CI24" s="49">
        <f t="shared" si="77"/>
        <v>847233.17609673331</v>
      </c>
      <c r="CJ24" s="49">
        <f t="shared" ref="CJ24:CK24" si="78">CJ21+CJ22+CJ23</f>
        <v>912291.17043908266</v>
      </c>
      <c r="CK24" s="49">
        <f t="shared" si="78"/>
        <v>747937.28043798287</v>
      </c>
      <c r="CL24" s="49">
        <f t="shared" ref="CL24:CM24" si="79">CL21+CL22+CL23</f>
        <v>804865.6020378992</v>
      </c>
      <c r="CM24" s="49">
        <f t="shared" si="79"/>
        <v>1003972.4498340004</v>
      </c>
      <c r="CN24" s="49">
        <f t="shared" ref="CN24:CO24" si="80">CN21+CN22+CN23</f>
        <v>1339739.372346533</v>
      </c>
      <c r="CO24" s="49">
        <f t="shared" si="80"/>
        <v>1852538.2287421669</v>
      </c>
      <c r="CP24" s="49">
        <f t="shared" ref="CP24" si="81">CP21+CP22+CP23</f>
        <v>1170195.2002425999</v>
      </c>
      <c r="CQ24" s="27"/>
      <c r="CR24" s="49">
        <f t="shared" si="35"/>
        <v>3022733.4289847668</v>
      </c>
      <c r="CS24" s="27"/>
      <c r="CT24" s="49">
        <f t="shared" ca="1" si="36"/>
        <v>2693401.5094775325</v>
      </c>
      <c r="CU24" s="27"/>
    </row>
    <row r="26" spans="2:99"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row>
    <row r="27" spans="2:99"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R27" s="7"/>
      <c r="CT27" s="7"/>
    </row>
    <row r="28" spans="2:99"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row>
    <row r="29" spans="2:99"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c r="CK29" s="69">
        <v>21107052.753350001</v>
      </c>
      <c r="CL29" s="69">
        <v>23017658.002800003</v>
      </c>
      <c r="CM29" s="69">
        <v>25644623.227800012</v>
      </c>
      <c r="CN29" s="69">
        <v>38538666.218500003</v>
      </c>
      <c r="CO29" s="69">
        <v>22871210.322999995</v>
      </c>
      <c r="CP29" s="69">
        <v>20573171.217249997</v>
      </c>
    </row>
    <row r="30" spans="2:99"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c r="CK30" s="52">
        <v>5.9278652732256264E-2</v>
      </c>
      <c r="CL30" s="52">
        <v>5.0119299421792912E-2</v>
      </c>
      <c r="CM30" s="52">
        <v>5.377411878067323E-2</v>
      </c>
      <c r="CN30" s="52">
        <v>5.0574319652349237E-2</v>
      </c>
      <c r="CO30" s="52">
        <v>5.6754533154978977E-2</v>
      </c>
      <c r="CP30" s="52">
        <v>6.0607706921087114E-2</v>
      </c>
    </row>
    <row r="31" spans="2:99"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c r="CK31" s="69">
        <v>57435.67</v>
      </c>
      <c r="CL31" s="69">
        <v>60280.479999999996</v>
      </c>
      <c r="CM31" s="69">
        <v>62660.28</v>
      </c>
      <c r="CN31" s="69">
        <v>83350.67</v>
      </c>
      <c r="CO31" s="69">
        <v>64148.02</v>
      </c>
      <c r="CP31" s="69">
        <v>58048.504999999997</v>
      </c>
    </row>
    <row r="32" spans="2:99"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2.2540506216643514E-2</v>
      </c>
      <c r="CE32" s="52">
        <v>2.5224478652046311E-2</v>
      </c>
      <c r="CF32" s="52">
        <v>2.5791194568999823E-2</v>
      </c>
      <c r="CG32" s="52">
        <v>1.7315127500688664E-2</v>
      </c>
      <c r="CH32" s="52">
        <v>1.4893815773328507E-2</v>
      </c>
      <c r="CI32" s="52">
        <v>2.0375502662765811E-2</v>
      </c>
      <c r="CJ32" s="52">
        <v>2.4393770494038718E-2</v>
      </c>
      <c r="CK32" s="52">
        <v>1.8926447667197758E-2</v>
      </c>
      <c r="CL32" s="52">
        <v>1.9478138351650794E-2</v>
      </c>
      <c r="CM32" s="52">
        <v>1.8889277367121132E-2</v>
      </c>
      <c r="CN32" s="52">
        <v>1.9055404469516653E-2</v>
      </c>
      <c r="CO32" s="52">
        <v>2.0298808255873935E-2</v>
      </c>
      <c r="CP32" s="52">
        <v>2.1336564160522115E-2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S7 CR8:CT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2026-04-10T18:46:55Z</dcterms:modified>
</cp:coreProperties>
</file>