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13_ncr:1_{D0171C83-3D99-4174-BA0E-13DFE035796E}" xr6:coauthVersionLast="47" xr6:coauthVersionMax="47" xr10:uidLastSave="{00000000-0000-0000-0000-000000000000}"/>
  <bookViews>
    <workbookView xWindow="-120" yWindow="-120" windowWidth="29040" windowHeight="15720" tabRatio="915" xr2:uid="{00000000-000D-0000-FFFF-FFFF00000000}"/>
  </bookViews>
  <sheets>
    <sheet name="Capa" sheetId="1" r:id="rId1"/>
    <sheet name="Portfólio" sheetId="4" r:id="rId2"/>
    <sheet name="Fundo" sheetId="10" r:id="rId3"/>
    <sheet name="Ativos"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S7" i="6" l="1"/>
  <c r="CS8" i="6" s="1"/>
  <c r="M7" i="10"/>
  <c r="L7" i="10"/>
  <c r="K7" i="10"/>
  <c r="J7" i="10"/>
  <c r="I7" i="10"/>
  <c r="H19" i="10"/>
  <c r="CS15" i="6" l="1"/>
  <c r="CS18" i="6"/>
  <c r="CR18" i="6"/>
  <c r="CS19" i="6"/>
  <c r="CS21" i="6"/>
  <c r="CS24" i="6" s="1"/>
  <c r="CR15" i="6"/>
  <c r="CR19" i="6" s="1"/>
  <c r="CR21" i="6" s="1"/>
  <c r="CR24" i="6" s="1"/>
  <c r="CQ18" i="6"/>
  <c r="CQ15" i="6"/>
  <c r="CM15" i="6"/>
  <c r="CN15" i="6"/>
  <c r="CP15" i="6"/>
  <c r="CO15" i="6"/>
  <c r="K10" i="10"/>
  <c r="K14" i="10" s="1"/>
  <c r="CP18" i="6"/>
  <c r="CO18" i="6"/>
  <c r="CO19" i="6" s="1"/>
  <c r="CO21" i="6" s="1"/>
  <c r="CO24" i="6" s="1"/>
  <c r="CN18" i="6"/>
  <c r="U31" i="10"/>
  <c r="U67" i="10"/>
  <c r="U80" i="10"/>
  <c r="U19" i="10"/>
  <c r="U7" i="10"/>
  <c r="U55" i="10"/>
  <c r="U43" i="10"/>
  <c r="CM18" i="6"/>
  <c r="CK15" i="6"/>
  <c r="CL18" i="6"/>
  <c r="CL15" i="6"/>
  <c r="CK18" i="6"/>
  <c r="CJ18" i="6"/>
  <c r="CJ15" i="6"/>
  <c r="CI15" i="6"/>
  <c r="CI18" i="6"/>
  <c r="M10" i="10" l="1"/>
  <c r="M14" i="10" s="1"/>
  <c r="CQ19" i="6"/>
  <c r="CQ21" i="6" s="1"/>
  <c r="CQ24" i="6" s="1"/>
  <c r="L10" i="10"/>
  <c r="L14" i="10" s="1"/>
  <c r="J10" i="10"/>
  <c r="J14" i="10" s="1"/>
  <c r="CM19" i="6"/>
  <c r="CM21" i="6" s="1"/>
  <c r="CM24" i="6" s="1"/>
  <c r="CN19" i="6"/>
  <c r="CN21" i="6" s="1"/>
  <c r="CN24" i="6" s="1"/>
  <c r="CP19" i="6"/>
  <c r="CP21" i="6" s="1"/>
  <c r="CP24" i="6" s="1"/>
  <c r="I10" i="10"/>
  <c r="CL19" i="6"/>
  <c r="CL21" i="6" s="1"/>
  <c r="CL24" i="6" s="1"/>
  <c r="CK19" i="6"/>
  <c r="CK21" i="6" s="1"/>
  <c r="CK24" i="6" s="1"/>
  <c r="CJ19" i="6"/>
  <c r="CJ21" i="6" s="1"/>
  <c r="CJ24" i="6" s="1"/>
  <c r="CI19" i="6"/>
  <c r="CI21" i="6" s="1"/>
  <c r="CI24" i="6" s="1"/>
  <c r="I14" i="10" l="1"/>
  <c r="CG18" i="6" l="1"/>
  <c r="CH18" i="6"/>
  <c r="CH15" i="6"/>
  <c r="CG15" i="6"/>
  <c r="CF18" i="6"/>
  <c r="CF15" i="6"/>
  <c r="CG19" i="6" l="1"/>
  <c r="CG21" i="6" s="1"/>
  <c r="CG24" i="6" s="1"/>
  <c r="CH19" i="6"/>
  <c r="CH21" i="6" s="1"/>
  <c r="CH24" i="6" s="1"/>
  <c r="CF19" i="6"/>
  <c r="CF21" i="6" s="1"/>
  <c r="CF24" i="6" s="1"/>
  <c r="CE15" i="6" l="1"/>
  <c r="CE18" i="6"/>
  <c r="CE19" i="6" l="1"/>
  <c r="CE21" i="6" s="1"/>
  <c r="CE24" i="6" s="1"/>
  <c r="K18" i="6" l="1"/>
  <c r="BO18" i="6"/>
  <c r="BW18" i="6"/>
  <c r="CD18" i="6"/>
  <c r="CD15" i="6"/>
  <c r="AI18" i="6"/>
  <c r="AQ18" i="6"/>
  <c r="CC15" i="6"/>
  <c r="P18" i="6"/>
  <c r="AB18" i="6"/>
  <c r="AJ18" i="6"/>
  <c r="AN18" i="6"/>
  <c r="AV18" i="6"/>
  <c r="BH18" i="6"/>
  <c r="BP18" i="6"/>
  <c r="BT18" i="6"/>
  <c r="CB18" i="6"/>
  <c r="M18" i="6"/>
  <c r="Q18" i="6"/>
  <c r="U18" i="6"/>
  <c r="Y18" i="6"/>
  <c r="AC18" i="6"/>
  <c r="AG18" i="6"/>
  <c r="AK18" i="6"/>
  <c r="AO18" i="6"/>
  <c r="AS18" i="6"/>
  <c r="AW18" i="6"/>
  <c r="BA18" i="6"/>
  <c r="BE18" i="6"/>
  <c r="BI18" i="6"/>
  <c r="BM18" i="6"/>
  <c r="BQ18" i="6"/>
  <c r="BU18" i="6"/>
  <c r="BY18" i="6"/>
  <c r="L15" i="6"/>
  <c r="T15" i="6"/>
  <c r="AF15" i="6"/>
  <c r="AN15" i="6"/>
  <c r="BL15" i="6"/>
  <c r="BT15" i="6"/>
  <c r="X18" i="6"/>
  <c r="AR18" i="6"/>
  <c r="BD18" i="6"/>
  <c r="P15" i="6"/>
  <c r="X15" i="6"/>
  <c r="AV15" i="6"/>
  <c r="BD15" i="6"/>
  <c r="CB15" i="6"/>
  <c r="L18" i="6"/>
  <c r="T18" i="6"/>
  <c r="AF18" i="6"/>
  <c r="AZ18" i="6"/>
  <c r="BL18" i="6"/>
  <c r="BX18" i="6"/>
  <c r="CC18" i="6"/>
  <c r="I15" i="6"/>
  <c r="I18" i="6"/>
  <c r="S18" i="6"/>
  <c r="AA18" i="6"/>
  <c r="AY18" i="6"/>
  <c r="BG18" i="6"/>
  <c r="Q15" i="6"/>
  <c r="Y15" i="6"/>
  <c r="AO15" i="6"/>
  <c r="BE15" i="6"/>
  <c r="BM15" i="6"/>
  <c r="J15" i="6"/>
  <c r="N15" i="6"/>
  <c r="R15" i="6"/>
  <c r="V15" i="6"/>
  <c r="Z15" i="6"/>
  <c r="AD15" i="6"/>
  <c r="AH15" i="6"/>
  <c r="AL15" i="6"/>
  <c r="AP15" i="6"/>
  <c r="AT15" i="6"/>
  <c r="AX15" i="6"/>
  <c r="BB15" i="6"/>
  <c r="BF15" i="6"/>
  <c r="BJ15" i="6"/>
  <c r="BN15" i="6"/>
  <c r="BR15" i="6"/>
  <c r="BV15" i="6"/>
  <c r="BZ15" i="6"/>
  <c r="AB15" i="6"/>
  <c r="AJ15" i="6"/>
  <c r="AR15" i="6"/>
  <c r="AZ15" i="6"/>
  <c r="BH15" i="6"/>
  <c r="BP15" i="6"/>
  <c r="BX15" i="6"/>
  <c r="O18" i="6"/>
  <c r="W18" i="6"/>
  <c r="AE18" i="6"/>
  <c r="AM18" i="6"/>
  <c r="AU18" i="6"/>
  <c r="BC18" i="6"/>
  <c r="BK18" i="6"/>
  <c r="BS18" i="6"/>
  <c r="CA18" i="6"/>
  <c r="M15" i="6"/>
  <c r="U15" i="6"/>
  <c r="AG15" i="6"/>
  <c r="AW15" i="6"/>
  <c r="BU15" i="6"/>
  <c r="K15" i="6"/>
  <c r="O15" i="6"/>
  <c r="S15" i="6"/>
  <c r="W15" i="6"/>
  <c r="AC15" i="6"/>
  <c r="AK15" i="6"/>
  <c r="AS15" i="6"/>
  <c r="BA15" i="6"/>
  <c r="BI15" i="6"/>
  <c r="BQ15" i="6"/>
  <c r="BY15" i="6"/>
  <c r="AE15" i="6"/>
  <c r="AM15" i="6"/>
  <c r="AU15" i="6"/>
  <c r="BC15" i="6"/>
  <c r="BG15" i="6"/>
  <c r="BO15" i="6"/>
  <c r="CA15" i="6"/>
  <c r="J18" i="6"/>
  <c r="N18" i="6"/>
  <c r="R18" i="6"/>
  <c r="V18" i="6"/>
  <c r="Z18" i="6"/>
  <c r="AD18" i="6"/>
  <c r="AH18" i="6"/>
  <c r="AL18" i="6"/>
  <c r="AP18" i="6"/>
  <c r="AT18" i="6"/>
  <c r="AX18" i="6"/>
  <c r="BB18" i="6"/>
  <c r="BF18" i="6"/>
  <c r="BJ18" i="6"/>
  <c r="BN18" i="6"/>
  <c r="BR18" i="6"/>
  <c r="BV18" i="6"/>
  <c r="BZ18" i="6"/>
  <c r="AA15" i="6"/>
  <c r="AI15" i="6"/>
  <c r="AQ15" i="6"/>
  <c r="AY15" i="6"/>
  <c r="BK15" i="6"/>
  <c r="BS15" i="6"/>
  <c r="BW15" i="6"/>
  <c r="AV19" i="6" l="1"/>
  <c r="AV21" i="6" s="1"/>
  <c r="AV24" i="6" s="1"/>
  <c r="K19" i="6"/>
  <c r="K21" i="6" s="1"/>
  <c r="K24" i="6" s="1"/>
  <c r="AW19" i="6"/>
  <c r="AW21" i="6" s="1"/>
  <c r="AW24" i="6" s="1"/>
  <c r="BG19" i="6"/>
  <c r="BG21" i="6" s="1"/>
  <c r="BG24" i="6" s="1"/>
  <c r="BO19" i="6"/>
  <c r="BO21" i="6" s="1"/>
  <c r="BO24" i="6" s="1"/>
  <c r="BW19" i="6"/>
  <c r="BW21" i="6" s="1"/>
  <c r="BW24" i="6" s="1"/>
  <c r="AZ19" i="6"/>
  <c r="AZ21" i="6" s="1"/>
  <c r="AZ24" i="6" s="1"/>
  <c r="BS19" i="6"/>
  <c r="BS21" i="6" s="1"/>
  <c r="BS24" i="6" s="1"/>
  <c r="O19" i="6"/>
  <c r="O21" i="6" s="1"/>
  <c r="O24" i="6" s="1"/>
  <c r="AM19" i="6"/>
  <c r="AM21" i="6" s="1"/>
  <c r="AM24" i="6" s="1"/>
  <c r="P19" i="6"/>
  <c r="P21" i="6" s="1"/>
  <c r="P24" i="6" s="1"/>
  <c r="BU19" i="6"/>
  <c r="BU21" i="6" s="1"/>
  <c r="BU24" i="6" s="1"/>
  <c r="BE19" i="6"/>
  <c r="BE21" i="6" s="1"/>
  <c r="BE24" i="6" s="1"/>
  <c r="AY19" i="6"/>
  <c r="AY21" i="6" s="1"/>
  <c r="AY24" i="6" s="1"/>
  <c r="BZ19" i="6"/>
  <c r="BZ21" i="6" s="1"/>
  <c r="BZ24" i="6" s="1"/>
  <c r="BJ19" i="6"/>
  <c r="BJ21" i="6" s="1"/>
  <c r="BJ24" i="6" s="1"/>
  <c r="AT19" i="6"/>
  <c r="AT21" i="6" s="1"/>
  <c r="AT24" i="6" s="1"/>
  <c r="AD19" i="6"/>
  <c r="AD21" i="6" s="1"/>
  <c r="AD24" i="6" s="1"/>
  <c r="N19" i="6"/>
  <c r="N21" i="6" s="1"/>
  <c r="N24" i="6" s="1"/>
  <c r="BI19" i="6"/>
  <c r="BI21" i="6" s="1"/>
  <c r="BI24" i="6" s="1"/>
  <c r="AC19" i="6"/>
  <c r="AC21" i="6" s="1"/>
  <c r="AC24" i="6" s="1"/>
  <c r="BP19" i="6"/>
  <c r="BP21" i="6" s="1"/>
  <c r="BP24" i="6" s="1"/>
  <c r="AJ19" i="6"/>
  <c r="AJ21" i="6" s="1"/>
  <c r="AJ24" i="6" s="1"/>
  <c r="BM19" i="6"/>
  <c r="BM21" i="6" s="1"/>
  <c r="BM24" i="6" s="1"/>
  <c r="Q19" i="6"/>
  <c r="Q21" i="6" s="1"/>
  <c r="Q24" i="6" s="1"/>
  <c r="T19" i="6"/>
  <c r="T21" i="6" s="1"/>
  <c r="T24" i="6" s="1"/>
  <c r="AG19" i="6"/>
  <c r="AG21" i="6" s="1"/>
  <c r="AG24" i="6" s="1"/>
  <c r="AQ19" i="6"/>
  <c r="AQ21" i="6" s="1"/>
  <c r="AQ24" i="6" s="1"/>
  <c r="BV19" i="6"/>
  <c r="BV21" i="6" s="1"/>
  <c r="BV24" i="6" s="1"/>
  <c r="BF19" i="6"/>
  <c r="BF21" i="6" s="1"/>
  <c r="BF24" i="6" s="1"/>
  <c r="AP19" i="6"/>
  <c r="AP21" i="6" s="1"/>
  <c r="AP24" i="6" s="1"/>
  <c r="Z19" i="6"/>
  <c r="Z21" i="6" s="1"/>
  <c r="Z24" i="6" s="1"/>
  <c r="J19" i="6"/>
  <c r="J21" i="6" s="1"/>
  <c r="J24" i="6" s="1"/>
  <c r="CD19" i="6"/>
  <c r="CD21" i="6" s="1"/>
  <c r="CD24" i="6" s="1"/>
  <c r="I19" i="6"/>
  <c r="I21" i="6" s="1"/>
  <c r="I24" i="6" s="1"/>
  <c r="BT19" i="6"/>
  <c r="BT21" i="6" s="1"/>
  <c r="BT24" i="6" s="1"/>
  <c r="U19" i="6"/>
  <c r="U21" i="6" s="1"/>
  <c r="U24" i="6" s="1"/>
  <c r="CC19" i="6"/>
  <c r="BL19" i="6"/>
  <c r="BL21" i="6" s="1"/>
  <c r="BL24" i="6" s="1"/>
  <c r="BA19" i="6"/>
  <c r="BA21" i="6" s="1"/>
  <c r="BA24" i="6" s="1"/>
  <c r="S19" i="6"/>
  <c r="S21" i="6" s="1"/>
  <c r="S24" i="6" s="1"/>
  <c r="CB19" i="6"/>
  <c r="CB21" i="6" s="1"/>
  <c r="CB24" i="6" s="1"/>
  <c r="AA19" i="6"/>
  <c r="AA21" i="6" s="1"/>
  <c r="AA24" i="6" s="1"/>
  <c r="BD19" i="6"/>
  <c r="BD21" i="6" s="1"/>
  <c r="BD24" i="6" s="1"/>
  <c r="BH19" i="6"/>
  <c r="BH21" i="6" s="1"/>
  <c r="BH24" i="6" s="1"/>
  <c r="AB19" i="6"/>
  <c r="AB21" i="6" s="1"/>
  <c r="AB24" i="6" s="1"/>
  <c r="AI19" i="6"/>
  <c r="AI21" i="6" s="1"/>
  <c r="AI24" i="6" s="1"/>
  <c r="CA19" i="6"/>
  <c r="CA21" i="6" s="1"/>
  <c r="CA24" i="6" s="1"/>
  <c r="AU19" i="6"/>
  <c r="AU21" i="6" s="1"/>
  <c r="AU24" i="6" s="1"/>
  <c r="M19" i="6"/>
  <c r="M21" i="6" s="1"/>
  <c r="M24" i="6" s="1"/>
  <c r="AN19" i="6"/>
  <c r="AN21" i="6" s="1"/>
  <c r="AN24" i="6" s="1"/>
  <c r="BY19" i="6"/>
  <c r="BY21" i="6" s="1"/>
  <c r="BY24" i="6" s="1"/>
  <c r="AS19" i="6"/>
  <c r="AS21" i="6" s="1"/>
  <c r="AS24" i="6" s="1"/>
  <c r="AO19" i="6"/>
  <c r="AO21" i="6" s="1"/>
  <c r="AO24" i="6" s="1"/>
  <c r="L19" i="6"/>
  <c r="L21" i="6" s="1"/>
  <c r="L24" i="6" s="1"/>
  <c r="X19" i="6"/>
  <c r="X21" i="6" s="1"/>
  <c r="X24" i="6" s="1"/>
  <c r="AF19" i="6"/>
  <c r="AF21" i="6" s="1"/>
  <c r="AF24" i="6" s="1"/>
  <c r="AK19" i="6"/>
  <c r="AK21" i="6" s="1"/>
  <c r="AK24" i="6" s="1"/>
  <c r="Y19" i="6"/>
  <c r="Y21" i="6" s="1"/>
  <c r="Y24" i="6" s="1"/>
  <c r="BC19" i="6"/>
  <c r="BC21" i="6" s="1"/>
  <c r="BC24" i="6" s="1"/>
  <c r="BQ19" i="6"/>
  <c r="W19" i="6"/>
  <c r="W21" i="6" s="1"/>
  <c r="W24" i="6" s="1"/>
  <c r="BX19" i="6"/>
  <c r="BX21" i="6" s="1"/>
  <c r="BX24" i="6" s="1"/>
  <c r="AR19" i="6"/>
  <c r="AR21" i="6" s="1"/>
  <c r="AR24" i="6" s="1"/>
  <c r="BK19" i="6"/>
  <c r="BK21" i="6" s="1"/>
  <c r="BK24" i="6" s="1"/>
  <c r="BR19" i="6"/>
  <c r="BR21" i="6" s="1"/>
  <c r="BR24" i="6" s="1"/>
  <c r="BB19" i="6"/>
  <c r="BB21" i="6" s="1"/>
  <c r="BB24" i="6" s="1"/>
  <c r="AL19" i="6"/>
  <c r="AL21" i="6" s="1"/>
  <c r="AL24" i="6" s="1"/>
  <c r="V19" i="6"/>
  <c r="V21" i="6" s="1"/>
  <c r="V24" i="6" s="1"/>
  <c r="BN19" i="6"/>
  <c r="BN21" i="6" s="1"/>
  <c r="BN24" i="6" s="1"/>
  <c r="AX19" i="6"/>
  <c r="AX21" i="6" s="1"/>
  <c r="AX24" i="6" s="1"/>
  <c r="AH19" i="6"/>
  <c r="AH21" i="6" s="1"/>
  <c r="AH24" i="6" s="1"/>
  <c r="R19" i="6"/>
  <c r="R21" i="6" s="1"/>
  <c r="R24" i="6" s="1"/>
  <c r="AE19" i="6"/>
  <c r="AE21" i="6" s="1"/>
  <c r="AE24" i="6" s="1"/>
  <c r="CC21" i="6" l="1"/>
  <c r="BQ21" i="6"/>
  <c r="F11" i="4"/>
  <c r="CC24" i="6" l="1"/>
  <c r="BQ24" i="6"/>
  <c r="D12" i="4" l="1"/>
  <c r="U90" i="10" l="1"/>
  <c r="U89" i="10"/>
  <c r="W90" i="10" l="1"/>
  <c r="W89" i="10"/>
  <c r="P92" i="10" l="1"/>
  <c r="U88" i="10" l="1"/>
  <c r="U86" i="10"/>
  <c r="U85" i="10"/>
  <c r="U84" i="10"/>
  <c r="W86" i="10"/>
  <c r="W85" i="10"/>
  <c r="W88" i="10"/>
  <c r="W84" i="10"/>
  <c r="I83" i="10"/>
  <c r="I87" i="10" s="1"/>
  <c r="M83" i="10"/>
  <c r="M87" i="10" s="1"/>
  <c r="Q83" i="10"/>
  <c r="Q87" i="10" s="1"/>
  <c r="Q92" i="10"/>
  <c r="N83" i="10"/>
  <c r="N87" i="10" s="1"/>
  <c r="K83" i="10"/>
  <c r="K87" i="10" s="1"/>
  <c r="O83" i="10"/>
  <c r="O87" i="10" s="1"/>
  <c r="S83" i="10"/>
  <c r="S87" i="10" s="1"/>
  <c r="J83" i="10"/>
  <c r="J87" i="10" s="1"/>
  <c r="R83" i="10"/>
  <c r="R87" i="10" s="1"/>
  <c r="L83" i="10"/>
  <c r="L87" i="10" s="1"/>
  <c r="P83" i="10"/>
  <c r="P87" i="10" s="1"/>
  <c r="O95" i="10"/>
  <c r="O99" i="10" s="1"/>
  <c r="H83" i="10"/>
  <c r="U83" i="10" l="1"/>
  <c r="H87" i="10"/>
  <c r="U87" i="10" s="1"/>
  <c r="W83" i="10"/>
  <c r="R92" i="10"/>
  <c r="P95" i="10"/>
  <c r="P99" i="10" s="1"/>
  <c r="H67" i="10"/>
  <c r="W87" i="10" l="1"/>
  <c r="Q95" i="10"/>
  <c r="Q99" i="10" s="1"/>
  <c r="S92" i="10"/>
  <c r="I67" i="10"/>
  <c r="H71" i="10" l="1"/>
  <c r="R95" i="10"/>
  <c r="R99" i="10" s="1"/>
  <c r="J67" i="10"/>
  <c r="H75" i="10" l="1"/>
  <c r="I71" i="10"/>
  <c r="S95" i="10"/>
  <c r="S99" i="10" s="1"/>
  <c r="K67" i="10"/>
  <c r="I75" i="10" l="1"/>
  <c r="J71" i="10"/>
  <c r="L67" i="10"/>
  <c r="J75" i="10" l="1"/>
  <c r="K71" i="10"/>
  <c r="M67" i="10"/>
  <c r="K75" i="10" l="1"/>
  <c r="L71" i="10"/>
  <c r="L75" i="10" s="1"/>
  <c r="U78" i="10"/>
  <c r="U77" i="10"/>
  <c r="U74" i="10"/>
  <c r="U73" i="10"/>
  <c r="U72" i="10"/>
  <c r="U76" i="10"/>
  <c r="N67" i="10"/>
  <c r="U71" i="10" l="1"/>
  <c r="M71" i="10"/>
  <c r="M75" i="10" s="1"/>
  <c r="U75" i="10" s="1"/>
  <c r="O67" i="10"/>
  <c r="P67" i="10" l="1"/>
  <c r="N71" i="10"/>
  <c r="N75" i="10" s="1"/>
  <c r="Q67" i="10" l="1"/>
  <c r="O71" i="10"/>
  <c r="O75" i="10" s="1"/>
  <c r="F10" i="4"/>
  <c r="F12" i="4" s="1"/>
  <c r="R67" i="10" l="1"/>
  <c r="P71" i="10"/>
  <c r="J7" i="6"/>
  <c r="I8" i="6"/>
  <c r="P75" i="10" l="1"/>
  <c r="Q71" i="10"/>
  <c r="Q75" i="10" s="1"/>
  <c r="S67" i="10"/>
  <c r="H55" i="10" s="1"/>
  <c r="K7" i="6"/>
  <c r="J8" i="6"/>
  <c r="I55" i="10" l="1"/>
  <c r="W78" i="10"/>
  <c r="W77" i="10"/>
  <c r="W76" i="10"/>
  <c r="W73" i="10"/>
  <c r="R71" i="10"/>
  <c r="L7" i="6"/>
  <c r="K8" i="6"/>
  <c r="J55" i="10" l="1"/>
  <c r="H58" i="10"/>
  <c r="W74" i="10"/>
  <c r="R75" i="10"/>
  <c r="S71" i="10"/>
  <c r="W72" i="10"/>
  <c r="M7" i="6"/>
  <c r="L8" i="6"/>
  <c r="H62" i="10" l="1"/>
  <c r="S75" i="10"/>
  <c r="W75" i="10" s="1"/>
  <c r="W71" i="10"/>
  <c r="I58" i="10"/>
  <c r="K55" i="10"/>
  <c r="N7" i="6"/>
  <c r="M8" i="6"/>
  <c r="I62" i="10" l="1"/>
  <c r="J58" i="10"/>
  <c r="L55" i="10"/>
  <c r="O7" i="6"/>
  <c r="N8" i="6"/>
  <c r="K58" i="10" l="1"/>
  <c r="K62" i="10" s="1"/>
  <c r="M55" i="10"/>
  <c r="J62" i="10"/>
  <c r="P7" i="6"/>
  <c r="O8" i="6"/>
  <c r="L58" i="10" l="1"/>
  <c r="U63" i="10"/>
  <c r="U65" i="10"/>
  <c r="U59" i="10"/>
  <c r="N55" i="10"/>
  <c r="U61" i="10"/>
  <c r="U60" i="10"/>
  <c r="U64" i="10"/>
  <c r="Q7" i="6"/>
  <c r="P8" i="6"/>
  <c r="L62" i="10" l="1"/>
  <c r="U62" i="10" s="1"/>
  <c r="M58" i="10"/>
  <c r="M62" i="10" s="1"/>
  <c r="O55" i="10"/>
  <c r="R7" i="6"/>
  <c r="Q8" i="6"/>
  <c r="U58" i="10" l="1"/>
  <c r="P55" i="10"/>
  <c r="N58" i="10"/>
  <c r="S7" i="6"/>
  <c r="R8" i="6"/>
  <c r="O58" i="10" l="1"/>
  <c r="O62" i="10" s="1"/>
  <c r="N62" i="10"/>
  <c r="Q55" i="10"/>
  <c r="P58" i="10"/>
  <c r="T7" i="6"/>
  <c r="S8" i="6"/>
  <c r="P62" i="10" l="1"/>
  <c r="R55" i="10"/>
  <c r="U7" i="6"/>
  <c r="T8" i="6"/>
  <c r="S55" i="10" l="1"/>
  <c r="H43" i="10" s="1"/>
  <c r="Q58" i="10"/>
  <c r="Q62" i="10" s="1"/>
  <c r="V7" i="6"/>
  <c r="U8" i="6"/>
  <c r="I43" i="10" l="1"/>
  <c r="R58" i="10"/>
  <c r="R62" i="10" s="1"/>
  <c r="W65" i="10"/>
  <c r="W64" i="10"/>
  <c r="W63" i="10"/>
  <c r="W60" i="10"/>
  <c r="W61" i="10"/>
  <c r="W7" i="6"/>
  <c r="V8" i="6"/>
  <c r="H46" i="10" l="1"/>
  <c r="J43" i="10"/>
  <c r="S58" i="10"/>
  <c r="W58" i="10" s="1"/>
  <c r="W59" i="10"/>
  <c r="X7" i="6"/>
  <c r="W8" i="6"/>
  <c r="I46" i="10" l="1"/>
  <c r="I50" i="10" s="1"/>
  <c r="H50" i="10"/>
  <c r="K43" i="10"/>
  <c r="S62" i="10"/>
  <c r="Y7" i="6"/>
  <c r="X8" i="6"/>
  <c r="J46" i="10" l="1"/>
  <c r="L43" i="10"/>
  <c r="W62" i="10"/>
  <c r="Z7" i="6"/>
  <c r="Y8" i="6"/>
  <c r="J50" i="10" l="1"/>
  <c r="K46" i="10"/>
  <c r="K50" i="10" s="1"/>
  <c r="M43" i="10"/>
  <c r="AA7" i="6"/>
  <c r="Z8" i="6"/>
  <c r="L46" i="10" l="1"/>
  <c r="L50" i="10" s="1"/>
  <c r="N43" i="10"/>
  <c r="U53" i="10"/>
  <c r="U48" i="10"/>
  <c r="U49" i="10"/>
  <c r="U47" i="10"/>
  <c r="U51" i="10"/>
  <c r="U52" i="10"/>
  <c r="AB7" i="6"/>
  <c r="AA8" i="6"/>
  <c r="U46" i="10" l="1"/>
  <c r="M46" i="10"/>
  <c r="M50" i="10" s="1"/>
  <c r="U50" i="10" s="1"/>
  <c r="O43" i="10"/>
  <c r="AC7" i="6"/>
  <c r="AB8" i="6"/>
  <c r="N46" i="10" l="1"/>
  <c r="N50" i="10" s="1"/>
  <c r="P43" i="10"/>
  <c r="AD7" i="6"/>
  <c r="AC8" i="6"/>
  <c r="O46" i="10" l="1"/>
  <c r="O50" i="10" s="1"/>
  <c r="Q43" i="10"/>
  <c r="AE7" i="6"/>
  <c r="AD8" i="6"/>
  <c r="P46" i="10" l="1"/>
  <c r="P50" i="10" s="1"/>
  <c r="R43" i="10"/>
  <c r="AF7" i="6"/>
  <c r="AE8" i="6"/>
  <c r="Q46" i="10" l="1"/>
  <c r="Q50" i="10" s="1"/>
  <c r="S43" i="10"/>
  <c r="H31" i="10" s="1"/>
  <c r="AF8" i="6"/>
  <c r="AG7" i="6"/>
  <c r="I31" i="10" l="1"/>
  <c r="R46" i="10"/>
  <c r="R50" i="10" s="1"/>
  <c r="W51" i="10"/>
  <c r="W52" i="10"/>
  <c r="W53" i="10"/>
  <c r="W48" i="10"/>
  <c r="W49" i="10"/>
  <c r="AG8" i="6"/>
  <c r="AH7" i="6"/>
  <c r="J31" i="10" l="1"/>
  <c r="S46" i="10"/>
  <c r="S50" i="10" s="1"/>
  <c r="W47" i="10"/>
  <c r="AH8" i="6"/>
  <c r="AI7" i="6"/>
  <c r="I34" i="10" l="1"/>
  <c r="I38" i="10" s="1"/>
  <c r="K31" i="10"/>
  <c r="H34" i="10"/>
  <c r="W46" i="10"/>
  <c r="AI8" i="6"/>
  <c r="AJ7" i="6"/>
  <c r="L31" i="10" l="1"/>
  <c r="J34" i="10"/>
  <c r="H38" i="10"/>
  <c r="W50" i="10"/>
  <c r="AJ8" i="6"/>
  <c r="AK7" i="6"/>
  <c r="J38" i="10" l="1"/>
  <c r="K34" i="10"/>
  <c r="K38" i="10" s="1"/>
  <c r="M31" i="10"/>
  <c r="AK8" i="6"/>
  <c r="AL7" i="6"/>
  <c r="U36" i="10" l="1"/>
  <c r="U41" i="10"/>
  <c r="M34" i="10"/>
  <c r="M38" i="10" s="1"/>
  <c r="U37" i="10"/>
  <c r="U39" i="10"/>
  <c r="U40" i="10"/>
  <c r="N31" i="10"/>
  <c r="L34" i="10"/>
  <c r="L38" i="10" s="1"/>
  <c r="AL8" i="6"/>
  <c r="AM7" i="6"/>
  <c r="U35" i="10" l="1"/>
  <c r="U38" i="10"/>
  <c r="U34" i="10"/>
  <c r="O31" i="10"/>
  <c r="AM8" i="6"/>
  <c r="AN7" i="6"/>
  <c r="N34" i="10" l="1"/>
  <c r="N38" i="10"/>
  <c r="O34" i="10"/>
  <c r="O38" i="10" s="1"/>
  <c r="P31" i="10"/>
  <c r="AN8" i="6"/>
  <c r="AO7" i="6"/>
  <c r="Q31" i="10" l="1"/>
  <c r="AO8" i="6"/>
  <c r="AP7" i="6"/>
  <c r="P34" i="10" l="1"/>
  <c r="P38" i="10" s="1"/>
  <c r="Q34" i="10"/>
  <c r="Q38" i="10" s="1"/>
  <c r="R31" i="10"/>
  <c r="AP8" i="6"/>
  <c r="AQ7" i="6"/>
  <c r="S31" i="10" l="1"/>
  <c r="AQ8" i="6"/>
  <c r="AR7" i="6"/>
  <c r="S34" i="10" l="1"/>
  <c r="R34" i="10"/>
  <c r="R38" i="10" s="1"/>
  <c r="AR8" i="6"/>
  <c r="AS7" i="6"/>
  <c r="S38" i="10" l="1"/>
  <c r="I19" i="10"/>
  <c r="W41" i="10"/>
  <c r="W35" i="10"/>
  <c r="W39" i="10"/>
  <c r="W40" i="10"/>
  <c r="W37" i="10"/>
  <c r="AS8" i="6"/>
  <c r="AT7" i="6"/>
  <c r="H22" i="10" l="1"/>
  <c r="J19" i="10"/>
  <c r="W36" i="10"/>
  <c r="AT8" i="6"/>
  <c r="AU7" i="6"/>
  <c r="H26" i="10" l="1"/>
  <c r="I22" i="10"/>
  <c r="K19" i="10"/>
  <c r="W34" i="10"/>
  <c r="AU8" i="6"/>
  <c r="AV7" i="6"/>
  <c r="L19" i="10" l="1"/>
  <c r="J22" i="10"/>
  <c r="I26" i="10"/>
  <c r="W38" i="10"/>
  <c r="AV8" i="6"/>
  <c r="AW7" i="6"/>
  <c r="J26" i="10" l="1"/>
  <c r="K22" i="10"/>
  <c r="M19" i="10"/>
  <c r="AW8" i="6"/>
  <c r="AX7" i="6"/>
  <c r="K26" i="10" l="1"/>
  <c r="U25" i="10"/>
  <c r="U28" i="10"/>
  <c r="U24" i="10"/>
  <c r="U27" i="10"/>
  <c r="U23" i="10"/>
  <c r="N19" i="10"/>
  <c r="U29" i="10"/>
  <c r="L22" i="10"/>
  <c r="AX8" i="6"/>
  <c r="AY7" i="6"/>
  <c r="U22" i="10" l="1"/>
  <c r="M22" i="10"/>
  <c r="O19" i="10"/>
  <c r="L26" i="10"/>
  <c r="AY8" i="6"/>
  <c r="AZ7" i="6"/>
  <c r="P19" i="10" l="1"/>
  <c r="M26" i="10"/>
  <c r="U26" i="10" s="1"/>
  <c r="N22" i="10"/>
  <c r="N26" i="10" s="1"/>
  <c r="AZ8" i="6"/>
  <c r="BA7" i="6"/>
  <c r="Q19" i="10" l="1"/>
  <c r="O22" i="10"/>
  <c r="BA8" i="6"/>
  <c r="BB7" i="6"/>
  <c r="BC7" i="6" l="1"/>
  <c r="BD7" i="6" s="1"/>
  <c r="BE7" i="6" s="1"/>
  <c r="R19" i="10"/>
  <c r="O26" i="10"/>
  <c r="P22" i="10"/>
  <c r="P26" i="10" s="1"/>
  <c r="BE8" i="6"/>
  <c r="BF7" i="6"/>
  <c r="BD8" i="6"/>
  <c r="BB8" i="6"/>
  <c r="BC8" i="6" l="1"/>
  <c r="BG7" i="6"/>
  <c r="BH7" i="6" s="1"/>
  <c r="BI7" i="6" s="1"/>
  <c r="BJ7" i="6" s="1"/>
  <c r="BK7" i="6" s="1"/>
  <c r="BL7" i="6" s="1"/>
  <c r="BM7" i="6" s="1"/>
  <c r="BN7" i="6" s="1"/>
  <c r="BO7" i="6" s="1"/>
  <c r="BP7" i="6" s="1"/>
  <c r="BQ7" i="6" s="1"/>
  <c r="S19" i="10"/>
  <c r="H7" i="10" s="1"/>
  <c r="Q22" i="10"/>
  <c r="BF8" i="6"/>
  <c r="BH8" i="6" l="1"/>
  <c r="BI8" i="6"/>
  <c r="BJ8" i="6"/>
  <c r="BN8" i="6"/>
  <c r="BG8" i="6"/>
  <c r="BO8" i="6"/>
  <c r="BP8" i="6"/>
  <c r="BK8" i="6"/>
  <c r="BL8" i="6"/>
  <c r="BM8" i="6"/>
  <c r="BR7" i="6"/>
  <c r="BS7" i="6" s="1"/>
  <c r="U11" i="10"/>
  <c r="U12" i="10"/>
  <c r="U13" i="10"/>
  <c r="U15" i="10"/>
  <c r="U16" i="10"/>
  <c r="U17" i="10"/>
  <c r="Q26" i="10"/>
  <c r="R22" i="10"/>
  <c r="R26" i="10" s="1"/>
  <c r="BQ8" i="6"/>
  <c r="BR8" i="6" l="1"/>
  <c r="W11" i="10"/>
  <c r="W12" i="10"/>
  <c r="W13" i="10"/>
  <c r="W15" i="10"/>
  <c r="W16" i="10"/>
  <c r="W17" i="10"/>
  <c r="H10" i="10"/>
  <c r="U10" i="10" s="1"/>
  <c r="W28" i="10"/>
  <c r="S22" i="10"/>
  <c r="W23" i="10"/>
  <c r="W25" i="10"/>
  <c r="W27" i="10"/>
  <c r="W24" i="10"/>
  <c r="W29" i="10"/>
  <c r="BS8" i="6"/>
  <c r="BT7" i="6"/>
  <c r="BU7" i="6" l="1"/>
  <c r="BV7" i="6" s="1"/>
  <c r="BV8" i="6" s="1"/>
  <c r="H14" i="10"/>
  <c r="U14" i="10" s="1"/>
  <c r="W10" i="10"/>
  <c r="W22" i="10"/>
  <c r="S26" i="10"/>
  <c r="BU8" i="6"/>
  <c r="BT8" i="6"/>
  <c r="BW7" i="6" l="1"/>
  <c r="BW8" i="6" s="1"/>
  <c r="W14" i="10"/>
  <c r="W26" i="10"/>
  <c r="BX7" i="6"/>
  <c r="BY7" i="6" l="1"/>
  <c r="BY8" i="6" s="1"/>
  <c r="BX8" i="6"/>
  <c r="BZ7" i="6" l="1"/>
  <c r="BZ8" i="6"/>
  <c r="CA7" i="6"/>
  <c r="CB7" i="6" l="1"/>
  <c r="CB8" i="6" s="1"/>
  <c r="CA8" i="6"/>
  <c r="CC7" i="6" l="1"/>
  <c r="CD7" i="6" s="1"/>
  <c r="CD8" i="6" l="1"/>
  <c r="CE7" i="6"/>
  <c r="CC8" i="6"/>
  <c r="CE8" i="6"/>
  <c r="CF7" i="6"/>
  <c r="CG7" i="6" l="1"/>
  <c r="CF8" i="6"/>
  <c r="CG8" i="6" l="1"/>
  <c r="CH7" i="6"/>
  <c r="CH8" i="6" l="1"/>
  <c r="CI7" i="6"/>
  <c r="CJ7" i="6" l="1"/>
  <c r="CI8" i="6"/>
  <c r="CK7" i="6" l="1"/>
  <c r="CJ8" i="6"/>
  <c r="CL7" i="6" l="1"/>
  <c r="CM7" i="6" s="1"/>
  <c r="CM8" i="6" s="1"/>
  <c r="CK8" i="6"/>
  <c r="CL8" i="6" l="1"/>
  <c r="CN7" i="6"/>
  <c r="CN8" i="6" s="1"/>
  <c r="CO7" i="6" l="1"/>
  <c r="CP7" i="6" s="1"/>
  <c r="CO8" i="6"/>
  <c r="CP8" i="6" l="1"/>
  <c r="CQ7" i="6"/>
  <c r="CR7" i="6" s="1"/>
  <c r="CR8" i="6" s="1"/>
  <c r="CW7" i="6"/>
  <c r="CQ8" i="6" l="1"/>
  <c r="CW21" i="6"/>
  <c r="CW16" i="6"/>
  <c r="CW17" i="6"/>
  <c r="CW12" i="6"/>
  <c r="CW19" i="6"/>
  <c r="CW22" i="6"/>
  <c r="CW24" i="6"/>
  <c r="CW15" i="6"/>
  <c r="CW14" i="6"/>
  <c r="CW23" i="6"/>
  <c r="CW11" i="6"/>
  <c r="CW18" i="6"/>
  <c r="CW13" i="6"/>
  <c r="CW20" i="6"/>
  <c r="CU20" i="6" l="1"/>
  <c r="CU19" i="6"/>
  <c r="CU16" i="6"/>
  <c r="CU18" i="6"/>
  <c r="CU24" i="6"/>
  <c r="CU21" i="6"/>
  <c r="CU13" i="6"/>
  <c r="CU15" i="6"/>
  <c r="CU23" i="6"/>
  <c r="CU17" i="6"/>
  <c r="CU22" i="6"/>
  <c r="CU11" i="6"/>
  <c r="CU14" i="6"/>
  <c r="CU12" i="6"/>
</calcChain>
</file>

<file path=xl/sharedStrings.xml><?xml version="1.0" encoding="utf-8"?>
<sst xmlns="http://schemas.openxmlformats.org/spreadsheetml/2006/main" count="137" uniqueCount="76">
  <si>
    <t>OBJETIVO DO FUNDO</t>
  </si>
  <si>
    <t>POLÍTICA DE INVESTIMENTOS</t>
  </si>
  <si>
    <t>INFORMAÇÕES GERAIS</t>
  </si>
  <si>
    <t>Início das atividades:</t>
  </si>
  <si>
    <t>Despesas totais</t>
  </si>
  <si>
    <t>Benfeitorias</t>
  </si>
  <si>
    <t>Total</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</si>
  <si>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</si>
  <si>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</si>
  <si>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</si>
  <si>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</si>
  <si>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</si>
  <si>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</si>
  <si>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</si>
  <si>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</si>
  <si>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</si>
  <si>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</si>
  <si>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</si>
  <si>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</si>
  <si>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</si>
  <si>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</si>
  <si>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</si>
  <si>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</si>
  <si>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Veículo</t>
  </si>
  <si>
    <t>Imóvel</t>
  </si>
  <si>
    <t>Glossário</t>
  </si>
  <si>
    <t>Inadimplência Líquida 12 meses</t>
  </si>
  <si>
    <t>Outras receitas</t>
  </si>
  <si>
    <t>Receitas totais</t>
  </si>
  <si>
    <t>Encargos de lojas vagas e contratuais</t>
  </si>
  <si>
    <t>Outras despesas</t>
  </si>
  <si>
    <t>Resultado estacionamento</t>
  </si>
  <si>
    <t>Administrador</t>
  </si>
  <si>
    <t>General Shopping Ativo e Renda Fundo de Investimento Imobiliário - FIGS11</t>
  </si>
  <si>
    <t>Junho de 2013</t>
  </si>
  <si>
    <t>0,50% ao ano sobre o valor de mercado das Cotas</t>
  </si>
  <si>
    <t>FII Renda Gestão Passiva - Shoppings</t>
  </si>
  <si>
    <t>Portfólio</t>
  </si>
  <si>
    <t>Guarulhos - SP</t>
  </si>
  <si>
    <t>General Shopping</t>
  </si>
  <si>
    <t>Shopping Bonsucesso</t>
  </si>
  <si>
    <t>Parque Shopping Maia</t>
  </si>
  <si>
    <t>Inauguração</t>
  </si>
  <si>
    <t>Maio de 2006</t>
  </si>
  <si>
    <t>Abril de 2015</t>
  </si>
  <si>
    <t>Resultado não Operacional</t>
  </si>
  <si>
    <t>Fluxo de caixa total</t>
  </si>
  <si>
    <t>Vendas</t>
  </si>
  <si>
    <t>Vacância</t>
  </si>
  <si>
    <t>Fluxo de Veículos</t>
  </si>
  <si>
    <t>Indicadores Operacionais</t>
  </si>
  <si>
    <t>Valores ponderados pela participação do Fundo</t>
  </si>
  <si>
    <t>Fluxo de Caixa FIGS11</t>
  </si>
  <si>
    <t>Receita Imobiliária</t>
  </si>
  <si>
    <t>Imóveis</t>
  </si>
  <si>
    <t>Receita Financeira</t>
  </si>
  <si>
    <t>Despesas do Fundo</t>
  </si>
  <si>
    <t>Resultado Final</t>
  </si>
  <si>
    <t>Resultado / Cota</t>
  </si>
  <si>
    <t>Rendimento / Cota</t>
  </si>
  <si>
    <t>Rendimento FIGS11</t>
  </si>
  <si>
    <t>General Shopping Ativo e Renda 2021</t>
  </si>
  <si>
    <t>General Shopping Ativo e Renda 2020</t>
  </si>
  <si>
    <t>General Shopping Ativo e Renda 2019</t>
  </si>
  <si>
    <t/>
  </si>
  <si>
    <t>Participação FIGS</t>
  </si>
  <si>
    <t>General Shopping Ativo e Renda 2022</t>
  </si>
  <si>
    <t>General Shopping Ativo e Renda 2023</t>
  </si>
  <si>
    <t>General Shopping Ativo e Renda 2024</t>
  </si>
  <si>
    <t>General Shopping Ativo e Renda 2025</t>
  </si>
  <si>
    <t>Aluguel mínimo</t>
  </si>
  <si>
    <t>Aluguel complementar</t>
  </si>
  <si>
    <t>Aluguel quiosques/mídia/eventos</t>
  </si>
  <si>
    <t xml:space="preserve">Resultado operacional (NOI) </t>
  </si>
  <si>
    <t>Resultado sem estacionamento</t>
  </si>
  <si>
    <t>General Shopping Ativo e Renda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</si>
</sst>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1">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74" fontId="21" fillId="4" borderId="1" xfId="5" applyNumberFormat="1" applyFont="1" applyFill="1" applyBorder="1" applyAlignment="1">
      <alignment horizontal="right"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0" fillId="0" borderId="0" xfId="1" applyNumberFormat="1" applyFont="1" applyAlignment="1">
      <alignment horizontal="center"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1" fontId="233" fillId="0" borderId="56" xfId="1" applyNumberFormat="1" applyFont="1" applyBorder="1" applyAlignment="1">
      <alignment horizontal="left" vertical="center" indent="1"/>
    </xf>
    <xf numFmtId="173" fontId="233" fillId="0" borderId="56" xfId="3" applyNumberFormat="1" applyFont="1" applyBorder="1" applyAlignment="1">
      <alignment horizontal="center" vertical="center"/>
    </xf>
    <xf numFmtId="173" fontId="233" fillId="0" borderId="56" xfId="3" applyNumberFormat="1" applyFont="1" applyBorder="1" applyAlignment="1">
      <alignment horizontal="left" vertical="center"/>
    </xf>
    <xf numFmtId="173" fontId="233" fillId="0" borderId="56" xfId="3" applyNumberFormat="1" applyFont="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9526</xdr:rowOff>
    </xdr:from>
    <xdr:to>
      <xdr:col>14</xdr:col>
      <xdr:colOff>561533</xdr:colOff>
      <xdr:row>13</xdr:row>
      <xdr:rowOff>84357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780055"/>
          <a:ext cx="8424141"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objeto adquirir e explorar, direta ou indiretamente, empreendimentos imobiliários comerciais do tipo Shopping Center, construídos ou em fase de construção e/ou expansão, desde que desenvolvidos e/ou administrados pela General Shopping Brasil S.A., para posterior alienação, locação ou arrendamento.	</a:t>
          </a:r>
        </a:p>
      </xdr:txBody>
    </xdr:sp>
    <xdr:clientData/>
  </xdr:twoCellAnchor>
  <xdr:twoCellAnchor>
    <xdr:from>
      <xdr:col>1</xdr:col>
      <xdr:colOff>3921</xdr:colOff>
      <xdr:row>14</xdr:row>
      <xdr:rowOff>0</xdr:rowOff>
    </xdr:from>
    <xdr:to>
      <xdr:col>14</xdr:col>
      <xdr:colOff>561533</xdr:colOff>
      <xdr:row>16</xdr:row>
      <xdr:rowOff>80665</xdr:rowOff>
    </xdr:to>
    <xdr:sp macro="" textlink="">
      <xdr:nvSpPr>
        <xdr:cNvPr id="5" name="Retângulo 24">
          <a:extLst>
            <a:ext uri="{FF2B5EF4-FFF2-40B4-BE49-F238E27FC236}">
              <a16:creationId xmlns:a16="http://schemas.microsoft.com/office/drawing/2014/main" id="{5D6464C7-3F19-41FC-B635-33FF1ED8C4E5}"/>
            </a:ext>
          </a:extLst>
        </xdr:cNvPr>
        <xdr:cNvSpPr/>
      </xdr:nvSpPr>
      <xdr:spPr>
        <a:xfrm>
          <a:off x="115980" y="2767853"/>
          <a:ext cx="84241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pt-BR" sz="1200">
              <a:solidFill>
                <a:srgbClr val="6D6E70"/>
              </a:solidFill>
              <a:latin typeface="Compasse ExtraLight" panose="020B0406020203040204" pitchFamily="34" charset="0"/>
            </a:rPr>
            <a:t>O objetivo principal do FUNDO consistirá na obtenção de renda a partir da locação dos imóveis que comporão o seu patrimônio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33</v>
      </c>
    </row>
    <row r="8" spans="1:2" ht="15.75">
      <c r="A8" s="4"/>
      <c r="B8" s="2"/>
    </row>
    <row r="9" spans="1:2" ht="18.75">
      <c r="A9" s="4"/>
      <c r="B9" s="15" t="s">
        <v>0</v>
      </c>
    </row>
    <row r="14" spans="1:2" ht="18.75">
      <c r="B14" s="15" t="s">
        <v>1</v>
      </c>
    </row>
    <row r="18" spans="1:5" ht="18.75">
      <c r="B18" s="15" t="s">
        <v>2</v>
      </c>
    </row>
    <row r="20" spans="1:5" ht="15.75">
      <c r="B20" s="13" t="s">
        <v>3</v>
      </c>
      <c r="E20" s="12" t="s">
        <v>34</v>
      </c>
    </row>
    <row r="21" spans="1:5" ht="7.5" customHeight="1">
      <c r="B21" s="13"/>
      <c r="E21" s="12"/>
    </row>
    <row r="22" spans="1:5" ht="15.75">
      <c r="B22" s="13" t="s">
        <v>11</v>
      </c>
      <c r="E22" s="12" t="s">
        <v>10</v>
      </c>
    </row>
    <row r="23" spans="1:5" ht="7.5" customHeight="1">
      <c r="B23" s="13"/>
      <c r="E23" s="12"/>
    </row>
    <row r="24" spans="1:5" ht="15.75">
      <c r="B24" s="13" t="s">
        <v>12</v>
      </c>
      <c r="E24" s="12" t="s">
        <v>13</v>
      </c>
    </row>
    <row r="25" spans="1:5" ht="7.5" customHeight="1">
      <c r="B25" s="13"/>
      <c r="E25" s="12"/>
    </row>
    <row r="26" spans="1:5" ht="15.75">
      <c r="B26" s="13" t="s">
        <v>14</v>
      </c>
      <c r="E26" s="12" t="s">
        <v>35</v>
      </c>
    </row>
    <row r="27" spans="1:5" ht="7.5" customHeight="1">
      <c r="B27" s="13"/>
      <c r="E27" s="12"/>
    </row>
    <row r="28" spans="1:5" ht="15.75">
      <c r="B28" s="13" t="s">
        <v>15</v>
      </c>
      <c r="E28" s="12" t="s">
        <v>16</v>
      </c>
    </row>
    <row r="29" spans="1:5" ht="7.5" customHeight="1">
      <c r="B29" s="13"/>
      <c r="E29" s="12"/>
    </row>
    <row r="30" spans="1:5" ht="15.75">
      <c r="B30" s="13" t="s">
        <v>17</v>
      </c>
      <c r="E30" s="12" t="s">
        <v>36</v>
      </c>
    </row>
    <row r="31" spans="1:5" ht="7.5" customHeight="1">
      <c r="B31" s="13"/>
      <c r="E31" s="12"/>
    </row>
    <row r="32" spans="1:5" ht="15.75">
      <c r="A32" s="4"/>
      <c r="B32" s="13" t="s">
        <v>18</v>
      </c>
      <c r="E32" s="12" t="s">
        <v>19</v>
      </c>
    </row>
    <row r="33" spans="1:15" ht="7.5" customHeight="1">
      <c r="A33" s="4"/>
      <c r="B33" s="13"/>
      <c r="E33" s="12"/>
    </row>
    <row r="34" spans="1:15" ht="15.75">
      <c r="A34" s="4"/>
      <c r="B34" s="13" t="s">
        <v>20</v>
      </c>
      <c r="E34" s="12" t="s">
        <v>21</v>
      </c>
    </row>
    <row r="35" spans="1:15" ht="7.5" customHeight="1">
      <c r="B35" s="13"/>
      <c r="E35" s="12"/>
    </row>
    <row r="36" spans="1:15" ht="15" customHeight="1">
      <c r="B36" s="80" t="s">
        <v>9</v>
      </c>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6" spans="1:15">
      <c r="B46" s="80"/>
      <c r="C46" s="80"/>
      <c r="D46" s="80"/>
      <c r="E46" s="80"/>
      <c r="F46" s="80"/>
      <c r="G46" s="80"/>
      <c r="H46" s="80"/>
      <c r="I46" s="80"/>
      <c r="J46" s="80"/>
      <c r="K46" s="80"/>
      <c r="L46" s="80"/>
      <c r="M46" s="80"/>
      <c r="N46" s="80"/>
      <c r="O46" s="80"/>
    </row>
  </sheetData>
  <mergeCells count="1">
    <mergeCell ref="B36:O4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AA13"/>
  <sheetViews>
    <sheetView showGridLines="0" zoomScale="85" zoomScaleNormal="85" workbookViewId="0"/>
  </sheetViews>
  <sheetFormatPr defaultRowHeight="15"/>
  <cols>
    <col min="1" max="1" width="1.7109375" customWidth="1"/>
    <col min="2" max="2" width="47.42578125" customWidth="1"/>
    <col min="3" max="3" width="33.5703125" customWidth="1"/>
    <col min="4" max="4" width="17.7109375" customWidth="1"/>
    <col min="5" max="6" width="27.140625" customWidth="1"/>
    <col min="7" max="7" width="36.7109375" bestFit="1" customWidth="1"/>
    <col min="8" max="8" width="36.7109375" customWidth="1"/>
    <col min="9" max="9" width="31.28515625" customWidth="1"/>
    <col min="11" max="11" width="21.85546875" customWidth="1"/>
    <col min="18" max="22" width="9.140625" style="35"/>
    <col min="23" max="25" width="9.140625" style="21"/>
    <col min="26" max="26" width="9.140625" style="35"/>
  </cols>
  <sheetData>
    <row r="1" spans="1:27">
      <c r="A1" s="4"/>
    </row>
    <row r="2" spans="1:27">
      <c r="A2" s="4"/>
    </row>
    <row r="3" spans="1:27">
      <c r="A3" s="4"/>
    </row>
    <row r="4" spans="1:27">
      <c r="A4" s="4"/>
    </row>
    <row r="5" spans="1:27">
      <c r="A5" s="4"/>
    </row>
    <row r="6" spans="1:27" s="1" customFormat="1" ht="9" customHeight="1">
      <c r="A6" s="4"/>
      <c r="R6" s="36"/>
      <c r="S6" s="36"/>
      <c r="T6" s="36"/>
      <c r="U6" s="36"/>
      <c r="V6" s="36"/>
      <c r="W6" s="37"/>
      <c r="X6" s="37"/>
      <c r="Y6" s="37"/>
      <c r="Z6" s="36"/>
    </row>
    <row r="7" spans="1:27" ht="21">
      <c r="A7" s="4"/>
      <c r="B7" s="14" t="s">
        <v>33</v>
      </c>
      <c r="C7" s="14"/>
      <c r="D7" s="14"/>
      <c r="E7" s="14"/>
      <c r="F7" s="14"/>
      <c r="G7" s="14"/>
      <c r="H7" s="14"/>
    </row>
    <row r="8" spans="1:27">
      <c r="A8" s="4"/>
    </row>
    <row r="9" spans="1:27" ht="31.5" customHeight="1">
      <c r="A9" s="4"/>
      <c r="B9" s="58" t="s">
        <v>37</v>
      </c>
      <c r="C9" s="59" t="s">
        <v>23</v>
      </c>
      <c r="D9" s="59" t="s">
        <v>7</v>
      </c>
      <c r="E9" s="59" t="s">
        <v>65</v>
      </c>
      <c r="F9" s="59" t="s">
        <v>22</v>
      </c>
      <c r="G9" s="58" t="s">
        <v>8</v>
      </c>
      <c r="H9" s="58" t="s">
        <v>42</v>
      </c>
      <c r="I9" s="60" t="s">
        <v>32</v>
      </c>
      <c r="W9" s="35"/>
      <c r="X9" s="35"/>
      <c r="Y9" s="35"/>
      <c r="AA9" s="35"/>
    </row>
    <row r="10" spans="1:27" ht="31.5" customHeight="1">
      <c r="B10" s="53" t="s">
        <v>40</v>
      </c>
      <c r="C10" s="54" t="s">
        <v>24</v>
      </c>
      <c r="D10" s="54">
        <v>29245.34</v>
      </c>
      <c r="E10" s="55">
        <v>0.36499999999999999</v>
      </c>
      <c r="F10" s="54">
        <f t="shared" ref="F10" si="0">+D10*E10</f>
        <v>10674.5491</v>
      </c>
      <c r="G10" s="56" t="s">
        <v>38</v>
      </c>
      <c r="H10" s="56" t="s">
        <v>43</v>
      </c>
      <c r="I10" s="57" t="s">
        <v>39</v>
      </c>
      <c r="W10" s="35"/>
      <c r="X10" s="35"/>
      <c r="Y10" s="35"/>
      <c r="AA10" s="35"/>
    </row>
    <row r="11" spans="1:27" ht="31.5" customHeight="1">
      <c r="B11" s="53" t="s">
        <v>41</v>
      </c>
      <c r="C11" s="54" t="s">
        <v>24</v>
      </c>
      <c r="D11" s="54">
        <v>33521.1</v>
      </c>
      <c r="E11" s="55">
        <v>0.36499999999999999</v>
      </c>
      <c r="F11" s="54">
        <f>+D11*E11</f>
        <v>12235.201499999999</v>
      </c>
      <c r="G11" s="56" t="s">
        <v>38</v>
      </c>
      <c r="H11" s="56" t="s">
        <v>44</v>
      </c>
      <c r="I11" s="57" t="s">
        <v>39</v>
      </c>
      <c r="W11" s="35"/>
      <c r="X11" s="35"/>
      <c r="Y11" s="35"/>
      <c r="AA11" s="35"/>
    </row>
    <row r="12" spans="1:27" ht="31.5" customHeight="1">
      <c r="B12" s="61" t="s">
        <v>6</v>
      </c>
      <c r="C12" s="62"/>
      <c r="D12" s="62">
        <f>SUM(D10:D11)</f>
        <v>62766.44</v>
      </c>
      <c r="E12" s="62"/>
      <c r="F12" s="62">
        <f>SUM(F10:F11)</f>
        <v>22909.750599999999</v>
      </c>
      <c r="G12" s="63"/>
      <c r="H12" s="63"/>
      <c r="I12" s="64"/>
      <c r="W12" s="35"/>
      <c r="X12" s="35"/>
      <c r="Y12" s="35"/>
      <c r="AA12" s="35"/>
    </row>
    <row r="13" spans="1:27" ht="15.75">
      <c r="B13" s="17"/>
      <c r="C13" s="18"/>
      <c r="D13" s="18"/>
      <c r="E13" s="18"/>
      <c r="F13" s="18"/>
      <c r="G13" s="19"/>
      <c r="H13" s="19"/>
      <c r="I13" s="20"/>
      <c r="W13" s="35"/>
      <c r="X13" s="35"/>
      <c r="Y13" s="35"/>
      <c r="AA13" s="35"/>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04"/>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75</v>
      </c>
      <c r="C7" s="22"/>
      <c r="D7" s="22"/>
      <c r="E7" s="22"/>
      <c r="F7" s="23"/>
      <c r="G7" s="23"/>
      <c r="H7" s="24">
        <f>EDATE(S19,1)</f>
        <v>46023</v>
      </c>
      <c r="I7" s="24">
        <f>EDATE(H7,1)</f>
        <v>46054</v>
      </c>
      <c r="J7" s="24">
        <f>EDATE(I7,1)</f>
        <v>46082</v>
      </c>
      <c r="K7" s="24">
        <f>EDATE(J7,1)</f>
        <v>46113</v>
      </c>
      <c r="L7" s="24">
        <f>EDATE(K7,1)</f>
        <v>46143</v>
      </c>
      <c r="M7" s="24">
        <f>EDATE(L7,1)</f>
        <v>46174</v>
      </c>
      <c r="T7" s="23"/>
      <c r="U7" s="24" t="str">
        <f>"Jan/"&amp;PROPER(TEXT(MAX($H$7:$S$7),"mmm"))&amp;"-"&amp;RIGHT(W7,2)</f>
        <v>Jan/Jun-26</v>
      </c>
      <c r="W7" s="70">
        <v>2026</v>
      </c>
    </row>
    <row r="8" spans="2:23" ht="5.0999999999999996" customHeight="1">
      <c r="B8" s="3"/>
      <c r="C8" s="6"/>
      <c r="D8" s="6"/>
      <c r="E8" s="6"/>
      <c r="H8" s="8"/>
      <c r="I8" s="8"/>
      <c r="J8" s="8"/>
      <c r="K8" s="8"/>
      <c r="L8" s="8"/>
      <c r="M8" s="8"/>
      <c r="N8" s="8"/>
      <c r="O8" s="8"/>
      <c r="P8" s="8"/>
      <c r="Q8" s="8"/>
      <c r="R8" s="8"/>
      <c r="S8" s="8"/>
      <c r="U8" s="7"/>
      <c r="W8" s="7"/>
    </row>
    <row r="9" spans="2:23" ht="16.5" customHeight="1">
      <c r="B9" s="75"/>
      <c r="C9" s="75"/>
      <c r="D9" s="75"/>
      <c r="E9" s="75"/>
      <c r="H9" s="76"/>
      <c r="I9" s="76"/>
      <c r="J9" s="76"/>
      <c r="K9" s="76"/>
      <c r="L9" s="76"/>
      <c r="M9" s="76"/>
      <c r="N9" s="76"/>
      <c r="O9" s="76"/>
      <c r="P9" s="76"/>
      <c r="Q9" s="76"/>
      <c r="R9" s="76"/>
      <c r="S9" s="76"/>
      <c r="U9" s="76"/>
      <c r="W9" s="76"/>
    </row>
    <row r="10" spans="2:23" ht="16.5" customHeight="1">
      <c r="B10" s="71" t="s">
        <v>53</v>
      </c>
      <c r="C10" s="71"/>
      <c r="D10" s="71"/>
      <c r="E10" s="71"/>
      <c r="H10" s="72">
        <f>+H11+H12</f>
        <v>1850401.1300000001</v>
      </c>
      <c r="I10" s="72">
        <f>+I11+I12</f>
        <v>1978087.8900000001</v>
      </c>
      <c r="J10" s="72">
        <f>+J11+J12</f>
        <v>1303264.96</v>
      </c>
      <c r="K10" s="72">
        <f>+K11+K12</f>
        <v>1197492.9294</v>
      </c>
      <c r="L10" s="72">
        <f>+L11+L12</f>
        <v>1409153.39</v>
      </c>
      <c r="M10" s="72">
        <f>+M11+M12</f>
        <v>1536211.21</v>
      </c>
      <c r="N10" s="72"/>
      <c r="O10" s="72"/>
      <c r="P10" s="72"/>
      <c r="Q10" s="72"/>
      <c r="R10" s="72"/>
      <c r="S10" s="72"/>
      <c r="U10" s="72">
        <f ca="1">SUM(OFFSET(A10,0,7,,MONTH(MAX($H$7:$S$7))))</f>
        <v>9274611.5093999989</v>
      </c>
      <c r="W10" s="72">
        <f>SUM(H10:S10)</f>
        <v>9274611.5093999989</v>
      </c>
    </row>
    <row r="11" spans="2:23" ht="16.5" customHeight="1">
      <c r="B11" s="73" t="s">
        <v>54</v>
      </c>
      <c r="C11" s="73"/>
      <c r="D11" s="73"/>
      <c r="E11" s="73"/>
      <c r="H11" s="74">
        <v>1707690.08</v>
      </c>
      <c r="I11" s="74">
        <v>1878300.9500000002</v>
      </c>
      <c r="J11" s="74">
        <v>1224116.67</v>
      </c>
      <c r="K11" s="74">
        <v>1099460.4594000001</v>
      </c>
      <c r="L11" s="74">
        <v>1300694.96</v>
      </c>
      <c r="M11" s="74">
        <v>1441450.91</v>
      </c>
      <c r="N11" s="74"/>
      <c r="O11" s="74"/>
      <c r="P11" s="74"/>
      <c r="Q11" s="74"/>
      <c r="R11" s="74"/>
      <c r="S11" s="74"/>
      <c r="U11" s="74">
        <f t="shared" ref="U11:U15" ca="1" si="0">SUM(OFFSET(A11,0,7,,MONTH(MAX($H$7:$S$7))))</f>
        <v>8651714.0294000003</v>
      </c>
      <c r="W11" s="74">
        <f t="shared" ref="W11:W15" si="1">SUM(H11:S11)</f>
        <v>8651714.0294000003</v>
      </c>
    </row>
    <row r="12" spans="2:23" ht="16.5" customHeight="1">
      <c r="B12" s="73" t="s">
        <v>55</v>
      </c>
      <c r="C12" s="73"/>
      <c r="D12" s="73"/>
      <c r="E12" s="73"/>
      <c r="H12" s="74">
        <v>142711.04999999999</v>
      </c>
      <c r="I12" s="74">
        <v>99786.939999999988</v>
      </c>
      <c r="J12" s="74">
        <v>79148.290000000008</v>
      </c>
      <c r="K12" s="74">
        <v>98032.47000000003</v>
      </c>
      <c r="L12" s="74">
        <v>108458.43</v>
      </c>
      <c r="M12" s="74">
        <v>94760.300000000047</v>
      </c>
      <c r="N12" s="74"/>
      <c r="O12" s="74"/>
      <c r="P12" s="74"/>
      <c r="Q12" s="74"/>
      <c r="R12" s="74"/>
      <c r="S12" s="74"/>
      <c r="U12" s="74">
        <f t="shared" ca="1" si="0"/>
        <v>622897.4800000001</v>
      </c>
      <c r="W12" s="74">
        <f t="shared" si="1"/>
        <v>622897.4800000001</v>
      </c>
    </row>
    <row r="13" spans="2:23" ht="16.5" customHeight="1">
      <c r="B13" s="71" t="s">
        <v>56</v>
      </c>
      <c r="C13" s="71"/>
      <c r="D13" s="71"/>
      <c r="E13" s="71"/>
      <c r="H13" s="72">
        <v>-83989.249999999985</v>
      </c>
      <c r="I13" s="72">
        <v>-71106.569999999992</v>
      </c>
      <c r="J13" s="72">
        <v>-130853.60999999999</v>
      </c>
      <c r="K13" s="72">
        <v>-82494.099999999991</v>
      </c>
      <c r="L13" s="72">
        <v>-107140.37</v>
      </c>
      <c r="M13" s="72">
        <v>-130914.86999999998</v>
      </c>
      <c r="N13" s="72"/>
      <c r="O13" s="72"/>
      <c r="P13" s="72"/>
      <c r="Q13" s="72"/>
      <c r="R13" s="72"/>
      <c r="S13" s="72"/>
      <c r="U13" s="72">
        <f t="shared" ca="1" si="0"/>
        <v>-606498.7699999999</v>
      </c>
      <c r="W13" s="72">
        <f t="shared" si="1"/>
        <v>-606498.7699999999</v>
      </c>
    </row>
    <row r="14" spans="2:23" ht="16.5" customHeight="1">
      <c r="B14" s="75" t="s">
        <v>57</v>
      </c>
      <c r="C14" s="75"/>
      <c r="D14" s="75"/>
      <c r="E14" s="75"/>
      <c r="H14" s="76">
        <f>+H10+H13</f>
        <v>1766411.8800000001</v>
      </c>
      <c r="I14" s="76">
        <f>+I10+I13</f>
        <v>1906981.32</v>
      </c>
      <c r="J14" s="76">
        <f>+J10+J13</f>
        <v>1172411.3500000001</v>
      </c>
      <c r="K14" s="76">
        <f>+K10+K13</f>
        <v>1114998.8293999999</v>
      </c>
      <c r="L14" s="76">
        <f>+L10+L13</f>
        <v>1302013.02</v>
      </c>
      <c r="M14" s="76">
        <f>+M10+M13</f>
        <v>1405296.34</v>
      </c>
      <c r="N14" s="76"/>
      <c r="O14" s="76"/>
      <c r="P14" s="76"/>
      <c r="Q14" s="76"/>
      <c r="R14" s="76"/>
      <c r="S14" s="76"/>
      <c r="T14" s="4"/>
      <c r="U14" s="76">
        <f t="shared" ca="1" si="0"/>
        <v>8668112.7394000012</v>
      </c>
      <c r="W14" s="76">
        <f t="shared" si="1"/>
        <v>8668112.7394000012</v>
      </c>
    </row>
    <row r="15" spans="2:23" ht="16.5" customHeight="1">
      <c r="B15" s="71" t="s">
        <v>60</v>
      </c>
      <c r="C15" s="71"/>
      <c r="D15" s="71"/>
      <c r="E15" s="71"/>
      <c r="H15" s="72">
        <v>1368000</v>
      </c>
      <c r="I15" s="72">
        <v>1368000</v>
      </c>
      <c r="J15" s="72">
        <v>1368000</v>
      </c>
      <c r="K15" s="72">
        <v>1368000</v>
      </c>
      <c r="L15" s="72">
        <v>1368000</v>
      </c>
      <c r="M15" s="72">
        <v>1425000</v>
      </c>
      <c r="N15" s="72"/>
      <c r="O15" s="72"/>
      <c r="P15" s="72"/>
      <c r="Q15" s="72"/>
      <c r="R15" s="72"/>
      <c r="S15" s="72"/>
      <c r="U15" s="72">
        <f t="shared" ca="1" si="0"/>
        <v>8265000</v>
      </c>
      <c r="W15" s="72">
        <f t="shared" si="1"/>
        <v>8265000</v>
      </c>
    </row>
    <row r="16" spans="2:23" ht="16.5" customHeight="1">
      <c r="B16" s="75" t="s">
        <v>58</v>
      </c>
      <c r="C16" s="77"/>
      <c r="D16" s="77"/>
      <c r="E16" s="77"/>
      <c r="H16" s="78">
        <v>0.61979364210526322</v>
      </c>
      <c r="I16" s="78">
        <v>0.66911625263157892</v>
      </c>
      <c r="J16" s="78">
        <v>0.41137240350877197</v>
      </c>
      <c r="K16" s="78">
        <v>0.39122765943859644</v>
      </c>
      <c r="L16" s="78">
        <v>0.45684667368421056</v>
      </c>
      <c r="M16" s="78">
        <v>0.49308643508771932</v>
      </c>
      <c r="N16" s="78"/>
      <c r="O16" s="78"/>
      <c r="P16" s="78"/>
      <c r="Q16" s="78"/>
      <c r="R16" s="78"/>
      <c r="S16" s="78"/>
      <c r="U16" s="78">
        <f ca="1">AVERAGE(OFFSET(A16,0,7,,MONTH(MAX($H$7:$S$7))))</f>
        <v>0.50690717774269023</v>
      </c>
      <c r="W16" s="78">
        <f>AVERAGE(H16:S16)</f>
        <v>0.50690717774269023</v>
      </c>
    </row>
    <row r="17" spans="2:23" ht="16.5" customHeight="1">
      <c r="B17" s="75" t="s">
        <v>59</v>
      </c>
      <c r="C17" s="77"/>
      <c r="D17" s="77"/>
      <c r="E17" s="77"/>
      <c r="H17" s="78">
        <v>0.48</v>
      </c>
      <c r="I17" s="78">
        <v>0.48</v>
      </c>
      <c r="J17" s="78">
        <v>0.48</v>
      </c>
      <c r="K17" s="78">
        <v>0.48</v>
      </c>
      <c r="L17" s="78">
        <v>0.48</v>
      </c>
      <c r="M17" s="78">
        <v>0.5</v>
      </c>
      <c r="N17" s="78"/>
      <c r="O17" s="78"/>
      <c r="P17" s="78"/>
      <c r="Q17" s="78"/>
      <c r="R17" s="78"/>
      <c r="S17" s="78"/>
      <c r="U17" s="78">
        <f ca="1">AVERAGE(OFFSET(A17,0,7,,MONTH(MAX($H$7:$S$7))))</f>
        <v>0.48333333333333334</v>
      </c>
      <c r="W17" s="78">
        <f>AVERAGE(H17:S17)</f>
        <v>0.48333333333333334</v>
      </c>
    </row>
    <row r="18" spans="2:23" ht="24" customHeight="1">
      <c r="B18" s="3"/>
      <c r="C18" s="6"/>
      <c r="D18" s="6"/>
      <c r="E18" s="6"/>
      <c r="H18" s="8"/>
      <c r="I18" s="8"/>
      <c r="J18" s="8"/>
      <c r="K18" s="8"/>
      <c r="L18" s="8"/>
      <c r="M18" s="8"/>
      <c r="N18" s="8"/>
      <c r="O18" s="8"/>
      <c r="P18" s="8"/>
      <c r="Q18" s="8"/>
      <c r="R18" s="8"/>
      <c r="S18" s="8"/>
      <c r="U18" s="7"/>
      <c r="W18" s="7"/>
    </row>
    <row r="19" spans="2:23" ht="24.95" customHeight="1">
      <c r="B19" s="25" t="s">
        <v>69</v>
      </c>
      <c r="C19" s="22"/>
      <c r="D19" s="22"/>
      <c r="E19" s="22"/>
      <c r="F19" s="23"/>
      <c r="G19" s="23"/>
      <c r="H19" s="24">
        <f>EDATE(S31,1)</f>
        <v>45658</v>
      </c>
      <c r="I19" s="24">
        <f t="shared" ref="I19:N19" si="2">EDATE(H19,1)</f>
        <v>45689</v>
      </c>
      <c r="J19" s="24">
        <f t="shared" si="2"/>
        <v>45717</v>
      </c>
      <c r="K19" s="24">
        <f t="shared" si="2"/>
        <v>45748</v>
      </c>
      <c r="L19" s="24">
        <f t="shared" si="2"/>
        <v>45778</v>
      </c>
      <c r="M19" s="24">
        <f t="shared" si="2"/>
        <v>45809</v>
      </c>
      <c r="N19" s="24">
        <f t="shared" si="2"/>
        <v>45839</v>
      </c>
      <c r="O19" s="24">
        <f t="shared" ref="O19:S19" si="3">EDATE(N19,1)</f>
        <v>45870</v>
      </c>
      <c r="P19" s="24">
        <f t="shared" si="3"/>
        <v>45901</v>
      </c>
      <c r="Q19" s="24">
        <f t="shared" si="3"/>
        <v>45931</v>
      </c>
      <c r="R19" s="24">
        <f t="shared" si="3"/>
        <v>45962</v>
      </c>
      <c r="S19" s="24">
        <f t="shared" si="3"/>
        <v>45992</v>
      </c>
      <c r="T19" s="4"/>
      <c r="U19" s="24" t="str">
        <f>"Jan/"&amp;PROPER(TEXT(MAX($H$7:$S$7),"mmm"))&amp;"-"&amp;RIGHT(W19,2)</f>
        <v>Jan/Jun-25</v>
      </c>
      <c r="W19" s="70">
        <v>2025</v>
      </c>
    </row>
    <row r="20" spans="2:23" ht="4.5" customHeight="1">
      <c r="B20" s="3"/>
      <c r="C20" s="6"/>
      <c r="D20" s="6"/>
      <c r="E20" s="6"/>
      <c r="H20" s="8"/>
      <c r="I20" s="8"/>
      <c r="J20" s="8"/>
      <c r="K20" s="8"/>
      <c r="L20" s="8"/>
      <c r="M20" s="8"/>
      <c r="N20" s="8"/>
      <c r="O20" s="8"/>
      <c r="P20" s="8"/>
      <c r="Q20" s="8"/>
      <c r="R20" s="8"/>
      <c r="S20" s="8"/>
      <c r="T20" s="4"/>
      <c r="U20" s="7"/>
      <c r="W20" s="7"/>
    </row>
    <row r="21" spans="2:23" ht="16.5" customHeight="1">
      <c r="B21" s="75"/>
      <c r="C21" s="75"/>
      <c r="D21" s="75"/>
      <c r="E21" s="75"/>
      <c r="H21" s="76"/>
      <c r="I21" s="76"/>
      <c r="J21" s="76"/>
      <c r="K21" s="76"/>
      <c r="L21" s="76"/>
      <c r="M21" s="76"/>
      <c r="N21" s="76"/>
      <c r="O21" s="76"/>
      <c r="P21" s="76"/>
      <c r="Q21" s="76"/>
      <c r="R21" s="76"/>
      <c r="S21" s="76"/>
      <c r="T21" s="4"/>
      <c r="U21" s="76"/>
      <c r="W21" s="76"/>
    </row>
    <row r="22" spans="2:23" ht="16.5" customHeight="1">
      <c r="B22" s="71" t="s">
        <v>53</v>
      </c>
      <c r="C22" s="71"/>
      <c r="D22" s="71"/>
      <c r="E22" s="71"/>
      <c r="H22" s="72">
        <f t="shared" ref="H22:N22" si="4">+H23+H24</f>
        <v>1795842.65</v>
      </c>
      <c r="I22" s="72">
        <f t="shared" si="4"/>
        <v>1808164.68</v>
      </c>
      <c r="J22" s="72">
        <f t="shared" si="4"/>
        <v>1104769.33</v>
      </c>
      <c r="K22" s="72">
        <f t="shared" si="4"/>
        <v>1210563.2</v>
      </c>
      <c r="L22" s="72">
        <f t="shared" si="4"/>
        <v>1233663.48</v>
      </c>
      <c r="M22" s="72">
        <f t="shared" si="4"/>
        <v>1445135.85</v>
      </c>
      <c r="N22" s="72">
        <f t="shared" si="4"/>
        <v>1411786.44</v>
      </c>
      <c r="O22" s="72">
        <f t="shared" ref="O22:P22" si="5">+O23+O24</f>
        <v>1211996.3900000001</v>
      </c>
      <c r="P22" s="72">
        <f t="shared" si="5"/>
        <v>1313823.5715999999</v>
      </c>
      <c r="Q22" s="72">
        <f t="shared" ref="Q22:R22" si="6">+Q23+Q24</f>
        <v>1170617.2759499999</v>
      </c>
      <c r="R22" s="72">
        <f t="shared" si="6"/>
        <v>1128634.07</v>
      </c>
      <c r="S22" s="72">
        <f t="shared" ref="S22" si="7">+S23+S24</f>
        <v>1416301.1600000001</v>
      </c>
      <c r="T22" s="4"/>
      <c r="U22" s="72">
        <f ca="1">SUM(OFFSET(A22,0,7,,MONTH(MAX($H$7:$S$7))))</f>
        <v>8598139.1899999995</v>
      </c>
      <c r="W22" s="72">
        <f>SUM(H22:S22)</f>
        <v>16251298.097549999</v>
      </c>
    </row>
    <row r="23" spans="2:23" ht="16.5" customHeight="1">
      <c r="B23" s="73" t="s">
        <v>54</v>
      </c>
      <c r="C23" s="73"/>
      <c r="D23" s="73"/>
      <c r="E23" s="73"/>
      <c r="H23" s="74">
        <v>1689205.13</v>
      </c>
      <c r="I23" s="74">
        <v>1698802.4</v>
      </c>
      <c r="J23" s="74">
        <v>994599.10000000009</v>
      </c>
      <c r="K23" s="74">
        <v>1101228.6099999999</v>
      </c>
      <c r="L23" s="74">
        <v>1124369.8599999999</v>
      </c>
      <c r="M23" s="74">
        <v>1337986</v>
      </c>
      <c r="N23" s="74">
        <v>1302778.07</v>
      </c>
      <c r="O23" s="74">
        <v>1108409.57</v>
      </c>
      <c r="P23" s="74">
        <v>1209491.8515999999</v>
      </c>
      <c r="Q23" s="74">
        <v>995831.26594999991</v>
      </c>
      <c r="R23" s="74">
        <v>972028.7</v>
      </c>
      <c r="S23" s="74">
        <v>1252459.33</v>
      </c>
      <c r="T23" s="4"/>
      <c r="U23" s="74">
        <f t="shared" ref="U23:U27" ca="1" si="8">SUM(OFFSET(A23,0,7,,MONTH(MAX($H$7:$S$7))))</f>
        <v>7946191.0999999996</v>
      </c>
      <c r="W23" s="74">
        <f t="shared" ref="W23:W27" si="9">SUM(H23:S23)</f>
        <v>14787189.88755</v>
      </c>
    </row>
    <row r="24" spans="2:23" ht="16.5" customHeight="1">
      <c r="B24" s="73" t="s">
        <v>55</v>
      </c>
      <c r="C24" s="73"/>
      <c r="D24" s="73"/>
      <c r="E24" s="73"/>
      <c r="H24" s="74">
        <v>106637.52</v>
      </c>
      <c r="I24" s="74">
        <v>109362.28</v>
      </c>
      <c r="J24" s="74">
        <v>110170.23</v>
      </c>
      <c r="K24" s="74">
        <v>109334.59</v>
      </c>
      <c r="L24" s="74">
        <v>109293.62</v>
      </c>
      <c r="M24" s="74">
        <v>107149.85</v>
      </c>
      <c r="N24" s="74">
        <v>109008.36999999988</v>
      </c>
      <c r="O24" s="74">
        <v>103586.82</v>
      </c>
      <c r="P24" s="74">
        <v>104331.71999999997</v>
      </c>
      <c r="Q24" s="74">
        <v>174786.01</v>
      </c>
      <c r="R24" s="74">
        <v>156605.37000000002</v>
      </c>
      <c r="S24" s="74">
        <v>163841.83000000002</v>
      </c>
      <c r="T24" s="4"/>
      <c r="U24" s="74">
        <f t="shared" ca="1" si="8"/>
        <v>651948.09</v>
      </c>
      <c r="W24" s="74">
        <f t="shared" si="9"/>
        <v>1464108.21</v>
      </c>
    </row>
    <row r="25" spans="2:23" ht="16.5" customHeight="1">
      <c r="B25" s="71" t="s">
        <v>56</v>
      </c>
      <c r="C25" s="71"/>
      <c r="D25" s="71"/>
      <c r="E25" s="71"/>
      <c r="H25" s="72">
        <v>-99706.84</v>
      </c>
      <c r="I25" s="72">
        <v>-73215.62</v>
      </c>
      <c r="J25" s="72">
        <v>-74578.12</v>
      </c>
      <c r="K25" s="72">
        <v>-107267.18</v>
      </c>
      <c r="L25" s="72">
        <v>-101347.29000000001</v>
      </c>
      <c r="M25" s="72">
        <v>-74143.199999999997</v>
      </c>
      <c r="N25" s="72">
        <v>-65872.599999999991</v>
      </c>
      <c r="O25" s="72">
        <v>-77566.540000000008</v>
      </c>
      <c r="P25" s="72">
        <v>-71798.740000000005</v>
      </c>
      <c r="Q25" s="72">
        <v>-75661.760000000009</v>
      </c>
      <c r="R25" s="72">
        <v>-87639.940000000031</v>
      </c>
      <c r="S25" s="72">
        <v>-66804.039999999994</v>
      </c>
      <c r="T25" s="4"/>
      <c r="U25" s="72">
        <f t="shared" ca="1" si="8"/>
        <v>-530258.25</v>
      </c>
      <c r="W25" s="72">
        <f t="shared" si="9"/>
        <v>-975601.87000000011</v>
      </c>
    </row>
    <row r="26" spans="2:23" ht="16.5" customHeight="1">
      <c r="B26" s="75" t="s">
        <v>57</v>
      </c>
      <c r="C26" s="75"/>
      <c r="D26" s="75"/>
      <c r="E26" s="75"/>
      <c r="H26" s="76">
        <f t="shared" ref="H26:N26" si="10">+H22+H25</f>
        <v>1696135.8099999998</v>
      </c>
      <c r="I26" s="76">
        <f t="shared" si="10"/>
        <v>1734949.06</v>
      </c>
      <c r="J26" s="76">
        <f t="shared" si="10"/>
        <v>1030191.2100000001</v>
      </c>
      <c r="K26" s="76">
        <f t="shared" si="10"/>
        <v>1103296.02</v>
      </c>
      <c r="L26" s="76">
        <f t="shared" si="10"/>
        <v>1132316.19</v>
      </c>
      <c r="M26" s="76">
        <f t="shared" si="10"/>
        <v>1370992.6500000001</v>
      </c>
      <c r="N26" s="76">
        <f t="shared" si="10"/>
        <v>1345913.8399999999</v>
      </c>
      <c r="O26" s="76">
        <f t="shared" ref="O26:P26" si="11">+O22+O25</f>
        <v>1134429.8500000001</v>
      </c>
      <c r="P26" s="76">
        <f t="shared" si="11"/>
        <v>1242024.8315999999</v>
      </c>
      <c r="Q26" s="76">
        <f t="shared" ref="Q26:R26" si="12">+Q22+Q25</f>
        <v>1094955.5159499999</v>
      </c>
      <c r="R26" s="76">
        <f t="shared" si="12"/>
        <v>1040994.13</v>
      </c>
      <c r="S26" s="76">
        <f t="shared" ref="S26" si="13">+S22+S25</f>
        <v>1349497.12</v>
      </c>
      <c r="T26" s="4"/>
      <c r="U26" s="76">
        <f t="shared" ca="1" si="8"/>
        <v>8067880.9399999995</v>
      </c>
      <c r="W26" s="76">
        <f t="shared" si="9"/>
        <v>15275696.22755</v>
      </c>
    </row>
    <row r="27" spans="2:23" ht="16.5" customHeight="1">
      <c r="B27" s="71" t="s">
        <v>60</v>
      </c>
      <c r="C27" s="71"/>
      <c r="D27" s="71"/>
      <c r="E27" s="71"/>
      <c r="H27" s="72">
        <v>1225500</v>
      </c>
      <c r="I27" s="72">
        <v>1282500</v>
      </c>
      <c r="J27" s="72">
        <v>1282500</v>
      </c>
      <c r="K27" s="72">
        <v>1282500</v>
      </c>
      <c r="L27" s="72">
        <v>1282500</v>
      </c>
      <c r="M27" s="72">
        <v>1368000</v>
      </c>
      <c r="N27" s="72">
        <v>1368000</v>
      </c>
      <c r="O27" s="72">
        <v>1368000</v>
      </c>
      <c r="P27" s="72">
        <v>1368000</v>
      </c>
      <c r="Q27" s="72">
        <v>1368000</v>
      </c>
      <c r="R27" s="72">
        <v>1368000</v>
      </c>
      <c r="S27" s="72">
        <v>1368000</v>
      </c>
      <c r="T27" s="4"/>
      <c r="U27" s="72">
        <f t="shared" ca="1" si="8"/>
        <v>7723500</v>
      </c>
      <c r="W27" s="72">
        <f t="shared" si="9"/>
        <v>15931500</v>
      </c>
    </row>
    <row r="28" spans="2:23" ht="16.5" customHeight="1">
      <c r="B28" s="75" t="s">
        <v>58</v>
      </c>
      <c r="C28" s="77"/>
      <c r="D28" s="77"/>
      <c r="E28" s="77"/>
      <c r="H28" s="78">
        <v>0.59513537192982446</v>
      </c>
      <c r="I28" s="78">
        <v>0.60875405614035094</v>
      </c>
      <c r="J28" s="78">
        <v>0.36147060000000003</v>
      </c>
      <c r="K28" s="78">
        <v>0.38712141052631582</v>
      </c>
      <c r="L28" s="78">
        <v>0.39730392631578948</v>
      </c>
      <c r="M28" s="78">
        <v>0.48105005263157902</v>
      </c>
      <c r="N28" s="78">
        <v>0.47225047017543853</v>
      </c>
      <c r="O28" s="78">
        <v>0.39804556140350883</v>
      </c>
      <c r="P28" s="78">
        <v>0.43579818652631575</v>
      </c>
      <c r="Q28" s="78">
        <v>0.38419491787719295</v>
      </c>
      <c r="R28" s="78">
        <v>0.36526109824561404</v>
      </c>
      <c r="S28" s="78">
        <v>0.47350776140350881</v>
      </c>
      <c r="T28" s="4"/>
      <c r="U28" s="78">
        <f ca="1">AVERAGE(OFFSET(A28,0,7,,MONTH(MAX($H$7:$S$7))))</f>
        <v>0.47180590292397667</v>
      </c>
      <c r="W28" s="78">
        <f>AVERAGE(H28:S28)</f>
        <v>0.44665778443128651</v>
      </c>
    </row>
    <row r="29" spans="2:23" ht="16.5" customHeight="1">
      <c r="B29" s="75" t="s">
        <v>59</v>
      </c>
      <c r="C29" s="77"/>
      <c r="D29" s="77"/>
      <c r="E29" s="77"/>
      <c r="H29" s="78">
        <v>0.43</v>
      </c>
      <c r="I29" s="78">
        <v>0.45</v>
      </c>
      <c r="J29" s="78">
        <v>0.45</v>
      </c>
      <c r="K29" s="78">
        <v>0.45</v>
      </c>
      <c r="L29" s="78">
        <v>0.45</v>
      </c>
      <c r="M29" s="78">
        <v>0.48</v>
      </c>
      <c r="N29" s="78">
        <v>0.48</v>
      </c>
      <c r="O29" s="78">
        <v>0.48</v>
      </c>
      <c r="P29" s="78">
        <v>0.48</v>
      </c>
      <c r="Q29" s="78">
        <v>0.48</v>
      </c>
      <c r="R29" s="78">
        <v>0.48</v>
      </c>
      <c r="S29" s="78">
        <v>0.48</v>
      </c>
      <c r="T29" s="4"/>
      <c r="U29" s="78">
        <f ca="1">AVERAGE(OFFSET(A29,0,7,,MONTH(MAX($H$7:$S$7))))</f>
        <v>0.45166666666666666</v>
      </c>
      <c r="W29" s="78">
        <f>AVERAGE(H29:S29)</f>
        <v>0.46583333333333349</v>
      </c>
    </row>
    <row r="30" spans="2:23" ht="24" customHeight="1">
      <c r="B30" s="3"/>
      <c r="C30" s="6"/>
      <c r="D30" s="6"/>
      <c r="E30" s="6"/>
      <c r="H30" s="8"/>
      <c r="I30" s="8"/>
      <c r="J30" s="8"/>
      <c r="K30" s="8"/>
      <c r="L30" s="8"/>
      <c r="M30" s="8"/>
      <c r="N30" s="8"/>
      <c r="O30" s="8"/>
      <c r="P30" s="8"/>
      <c r="Q30" s="8"/>
      <c r="R30" s="8"/>
      <c r="S30" s="8"/>
      <c r="U30" s="7"/>
      <c r="W30" s="7"/>
    </row>
    <row r="31" spans="2:23" ht="24.95" customHeight="1">
      <c r="B31" s="25" t="s">
        <v>68</v>
      </c>
      <c r="C31" s="22"/>
      <c r="D31" s="22"/>
      <c r="E31" s="22"/>
      <c r="F31" s="23"/>
      <c r="G31" s="23"/>
      <c r="H31" s="24">
        <f>EDATE(S43,1)</f>
        <v>45292</v>
      </c>
      <c r="I31" s="24">
        <f t="shared" ref="I31:S31" si="14">EDATE(H31,1)</f>
        <v>45323</v>
      </c>
      <c r="J31" s="24">
        <f t="shared" si="14"/>
        <v>45352</v>
      </c>
      <c r="K31" s="24">
        <f t="shared" si="14"/>
        <v>45383</v>
      </c>
      <c r="L31" s="24">
        <f t="shared" si="14"/>
        <v>45413</v>
      </c>
      <c r="M31" s="24">
        <f t="shared" si="14"/>
        <v>45444</v>
      </c>
      <c r="N31" s="24">
        <f t="shared" si="14"/>
        <v>45474</v>
      </c>
      <c r="O31" s="24">
        <f t="shared" si="14"/>
        <v>45505</v>
      </c>
      <c r="P31" s="24">
        <f t="shared" si="14"/>
        <v>45536</v>
      </c>
      <c r="Q31" s="24">
        <f t="shared" si="14"/>
        <v>45566</v>
      </c>
      <c r="R31" s="24">
        <f t="shared" si="14"/>
        <v>45597</v>
      </c>
      <c r="S31" s="24">
        <f t="shared" si="14"/>
        <v>45627</v>
      </c>
      <c r="U31" s="24" t="str">
        <f>"Jan/"&amp;PROPER(TEXT(MAX($H$7:$S$7),"mmm"))&amp;"-"&amp;RIGHT(W31,2)</f>
        <v>Jan/Jun-24</v>
      </c>
      <c r="W31" s="70">
        <v>2024</v>
      </c>
    </row>
    <row r="32" spans="2:23" ht="5.0999999999999996" customHeight="1">
      <c r="B32" s="3"/>
      <c r="C32" s="6"/>
      <c r="D32" s="6"/>
      <c r="E32" s="6"/>
      <c r="H32" s="8"/>
      <c r="I32" s="8"/>
      <c r="J32" s="8"/>
      <c r="K32" s="8"/>
      <c r="L32" s="8"/>
      <c r="M32" s="8"/>
      <c r="N32" s="8"/>
      <c r="O32" s="8"/>
      <c r="P32" s="8"/>
      <c r="Q32" s="8"/>
      <c r="R32" s="8"/>
      <c r="S32" s="8"/>
      <c r="U32" s="7"/>
      <c r="W32" s="7"/>
    </row>
    <row r="33" spans="2:23" ht="16.5" customHeight="1">
      <c r="B33" s="75"/>
      <c r="C33" s="75"/>
      <c r="D33" s="75"/>
      <c r="E33" s="75"/>
      <c r="H33" s="76"/>
      <c r="I33" s="76"/>
      <c r="J33" s="76"/>
      <c r="K33" s="76"/>
      <c r="L33" s="76"/>
      <c r="M33" s="76"/>
      <c r="N33" s="76"/>
      <c r="O33" s="76"/>
      <c r="P33" s="76"/>
      <c r="Q33" s="76"/>
      <c r="R33" s="76"/>
      <c r="S33" s="76"/>
      <c r="U33" s="76"/>
      <c r="W33" s="76"/>
    </row>
    <row r="34" spans="2:23" ht="16.5" customHeight="1">
      <c r="B34" s="71" t="s">
        <v>53</v>
      </c>
      <c r="C34" s="71"/>
      <c r="D34" s="71"/>
      <c r="E34" s="71"/>
      <c r="H34" s="72">
        <f>+H35+H36</f>
        <v>1416381.7001</v>
      </c>
      <c r="I34" s="72">
        <f t="shared" ref="I34:S34" si="15">+I35+I36</f>
        <v>1917875.0515000001</v>
      </c>
      <c r="J34" s="72">
        <f t="shared" si="15"/>
        <v>1142318.1698999996</v>
      </c>
      <c r="K34" s="72">
        <f t="shared" si="15"/>
        <v>1233284.23</v>
      </c>
      <c r="L34" s="72">
        <f t="shared" si="15"/>
        <v>1140234.5706500001</v>
      </c>
      <c r="M34" s="72">
        <f t="shared" si="15"/>
        <v>1291969.3466337447</v>
      </c>
      <c r="N34" s="72">
        <f t="shared" si="15"/>
        <v>1339458.43</v>
      </c>
      <c r="O34" s="72">
        <f t="shared" si="15"/>
        <v>1461295.35</v>
      </c>
      <c r="P34" s="72">
        <f t="shared" si="15"/>
        <v>1221668.0474999999</v>
      </c>
      <c r="Q34" s="72">
        <f t="shared" si="15"/>
        <v>1045506.54</v>
      </c>
      <c r="R34" s="72">
        <f t="shared" si="15"/>
        <v>1469547.13</v>
      </c>
      <c r="S34" s="72">
        <f t="shared" si="15"/>
        <v>1362361.32</v>
      </c>
      <c r="U34" s="72">
        <f ca="1">SUM(OFFSET(A34,0,7,,MONTH(MAX($H$7:$S$7))))</f>
        <v>8142063.0687837442</v>
      </c>
      <c r="W34" s="72">
        <f>SUM(H34:S34)</f>
        <v>16041899.886283744</v>
      </c>
    </row>
    <row r="35" spans="2:23" ht="16.5" customHeight="1">
      <c r="B35" s="73" t="s">
        <v>54</v>
      </c>
      <c r="C35" s="73"/>
      <c r="D35" s="73"/>
      <c r="E35" s="73"/>
      <c r="H35" s="74">
        <v>1342813.7401000001</v>
      </c>
      <c r="I35" s="74">
        <v>1843912.2615</v>
      </c>
      <c r="J35" s="74">
        <v>1067743.4998999997</v>
      </c>
      <c r="K35" s="74">
        <v>1160004.76</v>
      </c>
      <c r="L35" s="74">
        <v>1070810.46065</v>
      </c>
      <c r="M35" s="74">
        <v>1173147.3308999999</v>
      </c>
      <c r="N35" s="74">
        <v>1273183.24</v>
      </c>
      <c r="O35" s="74">
        <v>1395075.87</v>
      </c>
      <c r="P35" s="74">
        <v>1153177.8674999999</v>
      </c>
      <c r="Q35" s="74">
        <v>942704.98</v>
      </c>
      <c r="R35" s="74">
        <v>1368491.76</v>
      </c>
      <c r="S35" s="74">
        <v>1259368.0900000001</v>
      </c>
      <c r="U35" s="74">
        <f t="shared" ref="U35:U39" ca="1" si="16">SUM(OFFSET(A35,0,7,,MONTH(MAX($H$7:$S$7))))</f>
        <v>7658432.0530499984</v>
      </c>
      <c r="W35" s="74">
        <f t="shared" ref="W35:W39" si="17">SUM(H35:S35)</f>
        <v>15050433.860549999</v>
      </c>
    </row>
    <row r="36" spans="2:23" ht="16.5" customHeight="1">
      <c r="B36" s="73" t="s">
        <v>55</v>
      </c>
      <c r="C36" s="73"/>
      <c r="D36" s="73"/>
      <c r="E36" s="73"/>
      <c r="H36" s="74">
        <v>73567.959999999875</v>
      </c>
      <c r="I36" s="74">
        <v>73962.790000000008</v>
      </c>
      <c r="J36" s="74">
        <v>74574.669999999925</v>
      </c>
      <c r="K36" s="74">
        <v>73279.47</v>
      </c>
      <c r="L36" s="74">
        <v>69424.109999999986</v>
      </c>
      <c r="M36" s="74">
        <v>118822.01573374472</v>
      </c>
      <c r="N36" s="74">
        <v>66275.19</v>
      </c>
      <c r="O36" s="74">
        <v>66219.48</v>
      </c>
      <c r="P36" s="74">
        <v>68490.179999999993</v>
      </c>
      <c r="Q36" s="74">
        <v>102801.56</v>
      </c>
      <c r="R36" s="74">
        <v>101055.36999999997</v>
      </c>
      <c r="S36" s="74">
        <v>102993.23</v>
      </c>
      <c r="U36" s="74">
        <f t="shared" ca="1" si="16"/>
        <v>483631.01573374448</v>
      </c>
      <c r="W36" s="74">
        <f t="shared" si="17"/>
        <v>991466.02573374438</v>
      </c>
    </row>
    <row r="37" spans="2:23" ht="16.5" customHeight="1">
      <c r="B37" s="71" t="s">
        <v>56</v>
      </c>
      <c r="C37" s="71"/>
      <c r="D37" s="71"/>
      <c r="E37" s="71"/>
      <c r="H37" s="72">
        <v>-79205.100000000006</v>
      </c>
      <c r="I37" s="72">
        <v>-96693.51</v>
      </c>
      <c r="J37" s="72">
        <v>-84239.360000000001</v>
      </c>
      <c r="K37" s="72">
        <v>-133749.57</v>
      </c>
      <c r="L37" s="72">
        <v>-117591.30000000002</v>
      </c>
      <c r="M37" s="72">
        <v>-82691.929999999993</v>
      </c>
      <c r="N37" s="72">
        <v>-73281.499999999985</v>
      </c>
      <c r="O37" s="72">
        <v>-84095.810000000012</v>
      </c>
      <c r="P37" s="72">
        <v>-79060.199999999983</v>
      </c>
      <c r="Q37" s="72">
        <v>-83561.87999999999</v>
      </c>
      <c r="R37" s="72">
        <v>-85847.639999999985</v>
      </c>
      <c r="S37" s="72">
        <v>-103652.26999999999</v>
      </c>
      <c r="U37" s="72">
        <f t="shared" ca="1" si="16"/>
        <v>-594170.77</v>
      </c>
      <c r="W37" s="72">
        <f t="shared" si="17"/>
        <v>-1103670.07</v>
      </c>
    </row>
    <row r="38" spans="2:23" ht="16.5" customHeight="1">
      <c r="B38" s="75" t="s">
        <v>57</v>
      </c>
      <c r="C38" s="75"/>
      <c r="D38" s="75"/>
      <c r="E38" s="75"/>
      <c r="H38" s="76">
        <f>+H34+H37</f>
        <v>1337176.6000999999</v>
      </c>
      <c r="I38" s="76">
        <f t="shared" ref="I38:S38" si="18">+I34+I37</f>
        <v>1821181.5415000001</v>
      </c>
      <c r="J38" s="76">
        <f t="shared" si="18"/>
        <v>1058078.8098999995</v>
      </c>
      <c r="K38" s="76">
        <f t="shared" si="18"/>
        <v>1099534.6599999999</v>
      </c>
      <c r="L38" s="76">
        <f t="shared" si="18"/>
        <v>1022643.2706500001</v>
      </c>
      <c r="M38" s="76">
        <f t="shared" si="18"/>
        <v>1209277.4166337447</v>
      </c>
      <c r="N38" s="76">
        <f t="shared" si="18"/>
        <v>1266176.93</v>
      </c>
      <c r="O38" s="76">
        <f t="shared" si="18"/>
        <v>1377199.54</v>
      </c>
      <c r="P38" s="76">
        <f t="shared" si="18"/>
        <v>1142607.8474999999</v>
      </c>
      <c r="Q38" s="76">
        <f t="shared" si="18"/>
        <v>961944.66</v>
      </c>
      <c r="R38" s="76">
        <f t="shared" si="18"/>
        <v>1383699.49</v>
      </c>
      <c r="S38" s="76">
        <f t="shared" si="18"/>
        <v>1258709.05</v>
      </c>
      <c r="U38" s="76">
        <f t="shared" ca="1" si="16"/>
        <v>7547892.2987837447</v>
      </c>
      <c r="W38" s="76">
        <f t="shared" si="17"/>
        <v>14938229.816283746</v>
      </c>
    </row>
    <row r="39" spans="2:23" ht="16.5" customHeight="1">
      <c r="B39" s="71" t="s">
        <v>60</v>
      </c>
      <c r="C39" s="71"/>
      <c r="D39" s="71"/>
      <c r="E39" s="71"/>
      <c r="H39" s="72">
        <v>1225500</v>
      </c>
      <c r="I39" s="72">
        <v>1225500</v>
      </c>
      <c r="J39" s="72">
        <v>1225500</v>
      </c>
      <c r="K39" s="72">
        <v>1225500</v>
      </c>
      <c r="L39" s="72">
        <v>1225500</v>
      </c>
      <c r="M39" s="72">
        <v>1225500</v>
      </c>
      <c r="N39" s="72">
        <v>1225500</v>
      </c>
      <c r="O39" s="72">
        <v>1225500</v>
      </c>
      <c r="P39" s="72">
        <v>1225500</v>
      </c>
      <c r="Q39" s="72">
        <v>1225500</v>
      </c>
      <c r="R39" s="72">
        <v>1225500</v>
      </c>
      <c r="S39" s="72">
        <v>1225500</v>
      </c>
      <c r="U39" s="72">
        <f t="shared" ca="1" si="16"/>
        <v>7353000</v>
      </c>
      <c r="W39" s="72">
        <f t="shared" si="17"/>
        <v>14706000</v>
      </c>
    </row>
    <row r="40" spans="2:23" ht="16.5" customHeight="1">
      <c r="B40" s="75" t="s">
        <v>58</v>
      </c>
      <c r="C40" s="77"/>
      <c r="D40" s="77"/>
      <c r="E40" s="77"/>
      <c r="H40" s="78">
        <v>0.46918477196491226</v>
      </c>
      <c r="I40" s="78">
        <v>0.63901106719298251</v>
      </c>
      <c r="J40" s="78">
        <v>0.37125572277192964</v>
      </c>
      <c r="K40" s="78">
        <v>0.38580163508771925</v>
      </c>
      <c r="L40" s="78">
        <v>0.35882220022807021</v>
      </c>
      <c r="M40" s="78">
        <v>0.42430786548552446</v>
      </c>
      <c r="N40" s="78">
        <v>0.44427260701754384</v>
      </c>
      <c r="O40" s="78">
        <v>0.48322790877192984</v>
      </c>
      <c r="P40" s="78">
        <v>0.40091503421052627</v>
      </c>
      <c r="Q40" s="78">
        <v>0.33752444210526317</v>
      </c>
      <c r="R40" s="78">
        <v>0.48550859298245613</v>
      </c>
      <c r="S40" s="78">
        <v>0.44165229824561403</v>
      </c>
      <c r="U40" s="78">
        <f ca="1">AVERAGE(OFFSET(A40,0,7,,MONTH(MAX($H$7:$S$7))))</f>
        <v>0.4413972104551897</v>
      </c>
      <c r="W40" s="78">
        <f>AVERAGE(H40:S40)</f>
        <v>0.43679034550537271</v>
      </c>
    </row>
    <row r="41" spans="2:23" ht="16.5" customHeight="1">
      <c r="B41" s="75" t="s">
        <v>59</v>
      </c>
      <c r="C41" s="77"/>
      <c r="D41" s="77"/>
      <c r="E41" s="77"/>
      <c r="H41" s="78">
        <v>0.43</v>
      </c>
      <c r="I41" s="78">
        <v>0.43</v>
      </c>
      <c r="J41" s="78">
        <v>0.43</v>
      </c>
      <c r="K41" s="78">
        <v>0.43</v>
      </c>
      <c r="L41" s="78">
        <v>0.43</v>
      </c>
      <c r="M41" s="78">
        <v>0.43</v>
      </c>
      <c r="N41" s="78">
        <v>0.43</v>
      </c>
      <c r="O41" s="78">
        <v>0.43</v>
      </c>
      <c r="P41" s="78">
        <v>0.43</v>
      </c>
      <c r="Q41" s="78">
        <v>0.43</v>
      </c>
      <c r="R41" s="78">
        <v>0.43</v>
      </c>
      <c r="S41" s="78">
        <v>0.43</v>
      </c>
      <c r="U41" s="78">
        <f ca="1">AVERAGE(OFFSET(A41,0,7,,MONTH(MAX($H$7:$S$7))))</f>
        <v>0.43</v>
      </c>
      <c r="W41" s="78">
        <f>AVERAGE(H41:S41)</f>
        <v>0.43</v>
      </c>
    </row>
    <row r="42" spans="2:23" ht="24" customHeight="1">
      <c r="B42" s="3"/>
      <c r="C42" s="6"/>
      <c r="D42" s="6"/>
      <c r="E42" s="6"/>
      <c r="H42" s="8"/>
      <c r="I42" s="8"/>
      <c r="J42" s="8"/>
      <c r="K42" s="8"/>
      <c r="L42" s="8"/>
      <c r="M42" s="8"/>
      <c r="N42" s="8"/>
      <c r="O42" s="8"/>
      <c r="P42" s="8"/>
      <c r="Q42" s="8"/>
      <c r="R42" s="8"/>
      <c r="S42" s="8"/>
      <c r="U42" s="7"/>
      <c r="W42" s="7"/>
    </row>
    <row r="43" spans="2:23" ht="24.95" customHeight="1">
      <c r="B43" s="25" t="s">
        <v>67</v>
      </c>
      <c r="C43" s="22"/>
      <c r="D43" s="22"/>
      <c r="E43" s="22"/>
      <c r="F43" s="23"/>
      <c r="G43" s="23"/>
      <c r="H43" s="24">
        <f>EDATE(S55,1)</f>
        <v>44927</v>
      </c>
      <c r="I43" s="24">
        <f t="shared" ref="I43" si="19">EDATE(H43,1)</f>
        <v>44958</v>
      </c>
      <c r="J43" s="24">
        <f t="shared" ref="J43" si="20">EDATE(I43,1)</f>
        <v>44986</v>
      </c>
      <c r="K43" s="24">
        <f t="shared" ref="K43" si="21">EDATE(J43,1)</f>
        <v>45017</v>
      </c>
      <c r="L43" s="24">
        <f t="shared" ref="L43" si="22">EDATE(K43,1)</f>
        <v>45047</v>
      </c>
      <c r="M43" s="24">
        <f t="shared" ref="M43" si="23">EDATE(L43,1)</f>
        <v>45078</v>
      </c>
      <c r="N43" s="24">
        <f t="shared" ref="N43" si="24">EDATE(M43,1)</f>
        <v>45108</v>
      </c>
      <c r="O43" s="24">
        <f t="shared" ref="O43" si="25">EDATE(N43,1)</f>
        <v>45139</v>
      </c>
      <c r="P43" s="24">
        <f t="shared" ref="P43" si="26">EDATE(O43,1)</f>
        <v>45170</v>
      </c>
      <c r="Q43" s="24">
        <f t="shared" ref="Q43" si="27">EDATE(P43,1)</f>
        <v>45200</v>
      </c>
      <c r="R43" s="24">
        <f t="shared" ref="R43" si="28">EDATE(Q43,1)</f>
        <v>45231</v>
      </c>
      <c r="S43" s="24">
        <f t="shared" ref="S43" si="29">EDATE(R43,1)</f>
        <v>45261</v>
      </c>
      <c r="T43" s="23"/>
      <c r="U43" s="24" t="str">
        <f>"Jan/"&amp;PROPER(TEXT(MAX($H$7:$S$7),"mmm"))&amp;"-"&amp;RIGHT(W43,2)</f>
        <v>Jan/Jun-23</v>
      </c>
      <c r="W43" s="70">
        <v>2023</v>
      </c>
    </row>
    <row r="44" spans="2:23" ht="5.0999999999999996" customHeight="1">
      <c r="B44" s="3"/>
      <c r="C44" s="6"/>
      <c r="D44" s="6"/>
      <c r="E44" s="6"/>
      <c r="H44" s="8"/>
      <c r="I44" s="8"/>
      <c r="J44" s="8"/>
      <c r="K44" s="8"/>
      <c r="L44" s="8"/>
      <c r="M44" s="8"/>
      <c r="N44" s="8"/>
      <c r="O44" s="8"/>
      <c r="P44" s="8"/>
      <c r="Q44" s="8"/>
      <c r="R44" s="8"/>
      <c r="S44" s="8"/>
      <c r="U44" s="7"/>
      <c r="W44" s="7"/>
    </row>
    <row r="45" spans="2:23" ht="16.5" customHeight="1">
      <c r="B45" s="75"/>
      <c r="C45" s="75"/>
      <c r="D45" s="75"/>
      <c r="E45" s="75"/>
      <c r="H45" s="76"/>
      <c r="I45" s="76"/>
      <c r="J45" s="76"/>
      <c r="K45" s="76"/>
      <c r="L45" s="76"/>
      <c r="M45" s="76"/>
      <c r="N45" s="76"/>
      <c r="O45" s="76"/>
      <c r="P45" s="76"/>
      <c r="Q45" s="76"/>
      <c r="R45" s="76"/>
      <c r="S45" s="76"/>
      <c r="U45" s="76"/>
      <c r="W45" s="76"/>
    </row>
    <row r="46" spans="2:23" ht="16.5" customHeight="1">
      <c r="B46" s="71" t="s">
        <v>53</v>
      </c>
      <c r="C46" s="71"/>
      <c r="D46" s="71"/>
      <c r="E46" s="71"/>
      <c r="H46" s="72">
        <f>+H47+H48</f>
        <v>1610808.6440499998</v>
      </c>
      <c r="I46" s="72">
        <f t="shared" ref="I46:S46" si="30">+I47+I48</f>
        <v>1894283.45</v>
      </c>
      <c r="J46" s="72">
        <f t="shared" si="30"/>
        <v>1093062.73</v>
      </c>
      <c r="K46" s="72">
        <f t="shared" si="30"/>
        <v>1107925.96</v>
      </c>
      <c r="L46" s="72">
        <f t="shared" si="30"/>
        <v>1631374.6087499999</v>
      </c>
      <c r="M46" s="72">
        <f t="shared" si="30"/>
        <v>1285860.52</v>
      </c>
      <c r="N46" s="72">
        <f t="shared" si="30"/>
        <v>1457851.8100000003</v>
      </c>
      <c r="O46" s="72">
        <f t="shared" si="30"/>
        <v>1473318.0574999999</v>
      </c>
      <c r="P46" s="72">
        <f t="shared" si="30"/>
        <v>1260292.26345</v>
      </c>
      <c r="Q46" s="72">
        <f t="shared" si="30"/>
        <v>1182258.8999999999</v>
      </c>
      <c r="R46" s="72">
        <f t="shared" si="30"/>
        <v>1266400.76</v>
      </c>
      <c r="S46" s="72">
        <f t="shared" si="30"/>
        <v>1357594.3586000002</v>
      </c>
      <c r="U46" s="72">
        <f ca="1">SUM(OFFSET(A46,0,7,,MONTH(MAX($H$7:$S$7))))</f>
        <v>8623315.9127999991</v>
      </c>
      <c r="W46" s="72">
        <f>SUM(H46:S46)</f>
        <v>16621032.062349999</v>
      </c>
    </row>
    <row r="47" spans="2:23" ht="16.5" customHeight="1">
      <c r="B47" s="73" t="s">
        <v>54</v>
      </c>
      <c r="C47" s="73"/>
      <c r="D47" s="73"/>
      <c r="E47" s="73"/>
      <c r="H47" s="74">
        <v>1543019.2640499999</v>
      </c>
      <c r="I47" s="74">
        <v>1828472.63</v>
      </c>
      <c r="J47" s="74">
        <v>1050040.01</v>
      </c>
      <c r="K47" s="74">
        <v>1074975.42</v>
      </c>
      <c r="L47" s="74">
        <v>1195487.6387499999</v>
      </c>
      <c r="M47" s="74">
        <v>1203379.5</v>
      </c>
      <c r="N47" s="74">
        <v>1378445.7200000002</v>
      </c>
      <c r="O47" s="74">
        <v>1395007.4974999998</v>
      </c>
      <c r="P47" s="74">
        <v>1182539.34345</v>
      </c>
      <c r="Q47" s="74">
        <v>1105516.03</v>
      </c>
      <c r="R47" s="74">
        <v>1191679.75</v>
      </c>
      <c r="S47" s="74">
        <v>1284985.5086000001</v>
      </c>
      <c r="U47" s="74">
        <f t="shared" ref="U47:U51" ca="1" si="31">SUM(OFFSET(A47,0,7,,MONTH(MAX($H$7:$S$7))))</f>
        <v>7895374.4627999999</v>
      </c>
      <c r="W47" s="74">
        <f t="shared" ref="W47:W51" si="32">SUM(H47:S47)</f>
        <v>15433548.312350001</v>
      </c>
    </row>
    <row r="48" spans="2:23" ht="16.5" customHeight="1">
      <c r="B48" s="73" t="s">
        <v>55</v>
      </c>
      <c r="C48" s="73"/>
      <c r="D48" s="73"/>
      <c r="E48" s="73"/>
      <c r="H48" s="74">
        <v>67789.38</v>
      </c>
      <c r="I48" s="74">
        <v>65810.820000000007</v>
      </c>
      <c r="J48" s="74">
        <v>43022.720000000001</v>
      </c>
      <c r="K48" s="74">
        <v>32950.54</v>
      </c>
      <c r="L48" s="74">
        <v>435886.97</v>
      </c>
      <c r="M48" s="74">
        <v>82481.02</v>
      </c>
      <c r="N48" s="74">
        <v>79406.09</v>
      </c>
      <c r="O48" s="74">
        <v>78310.559999999998</v>
      </c>
      <c r="P48" s="74">
        <v>77752.92</v>
      </c>
      <c r="Q48" s="74">
        <v>76742.87</v>
      </c>
      <c r="R48" s="74">
        <v>74721.009999999995</v>
      </c>
      <c r="S48" s="74">
        <v>72608.849999999991</v>
      </c>
      <c r="U48" s="74">
        <f t="shared" ca="1" si="31"/>
        <v>727941.45</v>
      </c>
      <c r="W48" s="74">
        <f t="shared" si="32"/>
        <v>1187483.75</v>
      </c>
    </row>
    <row r="49" spans="2:23" ht="16.5" customHeight="1">
      <c r="B49" s="71" t="s">
        <v>56</v>
      </c>
      <c r="C49" s="71"/>
      <c r="D49" s="71"/>
      <c r="E49" s="71"/>
      <c r="H49" s="72">
        <v>-83891.319999999992</v>
      </c>
      <c r="I49" s="72">
        <v>-72857.78</v>
      </c>
      <c r="J49" s="72">
        <v>-64329.049999999996</v>
      </c>
      <c r="K49" s="72">
        <v>-146949.49999999997</v>
      </c>
      <c r="L49" s="72">
        <v>-91141.049999999988</v>
      </c>
      <c r="M49" s="72">
        <v>-80893.38</v>
      </c>
      <c r="N49" s="72">
        <v>-76956.089999999982</v>
      </c>
      <c r="O49" s="72">
        <v>-92798.31</v>
      </c>
      <c r="P49" s="72">
        <v>-93743.87000000001</v>
      </c>
      <c r="Q49" s="72">
        <v>-81831.930000000022</v>
      </c>
      <c r="R49" s="72">
        <v>-83306.28</v>
      </c>
      <c r="S49" s="72">
        <v>-78441.600000000006</v>
      </c>
      <c r="U49" s="72">
        <f t="shared" ca="1" si="31"/>
        <v>-540062.07999999984</v>
      </c>
      <c r="W49" s="72">
        <f t="shared" si="32"/>
        <v>-1047140.1599999998</v>
      </c>
    </row>
    <row r="50" spans="2:23" ht="16.5" customHeight="1">
      <c r="B50" s="75" t="s">
        <v>57</v>
      </c>
      <c r="C50" s="75"/>
      <c r="D50" s="75"/>
      <c r="E50" s="75"/>
      <c r="H50" s="76">
        <f>+H46+H49</f>
        <v>1526917.3240499997</v>
      </c>
      <c r="I50" s="76">
        <f t="shared" ref="I50:S50" si="33">+I46+I49</f>
        <v>1821425.67</v>
      </c>
      <c r="J50" s="76">
        <f t="shared" si="33"/>
        <v>1028733.6799999999</v>
      </c>
      <c r="K50" s="76">
        <f t="shared" si="33"/>
        <v>960976.46</v>
      </c>
      <c r="L50" s="76">
        <f t="shared" si="33"/>
        <v>1540233.5587499999</v>
      </c>
      <c r="M50" s="76">
        <f t="shared" si="33"/>
        <v>1204967.1400000001</v>
      </c>
      <c r="N50" s="76">
        <f t="shared" si="33"/>
        <v>1380895.7200000002</v>
      </c>
      <c r="O50" s="76">
        <f t="shared" si="33"/>
        <v>1380519.7474999998</v>
      </c>
      <c r="P50" s="76">
        <f t="shared" si="33"/>
        <v>1166548.3934499999</v>
      </c>
      <c r="Q50" s="76">
        <f t="shared" si="33"/>
        <v>1100426.97</v>
      </c>
      <c r="R50" s="76">
        <f t="shared" si="33"/>
        <v>1183094.48</v>
      </c>
      <c r="S50" s="76">
        <f t="shared" si="33"/>
        <v>1279152.7586000001</v>
      </c>
      <c r="T50" s="4"/>
      <c r="U50" s="76">
        <f t="shared" ca="1" si="31"/>
        <v>8083253.832799999</v>
      </c>
      <c r="W50" s="76">
        <f t="shared" si="32"/>
        <v>15573891.902350001</v>
      </c>
    </row>
    <row r="51" spans="2:23" ht="16.5" customHeight="1">
      <c r="B51" s="71" t="s">
        <v>60</v>
      </c>
      <c r="C51" s="71"/>
      <c r="D51" s="71"/>
      <c r="E51" s="71"/>
      <c r="H51" s="72">
        <v>1111500</v>
      </c>
      <c r="I51" s="72">
        <v>1111500</v>
      </c>
      <c r="J51" s="72">
        <v>1111500</v>
      </c>
      <c r="K51" s="72">
        <v>1168500</v>
      </c>
      <c r="L51" s="72">
        <v>1197000</v>
      </c>
      <c r="M51" s="72">
        <v>2023500</v>
      </c>
      <c r="N51" s="72">
        <v>1282500</v>
      </c>
      <c r="O51" s="72">
        <v>1282500</v>
      </c>
      <c r="P51" s="72">
        <v>1282500</v>
      </c>
      <c r="Q51" s="72">
        <v>1282500</v>
      </c>
      <c r="R51" s="72">
        <v>1282500</v>
      </c>
      <c r="S51" s="72">
        <v>1282500</v>
      </c>
      <c r="U51" s="72">
        <f t="shared" ca="1" si="31"/>
        <v>7723500</v>
      </c>
      <c r="W51" s="72">
        <f t="shared" si="32"/>
        <v>15418500</v>
      </c>
    </row>
    <row r="52" spans="2:23" ht="16.5" customHeight="1">
      <c r="B52" s="75" t="s">
        <v>58</v>
      </c>
      <c r="C52" s="77"/>
      <c r="D52" s="77"/>
      <c r="E52" s="77"/>
      <c r="H52" s="78">
        <v>0.53576046457894722</v>
      </c>
      <c r="I52" s="78">
        <v>0.6390967263157894</v>
      </c>
      <c r="J52" s="78">
        <v>0.36095918596491228</v>
      </c>
      <c r="K52" s="78">
        <v>0.33718472280701756</v>
      </c>
      <c r="L52" s="78">
        <v>0.54043282763157885</v>
      </c>
      <c r="M52" s="78">
        <v>0.42279548771929831</v>
      </c>
      <c r="N52" s="78">
        <v>0.48452481403508779</v>
      </c>
      <c r="O52" s="78">
        <v>0.48439289385964907</v>
      </c>
      <c r="P52" s="78">
        <v>0.40931522577192975</v>
      </c>
      <c r="Q52" s="78">
        <v>0.38611472631578947</v>
      </c>
      <c r="R52" s="78">
        <v>0.41512087017543858</v>
      </c>
      <c r="S52" s="78">
        <v>0.44882552933333336</v>
      </c>
      <c r="U52" s="78">
        <f ca="1">AVERAGE(OFFSET(A52,0,7,,MONTH(MAX($H$7:$S$7))))</f>
        <v>0.47270490250292391</v>
      </c>
      <c r="W52" s="78">
        <f>AVERAGE(H52:S52)</f>
        <v>0.45537695620906421</v>
      </c>
    </row>
    <row r="53" spans="2:23" ht="16.5" customHeight="1">
      <c r="B53" s="75" t="s">
        <v>59</v>
      </c>
      <c r="C53" s="77"/>
      <c r="D53" s="77"/>
      <c r="E53" s="77"/>
      <c r="H53" s="78">
        <v>0.39</v>
      </c>
      <c r="I53" s="78">
        <v>0.39</v>
      </c>
      <c r="J53" s="78">
        <v>0.39</v>
      </c>
      <c r="K53" s="78">
        <v>0.41</v>
      </c>
      <c r="L53" s="78">
        <v>0.42</v>
      </c>
      <c r="M53" s="78">
        <v>0.71</v>
      </c>
      <c r="N53" s="78">
        <v>0.45</v>
      </c>
      <c r="O53" s="78">
        <v>0.45</v>
      </c>
      <c r="P53" s="78">
        <v>0.45</v>
      </c>
      <c r="Q53" s="78">
        <v>0.45</v>
      </c>
      <c r="R53" s="78">
        <v>0.45</v>
      </c>
      <c r="S53" s="78">
        <v>0.45</v>
      </c>
      <c r="U53" s="78">
        <f ca="1">AVERAGE(OFFSET(A53,0,7,,MONTH(MAX($H$7:$S$7))))</f>
        <v>0.45166666666666666</v>
      </c>
      <c r="W53" s="78">
        <f>AVERAGE(H53:S53)</f>
        <v>0.45083333333333342</v>
      </c>
    </row>
    <row r="54" spans="2:23" ht="24" customHeight="1">
      <c r="B54" s="3"/>
      <c r="C54" s="6"/>
      <c r="D54" s="6"/>
      <c r="E54" s="6"/>
      <c r="H54" s="8"/>
      <c r="I54" s="8"/>
      <c r="J54" s="8"/>
      <c r="K54" s="8"/>
      <c r="L54" s="8"/>
      <c r="M54" s="8"/>
      <c r="N54" s="8"/>
      <c r="O54" s="8"/>
      <c r="P54" s="8"/>
      <c r="Q54" s="8"/>
      <c r="R54" s="8"/>
      <c r="S54" s="8"/>
      <c r="U54" s="7"/>
      <c r="W54" s="7"/>
    </row>
    <row r="55" spans="2:23" ht="24.75" customHeight="1">
      <c r="B55" s="25" t="s">
        <v>66</v>
      </c>
      <c r="C55" s="22"/>
      <c r="D55" s="22"/>
      <c r="E55" s="22"/>
      <c r="F55" s="23"/>
      <c r="G55" s="23"/>
      <c r="H55" s="24">
        <f>EDATE(S67,1)</f>
        <v>44562</v>
      </c>
      <c r="I55" s="24">
        <f t="shared" ref="I55:N55" si="34">EDATE(H55,1)</f>
        <v>44593</v>
      </c>
      <c r="J55" s="24">
        <f t="shared" si="34"/>
        <v>44621</v>
      </c>
      <c r="K55" s="24">
        <f t="shared" si="34"/>
        <v>44652</v>
      </c>
      <c r="L55" s="24">
        <f t="shared" si="34"/>
        <v>44682</v>
      </c>
      <c r="M55" s="24">
        <f t="shared" si="34"/>
        <v>44713</v>
      </c>
      <c r="N55" s="24">
        <f t="shared" si="34"/>
        <v>44743</v>
      </c>
      <c r="O55" s="24">
        <f t="shared" ref="O55:S55" si="35">EDATE(N55,1)</f>
        <v>44774</v>
      </c>
      <c r="P55" s="24">
        <f t="shared" si="35"/>
        <v>44805</v>
      </c>
      <c r="Q55" s="24">
        <f t="shared" si="35"/>
        <v>44835</v>
      </c>
      <c r="R55" s="24">
        <f t="shared" si="35"/>
        <v>44866</v>
      </c>
      <c r="S55" s="24">
        <f t="shared" si="35"/>
        <v>44896</v>
      </c>
      <c r="T55" s="4"/>
      <c r="U55" s="24" t="str">
        <f>"Jan/"&amp;PROPER(TEXT(MAX($H$7:$S$7),"mmm"))&amp;"-"&amp;RIGHT(W55,2)</f>
        <v>Jan/Jun-22</v>
      </c>
      <c r="W55" s="70">
        <v>2022</v>
      </c>
    </row>
    <row r="56" spans="2:23" ht="13.5">
      <c r="B56" s="3"/>
      <c r="C56" s="6"/>
      <c r="D56" s="6"/>
      <c r="E56" s="6"/>
      <c r="H56" s="8"/>
      <c r="I56" s="8"/>
      <c r="J56" s="8"/>
      <c r="K56" s="8"/>
      <c r="L56" s="8"/>
      <c r="M56" s="8"/>
      <c r="N56" s="8"/>
      <c r="O56" s="8"/>
      <c r="P56" s="8"/>
      <c r="Q56" s="8"/>
      <c r="R56" s="8"/>
      <c r="S56" s="8"/>
      <c r="T56" s="4"/>
      <c r="U56" s="7"/>
      <c r="W56" s="7"/>
    </row>
    <row r="57" spans="2:23" ht="15.95" customHeight="1">
      <c r="B57" s="75"/>
      <c r="C57" s="75"/>
      <c r="D57" s="75"/>
      <c r="E57" s="75"/>
      <c r="H57" s="76"/>
      <c r="I57" s="76"/>
      <c r="J57" s="76"/>
      <c r="K57" s="76"/>
      <c r="L57" s="76"/>
      <c r="M57" s="76"/>
      <c r="N57" s="76"/>
      <c r="O57" s="76"/>
      <c r="P57" s="76"/>
      <c r="Q57" s="76"/>
      <c r="R57" s="76"/>
      <c r="S57" s="76"/>
      <c r="T57" s="4"/>
      <c r="U57" s="76"/>
      <c r="W57" s="76"/>
    </row>
    <row r="58" spans="2:23" ht="15.95" customHeight="1">
      <c r="B58" s="71" t="s">
        <v>53</v>
      </c>
      <c r="C58" s="71"/>
      <c r="D58" s="71"/>
      <c r="E58" s="71"/>
      <c r="H58" s="72">
        <f t="shared" ref="H58:I58" si="36">+H59+H60</f>
        <v>1243911.08</v>
      </c>
      <c r="I58" s="72">
        <f t="shared" si="36"/>
        <v>1555446.76</v>
      </c>
      <c r="J58" s="72">
        <f t="shared" ref="J58:K58" si="37">+J59+J60</f>
        <v>1011349.3</v>
      </c>
      <c r="K58" s="72">
        <f t="shared" si="37"/>
        <v>1138191.73</v>
      </c>
      <c r="L58" s="72">
        <f t="shared" ref="L58:M58" si="38">+L59+L60</f>
        <v>1140126.31</v>
      </c>
      <c r="M58" s="72">
        <f t="shared" si="38"/>
        <v>1182125.56</v>
      </c>
      <c r="N58" s="72">
        <f t="shared" ref="N58:O58" si="39">+N59+N60</f>
        <v>1184703.8700000001</v>
      </c>
      <c r="O58" s="72">
        <f t="shared" si="39"/>
        <v>1337203.7499999998</v>
      </c>
      <c r="P58" s="72">
        <f t="shared" ref="P58:Q58" si="40">+P59+P60</f>
        <v>1156933.8340499999</v>
      </c>
      <c r="Q58" s="72">
        <f t="shared" si="40"/>
        <v>1151994.43</v>
      </c>
      <c r="R58" s="72">
        <f t="shared" ref="R58:S58" si="41">+R59+R60</f>
        <v>1278891.8799999999</v>
      </c>
      <c r="S58" s="72">
        <f t="shared" si="41"/>
        <v>1187017.02</v>
      </c>
      <c r="T58" s="4"/>
      <c r="U58" s="72">
        <f ca="1">SUM(OFFSET(A58,0,7,,MONTH(MAX($H$7:$S$7))))</f>
        <v>7271150.7400000002</v>
      </c>
      <c r="W58" s="72">
        <f>SUM(H58:S58)</f>
        <v>14567895.524049997</v>
      </c>
    </row>
    <row r="59" spans="2:23" ht="15.95" customHeight="1">
      <c r="B59" s="73" t="s">
        <v>54</v>
      </c>
      <c r="C59" s="73"/>
      <c r="D59" s="73"/>
      <c r="E59" s="73"/>
      <c r="H59" s="74">
        <v>1176444.21</v>
      </c>
      <c r="I59" s="74">
        <v>1483125.98</v>
      </c>
      <c r="J59" s="74">
        <v>922540.51</v>
      </c>
      <c r="K59" s="74">
        <v>1057081.6000000001</v>
      </c>
      <c r="L59" s="74">
        <v>1041366.2200000001</v>
      </c>
      <c r="M59" s="74">
        <v>1085966.27</v>
      </c>
      <c r="N59" s="74">
        <v>1087375.25</v>
      </c>
      <c r="O59" s="74">
        <v>1225263.3399999999</v>
      </c>
      <c r="P59" s="74">
        <v>1054352.41405</v>
      </c>
      <c r="Q59" s="74">
        <v>1055076.21</v>
      </c>
      <c r="R59" s="74">
        <v>1226944.0499999998</v>
      </c>
      <c r="S59" s="74">
        <v>1118681.6100000001</v>
      </c>
      <c r="T59" s="4"/>
      <c r="U59" s="74">
        <f t="shared" ref="U59:U63" ca="1" si="42">SUM(OFFSET(A59,0,7,,MONTH(MAX($H$7:$S$7))))</f>
        <v>6766524.790000001</v>
      </c>
      <c r="W59" s="74">
        <f t="shared" ref="W59:W63" si="43">SUM(H59:S59)</f>
        <v>13534217.664050002</v>
      </c>
    </row>
    <row r="60" spans="2:23" ht="15.95" customHeight="1">
      <c r="B60" s="73" t="s">
        <v>55</v>
      </c>
      <c r="C60" s="73"/>
      <c r="D60" s="73"/>
      <c r="E60" s="73"/>
      <c r="H60" s="74">
        <v>67466.87</v>
      </c>
      <c r="I60" s="74">
        <v>72320.78</v>
      </c>
      <c r="J60" s="74">
        <v>88808.79</v>
      </c>
      <c r="K60" s="74">
        <v>81110.13</v>
      </c>
      <c r="L60" s="74">
        <v>98760.09</v>
      </c>
      <c r="M60" s="74">
        <v>96159.29</v>
      </c>
      <c r="N60" s="74">
        <v>97328.62</v>
      </c>
      <c r="O60" s="74">
        <v>111940.41</v>
      </c>
      <c r="P60" s="74">
        <v>102581.42</v>
      </c>
      <c r="Q60" s="74">
        <v>96918.22</v>
      </c>
      <c r="R60" s="74">
        <v>51947.83</v>
      </c>
      <c r="S60" s="74">
        <v>68335.41</v>
      </c>
      <c r="T60" s="4"/>
      <c r="U60" s="74">
        <f t="shared" ca="1" si="42"/>
        <v>504625.95</v>
      </c>
      <c r="W60" s="74">
        <f t="shared" si="43"/>
        <v>1033677.8600000001</v>
      </c>
    </row>
    <row r="61" spans="2:23" ht="15.95" customHeight="1">
      <c r="B61" s="71" t="s">
        <v>56</v>
      </c>
      <c r="C61" s="71"/>
      <c r="D61" s="71"/>
      <c r="E61" s="71"/>
      <c r="H61" s="72">
        <v>-88433.09</v>
      </c>
      <c r="I61" s="72">
        <v>-119411.54</v>
      </c>
      <c r="J61" s="72">
        <v>-111324.36</v>
      </c>
      <c r="K61" s="72">
        <v>-74741.649999999994</v>
      </c>
      <c r="L61" s="72">
        <v>-94847.87</v>
      </c>
      <c r="M61" s="72">
        <v>-72140.849999999991</v>
      </c>
      <c r="N61" s="72">
        <v>-65758.33</v>
      </c>
      <c r="O61" s="72">
        <v>-65548.81</v>
      </c>
      <c r="P61" s="72">
        <v>-78845.72</v>
      </c>
      <c r="Q61" s="72">
        <v>-77279.62</v>
      </c>
      <c r="R61" s="72">
        <v>-83865.959999999992</v>
      </c>
      <c r="S61" s="72">
        <v>-70738.080000000002</v>
      </c>
      <c r="T61" s="4"/>
      <c r="U61" s="72">
        <f t="shared" ca="1" si="42"/>
        <v>-560899.36</v>
      </c>
      <c r="W61" s="72">
        <f t="shared" si="43"/>
        <v>-1002935.8799999999</v>
      </c>
    </row>
    <row r="62" spans="2:23" ht="15.95" customHeight="1">
      <c r="B62" s="75" t="s">
        <v>57</v>
      </c>
      <c r="C62" s="75"/>
      <c r="D62" s="75"/>
      <c r="E62" s="75"/>
      <c r="H62" s="76">
        <f t="shared" ref="H62:I62" si="44">+H58+H61</f>
        <v>1155477.99</v>
      </c>
      <c r="I62" s="76">
        <f t="shared" si="44"/>
        <v>1436035.22</v>
      </c>
      <c r="J62" s="76">
        <f t="shared" ref="J62:K62" si="45">+J58+J61</f>
        <v>900024.94000000006</v>
      </c>
      <c r="K62" s="76">
        <f t="shared" si="45"/>
        <v>1063450.08</v>
      </c>
      <c r="L62" s="76">
        <f t="shared" ref="L62:M62" si="46">+L58+L61</f>
        <v>1045278.4400000001</v>
      </c>
      <c r="M62" s="76">
        <f t="shared" si="46"/>
        <v>1109984.71</v>
      </c>
      <c r="N62" s="76">
        <f t="shared" ref="N62:O62" si="47">+N58+N61</f>
        <v>1118945.54</v>
      </c>
      <c r="O62" s="76">
        <f t="shared" si="47"/>
        <v>1271654.9399999997</v>
      </c>
      <c r="P62" s="76">
        <f t="shared" ref="P62:Q62" si="48">+P58+P61</f>
        <v>1078088.11405</v>
      </c>
      <c r="Q62" s="76">
        <f t="shared" si="48"/>
        <v>1074714.81</v>
      </c>
      <c r="R62" s="76">
        <f t="shared" ref="R62:S62" si="49">+R58+R61</f>
        <v>1195025.9199999999</v>
      </c>
      <c r="S62" s="76">
        <f t="shared" si="49"/>
        <v>1116278.94</v>
      </c>
      <c r="T62" s="4"/>
      <c r="U62" s="76">
        <f t="shared" ca="1" si="42"/>
        <v>6710251.3800000008</v>
      </c>
      <c r="W62" s="76">
        <f t="shared" si="43"/>
        <v>13564959.64405</v>
      </c>
    </row>
    <row r="63" spans="2:23" ht="15.95" customHeight="1">
      <c r="B63" s="71" t="s">
        <v>60</v>
      </c>
      <c r="C63" s="71"/>
      <c r="D63" s="71"/>
      <c r="E63" s="71"/>
      <c r="H63" s="72">
        <v>1054500</v>
      </c>
      <c r="I63" s="72">
        <v>1054500</v>
      </c>
      <c r="J63" s="72">
        <v>1054500</v>
      </c>
      <c r="K63" s="72">
        <v>1054500</v>
      </c>
      <c r="L63" s="72">
        <v>1054500</v>
      </c>
      <c r="M63" s="72">
        <v>1140000</v>
      </c>
      <c r="N63" s="72">
        <v>1054500</v>
      </c>
      <c r="O63" s="72">
        <v>1054500</v>
      </c>
      <c r="P63" s="72">
        <v>1054500</v>
      </c>
      <c r="Q63" s="72">
        <v>1083000</v>
      </c>
      <c r="R63" s="72">
        <v>1111500</v>
      </c>
      <c r="S63" s="72">
        <v>1197000</v>
      </c>
      <c r="T63" s="4"/>
      <c r="U63" s="72">
        <f t="shared" ca="1" si="42"/>
        <v>6412500</v>
      </c>
      <c r="W63" s="72">
        <f t="shared" si="43"/>
        <v>12967500</v>
      </c>
    </row>
    <row r="64" spans="2:23" ht="15.95" customHeight="1">
      <c r="B64" s="75" t="s">
        <v>58</v>
      </c>
      <c r="C64" s="77"/>
      <c r="D64" s="77"/>
      <c r="E64" s="77"/>
      <c r="H64" s="78">
        <v>0.40543087368421055</v>
      </c>
      <c r="I64" s="78">
        <v>0.50387200701754387</v>
      </c>
      <c r="J64" s="78">
        <v>0.31579822456140355</v>
      </c>
      <c r="K64" s="78">
        <v>0.37314037894736846</v>
      </c>
      <c r="L64" s="78">
        <v>0.3667643649122807</v>
      </c>
      <c r="M64" s="78">
        <v>0.3894683192982456</v>
      </c>
      <c r="N64" s="78">
        <v>0.3926124701754386</v>
      </c>
      <c r="O64" s="78">
        <v>0.44619471578947356</v>
      </c>
      <c r="P64" s="78">
        <v>0.378276531245614</v>
      </c>
      <c r="Q64" s="78">
        <v>0.37709291578947368</v>
      </c>
      <c r="R64" s="78">
        <v>0.41930734035087719</v>
      </c>
      <c r="S64" s="78">
        <v>0.39167682105263157</v>
      </c>
      <c r="T64" s="4"/>
      <c r="U64" s="78">
        <f ca="1">AVERAGE(OFFSET(A64,0,7,,MONTH(MAX($H$7:$S$7))))</f>
        <v>0.39241236140350882</v>
      </c>
      <c r="W64" s="78">
        <f>AVERAGE(H64:S64)</f>
        <v>0.3966362469020468</v>
      </c>
    </row>
    <row r="65" spans="2:23" ht="15.95" customHeight="1">
      <c r="B65" s="75" t="s">
        <v>59</v>
      </c>
      <c r="C65" s="77"/>
      <c r="D65" s="77"/>
      <c r="E65" s="77"/>
      <c r="H65" s="78">
        <v>0.37</v>
      </c>
      <c r="I65" s="78">
        <v>0.37</v>
      </c>
      <c r="J65" s="78">
        <v>0.37</v>
      </c>
      <c r="K65" s="78">
        <v>0.37</v>
      </c>
      <c r="L65" s="78">
        <v>0.37</v>
      </c>
      <c r="M65" s="78">
        <v>0.4</v>
      </c>
      <c r="N65" s="78">
        <v>0.37</v>
      </c>
      <c r="O65" s="78">
        <v>0.37</v>
      </c>
      <c r="P65" s="78">
        <v>0.37</v>
      </c>
      <c r="Q65" s="78">
        <v>0.38</v>
      </c>
      <c r="R65" s="78">
        <v>0.39</v>
      </c>
      <c r="S65" s="78">
        <v>0.42</v>
      </c>
      <c r="T65" s="4"/>
      <c r="U65" s="78">
        <f ca="1">AVERAGE(OFFSET(A65,0,7,,MONTH(MAX($H$7:$S$7))))</f>
        <v>0.375</v>
      </c>
      <c r="W65" s="78">
        <f>AVERAGE(H65:S65)</f>
        <v>0.37916666666666665</v>
      </c>
    </row>
    <row r="66" spans="2:23" ht="24" customHeight="1">
      <c r="H66" s="9"/>
      <c r="I66" s="9"/>
      <c r="J66" s="9"/>
      <c r="K66" s="9"/>
      <c r="L66" s="9"/>
      <c r="M66" s="9"/>
      <c r="V66" s="4"/>
    </row>
    <row r="67" spans="2:23" ht="24.95" customHeight="1">
      <c r="B67" s="25" t="s">
        <v>61</v>
      </c>
      <c r="C67" s="22"/>
      <c r="D67" s="22"/>
      <c r="E67" s="22"/>
      <c r="F67" s="23"/>
      <c r="G67" s="23"/>
      <c r="H67" s="24">
        <f>EDATE(S80,1)</f>
        <v>44197</v>
      </c>
      <c r="I67" s="24">
        <f t="shared" ref="I67:S67" si="50">EDATE(H67,1)</f>
        <v>44228</v>
      </c>
      <c r="J67" s="24">
        <f t="shared" si="50"/>
        <v>44256</v>
      </c>
      <c r="K67" s="24">
        <f t="shared" si="50"/>
        <v>44287</v>
      </c>
      <c r="L67" s="24">
        <f t="shared" si="50"/>
        <v>44317</v>
      </c>
      <c r="M67" s="24">
        <f t="shared" si="50"/>
        <v>44348</v>
      </c>
      <c r="N67" s="24">
        <f t="shared" si="50"/>
        <v>44378</v>
      </c>
      <c r="O67" s="24">
        <f t="shared" si="50"/>
        <v>44409</v>
      </c>
      <c r="P67" s="24">
        <f t="shared" si="50"/>
        <v>44440</v>
      </c>
      <c r="Q67" s="24">
        <f t="shared" si="50"/>
        <v>44470</v>
      </c>
      <c r="R67" s="24">
        <f t="shared" si="50"/>
        <v>44501</v>
      </c>
      <c r="S67" s="24">
        <f t="shared" si="50"/>
        <v>44531</v>
      </c>
      <c r="T67" s="23"/>
      <c r="U67" s="24" t="str">
        <f>"Jan/"&amp;PROPER(TEXT(MAX($H$7:$S$7),"mmm"))&amp;"-"&amp;RIGHT(W67,2)</f>
        <v>Jan/Jun-21</v>
      </c>
      <c r="W67" s="70">
        <v>2021</v>
      </c>
    </row>
    <row r="68" spans="2:23" ht="5.0999999999999996" customHeight="1">
      <c r="B68" s="3"/>
      <c r="C68" s="6"/>
      <c r="D68" s="6"/>
      <c r="E68" s="6"/>
      <c r="H68" s="8"/>
      <c r="I68" s="8"/>
      <c r="J68" s="8"/>
      <c r="K68" s="8"/>
      <c r="L68" s="8"/>
      <c r="M68" s="8"/>
      <c r="N68" s="8"/>
      <c r="O68" s="8"/>
      <c r="P68" s="8"/>
      <c r="Q68" s="8"/>
      <c r="R68" s="8"/>
      <c r="S68" s="8"/>
      <c r="U68" s="7"/>
      <c r="W68" s="7"/>
    </row>
    <row r="69" spans="2:23" ht="5.0999999999999996" customHeight="1">
      <c r="B69" s="3"/>
      <c r="C69" s="6"/>
      <c r="D69" s="6"/>
      <c r="E69" s="6"/>
      <c r="H69" s="8"/>
      <c r="I69" s="8"/>
      <c r="J69" s="8"/>
      <c r="K69" s="8"/>
      <c r="L69" s="8"/>
      <c r="M69" s="8"/>
      <c r="N69" s="8"/>
      <c r="O69" s="8"/>
      <c r="P69" s="8"/>
      <c r="Q69" s="8"/>
      <c r="R69" s="8"/>
      <c r="S69" s="8"/>
      <c r="U69" s="7"/>
      <c r="W69" s="7"/>
    </row>
    <row r="70" spans="2:23" ht="15.95" customHeight="1">
      <c r="B70" s="75"/>
      <c r="C70" s="75"/>
      <c r="D70" s="75"/>
      <c r="E70" s="75"/>
      <c r="H70" s="76"/>
      <c r="I70" s="76"/>
      <c r="J70" s="76"/>
      <c r="K70" s="76"/>
      <c r="L70" s="76"/>
      <c r="M70" s="76"/>
      <c r="N70" s="76"/>
      <c r="O70" s="76"/>
      <c r="P70" s="76"/>
      <c r="Q70" s="76"/>
      <c r="R70" s="76"/>
      <c r="S70" s="76"/>
      <c r="U70" s="76"/>
      <c r="W70" s="76"/>
    </row>
    <row r="71" spans="2:23" ht="15.95" customHeight="1">
      <c r="B71" s="71" t="s">
        <v>53</v>
      </c>
      <c r="C71" s="71"/>
      <c r="D71" s="71"/>
      <c r="E71" s="71"/>
      <c r="H71" s="72">
        <f>+H72+H73</f>
        <v>1014454.9499999998</v>
      </c>
      <c r="I71" s="72">
        <f t="shared" ref="I71:O71" si="51">+I72+I73</f>
        <v>1168255.27</v>
      </c>
      <c r="J71" s="72">
        <f t="shared" si="51"/>
        <v>583627.19724999997</v>
      </c>
      <c r="K71" s="72">
        <f t="shared" si="51"/>
        <v>417021.05</v>
      </c>
      <c r="L71" s="72">
        <f t="shared" si="51"/>
        <v>293232.26</v>
      </c>
      <c r="M71" s="72">
        <f t="shared" si="51"/>
        <v>785267.01000000013</v>
      </c>
      <c r="N71" s="72">
        <f t="shared" si="51"/>
        <v>911688.90999999992</v>
      </c>
      <c r="O71" s="72">
        <f t="shared" si="51"/>
        <v>1016023.1900000001</v>
      </c>
      <c r="P71" s="72">
        <f t="shared" ref="P71:Q71" si="52">+P72+P73</f>
        <v>955125.70000000007</v>
      </c>
      <c r="Q71" s="72">
        <f t="shared" si="52"/>
        <v>927569.96000000008</v>
      </c>
      <c r="R71" s="72">
        <f t="shared" ref="R71:S71" si="53">+R72+R73</f>
        <v>1048581.03</v>
      </c>
      <c r="S71" s="72">
        <f t="shared" si="53"/>
        <v>1147174.3399999999</v>
      </c>
      <c r="U71" s="72">
        <f ca="1">SUM(OFFSET(A71,0,7,,MONTH(MAX($H$7:$S$7))))</f>
        <v>4261857.7372499993</v>
      </c>
      <c r="W71" s="72">
        <f>SUM(H71:S71)</f>
        <v>10268020.867249999</v>
      </c>
    </row>
    <row r="72" spans="2:23" ht="15.95" customHeight="1">
      <c r="B72" s="73" t="s">
        <v>54</v>
      </c>
      <c r="C72" s="73"/>
      <c r="D72" s="73"/>
      <c r="E72" s="73"/>
      <c r="H72" s="74">
        <v>1001512.6199999999</v>
      </c>
      <c r="I72" s="74">
        <v>1156692.76</v>
      </c>
      <c r="J72" s="74">
        <v>566510.37725000002</v>
      </c>
      <c r="K72" s="74">
        <v>396930.26</v>
      </c>
      <c r="L72" s="74">
        <v>269083.87</v>
      </c>
      <c r="M72" s="74">
        <v>757617.33000000007</v>
      </c>
      <c r="N72" s="74">
        <v>879270.21</v>
      </c>
      <c r="O72" s="74">
        <v>976876.65</v>
      </c>
      <c r="P72" s="74">
        <v>914783.34000000008</v>
      </c>
      <c r="Q72" s="74">
        <v>883439.79</v>
      </c>
      <c r="R72" s="74">
        <v>994675.60000000009</v>
      </c>
      <c r="S72" s="74">
        <v>1077630.2399999998</v>
      </c>
      <c r="U72" s="74">
        <f t="shared" ref="U72:U76" ca="1" si="54">SUM(OFFSET(A72,0,7,,MONTH(MAX($H$7:$S$7))))</f>
        <v>4148347.2172499998</v>
      </c>
      <c r="W72" s="74">
        <f t="shared" ref="W72:W76" si="55">SUM(H72:S72)</f>
        <v>9875023.0472500008</v>
      </c>
    </row>
    <row r="73" spans="2:23" ht="15.95" customHeight="1">
      <c r="B73" s="73" t="s">
        <v>55</v>
      </c>
      <c r="C73" s="73"/>
      <c r="D73" s="73"/>
      <c r="E73" s="73"/>
      <c r="H73" s="74">
        <v>12942.33</v>
      </c>
      <c r="I73" s="74">
        <v>11562.51</v>
      </c>
      <c r="J73" s="74">
        <v>17116.82</v>
      </c>
      <c r="K73" s="74">
        <v>20090.79</v>
      </c>
      <c r="L73" s="74">
        <v>24148.39</v>
      </c>
      <c r="M73" s="74">
        <v>27649.68</v>
      </c>
      <c r="N73" s="74">
        <v>32418.7</v>
      </c>
      <c r="O73" s="74">
        <v>39146.54</v>
      </c>
      <c r="P73" s="74">
        <v>40342.36</v>
      </c>
      <c r="Q73" s="74">
        <v>44130.17</v>
      </c>
      <c r="R73" s="74">
        <v>53905.43</v>
      </c>
      <c r="S73" s="74">
        <v>69544.100000000006</v>
      </c>
      <c r="U73" s="74">
        <f t="shared" ca="1" si="54"/>
        <v>113510.51999999999</v>
      </c>
      <c r="W73" s="74">
        <f t="shared" si="55"/>
        <v>392997.81999999995</v>
      </c>
    </row>
    <row r="74" spans="2:23" ht="15.95" customHeight="1">
      <c r="B74" s="71" t="s">
        <v>56</v>
      </c>
      <c r="C74" s="71"/>
      <c r="D74" s="71"/>
      <c r="E74" s="71"/>
      <c r="H74" s="72">
        <v>-108708.9</v>
      </c>
      <c r="I74" s="72">
        <v>-94663.88</v>
      </c>
      <c r="J74" s="72">
        <v>-155828.14000000001</v>
      </c>
      <c r="K74" s="72">
        <v>-96592.720000000016</v>
      </c>
      <c r="L74" s="72">
        <v>-73998.83</v>
      </c>
      <c r="M74" s="72">
        <v>-78699.109999999986</v>
      </c>
      <c r="N74" s="72">
        <v>-91160.23000000001</v>
      </c>
      <c r="O74" s="72">
        <v>-88578.07</v>
      </c>
      <c r="P74" s="72">
        <v>-81945.72</v>
      </c>
      <c r="Q74" s="72">
        <v>-84535.21</v>
      </c>
      <c r="R74" s="72">
        <v>-80012.36</v>
      </c>
      <c r="S74" s="72">
        <v>-65158.78</v>
      </c>
      <c r="U74" s="72">
        <f t="shared" ca="1" si="54"/>
        <v>-608491.58000000007</v>
      </c>
      <c r="W74" s="72">
        <f t="shared" si="55"/>
        <v>-1099881.95</v>
      </c>
    </row>
    <row r="75" spans="2:23" ht="15.95" customHeight="1">
      <c r="B75" s="75" t="s">
        <v>57</v>
      </c>
      <c r="C75" s="75"/>
      <c r="D75" s="75"/>
      <c r="E75" s="75"/>
      <c r="H75" s="76">
        <f>+H71+H74</f>
        <v>905746.04999999981</v>
      </c>
      <c r="I75" s="76">
        <f t="shared" ref="I75:O75" si="56">+I71+I74</f>
        <v>1073591.3900000001</v>
      </c>
      <c r="J75" s="76">
        <f t="shared" si="56"/>
        <v>427799.05724999995</v>
      </c>
      <c r="K75" s="76">
        <f t="shared" si="56"/>
        <v>320428.32999999996</v>
      </c>
      <c r="L75" s="76">
        <f t="shared" si="56"/>
        <v>219233.43</v>
      </c>
      <c r="M75" s="76">
        <f t="shared" si="56"/>
        <v>706567.90000000014</v>
      </c>
      <c r="N75" s="76">
        <f t="shared" si="56"/>
        <v>820528.67999999993</v>
      </c>
      <c r="O75" s="76">
        <f t="shared" si="56"/>
        <v>927445.12000000011</v>
      </c>
      <c r="P75" s="76">
        <f t="shared" ref="P75:Q75" si="57">+P71+P74</f>
        <v>873179.9800000001</v>
      </c>
      <c r="Q75" s="76">
        <f t="shared" si="57"/>
        <v>843034.75000000012</v>
      </c>
      <c r="R75" s="76">
        <f t="shared" ref="R75:S75" si="58">+R71+R74</f>
        <v>968568.67</v>
      </c>
      <c r="S75" s="76">
        <f t="shared" si="58"/>
        <v>1082015.5599999998</v>
      </c>
      <c r="U75" s="76">
        <f t="shared" ca="1" si="54"/>
        <v>3653366.1572500002</v>
      </c>
      <c r="W75" s="76">
        <f t="shared" si="55"/>
        <v>9168138.9172499999</v>
      </c>
    </row>
    <row r="76" spans="2:23" ht="15.95" customHeight="1">
      <c r="B76" s="71" t="s">
        <v>60</v>
      </c>
      <c r="C76" s="71"/>
      <c r="D76" s="71"/>
      <c r="E76" s="71"/>
      <c r="H76" s="72">
        <v>826500</v>
      </c>
      <c r="I76" s="72">
        <v>826500</v>
      </c>
      <c r="J76" s="72">
        <v>285000</v>
      </c>
      <c r="K76" s="72">
        <v>285000</v>
      </c>
      <c r="L76" s="72">
        <v>427500</v>
      </c>
      <c r="M76" s="72">
        <v>826500</v>
      </c>
      <c r="N76" s="72">
        <v>712500</v>
      </c>
      <c r="O76" s="72">
        <v>855000</v>
      </c>
      <c r="P76" s="72">
        <v>855000</v>
      </c>
      <c r="Q76" s="72">
        <v>855000</v>
      </c>
      <c r="R76" s="72">
        <v>912000</v>
      </c>
      <c r="S76" s="72">
        <v>1054500</v>
      </c>
      <c r="U76" s="72">
        <f t="shared" ca="1" si="54"/>
        <v>3477000</v>
      </c>
      <c r="W76" s="72">
        <f t="shared" si="55"/>
        <v>8721000</v>
      </c>
    </row>
    <row r="77" spans="2:23" ht="15.95" customHeight="1">
      <c r="B77" s="75" t="s">
        <v>58</v>
      </c>
      <c r="C77" s="77"/>
      <c r="D77" s="77"/>
      <c r="E77" s="77"/>
      <c r="H77" s="78">
        <v>0.31780563157894731</v>
      </c>
      <c r="I77" s="78">
        <v>0.37669873333333337</v>
      </c>
      <c r="J77" s="78">
        <v>0.15010493236842104</v>
      </c>
      <c r="K77" s="78">
        <v>0.11243099298245612</v>
      </c>
      <c r="L77" s="78">
        <v>7.6924010526315784E-2</v>
      </c>
      <c r="M77" s="78">
        <v>0.24791856140350882</v>
      </c>
      <c r="N77" s="78">
        <v>0.28790479999999996</v>
      </c>
      <c r="O77" s="78">
        <v>0.32541934035087722</v>
      </c>
      <c r="P77" s="78">
        <v>0.3063789403508772</v>
      </c>
      <c r="Q77" s="78">
        <v>0.29580166666666668</v>
      </c>
      <c r="R77" s="78">
        <v>0.33984865614035087</v>
      </c>
      <c r="S77" s="78">
        <v>0.37965458245614031</v>
      </c>
      <c r="U77" s="78">
        <f ca="1">AVERAGE(OFFSET(A77,0,7,,MONTH(MAX($H$7:$S$7))))</f>
        <v>0.21364714369883042</v>
      </c>
      <c r="W77" s="78">
        <f>AVERAGE(H77:S77)</f>
        <v>0.26807423734649122</v>
      </c>
    </row>
    <row r="78" spans="2:23" ht="15.95" customHeight="1">
      <c r="B78" s="75" t="s">
        <v>59</v>
      </c>
      <c r="C78" s="77"/>
      <c r="D78" s="77"/>
      <c r="E78" s="77"/>
      <c r="H78" s="78">
        <v>0.28999999999999998</v>
      </c>
      <c r="I78" s="78">
        <v>0.28999999999999998</v>
      </c>
      <c r="J78" s="78">
        <v>0.1</v>
      </c>
      <c r="K78" s="78">
        <v>0.1</v>
      </c>
      <c r="L78" s="78">
        <v>0.15</v>
      </c>
      <c r="M78" s="78">
        <v>0.28999999999999998</v>
      </c>
      <c r="N78" s="78">
        <v>0.25</v>
      </c>
      <c r="O78" s="78">
        <v>0.3</v>
      </c>
      <c r="P78" s="78">
        <v>0.3</v>
      </c>
      <c r="Q78" s="78">
        <v>0.3</v>
      </c>
      <c r="R78" s="78">
        <v>0.32</v>
      </c>
      <c r="S78" s="78">
        <v>0.37</v>
      </c>
      <c r="U78" s="78">
        <f ca="1">AVERAGE(OFFSET(A78,0,7,,MONTH(MAX($H$7:$S$7))))</f>
        <v>0.20333333333333334</v>
      </c>
      <c r="W78" s="78">
        <f>AVERAGE(H78:S78)</f>
        <v>0.25499999999999995</v>
      </c>
    </row>
    <row r="79" spans="2:23" ht="24" customHeight="1">
      <c r="H79" s="9"/>
      <c r="I79" s="9"/>
      <c r="J79" s="9"/>
      <c r="K79" s="9"/>
      <c r="L79" s="9"/>
      <c r="M79" s="9"/>
      <c r="V79" s="4"/>
    </row>
    <row r="80" spans="2:23" ht="24" customHeight="1">
      <c r="B80" s="25" t="s">
        <v>62</v>
      </c>
      <c r="C80" s="22"/>
      <c r="D80" s="22"/>
      <c r="E80" s="22"/>
      <c r="F80" s="23"/>
      <c r="G80" s="23"/>
      <c r="H80" s="24">
        <v>43831</v>
      </c>
      <c r="I80" s="24">
        <v>43862</v>
      </c>
      <c r="J80" s="24">
        <v>43891</v>
      </c>
      <c r="K80" s="24">
        <v>43922</v>
      </c>
      <c r="L80" s="24">
        <v>43952</v>
      </c>
      <c r="M80" s="24">
        <v>43983</v>
      </c>
      <c r="N80" s="24">
        <v>44013</v>
      </c>
      <c r="O80" s="24">
        <v>44044</v>
      </c>
      <c r="P80" s="24">
        <v>44075</v>
      </c>
      <c r="Q80" s="24">
        <v>44105</v>
      </c>
      <c r="R80" s="24">
        <v>44136</v>
      </c>
      <c r="S80" s="24">
        <v>44166</v>
      </c>
      <c r="U80" s="24" t="str">
        <f>"Jan/"&amp;PROPER(TEXT(MAX($H$7:$S$7),"mmm"))&amp;"-"&amp;RIGHT(W80,2)</f>
        <v>Jan/Jun-20</v>
      </c>
      <c r="W80" s="70">
        <v>2020</v>
      </c>
    </row>
    <row r="81" spans="2:23" ht="5.0999999999999996" customHeight="1">
      <c r="B81" s="3"/>
      <c r="C81" s="6"/>
      <c r="D81" s="6"/>
      <c r="E81" s="6"/>
      <c r="H81" s="8"/>
      <c r="I81" s="8"/>
      <c r="J81" s="8"/>
      <c r="K81" s="8"/>
      <c r="L81" s="8"/>
      <c r="M81" s="8"/>
      <c r="N81" s="8"/>
      <c r="O81" s="8"/>
      <c r="P81" s="8"/>
      <c r="Q81" s="8"/>
      <c r="R81" s="8"/>
      <c r="S81" s="8"/>
      <c r="V81" s="4"/>
    </row>
    <row r="82" spans="2:23" ht="15.95" customHeight="1">
      <c r="B82" s="75"/>
      <c r="C82" s="75"/>
      <c r="D82" s="75"/>
      <c r="E82" s="75"/>
      <c r="H82" s="76"/>
      <c r="I82" s="76"/>
      <c r="J82" s="76"/>
      <c r="K82" s="76"/>
      <c r="L82" s="76"/>
      <c r="M82" s="76"/>
      <c r="N82" s="76"/>
      <c r="O82" s="76"/>
      <c r="P82" s="76"/>
      <c r="Q82" s="76"/>
      <c r="R82" s="76"/>
      <c r="S82" s="76"/>
      <c r="U82" s="76"/>
      <c r="W82" s="76"/>
    </row>
    <row r="83" spans="2:23" ht="15.95" customHeight="1">
      <c r="B83" s="71" t="s">
        <v>53</v>
      </c>
      <c r="C83" s="71"/>
      <c r="D83" s="71"/>
      <c r="E83" s="71"/>
      <c r="H83" s="72">
        <f>+H84+H85</f>
        <v>1477745.1400000001</v>
      </c>
      <c r="I83" s="72">
        <f t="shared" ref="I83:S83" si="59">+I84+I85</f>
        <v>1592468.1886</v>
      </c>
      <c r="J83" s="72">
        <f t="shared" si="59"/>
        <v>919536.94799999997</v>
      </c>
      <c r="K83" s="72">
        <f t="shared" si="59"/>
        <v>187520.1789</v>
      </c>
      <c r="L83" s="72">
        <f t="shared" si="59"/>
        <v>-40142.423050000012</v>
      </c>
      <c r="M83" s="72">
        <f t="shared" si="59"/>
        <v>-139627.38999999998</v>
      </c>
      <c r="N83" s="72">
        <f t="shared" si="59"/>
        <v>32801.564849999995</v>
      </c>
      <c r="O83" s="72">
        <f t="shared" si="59"/>
        <v>575713.73960000009</v>
      </c>
      <c r="P83" s="72">
        <f t="shared" si="59"/>
        <v>668772.31279999996</v>
      </c>
      <c r="Q83" s="72">
        <f t="shared" si="59"/>
        <v>650107.84875</v>
      </c>
      <c r="R83" s="72">
        <f t="shared" si="59"/>
        <v>687442.66845000011</v>
      </c>
      <c r="S83" s="72">
        <f t="shared" si="59"/>
        <v>915693.92160000012</v>
      </c>
      <c r="U83" s="72">
        <f ca="1">SUM(OFFSET(A83,0,7,,MONTH(MAX($H$7:$S$7))))</f>
        <v>3997500.6424500002</v>
      </c>
      <c r="W83" s="72">
        <f t="shared" ref="W83:W88" si="60">SUM(H83:S83)</f>
        <v>7528032.6984999999</v>
      </c>
    </row>
    <row r="84" spans="2:23" ht="15.95" customHeight="1">
      <c r="B84" s="73" t="s">
        <v>54</v>
      </c>
      <c r="C84" s="73"/>
      <c r="D84" s="73"/>
      <c r="E84" s="73"/>
      <c r="H84" s="74">
        <v>1436208.83</v>
      </c>
      <c r="I84" s="74">
        <v>1564335.2986000001</v>
      </c>
      <c r="J84" s="74">
        <v>886585.03799999994</v>
      </c>
      <c r="K84" s="74">
        <v>160602.8089</v>
      </c>
      <c r="L84" s="74">
        <v>-62433.113050000007</v>
      </c>
      <c r="M84" s="74">
        <v>-162758.49</v>
      </c>
      <c r="N84" s="74">
        <v>15207.984849999993</v>
      </c>
      <c r="O84" s="74">
        <v>561106.93960000004</v>
      </c>
      <c r="P84" s="74">
        <v>667463.47279999999</v>
      </c>
      <c r="Q84" s="74">
        <v>638177.50875000004</v>
      </c>
      <c r="R84" s="74">
        <v>674132.28845000011</v>
      </c>
      <c r="S84" s="74">
        <v>900932.0316000001</v>
      </c>
      <c r="U84" s="74">
        <f t="shared" ref="U84:U88" ca="1" si="61">SUM(OFFSET(A84,0,7,,MONTH(MAX($H$7:$S$7))))</f>
        <v>3822540.3724500006</v>
      </c>
      <c r="W84" s="74">
        <f t="shared" si="60"/>
        <v>7279560.5985000003</v>
      </c>
    </row>
    <row r="85" spans="2:23" ht="15.95" customHeight="1">
      <c r="B85" s="73" t="s">
        <v>55</v>
      </c>
      <c r="C85" s="73"/>
      <c r="D85" s="73"/>
      <c r="E85" s="73"/>
      <c r="H85" s="74">
        <v>41536.31</v>
      </c>
      <c r="I85" s="74">
        <v>28132.89</v>
      </c>
      <c r="J85" s="74">
        <v>32951.910000000003</v>
      </c>
      <c r="K85" s="74">
        <v>26917.37</v>
      </c>
      <c r="L85" s="74">
        <v>22290.69</v>
      </c>
      <c r="M85" s="74">
        <v>23131.1</v>
      </c>
      <c r="N85" s="74">
        <v>17593.580000000002</v>
      </c>
      <c r="O85" s="74">
        <v>14606.8</v>
      </c>
      <c r="P85" s="74">
        <v>1308.8399999999999</v>
      </c>
      <c r="Q85" s="74">
        <v>11930.34</v>
      </c>
      <c r="R85" s="74">
        <v>13310.38</v>
      </c>
      <c r="S85" s="74">
        <v>14761.89</v>
      </c>
      <c r="U85" s="74">
        <f t="shared" ca="1" si="61"/>
        <v>174960.27</v>
      </c>
      <c r="W85" s="74">
        <f t="shared" si="60"/>
        <v>248472.09999999998</v>
      </c>
    </row>
    <row r="86" spans="2:23" ht="15.95" customHeight="1">
      <c r="B86" s="71" t="s">
        <v>56</v>
      </c>
      <c r="C86" s="71"/>
      <c r="D86" s="71"/>
      <c r="E86" s="71"/>
      <c r="H86" s="72">
        <v>-108425.68</v>
      </c>
      <c r="I86" s="72">
        <v>-150448.19</v>
      </c>
      <c r="J86" s="72">
        <v>-215276.91999999998</v>
      </c>
      <c r="K86" s="72">
        <v>-169470.76</v>
      </c>
      <c r="L86" s="72">
        <v>-73848.25</v>
      </c>
      <c r="M86" s="72">
        <v>-74045.72</v>
      </c>
      <c r="N86" s="72">
        <v>-93714.53</v>
      </c>
      <c r="O86" s="72">
        <v>-88706.829999999987</v>
      </c>
      <c r="P86" s="72">
        <v>-93095.6</v>
      </c>
      <c r="Q86" s="72">
        <v>-92276.21</v>
      </c>
      <c r="R86" s="72">
        <v>-83729.819999999992</v>
      </c>
      <c r="S86" s="72">
        <v>-100863.18000000001</v>
      </c>
      <c r="U86" s="72">
        <f t="shared" ca="1" si="61"/>
        <v>-791515.52</v>
      </c>
      <c r="W86" s="72">
        <f t="shared" si="60"/>
        <v>-1343901.69</v>
      </c>
    </row>
    <row r="87" spans="2:23" ht="15.95" customHeight="1">
      <c r="B87" s="75" t="s">
        <v>57</v>
      </c>
      <c r="C87" s="75"/>
      <c r="D87" s="75"/>
      <c r="E87" s="75"/>
      <c r="H87" s="76">
        <f>+H83+H86</f>
        <v>1369319.4600000002</v>
      </c>
      <c r="I87" s="76">
        <f t="shared" ref="I87:S87" si="62">+I83+I86</f>
        <v>1442019.9986</v>
      </c>
      <c r="J87" s="76">
        <f t="shared" si="62"/>
        <v>704260.02799999993</v>
      </c>
      <c r="K87" s="76">
        <f t="shared" si="62"/>
        <v>18049.41889999999</v>
      </c>
      <c r="L87" s="76">
        <f t="shared" si="62"/>
        <v>-113990.67305000001</v>
      </c>
      <c r="M87" s="76">
        <f t="shared" si="62"/>
        <v>-213673.11</v>
      </c>
      <c r="N87" s="76">
        <f t="shared" si="62"/>
        <v>-60912.965150000004</v>
      </c>
      <c r="O87" s="76">
        <f t="shared" si="62"/>
        <v>487006.90960000013</v>
      </c>
      <c r="P87" s="76">
        <f t="shared" si="62"/>
        <v>575676.71279999998</v>
      </c>
      <c r="Q87" s="76">
        <f t="shared" si="62"/>
        <v>557831.63875000004</v>
      </c>
      <c r="R87" s="76">
        <f t="shared" si="62"/>
        <v>603712.84845000017</v>
      </c>
      <c r="S87" s="76">
        <f t="shared" si="62"/>
        <v>814830.74160000007</v>
      </c>
      <c r="U87" s="76">
        <f t="shared" ca="1" si="61"/>
        <v>3205985.1224500006</v>
      </c>
      <c r="W87" s="76">
        <f t="shared" si="60"/>
        <v>6184131.0085000014</v>
      </c>
    </row>
    <row r="88" spans="2:23" ht="15.95" customHeight="1">
      <c r="B88" s="71" t="s">
        <v>60</v>
      </c>
      <c r="C88" s="71"/>
      <c r="D88" s="71"/>
      <c r="E88" s="71"/>
      <c r="H88" s="72">
        <v>1111500</v>
      </c>
      <c r="I88" s="72">
        <v>1111500</v>
      </c>
      <c r="J88" s="72">
        <v>285000</v>
      </c>
      <c r="K88" s="72">
        <v>142500</v>
      </c>
      <c r="L88" s="72">
        <v>142500</v>
      </c>
      <c r="M88" s="72">
        <v>285000</v>
      </c>
      <c r="N88" s="72">
        <v>0</v>
      </c>
      <c r="O88" s="72">
        <v>142500</v>
      </c>
      <c r="P88" s="72">
        <v>427500</v>
      </c>
      <c r="Q88" s="72">
        <v>427500</v>
      </c>
      <c r="R88" s="72">
        <v>712500</v>
      </c>
      <c r="S88" s="72">
        <v>1140000</v>
      </c>
      <c r="U88" s="72">
        <f t="shared" ca="1" si="61"/>
        <v>3078000</v>
      </c>
      <c r="W88" s="72">
        <f t="shared" si="60"/>
        <v>5928000</v>
      </c>
    </row>
    <row r="89" spans="2:23" ht="15.95" customHeight="1">
      <c r="B89" s="75" t="s">
        <v>58</v>
      </c>
      <c r="C89" s="77"/>
      <c r="D89" s="77"/>
      <c r="E89" s="77"/>
      <c r="H89" s="78">
        <v>0.48046296842105268</v>
      </c>
      <c r="I89" s="78">
        <v>0.50597192933333335</v>
      </c>
      <c r="J89" s="78">
        <v>0.24710878175438594</v>
      </c>
      <c r="K89" s="78">
        <v>6.333129438596488E-3</v>
      </c>
      <c r="L89" s="78">
        <v>-3.9996727385964916E-2</v>
      </c>
      <c r="M89" s="78">
        <v>-7.497302105263158E-2</v>
      </c>
      <c r="N89" s="78">
        <v>-2.1372970228070175E-2</v>
      </c>
      <c r="O89" s="78">
        <v>0.17087961740350882</v>
      </c>
      <c r="P89" s="78">
        <v>0.20199182905263158</v>
      </c>
      <c r="Q89" s="78">
        <v>0.19573039956140353</v>
      </c>
      <c r="R89" s="78">
        <v>0.21182906963157899</v>
      </c>
      <c r="S89" s="78">
        <v>0.28590552336842107</v>
      </c>
      <c r="U89" s="78">
        <f ca="1">AVERAGE(OFFSET(A89,0,7,,MONTH(MAX($H$7:$S$7))))</f>
        <v>0.1874845100847953</v>
      </c>
      <c r="W89" s="78">
        <f>AVERAGE(H89:S89)</f>
        <v>0.1808225441081871</v>
      </c>
    </row>
    <row r="90" spans="2:23" ht="15.95" customHeight="1">
      <c r="B90" s="75" t="s">
        <v>59</v>
      </c>
      <c r="C90" s="77"/>
      <c r="D90" s="77"/>
      <c r="E90" s="77"/>
      <c r="H90" s="78">
        <v>0.39</v>
      </c>
      <c r="I90" s="78">
        <v>0.39</v>
      </c>
      <c r="J90" s="78">
        <v>0.1</v>
      </c>
      <c r="K90" s="78">
        <v>0.05</v>
      </c>
      <c r="L90" s="78">
        <v>0.05</v>
      </c>
      <c r="M90" s="78">
        <v>0.1</v>
      </c>
      <c r="N90" s="78">
        <v>0</v>
      </c>
      <c r="O90" s="78">
        <v>0.05</v>
      </c>
      <c r="P90" s="78">
        <v>0.15</v>
      </c>
      <c r="Q90" s="78">
        <v>0.15</v>
      </c>
      <c r="R90" s="78">
        <v>0.25</v>
      </c>
      <c r="S90" s="78">
        <v>0.4</v>
      </c>
      <c r="U90" s="78">
        <f ca="1">AVERAGE(OFFSET(A90,0,7,,MONTH(MAX($H$7:$S$7))))</f>
        <v>0.18000000000000002</v>
      </c>
      <c r="W90" s="78">
        <f>AVERAGE(H90:S90)</f>
        <v>0.17333333333333334</v>
      </c>
    </row>
    <row r="91" spans="2:23" ht="24" customHeight="1">
      <c r="H91" s="9"/>
      <c r="I91" s="9"/>
      <c r="J91" s="9"/>
      <c r="K91" s="9"/>
      <c r="L91" s="9"/>
      <c r="M91" s="9"/>
      <c r="V91" s="4"/>
    </row>
    <row r="92" spans="2:23" ht="24" customHeight="1">
      <c r="B92" s="25" t="s">
        <v>63</v>
      </c>
      <c r="C92" s="22"/>
      <c r="D92" s="22"/>
      <c r="E92" s="22"/>
      <c r="F92" s="23"/>
      <c r="G92" s="23"/>
      <c r="O92" s="24">
        <v>43678</v>
      </c>
      <c r="P92" s="24">
        <f>EDATE(O92,1)</f>
        <v>43709</v>
      </c>
      <c r="Q92" s="24">
        <f t="shared" ref="Q92:S92" si="63">EDATE(P92,1)</f>
        <v>43739</v>
      </c>
      <c r="R92" s="24">
        <f t="shared" si="63"/>
        <v>43770</v>
      </c>
      <c r="S92" s="24">
        <f t="shared" si="63"/>
        <v>43800</v>
      </c>
      <c r="V92" s="4"/>
    </row>
    <row r="93" spans="2:23" ht="5.0999999999999996" customHeight="1">
      <c r="B93" s="3"/>
      <c r="C93" s="6"/>
      <c r="D93" s="6"/>
      <c r="E93" s="6"/>
      <c r="O93" s="8"/>
      <c r="P93" s="8"/>
      <c r="Q93" s="8"/>
      <c r="R93" s="8"/>
      <c r="S93" s="8"/>
      <c r="V93" s="4"/>
    </row>
    <row r="94" spans="2:23" ht="15.95" customHeight="1">
      <c r="B94" s="75"/>
      <c r="C94" s="75"/>
      <c r="D94" s="75"/>
      <c r="E94" s="75"/>
      <c r="O94" s="76"/>
      <c r="P94" s="76"/>
      <c r="Q94" s="76"/>
      <c r="R94" s="76"/>
      <c r="S94" s="76"/>
      <c r="V94" s="4"/>
    </row>
    <row r="95" spans="2:23" ht="15.95" customHeight="1">
      <c r="B95" s="71" t="s">
        <v>53</v>
      </c>
      <c r="C95" s="71"/>
      <c r="D95" s="71"/>
      <c r="E95" s="71"/>
      <c r="O95" s="72">
        <f t="shared" ref="O95" si="64">+O96+O97</f>
        <v>1012623.6918499998</v>
      </c>
      <c r="P95" s="72">
        <f t="shared" ref="P95" si="65">+P96+P97</f>
        <v>1009357.1231499999</v>
      </c>
      <c r="Q95" s="72">
        <f t="shared" ref="Q95" si="66">+Q96+Q97</f>
        <v>880551.21533216769</v>
      </c>
      <c r="R95" s="72">
        <f t="shared" ref="R95" si="67">+R96+R97</f>
        <v>908723.60843905469</v>
      </c>
      <c r="S95" s="72">
        <f t="shared" ref="S95" si="68">+S96+S97</f>
        <v>1374037.3526155392</v>
      </c>
      <c r="V95" s="4"/>
    </row>
    <row r="96" spans="2:23" ht="15.95" customHeight="1">
      <c r="B96" s="73" t="s">
        <v>54</v>
      </c>
      <c r="C96" s="73"/>
      <c r="D96" s="73"/>
      <c r="E96" s="73"/>
      <c r="O96" s="74">
        <v>1010753.97185</v>
      </c>
      <c r="P96" s="74">
        <v>1008159.9131499999</v>
      </c>
      <c r="Q96" s="74">
        <v>879806.68533216766</v>
      </c>
      <c r="R96" s="74">
        <v>908241.83843905467</v>
      </c>
      <c r="S96" s="74">
        <v>1354317.2426155391</v>
      </c>
      <c r="V96" s="4"/>
    </row>
    <row r="97" spans="2:22" ht="15.95" customHeight="1">
      <c r="B97" s="73" t="s">
        <v>55</v>
      </c>
      <c r="C97" s="73"/>
      <c r="D97" s="73"/>
      <c r="E97" s="73"/>
      <c r="O97" s="74">
        <v>1869.71999999991</v>
      </c>
      <c r="P97" s="74">
        <v>1197.21</v>
      </c>
      <c r="Q97" s="74">
        <v>744.53</v>
      </c>
      <c r="R97" s="74">
        <v>481.77</v>
      </c>
      <c r="S97" s="74">
        <v>19720.11</v>
      </c>
      <c r="V97" s="4"/>
    </row>
    <row r="98" spans="2:22" ht="15.95" customHeight="1">
      <c r="B98" s="71" t="s">
        <v>56</v>
      </c>
      <c r="C98" s="71"/>
      <c r="D98" s="71"/>
      <c r="E98" s="71"/>
      <c r="O98" s="72">
        <v>-60944.92</v>
      </c>
      <c r="P98" s="72">
        <v>-52113.82</v>
      </c>
      <c r="Q98" s="72">
        <v>-89125.760000000009</v>
      </c>
      <c r="R98" s="72">
        <v>-155417.75</v>
      </c>
      <c r="S98" s="72">
        <v>-101855.24</v>
      </c>
      <c r="V98" s="4"/>
    </row>
    <row r="99" spans="2:22" ht="15.95" customHeight="1">
      <c r="B99" s="75" t="s">
        <v>57</v>
      </c>
      <c r="C99" s="75"/>
      <c r="D99" s="75"/>
      <c r="E99" s="75"/>
      <c r="O99" s="76">
        <f t="shared" ref="O99" si="69">+O95+O98</f>
        <v>951678.77184999979</v>
      </c>
      <c r="P99" s="76">
        <f t="shared" ref="P99" si="70">+P95+P98</f>
        <v>957243.30314999993</v>
      </c>
      <c r="Q99" s="76">
        <f t="shared" ref="Q99" si="71">+Q95+Q98</f>
        <v>791425.45533216768</v>
      </c>
      <c r="R99" s="76">
        <f t="shared" ref="R99" si="72">+R95+R98</f>
        <v>753305.85843905469</v>
      </c>
      <c r="S99" s="76">
        <f t="shared" ref="S99" si="73">+S95+S98</f>
        <v>1272182.1126155392</v>
      </c>
      <c r="V99" s="4"/>
    </row>
    <row r="100" spans="2:22" ht="15.95" customHeight="1">
      <c r="B100" s="71" t="s">
        <v>60</v>
      </c>
      <c r="C100" s="71"/>
      <c r="D100" s="71"/>
      <c r="E100" s="71"/>
      <c r="O100" s="72">
        <v>336895</v>
      </c>
      <c r="P100" s="72">
        <v>0</v>
      </c>
      <c r="Q100" s="72">
        <v>0</v>
      </c>
      <c r="R100" s="72">
        <v>0</v>
      </c>
      <c r="S100" s="72">
        <v>4975680</v>
      </c>
      <c r="V100" s="4"/>
    </row>
    <row r="101" spans="2:22" ht="15.95" customHeight="1">
      <c r="B101" s="75" t="s">
        <v>58</v>
      </c>
      <c r="C101" s="77"/>
      <c r="D101" s="77"/>
      <c r="E101" s="77"/>
      <c r="O101" s="78">
        <v>0.36723085928998639</v>
      </c>
      <c r="P101" s="78">
        <v>0.36937808340729306</v>
      </c>
      <c r="Q101" s="78">
        <v>0.30539280545327713</v>
      </c>
      <c r="R101" s="78">
        <v>0.29068333337412877</v>
      </c>
      <c r="S101" s="78">
        <v>0.49090569655239791</v>
      </c>
      <c r="V101" s="4"/>
    </row>
    <row r="102" spans="2:22" ht="15.95" customHeight="1">
      <c r="B102" s="75" t="s">
        <v>59</v>
      </c>
      <c r="C102" s="77"/>
      <c r="D102" s="77"/>
      <c r="E102" s="77"/>
      <c r="O102" s="78">
        <v>0.13</v>
      </c>
      <c r="P102" s="78">
        <v>0</v>
      </c>
      <c r="Q102" s="78">
        <v>0</v>
      </c>
      <c r="R102" s="78">
        <v>0</v>
      </c>
      <c r="S102" s="78">
        <v>1.92</v>
      </c>
      <c r="V102" s="4"/>
    </row>
    <row r="103" spans="2:22" ht="17.45" customHeight="1">
      <c r="V103" s="4"/>
    </row>
    <row r="104" spans="2:22" ht="17.45" customHeight="1">
      <c r="V104"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Z101"/>
  <sheetViews>
    <sheetView showGridLines="0" zoomScale="85" zoomScaleNormal="85" workbookViewId="0">
      <pane xSplit="7" ySplit="8" topLeftCell="CD9" activePane="bottomRight" state="frozen"/>
      <selection activeCell="G33" sqref="G33"/>
      <selection pane="topRight" activeCell="G33" sqref="G33"/>
      <selection pane="bottomLeft" activeCell="G33" sqref="G33"/>
      <selection pane="bottomRight" activeCell="CS1" sqref="CS1"/>
    </sheetView>
  </sheetViews>
  <sheetFormatPr defaultColWidth="10.7109375" defaultRowHeight="17.45" customHeight="1"/>
  <cols>
    <col min="1" max="1" width="1.7109375" style="4" customWidth="1"/>
    <col min="2" max="6" width="10.7109375" style="4"/>
    <col min="7" max="7" width="0.85546875" style="5" customWidth="1"/>
    <col min="8" max="8" width="1.85546875" style="5" customWidth="1"/>
    <col min="9" max="97" width="12.7109375" style="4" customWidth="1"/>
    <col min="98" max="98" width="0.85546875" style="5" customWidth="1"/>
    <col min="99" max="99" width="15.7109375" style="4" customWidth="1"/>
    <col min="100" max="100" width="0.85546875" style="5" customWidth="1"/>
    <col min="101" max="101" width="15.7109375" style="4" customWidth="1"/>
    <col min="102" max="102" width="0.85546875" style="5" customWidth="1"/>
    <col min="103" max="16384" width="10.7109375" style="4"/>
  </cols>
  <sheetData>
    <row r="1" spans="2:104" ht="9.9499999999999993" customHeight="1"/>
    <row r="6" spans="2:104" ht="17.45" customHeight="1">
      <c r="CW6" s="34"/>
    </row>
    <row r="7" spans="2:104" ht="24.75" customHeight="1">
      <c r="B7" s="25" t="s">
        <v>51</v>
      </c>
      <c r="C7" s="22"/>
      <c r="D7" s="22"/>
      <c r="E7" s="22"/>
      <c r="F7" s="22"/>
      <c r="G7" s="23"/>
      <c r="H7" s="23"/>
      <c r="I7" s="24">
        <v>43466</v>
      </c>
      <c r="J7" s="24">
        <f t="shared" ref="J7:AD7" si="0">EDATE(I7,1)</f>
        <v>43497</v>
      </c>
      <c r="K7" s="24">
        <f t="shared" si="0"/>
        <v>43525</v>
      </c>
      <c r="L7" s="24">
        <f t="shared" si="0"/>
        <v>43556</v>
      </c>
      <c r="M7" s="24">
        <f t="shared" si="0"/>
        <v>43586</v>
      </c>
      <c r="N7" s="24">
        <f t="shared" si="0"/>
        <v>43617</v>
      </c>
      <c r="O7" s="24">
        <f t="shared" si="0"/>
        <v>43647</v>
      </c>
      <c r="P7" s="24">
        <f t="shared" si="0"/>
        <v>43678</v>
      </c>
      <c r="Q7" s="24">
        <f t="shared" si="0"/>
        <v>43709</v>
      </c>
      <c r="R7" s="24">
        <f t="shared" si="0"/>
        <v>43739</v>
      </c>
      <c r="S7" s="24">
        <f t="shared" si="0"/>
        <v>43770</v>
      </c>
      <c r="T7" s="24">
        <f t="shared" si="0"/>
        <v>43800</v>
      </c>
      <c r="U7" s="24">
        <f t="shared" si="0"/>
        <v>43831</v>
      </c>
      <c r="V7" s="24">
        <f t="shared" si="0"/>
        <v>43862</v>
      </c>
      <c r="W7" s="24">
        <f t="shared" si="0"/>
        <v>43891</v>
      </c>
      <c r="X7" s="24">
        <f t="shared" si="0"/>
        <v>43922</v>
      </c>
      <c r="Y7" s="24">
        <f t="shared" si="0"/>
        <v>43952</v>
      </c>
      <c r="Z7" s="24">
        <f t="shared" si="0"/>
        <v>43983</v>
      </c>
      <c r="AA7" s="24">
        <f t="shared" si="0"/>
        <v>44013</v>
      </c>
      <c r="AB7" s="24">
        <f t="shared" si="0"/>
        <v>44044</v>
      </c>
      <c r="AC7" s="24">
        <f t="shared" si="0"/>
        <v>44075</v>
      </c>
      <c r="AD7" s="24">
        <f t="shared" si="0"/>
        <v>44105</v>
      </c>
      <c r="AE7" s="24">
        <f t="shared" ref="AE7" si="1">EDATE(AD7,1)</f>
        <v>44136</v>
      </c>
      <c r="AF7" s="24">
        <f t="shared" ref="AF7:BR7" si="2">EDATE(AE7,1)</f>
        <v>44166</v>
      </c>
      <c r="AG7" s="24">
        <f t="shared" si="2"/>
        <v>44197</v>
      </c>
      <c r="AH7" s="24">
        <f t="shared" si="2"/>
        <v>44228</v>
      </c>
      <c r="AI7" s="24">
        <f t="shared" si="2"/>
        <v>44256</v>
      </c>
      <c r="AJ7" s="24">
        <f t="shared" si="2"/>
        <v>44287</v>
      </c>
      <c r="AK7" s="24">
        <f t="shared" si="2"/>
        <v>44317</v>
      </c>
      <c r="AL7" s="24">
        <f t="shared" si="2"/>
        <v>44348</v>
      </c>
      <c r="AM7" s="24">
        <f t="shared" si="2"/>
        <v>44378</v>
      </c>
      <c r="AN7" s="24">
        <f t="shared" si="2"/>
        <v>44409</v>
      </c>
      <c r="AO7" s="24">
        <f t="shared" si="2"/>
        <v>44440</v>
      </c>
      <c r="AP7" s="24">
        <f t="shared" si="2"/>
        <v>44470</v>
      </c>
      <c r="AQ7" s="24">
        <f t="shared" si="2"/>
        <v>44501</v>
      </c>
      <c r="AR7" s="24">
        <f t="shared" si="2"/>
        <v>44531</v>
      </c>
      <c r="AS7" s="24">
        <f t="shared" si="2"/>
        <v>44562</v>
      </c>
      <c r="AT7" s="24">
        <f t="shared" si="2"/>
        <v>44593</v>
      </c>
      <c r="AU7" s="24">
        <f t="shared" si="2"/>
        <v>44621</v>
      </c>
      <c r="AV7" s="24">
        <f t="shared" si="2"/>
        <v>44652</v>
      </c>
      <c r="AW7" s="24">
        <f t="shared" si="2"/>
        <v>44682</v>
      </c>
      <c r="AX7" s="24">
        <f t="shared" si="2"/>
        <v>44713</v>
      </c>
      <c r="AY7" s="24">
        <f t="shared" si="2"/>
        <v>44743</v>
      </c>
      <c r="AZ7" s="24">
        <f t="shared" si="2"/>
        <v>44774</v>
      </c>
      <c r="BA7" s="24">
        <f t="shared" si="2"/>
        <v>44805</v>
      </c>
      <c r="BB7" s="24">
        <f t="shared" si="2"/>
        <v>44835</v>
      </c>
      <c r="BC7" s="24">
        <f t="shared" si="2"/>
        <v>44866</v>
      </c>
      <c r="BD7" s="24">
        <f t="shared" si="2"/>
        <v>44896</v>
      </c>
      <c r="BE7" s="24">
        <f t="shared" si="2"/>
        <v>44927</v>
      </c>
      <c r="BF7" s="24">
        <f t="shared" si="2"/>
        <v>44958</v>
      </c>
      <c r="BG7" s="24">
        <f t="shared" si="2"/>
        <v>44986</v>
      </c>
      <c r="BH7" s="24">
        <f t="shared" si="2"/>
        <v>45017</v>
      </c>
      <c r="BI7" s="24">
        <f t="shared" si="2"/>
        <v>45047</v>
      </c>
      <c r="BJ7" s="24">
        <f t="shared" si="2"/>
        <v>45078</v>
      </c>
      <c r="BK7" s="24">
        <f t="shared" si="2"/>
        <v>45108</v>
      </c>
      <c r="BL7" s="24">
        <f t="shared" si="2"/>
        <v>45139</v>
      </c>
      <c r="BM7" s="24">
        <f t="shared" si="2"/>
        <v>45170</v>
      </c>
      <c r="BN7" s="24">
        <f t="shared" si="2"/>
        <v>45200</v>
      </c>
      <c r="BO7" s="24">
        <f t="shared" si="2"/>
        <v>45231</v>
      </c>
      <c r="BP7" s="24">
        <f t="shared" si="2"/>
        <v>45261</v>
      </c>
      <c r="BQ7" s="24">
        <f t="shared" si="2"/>
        <v>45292</v>
      </c>
      <c r="BR7" s="24">
        <f t="shared" si="2"/>
        <v>45323</v>
      </c>
      <c r="BS7" s="24">
        <f t="shared" ref="BS7" si="3">EDATE(BR7,1)</f>
        <v>45352</v>
      </c>
      <c r="BT7" s="24">
        <f t="shared" ref="BT7:CS7" si="4">EDATE(BS7,1)</f>
        <v>45383</v>
      </c>
      <c r="BU7" s="24">
        <f t="shared" si="4"/>
        <v>45413</v>
      </c>
      <c r="BV7" s="24">
        <f t="shared" si="4"/>
        <v>45444</v>
      </c>
      <c r="BW7" s="24">
        <f t="shared" si="4"/>
        <v>45474</v>
      </c>
      <c r="BX7" s="24">
        <f t="shared" si="4"/>
        <v>45505</v>
      </c>
      <c r="BY7" s="24">
        <f t="shared" si="4"/>
        <v>45536</v>
      </c>
      <c r="BZ7" s="24">
        <f t="shared" si="4"/>
        <v>45566</v>
      </c>
      <c r="CA7" s="24">
        <f t="shared" si="4"/>
        <v>45597</v>
      </c>
      <c r="CB7" s="24">
        <f t="shared" si="4"/>
        <v>45627</v>
      </c>
      <c r="CC7" s="24">
        <f t="shared" si="4"/>
        <v>45658</v>
      </c>
      <c r="CD7" s="24">
        <f t="shared" si="4"/>
        <v>45689</v>
      </c>
      <c r="CE7" s="24">
        <f t="shared" si="4"/>
        <v>45717</v>
      </c>
      <c r="CF7" s="24">
        <f t="shared" si="4"/>
        <v>45748</v>
      </c>
      <c r="CG7" s="24">
        <f t="shared" si="4"/>
        <v>45778</v>
      </c>
      <c r="CH7" s="24">
        <f t="shared" si="4"/>
        <v>45809</v>
      </c>
      <c r="CI7" s="24">
        <f t="shared" si="4"/>
        <v>45839</v>
      </c>
      <c r="CJ7" s="24">
        <f t="shared" si="4"/>
        <v>45870</v>
      </c>
      <c r="CK7" s="24">
        <f t="shared" si="4"/>
        <v>45901</v>
      </c>
      <c r="CL7" s="24">
        <f t="shared" si="4"/>
        <v>45931</v>
      </c>
      <c r="CM7" s="24">
        <f t="shared" si="4"/>
        <v>45962</v>
      </c>
      <c r="CN7" s="24">
        <f t="shared" si="4"/>
        <v>45992</v>
      </c>
      <c r="CO7" s="24">
        <f t="shared" si="4"/>
        <v>46023</v>
      </c>
      <c r="CP7" s="24">
        <f t="shared" si="4"/>
        <v>46054</v>
      </c>
      <c r="CQ7" s="24">
        <f t="shared" si="4"/>
        <v>46082</v>
      </c>
      <c r="CR7" s="24">
        <f t="shared" si="4"/>
        <v>46113</v>
      </c>
      <c r="CS7" s="24">
        <f t="shared" si="4"/>
        <v>46143</v>
      </c>
      <c r="CT7" s="23"/>
      <c r="CU7" s="67">
        <v>2026</v>
      </c>
      <c r="CV7" s="23"/>
      <c r="CW7" s="26" t="str">
        <f>"Jan/"&amp;PROPER(TEXT(MAX(H7:CT7),"mmm"))&amp;"-25"</f>
        <v>Jan/Mai-25</v>
      </c>
      <c r="CX7" s="23"/>
      <c r="CY7" s="79" t="s">
        <v>64</v>
      </c>
      <c r="CZ7" s="79" t="s">
        <v>64</v>
      </c>
    </row>
    <row r="8" spans="2:104" ht="5.0999999999999996" customHeight="1">
      <c r="B8" s="3"/>
      <c r="C8" s="6"/>
      <c r="D8" s="6"/>
      <c r="E8" s="6"/>
      <c r="F8" s="6"/>
      <c r="I8" s="66">
        <f t="shared" ref="I8:AF8" si="5">YEAR(I7)</f>
        <v>2019</v>
      </c>
      <c r="J8" s="66">
        <f t="shared" si="5"/>
        <v>2019</v>
      </c>
      <c r="K8" s="66">
        <f t="shared" si="5"/>
        <v>2019</v>
      </c>
      <c r="L8" s="66">
        <f t="shared" si="5"/>
        <v>2019</v>
      </c>
      <c r="M8" s="66">
        <f t="shared" si="5"/>
        <v>2019</v>
      </c>
      <c r="N8" s="66">
        <f t="shared" si="5"/>
        <v>2019</v>
      </c>
      <c r="O8" s="66">
        <f t="shared" si="5"/>
        <v>2019</v>
      </c>
      <c r="P8" s="66">
        <f t="shared" si="5"/>
        <v>2019</v>
      </c>
      <c r="Q8" s="66">
        <f t="shared" si="5"/>
        <v>2019</v>
      </c>
      <c r="R8" s="66">
        <f t="shared" si="5"/>
        <v>2019</v>
      </c>
      <c r="S8" s="66">
        <f t="shared" si="5"/>
        <v>2019</v>
      </c>
      <c r="T8" s="66">
        <f t="shared" si="5"/>
        <v>2019</v>
      </c>
      <c r="U8" s="66">
        <f t="shared" si="5"/>
        <v>2020</v>
      </c>
      <c r="V8" s="66">
        <f t="shared" si="5"/>
        <v>2020</v>
      </c>
      <c r="W8" s="66">
        <f t="shared" si="5"/>
        <v>2020</v>
      </c>
      <c r="X8" s="66">
        <f t="shared" si="5"/>
        <v>2020</v>
      </c>
      <c r="Y8" s="66">
        <f t="shared" si="5"/>
        <v>2020</v>
      </c>
      <c r="Z8" s="66">
        <f t="shared" si="5"/>
        <v>2020</v>
      </c>
      <c r="AA8" s="66">
        <f t="shared" si="5"/>
        <v>2020</v>
      </c>
      <c r="AB8" s="66">
        <f t="shared" si="5"/>
        <v>2020</v>
      </c>
      <c r="AC8" s="66">
        <f t="shared" si="5"/>
        <v>2020</v>
      </c>
      <c r="AD8" s="66">
        <f t="shared" si="5"/>
        <v>2020</v>
      </c>
      <c r="AE8" s="66">
        <f t="shared" si="5"/>
        <v>2020</v>
      </c>
      <c r="AF8" s="66">
        <f t="shared" si="5"/>
        <v>2020</v>
      </c>
      <c r="AG8" s="66">
        <f t="shared" ref="AG8:AL8" si="6">YEAR(AG7)</f>
        <v>2021</v>
      </c>
      <c r="AH8" s="66">
        <f t="shared" si="6"/>
        <v>2021</v>
      </c>
      <c r="AI8" s="66">
        <f t="shared" si="6"/>
        <v>2021</v>
      </c>
      <c r="AJ8" s="66">
        <f t="shared" si="6"/>
        <v>2021</v>
      </c>
      <c r="AK8" s="66">
        <f t="shared" si="6"/>
        <v>2021</v>
      </c>
      <c r="AL8" s="66">
        <f t="shared" si="6"/>
        <v>2021</v>
      </c>
      <c r="AM8" s="66">
        <f t="shared" ref="AM8:AN8" si="7">YEAR(AM7)</f>
        <v>2021</v>
      </c>
      <c r="AN8" s="66">
        <f t="shared" si="7"/>
        <v>2021</v>
      </c>
      <c r="AO8" s="66">
        <f t="shared" ref="AO8:AP8" si="8">YEAR(AO7)</f>
        <v>2021</v>
      </c>
      <c r="AP8" s="66">
        <f t="shared" si="8"/>
        <v>2021</v>
      </c>
      <c r="AQ8" s="66">
        <f t="shared" ref="AQ8:AR8" si="9">YEAR(AQ7)</f>
        <v>2021</v>
      </c>
      <c r="AR8" s="66">
        <f t="shared" si="9"/>
        <v>2021</v>
      </c>
      <c r="AS8" s="66">
        <f t="shared" ref="AS8:AT8" si="10">YEAR(AS7)</f>
        <v>2022</v>
      </c>
      <c r="AT8" s="66">
        <f t="shared" si="10"/>
        <v>2022</v>
      </c>
      <c r="AU8" s="66">
        <f t="shared" ref="AU8:AV8" si="11">YEAR(AU7)</f>
        <v>2022</v>
      </c>
      <c r="AV8" s="66">
        <f t="shared" si="11"/>
        <v>2022</v>
      </c>
      <c r="AW8" s="66">
        <f t="shared" ref="AW8:AX8" si="12">YEAR(AW7)</f>
        <v>2022</v>
      </c>
      <c r="AX8" s="66">
        <f t="shared" si="12"/>
        <v>2022</v>
      </c>
      <c r="AY8" s="66">
        <f t="shared" ref="AY8:AZ8" si="13">YEAR(AY7)</f>
        <v>2022</v>
      </c>
      <c r="AZ8" s="66">
        <f t="shared" si="13"/>
        <v>2022</v>
      </c>
      <c r="BA8" s="66">
        <f t="shared" ref="BA8:BB8" si="14">YEAR(BA7)</f>
        <v>2022</v>
      </c>
      <c r="BB8" s="66">
        <f t="shared" si="14"/>
        <v>2022</v>
      </c>
      <c r="BC8" s="66">
        <f t="shared" ref="BC8:BD8" si="15">YEAR(BC7)</f>
        <v>2022</v>
      </c>
      <c r="BD8" s="66">
        <f t="shared" si="15"/>
        <v>2022</v>
      </c>
      <c r="BE8" s="66">
        <f t="shared" ref="BE8:BF8" si="16">YEAR(BE7)</f>
        <v>2023</v>
      </c>
      <c r="BF8" s="66">
        <f t="shared" si="16"/>
        <v>2023</v>
      </c>
      <c r="BG8" s="66">
        <f t="shared" ref="BG8:BH8" si="17">YEAR(BG7)</f>
        <v>2023</v>
      </c>
      <c r="BH8" s="66">
        <f t="shared" si="17"/>
        <v>2023</v>
      </c>
      <c r="BI8" s="66">
        <f t="shared" ref="BI8:BJ8" si="18">YEAR(BI7)</f>
        <v>2023</v>
      </c>
      <c r="BJ8" s="66">
        <f t="shared" si="18"/>
        <v>2023</v>
      </c>
      <c r="BK8" s="66">
        <f t="shared" ref="BK8:BL8" si="19">YEAR(BK7)</f>
        <v>2023</v>
      </c>
      <c r="BL8" s="66">
        <f t="shared" si="19"/>
        <v>2023</v>
      </c>
      <c r="BM8" s="66">
        <f t="shared" ref="BM8:BN8" si="20">YEAR(BM7)</f>
        <v>2023</v>
      </c>
      <c r="BN8" s="66">
        <f t="shared" si="20"/>
        <v>2023</v>
      </c>
      <c r="BO8" s="66">
        <f t="shared" ref="BO8:BP8" si="21">YEAR(BO7)</f>
        <v>2023</v>
      </c>
      <c r="BP8" s="66">
        <f t="shared" si="21"/>
        <v>2023</v>
      </c>
      <c r="BQ8" s="66">
        <f t="shared" ref="BQ8:BR8" si="22">YEAR(BQ7)</f>
        <v>2024</v>
      </c>
      <c r="BR8" s="66">
        <f t="shared" si="22"/>
        <v>2024</v>
      </c>
      <c r="BS8" s="66">
        <f t="shared" ref="BS8:BT8" si="23">YEAR(BS7)</f>
        <v>2024</v>
      </c>
      <c r="BT8" s="66">
        <f t="shared" si="23"/>
        <v>2024</v>
      </c>
      <c r="BU8" s="66">
        <f t="shared" ref="BU8:BV8" si="24">YEAR(BU7)</f>
        <v>2024</v>
      </c>
      <c r="BV8" s="66">
        <f t="shared" si="24"/>
        <v>2024</v>
      </c>
      <c r="BW8" s="66">
        <f t="shared" ref="BW8:BX8" si="25">YEAR(BW7)</f>
        <v>2024</v>
      </c>
      <c r="BX8" s="66">
        <f t="shared" si="25"/>
        <v>2024</v>
      </c>
      <c r="BY8" s="66">
        <f t="shared" ref="BY8:BZ8" si="26">YEAR(BY7)</f>
        <v>2024</v>
      </c>
      <c r="BZ8" s="66">
        <f t="shared" si="26"/>
        <v>2024</v>
      </c>
      <c r="CA8" s="66">
        <f t="shared" ref="CA8:CB8" si="27">YEAR(CA7)</f>
        <v>2024</v>
      </c>
      <c r="CB8" s="66">
        <f t="shared" si="27"/>
        <v>2024</v>
      </c>
      <c r="CC8" s="66">
        <f t="shared" ref="CC8:CD8" si="28">YEAR(CC7)</f>
        <v>2025</v>
      </c>
      <c r="CD8" s="66">
        <f t="shared" si="28"/>
        <v>2025</v>
      </c>
      <c r="CE8" s="66">
        <f t="shared" ref="CE8:CF8" si="29">YEAR(CE7)</f>
        <v>2025</v>
      </c>
      <c r="CF8" s="66">
        <f t="shared" si="29"/>
        <v>2025</v>
      </c>
      <c r="CG8" s="66">
        <f t="shared" ref="CG8:CH8" si="30">YEAR(CG7)</f>
        <v>2025</v>
      </c>
      <c r="CH8" s="66">
        <f t="shared" si="30"/>
        <v>2025</v>
      </c>
      <c r="CI8" s="66">
        <f t="shared" ref="CI8:CJ8" si="31">YEAR(CI7)</f>
        <v>2025</v>
      </c>
      <c r="CJ8" s="66">
        <f t="shared" si="31"/>
        <v>2025</v>
      </c>
      <c r="CK8" s="66">
        <f t="shared" ref="CK8:CL8" si="32">YEAR(CK7)</f>
        <v>2025</v>
      </c>
      <c r="CL8" s="66">
        <f t="shared" si="32"/>
        <v>2025</v>
      </c>
      <c r="CM8" s="66">
        <f t="shared" ref="CM8:CN8" si="33">YEAR(CM7)</f>
        <v>2025</v>
      </c>
      <c r="CN8" s="66">
        <f t="shared" si="33"/>
        <v>2025</v>
      </c>
      <c r="CO8" s="66">
        <f t="shared" ref="CO8:CP8" si="34">YEAR(CO7)</f>
        <v>2026</v>
      </c>
      <c r="CP8" s="66">
        <f t="shared" si="34"/>
        <v>2026</v>
      </c>
      <c r="CQ8" s="66">
        <f t="shared" ref="CQ8:CR8" si="35">YEAR(CQ7)</f>
        <v>2026</v>
      </c>
      <c r="CR8" s="66">
        <f t="shared" si="35"/>
        <v>2026</v>
      </c>
      <c r="CS8" s="66">
        <f t="shared" ref="CS8" si="36">YEAR(CS7)</f>
        <v>2026</v>
      </c>
      <c r="CU8" s="7"/>
      <c r="CW8" s="7"/>
    </row>
    <row r="9" spans="2:104"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U9" s="7"/>
      <c r="CW9" s="7"/>
    </row>
    <row r="10" spans="2:104" ht="17.45" customHeight="1">
      <c r="B10" s="33" t="s">
        <v>52</v>
      </c>
      <c r="C10" s="10"/>
      <c r="D10" s="10"/>
      <c r="E10" s="10"/>
      <c r="F10" s="65"/>
      <c r="G10" s="11"/>
      <c r="H10" s="11"/>
      <c r="I10" s="10"/>
      <c r="J10" s="10"/>
      <c r="K10" s="10"/>
      <c r="L10" s="10"/>
      <c r="M10" s="10"/>
      <c r="N10" s="10"/>
      <c r="O10" s="10"/>
      <c r="P10" s="10"/>
      <c r="Q10" s="10"/>
      <c r="R10" s="10"/>
      <c r="S10" s="10"/>
      <c r="T10" s="10"/>
      <c r="U10" s="10"/>
      <c r="V10" s="10"/>
      <c r="W10" s="10"/>
      <c r="X10" s="10"/>
      <c r="Y10" s="10"/>
      <c r="Z10" s="10"/>
      <c r="AA10" s="10"/>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U10" s="10"/>
      <c r="CV10" s="10"/>
      <c r="CW10" s="10"/>
      <c r="CX10" s="10"/>
    </row>
    <row r="11" spans="2:104" ht="17.45" customHeight="1">
      <c r="B11" s="40" t="s">
        <v>70</v>
      </c>
      <c r="C11" s="41"/>
      <c r="D11" s="41"/>
      <c r="E11" s="41"/>
      <c r="F11" s="41"/>
      <c r="G11" s="42"/>
      <c r="H11" s="42"/>
      <c r="I11" s="43">
        <v>1226379.0270999998</v>
      </c>
      <c r="J11" s="43">
        <v>806018.45874999999</v>
      </c>
      <c r="K11" s="43">
        <v>788289.14219999977</v>
      </c>
      <c r="L11" s="43">
        <v>814784.83529999992</v>
      </c>
      <c r="M11" s="43">
        <v>884799.4236499999</v>
      </c>
      <c r="N11" s="43">
        <v>818350.64804999996</v>
      </c>
      <c r="O11" s="43">
        <v>805381.83669999964</v>
      </c>
      <c r="P11" s="43">
        <v>778253.55114999996</v>
      </c>
      <c r="Q11" s="43">
        <v>796303.03475000011</v>
      </c>
      <c r="R11" s="43">
        <v>806431.73730000015</v>
      </c>
      <c r="S11" s="43">
        <v>794680.77400000021</v>
      </c>
      <c r="T11" s="43">
        <v>890015.65325000044</v>
      </c>
      <c r="U11" s="43">
        <v>1236248.1635499992</v>
      </c>
      <c r="V11" s="43">
        <v>876996.73835</v>
      </c>
      <c r="W11" s="43">
        <v>707598.39144999976</v>
      </c>
      <c r="X11" s="43">
        <v>286478.17779999983</v>
      </c>
      <c r="Y11" s="43">
        <v>109292.78220000003</v>
      </c>
      <c r="Z11" s="43">
        <v>89868.303449999905</v>
      </c>
      <c r="AA11" s="43">
        <v>336842.89260000002</v>
      </c>
      <c r="AB11" s="43">
        <v>383773.61439999985</v>
      </c>
      <c r="AC11" s="43">
        <v>576251.13030000008</v>
      </c>
      <c r="AD11" s="43">
        <v>580174.71969999978</v>
      </c>
      <c r="AE11" s="43">
        <v>698575.16805000021</v>
      </c>
      <c r="AF11" s="43">
        <v>730356.13414999982</v>
      </c>
      <c r="AG11" s="43">
        <v>935796.92069999955</v>
      </c>
      <c r="AH11" s="43">
        <v>611808.51049999986</v>
      </c>
      <c r="AI11" s="43">
        <v>679432.77224999992</v>
      </c>
      <c r="AJ11" s="43">
        <v>440710.60314999992</v>
      </c>
      <c r="AK11" s="43">
        <v>547934.21859999991</v>
      </c>
      <c r="AL11" s="43">
        <v>764292.57854999963</v>
      </c>
      <c r="AM11" s="43">
        <v>893606.92839999998</v>
      </c>
      <c r="AN11" s="43">
        <v>846821.60069999984</v>
      </c>
      <c r="AO11" s="43">
        <v>834582.13234999985</v>
      </c>
      <c r="AP11" s="43">
        <v>857993.86014999996</v>
      </c>
      <c r="AQ11" s="43">
        <v>896447.07004999986</v>
      </c>
      <c r="AR11" s="43">
        <v>887515.58574999962</v>
      </c>
      <c r="AS11" s="43">
        <v>1175253.2398499998</v>
      </c>
      <c r="AT11" s="43">
        <v>858497.32654999988</v>
      </c>
      <c r="AU11" s="43">
        <v>984474.73690000002</v>
      </c>
      <c r="AV11" s="43">
        <v>931558.18299999984</v>
      </c>
      <c r="AW11" s="43">
        <v>918654.62269999983</v>
      </c>
      <c r="AX11" s="43">
        <v>902589.02359999972</v>
      </c>
      <c r="AY11" s="43">
        <v>1045845.8295999999</v>
      </c>
      <c r="AZ11" s="43">
        <v>908484.90145000012</v>
      </c>
      <c r="BA11" s="43">
        <v>919687.39020000014</v>
      </c>
      <c r="BB11" s="43">
        <v>937558.4617999997</v>
      </c>
      <c r="BC11" s="43">
        <v>941015.33299999975</v>
      </c>
      <c r="BD11" s="43">
        <v>1076043.8454499997</v>
      </c>
      <c r="BE11" s="43">
        <v>1365618.7854500001</v>
      </c>
      <c r="BF11" s="43">
        <v>940267.92979999946</v>
      </c>
      <c r="BG11" s="43">
        <v>1029933.5523999996</v>
      </c>
      <c r="BH11" s="43">
        <v>1075122.0051</v>
      </c>
      <c r="BI11" s="43">
        <v>1013030.17245</v>
      </c>
      <c r="BJ11" s="43">
        <v>1113597.8011999999</v>
      </c>
      <c r="BK11" s="43">
        <v>981924.27749999997</v>
      </c>
      <c r="BL11" s="43">
        <v>1050543.8613999998</v>
      </c>
      <c r="BM11" s="43">
        <v>942364.10654999991</v>
      </c>
      <c r="BN11" s="43">
        <v>980696.6146000002</v>
      </c>
      <c r="BO11" s="43">
        <v>1024967.3660500002</v>
      </c>
      <c r="BP11" s="43">
        <v>1103465.9961500003</v>
      </c>
      <c r="BQ11" s="43">
        <v>1297040.1946999999</v>
      </c>
      <c r="BR11" s="43">
        <v>991617.5168000001</v>
      </c>
      <c r="BS11" s="43">
        <v>992009.12529999984</v>
      </c>
      <c r="BT11" s="43">
        <v>950972.08039999974</v>
      </c>
      <c r="BU11" s="43">
        <v>997089.42889999971</v>
      </c>
      <c r="BV11" s="43">
        <v>1022207.1447999998</v>
      </c>
      <c r="BW11" s="43">
        <v>1076781.1855999997</v>
      </c>
      <c r="BX11" s="43">
        <v>1056265.7510499994</v>
      </c>
      <c r="BY11" s="43">
        <v>971277.31144999957</v>
      </c>
      <c r="BZ11" s="43">
        <v>1141342.1483499997</v>
      </c>
      <c r="CA11" s="43">
        <v>1084025.5961</v>
      </c>
      <c r="CB11" s="43">
        <v>1229455.1339500002</v>
      </c>
      <c r="CC11" s="43">
        <v>1347798.8065499996</v>
      </c>
      <c r="CD11" s="43">
        <v>1006235.0842499997</v>
      </c>
      <c r="CE11" s="43">
        <v>1035153.9831499999</v>
      </c>
      <c r="CF11" s="43">
        <v>996836.30139999988</v>
      </c>
      <c r="CG11" s="43">
        <v>1173422.5202999997</v>
      </c>
      <c r="CH11" s="43">
        <v>1085293.5038999997</v>
      </c>
      <c r="CI11" s="43">
        <v>974240.78659999988</v>
      </c>
      <c r="CJ11" s="43">
        <v>1036913.9474499996</v>
      </c>
      <c r="CK11" s="43">
        <v>1055462.4882499995</v>
      </c>
      <c r="CL11" s="43">
        <v>1047720.3600999994</v>
      </c>
      <c r="CM11" s="43">
        <v>1090304.5487500001</v>
      </c>
      <c r="CN11" s="43">
        <v>1221687.7842999995</v>
      </c>
      <c r="CO11" s="43">
        <v>1375224.3371500005</v>
      </c>
      <c r="CP11" s="43">
        <v>1078898.9995499998</v>
      </c>
      <c r="CQ11" s="43">
        <v>1061157.1306499997</v>
      </c>
      <c r="CR11" s="43">
        <v>1068440.8552999999</v>
      </c>
      <c r="CS11" s="43">
        <v>1053005.6403999999</v>
      </c>
      <c r="CU11" s="43">
        <f t="shared" ref="CU11:CU24" si="37">SUMIFS($H11:$CT11,$H$8:$CT$8,$CU$7)</f>
        <v>5636726.9630500004</v>
      </c>
      <c r="CV11" s="27"/>
      <c r="CW11" s="43">
        <f t="shared" ref="CW11:CW24" ca="1" si="38">SUM(OFFSET($B11,0,COLUMN($CC$7)-2,1,MONTH(MAX($H$7:$CT$7))))</f>
        <v>5559446.6956499992</v>
      </c>
      <c r="CX11" s="27"/>
    </row>
    <row r="12" spans="2:104" ht="17.45" customHeight="1">
      <c r="B12" s="40" t="s">
        <v>71</v>
      </c>
      <c r="C12" s="41"/>
      <c r="D12" s="41"/>
      <c r="E12" s="41"/>
      <c r="F12" s="41"/>
      <c r="G12" s="42"/>
      <c r="H12" s="42"/>
      <c r="I12" s="43">
        <v>272936.05729999999</v>
      </c>
      <c r="J12" s="43">
        <v>42226.346300000005</v>
      </c>
      <c r="K12" s="43">
        <v>20315.002099999998</v>
      </c>
      <c r="L12" s="43">
        <v>51116.107450000003</v>
      </c>
      <c r="M12" s="43">
        <v>57971.573949999991</v>
      </c>
      <c r="N12" s="43">
        <v>68629.431600000011</v>
      </c>
      <c r="O12" s="43">
        <v>47287.15159999999</v>
      </c>
      <c r="P12" s="43">
        <v>119996.60065000002</v>
      </c>
      <c r="Q12" s="43">
        <v>40843.131349999996</v>
      </c>
      <c r="R12" s="43">
        <v>30639.614750000001</v>
      </c>
      <c r="S12" s="43">
        <v>34306.35</v>
      </c>
      <c r="T12" s="43">
        <v>61604.393400000008</v>
      </c>
      <c r="U12" s="43">
        <v>260182.06305000003</v>
      </c>
      <c r="V12" s="43">
        <v>61507.270550000001</v>
      </c>
      <c r="W12" s="43">
        <v>24735.860199999999</v>
      </c>
      <c r="X12" s="43">
        <v>7734.4850499999993</v>
      </c>
      <c r="Y12" s="43">
        <v>4256.9146999999994</v>
      </c>
      <c r="Z12" s="43">
        <v>1937.6280500000003</v>
      </c>
      <c r="AA12" s="43">
        <v>7408.45975</v>
      </c>
      <c r="AB12" s="43">
        <v>14087.0947</v>
      </c>
      <c r="AC12" s="43">
        <v>28685.766099999993</v>
      </c>
      <c r="AD12" s="43">
        <v>23652.255499999992</v>
      </c>
      <c r="AE12" s="43">
        <v>55806.320950000001</v>
      </c>
      <c r="AF12" s="43">
        <v>79411.35639999999</v>
      </c>
      <c r="AG12" s="43">
        <v>251382.36930000002</v>
      </c>
      <c r="AH12" s="43">
        <v>12416.993400000001</v>
      </c>
      <c r="AI12" s="43">
        <v>27254.276249999999</v>
      </c>
      <c r="AJ12" s="43">
        <v>12567.081399999999</v>
      </c>
      <c r="AK12" s="43">
        <v>16799.913400000001</v>
      </c>
      <c r="AL12" s="43">
        <v>42877.349350000004</v>
      </c>
      <c r="AM12" s="43">
        <v>36881.52719999999</v>
      </c>
      <c r="AN12" s="43">
        <v>36264.356</v>
      </c>
      <c r="AO12" s="43">
        <v>44920.075499999999</v>
      </c>
      <c r="AP12" s="43">
        <v>27713.493700000003</v>
      </c>
      <c r="AQ12" s="43">
        <v>46296.570800000001</v>
      </c>
      <c r="AR12" s="43">
        <v>59368.607799999998</v>
      </c>
      <c r="AS12" s="43">
        <v>303056.75154999993</v>
      </c>
      <c r="AT12" s="43">
        <v>35006.912749999996</v>
      </c>
      <c r="AU12" s="43">
        <v>21598.51</v>
      </c>
      <c r="AV12" s="43">
        <v>36252.175949999997</v>
      </c>
      <c r="AW12" s="43">
        <v>53627.840350000006</v>
      </c>
      <c r="AX12" s="43">
        <v>60448.5406</v>
      </c>
      <c r="AY12" s="43">
        <v>54680.796000000009</v>
      </c>
      <c r="AZ12" s="43">
        <v>49007.787149999996</v>
      </c>
      <c r="BA12" s="43">
        <v>56647.496299999999</v>
      </c>
      <c r="BB12" s="43">
        <v>51643.9522</v>
      </c>
      <c r="BC12" s="43">
        <v>72518.685450000019</v>
      </c>
      <c r="BD12" s="43">
        <v>77312.401999999987</v>
      </c>
      <c r="BE12" s="43">
        <v>379056.85444999998</v>
      </c>
      <c r="BF12" s="43">
        <v>70935.935949999999</v>
      </c>
      <c r="BG12" s="43">
        <v>47824.446199999998</v>
      </c>
      <c r="BH12" s="43">
        <v>60198.705400000013</v>
      </c>
      <c r="BI12" s="43">
        <v>86259.825849999994</v>
      </c>
      <c r="BJ12" s="43">
        <v>109736.21340000001</v>
      </c>
      <c r="BK12" s="43">
        <v>79400.928349999987</v>
      </c>
      <c r="BL12" s="43">
        <v>93013.519400000019</v>
      </c>
      <c r="BM12" s="43">
        <v>71159.498450000014</v>
      </c>
      <c r="BN12" s="43">
        <v>44637.288100000005</v>
      </c>
      <c r="BO12" s="43">
        <v>61623.632549999995</v>
      </c>
      <c r="BP12" s="43">
        <v>78384.454450000005</v>
      </c>
      <c r="BQ12" s="43">
        <v>428845.40944999986</v>
      </c>
      <c r="BR12" s="43">
        <v>53455.330399999999</v>
      </c>
      <c r="BS12" s="43">
        <v>39416.871949999993</v>
      </c>
      <c r="BT12" s="43">
        <v>91694.292600000001</v>
      </c>
      <c r="BU12" s="43">
        <v>44801.501599999996</v>
      </c>
      <c r="BV12" s="43">
        <v>91978.842949999977</v>
      </c>
      <c r="BW12" s="43">
        <v>97798.048899999994</v>
      </c>
      <c r="BX12" s="43">
        <v>116189.15789999998</v>
      </c>
      <c r="BY12" s="43">
        <v>75139.513200000001</v>
      </c>
      <c r="BZ12" s="43">
        <v>86269.585950000008</v>
      </c>
      <c r="CA12" s="43">
        <v>58919.358500000009</v>
      </c>
      <c r="CB12" s="43">
        <v>96160.399750000011</v>
      </c>
      <c r="CC12" s="43">
        <v>487101.08844999992</v>
      </c>
      <c r="CD12" s="43">
        <v>47834.881549999998</v>
      </c>
      <c r="CE12" s="43">
        <v>44141.490349999993</v>
      </c>
      <c r="CF12" s="43">
        <v>59905.27459999999</v>
      </c>
      <c r="CG12" s="43">
        <v>95651.783199999991</v>
      </c>
      <c r="CH12" s="43">
        <v>105992.18939999997</v>
      </c>
      <c r="CI12" s="43">
        <v>85856.621299999999</v>
      </c>
      <c r="CJ12" s="43">
        <v>62756.494000000013</v>
      </c>
      <c r="CK12" s="43">
        <v>83413.329549999995</v>
      </c>
      <c r="CL12" s="43">
        <v>59155.827399999995</v>
      </c>
      <c r="CM12" s="43">
        <v>56305.535099999994</v>
      </c>
      <c r="CN12" s="43">
        <v>109624.97234999998</v>
      </c>
      <c r="CO12" s="43">
        <v>483088.56314999994</v>
      </c>
      <c r="CP12" s="43">
        <v>63503.926399999997</v>
      </c>
      <c r="CQ12" s="43">
        <v>37608.326149999994</v>
      </c>
      <c r="CR12" s="43">
        <v>70932.683799999999</v>
      </c>
      <c r="CS12" s="43">
        <v>73071.386699999988</v>
      </c>
      <c r="CU12" s="43">
        <f t="shared" si="37"/>
        <v>728204.88619999995</v>
      </c>
      <c r="CV12" s="27"/>
      <c r="CW12" s="43">
        <f t="shared" ca="1" si="38"/>
        <v>734634.5181499999</v>
      </c>
      <c r="CX12" s="27"/>
    </row>
    <row r="13" spans="2:104" ht="17.45" customHeight="1">
      <c r="B13" s="40" t="s">
        <v>72</v>
      </c>
      <c r="C13" s="44"/>
      <c r="D13" s="44"/>
      <c r="E13" s="44"/>
      <c r="F13" s="44"/>
      <c r="G13" s="42"/>
      <c r="H13" s="42"/>
      <c r="I13" s="43">
        <v>75558.9712</v>
      </c>
      <c r="J13" s="43">
        <v>143938.77929999999</v>
      </c>
      <c r="K13" s="43">
        <v>77811.437300000005</v>
      </c>
      <c r="L13" s="43">
        <v>89693.574300000007</v>
      </c>
      <c r="M13" s="43">
        <v>100225.02149999999</v>
      </c>
      <c r="N13" s="43">
        <v>103388.3743</v>
      </c>
      <c r="O13" s="43">
        <v>110799.69929999999</v>
      </c>
      <c r="P13" s="43">
        <v>102154.9225</v>
      </c>
      <c r="Q13" s="43">
        <v>113938.69929999999</v>
      </c>
      <c r="R13" s="43">
        <v>136588.04430000001</v>
      </c>
      <c r="S13" s="43">
        <v>162548.62185</v>
      </c>
      <c r="T13" s="43">
        <v>155371.47719999999</v>
      </c>
      <c r="U13" s="43">
        <v>134803.93524999998</v>
      </c>
      <c r="V13" s="43">
        <v>105779.21554999999</v>
      </c>
      <c r="W13" s="43">
        <v>103989.83590000001</v>
      </c>
      <c r="X13" s="43">
        <v>67322.735249999998</v>
      </c>
      <c r="Y13" s="43">
        <v>56572.715099999994</v>
      </c>
      <c r="Z13" s="43">
        <v>58392.152499999997</v>
      </c>
      <c r="AA13" s="43">
        <v>63559.501299999996</v>
      </c>
      <c r="AB13" s="43">
        <v>61529.736299999997</v>
      </c>
      <c r="AC13" s="43">
        <v>64175.256299999994</v>
      </c>
      <c r="AD13" s="43">
        <v>74847.816149999999</v>
      </c>
      <c r="AE13" s="43">
        <v>78983.667649999988</v>
      </c>
      <c r="AF13" s="43">
        <v>98555.412949999998</v>
      </c>
      <c r="AG13" s="43">
        <v>84275.879300000001</v>
      </c>
      <c r="AH13" s="43">
        <v>78304.771299999993</v>
      </c>
      <c r="AI13" s="43">
        <v>74335.315999999992</v>
      </c>
      <c r="AJ13" s="43">
        <v>67091.5625</v>
      </c>
      <c r="AK13" s="43">
        <v>71520.516300000003</v>
      </c>
      <c r="AL13" s="43">
        <v>71964.699399999998</v>
      </c>
      <c r="AM13" s="43">
        <v>83316.568050000002</v>
      </c>
      <c r="AN13" s="43">
        <v>84087.057499999995</v>
      </c>
      <c r="AO13" s="43">
        <v>90346.807499999995</v>
      </c>
      <c r="AP13" s="43">
        <v>103984.30249999999</v>
      </c>
      <c r="AQ13" s="43">
        <v>153582.6925</v>
      </c>
      <c r="AR13" s="43">
        <v>162540.66485</v>
      </c>
      <c r="AS13" s="43">
        <v>88771.244850000003</v>
      </c>
      <c r="AT13" s="43">
        <v>128706.12115000001</v>
      </c>
      <c r="AU13" s="43">
        <v>142050.50655000002</v>
      </c>
      <c r="AV13" s="43">
        <v>135061.12155000001</v>
      </c>
      <c r="AW13" s="43">
        <v>140676.28155000001</v>
      </c>
      <c r="AX13" s="43">
        <v>179984.8872</v>
      </c>
      <c r="AY13" s="43">
        <v>112537.56649999999</v>
      </c>
      <c r="AZ13" s="43">
        <v>115991.4155</v>
      </c>
      <c r="BA13" s="43">
        <v>108615.22904999998</v>
      </c>
      <c r="BB13" s="43">
        <v>114736.27904999998</v>
      </c>
      <c r="BC13" s="43">
        <v>159970.65604999999</v>
      </c>
      <c r="BD13" s="43">
        <v>188017.73785</v>
      </c>
      <c r="BE13" s="43">
        <v>120575.56</v>
      </c>
      <c r="BF13" s="43">
        <v>112434.72045000001</v>
      </c>
      <c r="BG13" s="43">
        <v>122071.20590000002</v>
      </c>
      <c r="BH13" s="43">
        <v>117026.74165000001</v>
      </c>
      <c r="BI13" s="43">
        <v>152730.01965</v>
      </c>
      <c r="BJ13" s="43">
        <v>136956.14679999999</v>
      </c>
      <c r="BK13" s="43">
        <v>124122.12264999999</v>
      </c>
      <c r="BL13" s="43">
        <v>122010.86409999999</v>
      </c>
      <c r="BM13" s="43">
        <v>131690.69329999998</v>
      </c>
      <c r="BN13" s="43">
        <v>144684.53634999998</v>
      </c>
      <c r="BO13" s="43">
        <v>196412.96779999998</v>
      </c>
      <c r="BP13" s="43">
        <v>238003.87100000001</v>
      </c>
      <c r="BQ13" s="43">
        <v>152448.94044999999</v>
      </c>
      <c r="BR13" s="43">
        <v>147707.47</v>
      </c>
      <c r="BS13" s="43">
        <v>147487.57939999999</v>
      </c>
      <c r="BT13" s="43">
        <v>132020.87230000002</v>
      </c>
      <c r="BU13" s="43">
        <v>133106.8057</v>
      </c>
      <c r="BV13" s="43">
        <v>120863.56325000002</v>
      </c>
      <c r="BW13" s="43">
        <v>134808.84085000001</v>
      </c>
      <c r="BX13" s="43">
        <v>127038.75005</v>
      </c>
      <c r="BY13" s="43">
        <v>123945.26555</v>
      </c>
      <c r="BZ13" s="43">
        <v>131114.23785</v>
      </c>
      <c r="CA13" s="43">
        <v>179325.05114999998</v>
      </c>
      <c r="CB13" s="43">
        <v>224348.92170000004</v>
      </c>
      <c r="CC13" s="43">
        <v>147644.71189999999</v>
      </c>
      <c r="CD13" s="43">
        <v>143370.13485</v>
      </c>
      <c r="CE13" s="43">
        <v>153999.96780000001</v>
      </c>
      <c r="CF13" s="43">
        <v>144226.84824999998</v>
      </c>
      <c r="CG13" s="43">
        <v>173439.81669999997</v>
      </c>
      <c r="CH13" s="43">
        <v>152368.84849999999</v>
      </c>
      <c r="CI13" s="43">
        <v>164837.4602</v>
      </c>
      <c r="CJ13" s="43">
        <v>168494.5631</v>
      </c>
      <c r="CK13" s="43">
        <v>171346.83369999999</v>
      </c>
      <c r="CL13" s="43">
        <v>168871.53144999998</v>
      </c>
      <c r="CM13" s="43">
        <v>224821.27914999999</v>
      </c>
      <c r="CN13" s="43">
        <v>349001.95874999993</v>
      </c>
      <c r="CO13" s="43">
        <v>160615.1183</v>
      </c>
      <c r="CP13" s="43">
        <v>186868.82370000001</v>
      </c>
      <c r="CQ13" s="43">
        <v>200854.18924999997</v>
      </c>
      <c r="CR13" s="43">
        <v>221009.39069999996</v>
      </c>
      <c r="CS13" s="43">
        <v>226127.5521</v>
      </c>
      <c r="CT13" s="27"/>
      <c r="CU13" s="43">
        <f t="shared" si="37"/>
        <v>995475.07404999994</v>
      </c>
      <c r="CV13" s="27"/>
      <c r="CW13" s="43">
        <f t="shared" ca="1" si="38"/>
        <v>762681.47950000002</v>
      </c>
      <c r="CX13" s="27"/>
    </row>
    <row r="14" spans="2:104" ht="17.45" customHeight="1">
      <c r="B14" s="40" t="s">
        <v>27</v>
      </c>
      <c r="C14" s="41"/>
      <c r="D14" s="41"/>
      <c r="E14" s="41"/>
      <c r="F14" s="41"/>
      <c r="G14" s="42"/>
      <c r="H14" s="42"/>
      <c r="I14" s="43">
        <v>16732.87385</v>
      </c>
      <c r="J14" s="43">
        <v>30236.311649999996</v>
      </c>
      <c r="K14" s="43">
        <v>34559.174550000003</v>
      </c>
      <c r="L14" s="43">
        <v>22807.835299999999</v>
      </c>
      <c r="M14" s="43">
        <v>24491.062000000005</v>
      </c>
      <c r="N14" s="43">
        <v>18425.309499999999</v>
      </c>
      <c r="O14" s="43">
        <v>34822.09865</v>
      </c>
      <c r="P14" s="43">
        <v>45235.30775</v>
      </c>
      <c r="Q14" s="43">
        <v>24690.384849999984</v>
      </c>
      <c r="R14" s="43">
        <v>29951.812399999992</v>
      </c>
      <c r="S14" s="43">
        <v>32327.491549999999</v>
      </c>
      <c r="T14" s="43">
        <v>33581.90165</v>
      </c>
      <c r="U14" s="43">
        <v>20328.039899999985</v>
      </c>
      <c r="V14" s="43">
        <v>29147.505699999976</v>
      </c>
      <c r="W14" s="43">
        <v>12169.0854</v>
      </c>
      <c r="X14" s="43">
        <v>6406.8267499999838</v>
      </c>
      <c r="Y14" s="43">
        <v>8733.435300000001</v>
      </c>
      <c r="Z14" s="43">
        <v>3100.3720500000086</v>
      </c>
      <c r="AA14" s="43">
        <v>8449.5711499999979</v>
      </c>
      <c r="AB14" s="43">
        <v>7138.2575500000012</v>
      </c>
      <c r="AC14" s="43">
        <v>6714.7407499999981</v>
      </c>
      <c r="AD14" s="43">
        <v>25005.967499999999</v>
      </c>
      <c r="AE14" s="43">
        <v>7113.0542999999998</v>
      </c>
      <c r="AF14" s="43">
        <v>7922.2008999999825</v>
      </c>
      <c r="AG14" s="43">
        <v>18579.445350000002</v>
      </c>
      <c r="AH14" s="43">
        <v>7951.0833499999999</v>
      </c>
      <c r="AI14" s="43">
        <v>8318.6018500000009</v>
      </c>
      <c r="AJ14" s="43">
        <v>7605.8408000000181</v>
      </c>
      <c r="AK14" s="43">
        <v>12233.8218</v>
      </c>
      <c r="AL14" s="43">
        <v>12660.163699999999</v>
      </c>
      <c r="AM14" s="43">
        <v>11273.623599999999</v>
      </c>
      <c r="AN14" s="43">
        <v>10923.58513249998</v>
      </c>
      <c r="AO14" s="43">
        <v>8196.6115499999996</v>
      </c>
      <c r="AP14" s="43">
        <v>9492.1023999999998</v>
      </c>
      <c r="AQ14" s="43">
        <v>9759.5488499999992</v>
      </c>
      <c r="AR14" s="43">
        <v>7929.1870000000008</v>
      </c>
      <c r="AS14" s="43">
        <v>6520.0971999999992</v>
      </c>
      <c r="AT14" s="43">
        <v>5084.3222500000002</v>
      </c>
      <c r="AU14" s="43">
        <v>34238.080399999999</v>
      </c>
      <c r="AV14" s="43">
        <v>42009.996200000001</v>
      </c>
      <c r="AW14" s="43">
        <v>7855.6832999999988</v>
      </c>
      <c r="AX14" s="43">
        <v>8530.9917000000005</v>
      </c>
      <c r="AY14" s="43">
        <v>19056.336100000004</v>
      </c>
      <c r="AZ14" s="43">
        <v>9277.0772500000003</v>
      </c>
      <c r="BA14" s="43">
        <v>7761.7067499999985</v>
      </c>
      <c r="BB14" s="43">
        <v>8642.8787999999495</v>
      </c>
      <c r="BC14" s="43">
        <v>11480.731900000026</v>
      </c>
      <c r="BD14" s="43">
        <v>16048.564549999999</v>
      </c>
      <c r="BE14" s="43">
        <v>7690.2324499999986</v>
      </c>
      <c r="BF14" s="43">
        <v>7406.7187000013291</v>
      </c>
      <c r="BG14" s="43">
        <v>4650.9103000000005</v>
      </c>
      <c r="BH14" s="43">
        <v>6544.4646000000002</v>
      </c>
      <c r="BI14" s="43">
        <v>4061.18345</v>
      </c>
      <c r="BJ14" s="43">
        <v>17404.068699999996</v>
      </c>
      <c r="BK14" s="43">
        <v>158242.96869999997</v>
      </c>
      <c r="BL14" s="43">
        <v>6457.9449999999997</v>
      </c>
      <c r="BM14" s="43">
        <v>9762.0563999999995</v>
      </c>
      <c r="BN14" s="43">
        <v>13251.018400000001</v>
      </c>
      <c r="BO14" s="43">
        <v>14919.911550001083</v>
      </c>
      <c r="BP14" s="43">
        <v>7460.5780999999979</v>
      </c>
      <c r="BQ14" s="43">
        <v>9087.0801500000016</v>
      </c>
      <c r="BR14" s="43">
        <v>7013.3289999999997</v>
      </c>
      <c r="BS14" s="43">
        <v>13540.795549999999</v>
      </c>
      <c r="BT14" s="43">
        <v>4909.8339999999989</v>
      </c>
      <c r="BU14" s="43">
        <v>8423.929900000001</v>
      </c>
      <c r="BV14" s="43">
        <v>6639.5872500000005</v>
      </c>
      <c r="BW14" s="43">
        <v>4843.1412</v>
      </c>
      <c r="BX14" s="43">
        <v>9330.494999999999</v>
      </c>
      <c r="BY14" s="43">
        <v>8516.7274999999991</v>
      </c>
      <c r="BZ14" s="43">
        <v>43955.723599999998</v>
      </c>
      <c r="CA14" s="43">
        <v>16975.41635</v>
      </c>
      <c r="CB14" s="43">
        <v>18807.891550000004</v>
      </c>
      <c r="CC14" s="43">
        <v>19027.625200000002</v>
      </c>
      <c r="CD14" s="43">
        <v>10035.342849999999</v>
      </c>
      <c r="CE14" s="43">
        <v>13950.85845</v>
      </c>
      <c r="CF14" s="43">
        <v>5061.5937000000004</v>
      </c>
      <c r="CG14" s="43">
        <v>7281.2609000000002</v>
      </c>
      <c r="CH14" s="43">
        <v>36155.184500000003</v>
      </c>
      <c r="CI14" s="43">
        <v>3647.2698</v>
      </c>
      <c r="CJ14" s="43">
        <v>8587.1469500000003</v>
      </c>
      <c r="CK14" s="43">
        <v>12442.371849999998</v>
      </c>
      <c r="CL14" s="43">
        <v>19860.796099999996</v>
      </c>
      <c r="CM14" s="43">
        <v>31773.264600000013</v>
      </c>
      <c r="CN14" s="43">
        <v>18960.333799999997</v>
      </c>
      <c r="CO14" s="43">
        <v>32660.94095</v>
      </c>
      <c r="CP14" s="43">
        <v>9331.0789999999997</v>
      </c>
      <c r="CQ14" s="43">
        <v>19885.294900000001</v>
      </c>
      <c r="CR14" s="43">
        <v>15223.536799999996</v>
      </c>
      <c r="CS14" s="43">
        <v>18716.524750000004</v>
      </c>
      <c r="CT14" s="27"/>
      <c r="CU14" s="43">
        <f t="shared" si="37"/>
        <v>95817.376400000008</v>
      </c>
      <c r="CV14" s="27"/>
      <c r="CW14" s="43">
        <f t="shared" ca="1" si="38"/>
        <v>55356.681100000002</v>
      </c>
      <c r="CX14" s="27"/>
    </row>
    <row r="15" spans="2:104" ht="17.45" customHeight="1">
      <c r="B15" s="28" t="s">
        <v>28</v>
      </c>
      <c r="C15" s="16"/>
      <c r="D15" s="16"/>
      <c r="E15" s="16"/>
      <c r="F15" s="16"/>
      <c r="G15" s="27"/>
      <c r="H15" s="27"/>
      <c r="I15" s="29">
        <f>SUM(I11:I14)</f>
        <v>1591606.9294499999</v>
      </c>
      <c r="J15" s="29">
        <f t="shared" ref="J15:BU15" si="39">SUM(J11:J14)</f>
        <v>1022419.8959999999</v>
      </c>
      <c r="K15" s="29">
        <f t="shared" si="39"/>
        <v>920974.7561499998</v>
      </c>
      <c r="L15" s="29">
        <f t="shared" si="39"/>
        <v>978402.35234999994</v>
      </c>
      <c r="M15" s="29">
        <f t="shared" si="39"/>
        <v>1067487.0810999998</v>
      </c>
      <c r="N15" s="29">
        <f t="shared" si="39"/>
        <v>1008793.76345</v>
      </c>
      <c r="O15" s="29">
        <f t="shared" si="39"/>
        <v>998290.78624999966</v>
      </c>
      <c r="P15" s="29">
        <f t="shared" si="39"/>
        <v>1045640.38205</v>
      </c>
      <c r="Q15" s="29">
        <f t="shared" si="39"/>
        <v>975775.25025000016</v>
      </c>
      <c r="R15" s="29">
        <f t="shared" si="39"/>
        <v>1003611.20875</v>
      </c>
      <c r="S15" s="29">
        <f t="shared" si="39"/>
        <v>1023863.2374000002</v>
      </c>
      <c r="T15" s="29">
        <f t="shared" si="39"/>
        <v>1140573.4255000004</v>
      </c>
      <c r="U15" s="29">
        <f t="shared" si="39"/>
        <v>1651562.2017499993</v>
      </c>
      <c r="V15" s="29">
        <f t="shared" si="39"/>
        <v>1073430.73015</v>
      </c>
      <c r="W15" s="29">
        <f t="shared" si="39"/>
        <v>848493.1729499998</v>
      </c>
      <c r="X15" s="29">
        <f t="shared" si="39"/>
        <v>367942.22484999988</v>
      </c>
      <c r="Y15" s="29">
        <f t="shared" si="39"/>
        <v>178855.84730000002</v>
      </c>
      <c r="Z15" s="29">
        <f t="shared" si="39"/>
        <v>153298.45604999992</v>
      </c>
      <c r="AA15" s="29">
        <f t="shared" si="39"/>
        <v>416260.42479999998</v>
      </c>
      <c r="AB15" s="29">
        <f t="shared" si="39"/>
        <v>466528.70294999983</v>
      </c>
      <c r="AC15" s="29">
        <f t="shared" si="39"/>
        <v>675826.89345000009</v>
      </c>
      <c r="AD15" s="29">
        <f t="shared" si="39"/>
        <v>703680.75884999975</v>
      </c>
      <c r="AE15" s="29">
        <f t="shared" si="39"/>
        <v>840478.2109500001</v>
      </c>
      <c r="AF15" s="29">
        <f t="shared" si="39"/>
        <v>916245.10439999972</v>
      </c>
      <c r="AG15" s="29">
        <f t="shared" si="39"/>
        <v>1290034.6146499994</v>
      </c>
      <c r="AH15" s="29">
        <f t="shared" si="39"/>
        <v>710481.35854999989</v>
      </c>
      <c r="AI15" s="29">
        <f t="shared" si="39"/>
        <v>789340.96634999989</v>
      </c>
      <c r="AJ15" s="29">
        <f t="shared" si="39"/>
        <v>527975.08785000001</v>
      </c>
      <c r="AK15" s="29">
        <f t="shared" si="39"/>
        <v>648488.47009999992</v>
      </c>
      <c r="AL15" s="29">
        <f t="shared" si="39"/>
        <v>891794.79099999974</v>
      </c>
      <c r="AM15" s="29">
        <f t="shared" si="39"/>
        <v>1025078.64725</v>
      </c>
      <c r="AN15" s="29">
        <f t="shared" si="39"/>
        <v>978096.59933249978</v>
      </c>
      <c r="AO15" s="29">
        <f t="shared" si="39"/>
        <v>978045.62689999992</v>
      </c>
      <c r="AP15" s="29">
        <f t="shared" si="39"/>
        <v>999183.75874999992</v>
      </c>
      <c r="AQ15" s="29">
        <f t="shared" si="39"/>
        <v>1106085.8821999999</v>
      </c>
      <c r="AR15" s="29">
        <f t="shared" si="39"/>
        <v>1117354.0453999995</v>
      </c>
      <c r="AS15" s="29">
        <f t="shared" si="39"/>
        <v>1573601.3334499996</v>
      </c>
      <c r="AT15" s="29">
        <f t="shared" si="39"/>
        <v>1027294.6826999999</v>
      </c>
      <c r="AU15" s="29">
        <f t="shared" si="39"/>
        <v>1182361.8338500001</v>
      </c>
      <c r="AV15" s="29">
        <f t="shared" si="39"/>
        <v>1144881.4766999998</v>
      </c>
      <c r="AW15" s="29">
        <f t="shared" si="39"/>
        <v>1120814.4278999998</v>
      </c>
      <c r="AX15" s="29">
        <f t="shared" si="39"/>
        <v>1151553.4430999996</v>
      </c>
      <c r="AY15" s="29">
        <f t="shared" si="39"/>
        <v>1232120.5281999998</v>
      </c>
      <c r="AZ15" s="29">
        <f t="shared" si="39"/>
        <v>1082761.1813500002</v>
      </c>
      <c r="BA15" s="29">
        <f t="shared" si="39"/>
        <v>1092711.8223000001</v>
      </c>
      <c r="BB15" s="29">
        <f t="shared" si="39"/>
        <v>1112581.5718499997</v>
      </c>
      <c r="BC15" s="29">
        <f t="shared" si="39"/>
        <v>1184985.4063999997</v>
      </c>
      <c r="BD15" s="29">
        <f t="shared" si="39"/>
        <v>1357422.5498499996</v>
      </c>
      <c r="BE15" s="29">
        <f t="shared" si="39"/>
        <v>1872941.4323500001</v>
      </c>
      <c r="BF15" s="29">
        <f t="shared" si="39"/>
        <v>1131045.3049000006</v>
      </c>
      <c r="BG15" s="29">
        <f t="shared" si="39"/>
        <v>1204480.1147999996</v>
      </c>
      <c r="BH15" s="29">
        <f t="shared" si="39"/>
        <v>1258891.9167500001</v>
      </c>
      <c r="BI15" s="29">
        <f t="shared" si="39"/>
        <v>1256081.2013999997</v>
      </c>
      <c r="BJ15" s="29">
        <f t="shared" si="39"/>
        <v>1377694.2300999998</v>
      </c>
      <c r="BK15" s="29">
        <f t="shared" si="39"/>
        <v>1343690.2971999999</v>
      </c>
      <c r="BL15" s="29">
        <f t="shared" si="39"/>
        <v>1272026.1898999999</v>
      </c>
      <c r="BM15" s="29">
        <f t="shared" si="39"/>
        <v>1154976.3546999998</v>
      </c>
      <c r="BN15" s="29">
        <f t="shared" si="39"/>
        <v>1183269.4574500001</v>
      </c>
      <c r="BO15" s="29">
        <f t="shared" si="39"/>
        <v>1297923.8779500013</v>
      </c>
      <c r="BP15" s="29">
        <f t="shared" si="39"/>
        <v>1427314.8997000004</v>
      </c>
      <c r="BQ15" s="29">
        <f t="shared" si="39"/>
        <v>1887421.6247499997</v>
      </c>
      <c r="BR15" s="29">
        <f t="shared" si="39"/>
        <v>1199793.6462000001</v>
      </c>
      <c r="BS15" s="29">
        <f t="shared" si="39"/>
        <v>1192454.3721999996</v>
      </c>
      <c r="BT15" s="29">
        <f t="shared" si="39"/>
        <v>1179597.0792999999</v>
      </c>
      <c r="BU15" s="29">
        <f t="shared" si="39"/>
        <v>1183421.6660999998</v>
      </c>
      <c r="BV15" s="29">
        <f t="shared" ref="BV15:CC15" si="40">SUM(BV11:BV14)</f>
        <v>1241689.1382500001</v>
      </c>
      <c r="BW15" s="29">
        <f t="shared" si="40"/>
        <v>1314231.2165499998</v>
      </c>
      <c r="BX15" s="29">
        <f t="shared" si="40"/>
        <v>1308824.1539999994</v>
      </c>
      <c r="BY15" s="29">
        <f t="shared" si="40"/>
        <v>1178878.8176999995</v>
      </c>
      <c r="BZ15" s="29">
        <f t="shared" si="40"/>
        <v>1402681.6957499995</v>
      </c>
      <c r="CA15" s="29">
        <f t="shared" si="40"/>
        <v>1339245.4221000001</v>
      </c>
      <c r="CB15" s="29">
        <f t="shared" si="40"/>
        <v>1568772.3469500004</v>
      </c>
      <c r="CC15" s="29">
        <f t="shared" si="40"/>
        <v>2001572.2320999994</v>
      </c>
      <c r="CD15" s="29">
        <f t="shared" ref="CD15:CE15" si="41">SUM(CD11:CD14)</f>
        <v>1207475.4434999996</v>
      </c>
      <c r="CE15" s="29">
        <f t="shared" si="41"/>
        <v>1247246.2997499998</v>
      </c>
      <c r="CF15" s="29">
        <f t="shared" ref="CF15:CG15" si="42">SUM(CF11:CF14)</f>
        <v>1206030.01795</v>
      </c>
      <c r="CG15" s="29">
        <f t="shared" si="42"/>
        <v>1449795.3810999999</v>
      </c>
      <c r="CH15" s="29">
        <f t="shared" ref="CH15:CI15" si="43">SUM(CH11:CH14)</f>
        <v>1379809.7262999997</v>
      </c>
      <c r="CI15" s="29">
        <f t="shared" si="43"/>
        <v>1228582.1379</v>
      </c>
      <c r="CJ15" s="29">
        <f t="shared" ref="CJ15:CK15" si="44">SUM(CJ11:CJ14)</f>
        <v>1276752.1514999995</v>
      </c>
      <c r="CK15" s="29">
        <f t="shared" si="44"/>
        <v>1322665.0233499995</v>
      </c>
      <c r="CL15" s="29">
        <f t="shared" ref="CL15:CM15" si="45">SUM(CL11:CL14)</f>
        <v>1295608.5150499991</v>
      </c>
      <c r="CM15" s="29">
        <f t="shared" si="45"/>
        <v>1403204.6276000002</v>
      </c>
      <c r="CN15" s="29">
        <f t="shared" ref="CN15:CO15" si="46">SUM(CN11:CN14)</f>
        <v>1699275.0491999993</v>
      </c>
      <c r="CO15" s="29">
        <f t="shared" si="46"/>
        <v>2051588.9595500003</v>
      </c>
      <c r="CP15" s="29">
        <f t="shared" ref="CP15:CQ15" si="47">SUM(CP11:CP14)</f>
        <v>1338602.8286499998</v>
      </c>
      <c r="CQ15" s="29">
        <f t="shared" si="47"/>
        <v>1319504.94095</v>
      </c>
      <c r="CR15" s="29">
        <f t="shared" ref="CR15:CS15" si="48">SUM(CR11:CR14)</f>
        <v>1375606.4665999997</v>
      </c>
      <c r="CS15" s="29">
        <f t="shared" si="48"/>
        <v>1370921.1039499999</v>
      </c>
      <c r="CT15" s="27"/>
      <c r="CU15" s="29">
        <f t="shared" si="37"/>
        <v>7456224.2996999994</v>
      </c>
      <c r="CV15" s="27"/>
      <c r="CW15" s="29">
        <f t="shared" ca="1" si="38"/>
        <v>7112119.3743999982</v>
      </c>
      <c r="CX15" s="27"/>
    </row>
    <row r="16" spans="2:104" s="45" customFormat="1" ht="17.45" customHeight="1">
      <c r="B16" s="40" t="s">
        <v>29</v>
      </c>
      <c r="C16" s="41"/>
      <c r="D16" s="41"/>
      <c r="E16" s="41"/>
      <c r="F16" s="41"/>
      <c r="G16" s="42"/>
      <c r="H16" s="42"/>
      <c r="I16" s="43">
        <v>-200926.26945000002</v>
      </c>
      <c r="J16" s="43">
        <v>-239549.34670000002</v>
      </c>
      <c r="K16" s="43">
        <v>-184166.19944999999</v>
      </c>
      <c r="L16" s="43">
        <v>-183552.63444999998</v>
      </c>
      <c r="M16" s="43">
        <v>-183277.20545000001</v>
      </c>
      <c r="N16" s="43">
        <v>-176208.04605</v>
      </c>
      <c r="O16" s="43">
        <v>-163213.76499999998</v>
      </c>
      <c r="P16" s="43">
        <v>-157125.72195000001</v>
      </c>
      <c r="Q16" s="43">
        <v>-155300.72195000001</v>
      </c>
      <c r="R16" s="43">
        <v>-153475.72195000001</v>
      </c>
      <c r="S16" s="43">
        <v>-151650.72195000001</v>
      </c>
      <c r="T16" s="43">
        <v>-133933.08904999998</v>
      </c>
      <c r="U16" s="43">
        <v>-195510.66589999999</v>
      </c>
      <c r="V16" s="43">
        <v>-195606.76674999998</v>
      </c>
      <c r="W16" s="43">
        <v>-187596.10809999998</v>
      </c>
      <c r="X16" s="43">
        <v>-177830.19</v>
      </c>
      <c r="Y16" s="43">
        <v>-171913.44874999998</v>
      </c>
      <c r="Z16" s="43">
        <v>-178033.09350000002</v>
      </c>
      <c r="AA16" s="43">
        <v>-156567.18069999997</v>
      </c>
      <c r="AB16" s="43">
        <v>-158847.27364999999</v>
      </c>
      <c r="AC16" s="43">
        <v>-184139.83184999999</v>
      </c>
      <c r="AD16" s="43">
        <v>-132774.75425</v>
      </c>
      <c r="AE16" s="43">
        <v>-132773.0716</v>
      </c>
      <c r="AF16" s="43">
        <v>-124054.33485</v>
      </c>
      <c r="AG16" s="43">
        <v>-203818.2776</v>
      </c>
      <c r="AH16" s="43">
        <v>-206453.55934999997</v>
      </c>
      <c r="AI16" s="43">
        <v>-199911.98919999998</v>
      </c>
      <c r="AJ16" s="43">
        <v>-185780.52875</v>
      </c>
      <c r="AK16" s="43">
        <v>-188051.99309999999</v>
      </c>
      <c r="AL16" s="43">
        <v>-187615.43850000002</v>
      </c>
      <c r="AM16" s="43">
        <v>-184946.00735</v>
      </c>
      <c r="AN16" s="43">
        <v>-185203.48929999999</v>
      </c>
      <c r="AO16" s="43">
        <v>-164481.34065000003</v>
      </c>
      <c r="AP16" s="43">
        <v>-164873.70104999997</v>
      </c>
      <c r="AQ16" s="43">
        <v>-168276.23104999997</v>
      </c>
      <c r="AR16" s="43">
        <v>-166311.50539999999</v>
      </c>
      <c r="AS16" s="43">
        <v>-215339.86395</v>
      </c>
      <c r="AT16" s="43">
        <v>-211372.20809999999</v>
      </c>
      <c r="AU16" s="43">
        <v>-216423.27519999997</v>
      </c>
      <c r="AV16" s="43">
        <v>-223037.93295000002</v>
      </c>
      <c r="AW16" s="43">
        <v>-214185.94564999998</v>
      </c>
      <c r="AX16" s="43">
        <v>-187297.42494999999</v>
      </c>
      <c r="AY16" s="43">
        <v>-189096.15225000001</v>
      </c>
      <c r="AZ16" s="43">
        <v>-170022.79254999998</v>
      </c>
      <c r="BA16" s="43">
        <v>-160391.4682</v>
      </c>
      <c r="BB16" s="43">
        <v>-143970.09994999997</v>
      </c>
      <c r="BC16" s="43">
        <v>-137184.37034999998</v>
      </c>
      <c r="BD16" s="43">
        <v>-122712.85399999999</v>
      </c>
      <c r="BE16" s="43">
        <v>-222594.81564999997</v>
      </c>
      <c r="BF16" s="43">
        <v>-220069.4135</v>
      </c>
      <c r="BG16" s="43">
        <v>-226640.58880000003</v>
      </c>
      <c r="BH16" s="43">
        <v>-227339.05279999998</v>
      </c>
      <c r="BI16" s="43">
        <v>-216523.04795000001</v>
      </c>
      <c r="BJ16" s="43">
        <v>-204318.78750000001</v>
      </c>
      <c r="BK16" s="43">
        <v>-196827.63700000002</v>
      </c>
      <c r="BL16" s="43">
        <v>-170993.25090000001</v>
      </c>
      <c r="BM16" s="43">
        <v>-145758.37364999999</v>
      </c>
      <c r="BN16" s="43">
        <v>-128131.36295000001</v>
      </c>
      <c r="BO16" s="43">
        <v>-128042.9855</v>
      </c>
      <c r="BP16" s="43">
        <v>-124186.46120000001</v>
      </c>
      <c r="BQ16" s="43">
        <v>-174469.8321</v>
      </c>
      <c r="BR16" s="43">
        <v>-183801.76155</v>
      </c>
      <c r="BS16" s="43">
        <v>-172421.32800000001</v>
      </c>
      <c r="BT16" s="43">
        <v>-170186.60819999996</v>
      </c>
      <c r="BU16" s="43">
        <v>-167869.09179999997</v>
      </c>
      <c r="BV16" s="43">
        <v>-153744.5919</v>
      </c>
      <c r="BW16" s="43">
        <v>-153103.3964</v>
      </c>
      <c r="BX16" s="43">
        <v>-158179.56819999998</v>
      </c>
      <c r="BY16" s="43">
        <v>-168437.05734999999</v>
      </c>
      <c r="BZ16" s="43">
        <v>-166131.3414</v>
      </c>
      <c r="CA16" s="43">
        <v>-164986.07725</v>
      </c>
      <c r="CB16" s="43">
        <v>-165422.96035000001</v>
      </c>
      <c r="CC16" s="43">
        <v>-256562.68289999999</v>
      </c>
      <c r="CD16" s="43">
        <v>-264546.80969999998</v>
      </c>
      <c r="CE16" s="43">
        <v>-231766.78384999998</v>
      </c>
      <c r="CF16" s="43">
        <v>-231672.43865</v>
      </c>
      <c r="CG16" s="43">
        <v>-225877.61835</v>
      </c>
      <c r="CH16" s="43">
        <v>-201329.13089999996</v>
      </c>
      <c r="CI16" s="43">
        <v>-173879.62345000001</v>
      </c>
      <c r="CJ16" s="43">
        <v>-195962.97389999998</v>
      </c>
      <c r="CK16" s="43">
        <v>-179288.14599999998</v>
      </c>
      <c r="CL16" s="43">
        <v>-178422.2273</v>
      </c>
      <c r="CM16" s="43">
        <v>-190404.37794999999</v>
      </c>
      <c r="CN16" s="43">
        <v>-194494.73949999997</v>
      </c>
      <c r="CO16" s="43">
        <v>-195305.22200000001</v>
      </c>
      <c r="CP16" s="43">
        <v>-203719.23485000001</v>
      </c>
      <c r="CQ16" s="43">
        <v>-206827.04194999998</v>
      </c>
      <c r="CR16" s="43">
        <v>-232869.52549999999</v>
      </c>
      <c r="CS16" s="43">
        <v>-212596.73930000002</v>
      </c>
      <c r="CT16" s="42"/>
      <c r="CU16" s="43">
        <f t="shared" si="37"/>
        <v>-1051317.7635999999</v>
      </c>
      <c r="CV16" s="43"/>
      <c r="CW16" s="43">
        <f t="shared" ca="1" si="38"/>
        <v>-1210426.33345</v>
      </c>
      <c r="CX16" s="43"/>
    </row>
    <row r="17" spans="2:102" s="45" customFormat="1" ht="17.45" customHeight="1">
      <c r="B17" s="40" t="s">
        <v>30</v>
      </c>
      <c r="C17" s="41"/>
      <c r="D17" s="41"/>
      <c r="E17" s="41"/>
      <c r="F17" s="41"/>
      <c r="G17" s="42"/>
      <c r="H17" s="42"/>
      <c r="I17" s="43">
        <v>-138584.98484999998</v>
      </c>
      <c r="J17" s="43">
        <v>-103708.73479999998</v>
      </c>
      <c r="K17" s="43">
        <v>-138809.49635</v>
      </c>
      <c r="L17" s="43">
        <v>-86299.723999999987</v>
      </c>
      <c r="M17" s="43">
        <v>-82309.872499999998</v>
      </c>
      <c r="N17" s="43">
        <v>-105944.95839999999</v>
      </c>
      <c r="O17" s="43">
        <v>-125726.24654999997</v>
      </c>
      <c r="P17" s="43">
        <v>-159524.8414</v>
      </c>
      <c r="Q17" s="43">
        <v>-169785.56445000001</v>
      </c>
      <c r="R17" s="43">
        <v>-219201.21720000001</v>
      </c>
      <c r="S17" s="43">
        <v>-134249.55865000002</v>
      </c>
      <c r="T17" s="43">
        <v>-171069.36069999996</v>
      </c>
      <c r="U17" s="43">
        <v>-107114.88560000002</v>
      </c>
      <c r="V17" s="43">
        <v>-104245.95639999963</v>
      </c>
      <c r="W17" s="43">
        <v>-114616.16119999996</v>
      </c>
      <c r="X17" s="43">
        <v>-43907.988900000004</v>
      </c>
      <c r="Y17" s="43">
        <v>-17419.208900000005</v>
      </c>
      <c r="Z17" s="43">
        <v>-29784.481800000009</v>
      </c>
      <c r="AA17" s="43">
        <v>-41388.587349999994</v>
      </c>
      <c r="AB17" s="43">
        <v>-26683.978350000001</v>
      </c>
      <c r="AC17" s="43">
        <v>-46161.816449999991</v>
      </c>
      <c r="AD17" s="43">
        <v>-102766.87055000002</v>
      </c>
      <c r="AE17" s="43">
        <v>-72456.901900000012</v>
      </c>
      <c r="AF17" s="43">
        <v>-146763.74424999999</v>
      </c>
      <c r="AG17" s="43">
        <v>-86973.349750000023</v>
      </c>
      <c r="AH17" s="43">
        <v>-78547.894150000007</v>
      </c>
      <c r="AI17" s="43">
        <v>-90547.502750000014</v>
      </c>
      <c r="AJ17" s="43">
        <v>-70607.738899999997</v>
      </c>
      <c r="AK17" s="43">
        <v>-62832.611100000002</v>
      </c>
      <c r="AL17" s="43">
        <v>-56554.702349999985</v>
      </c>
      <c r="AM17" s="43">
        <v>-62045.328000000016</v>
      </c>
      <c r="AN17" s="43">
        <v>-77956.52115</v>
      </c>
      <c r="AO17" s="43">
        <v>-85246.87420000002</v>
      </c>
      <c r="AP17" s="43">
        <v>-99067.934999999983</v>
      </c>
      <c r="AQ17" s="43">
        <v>-100594.61319999999</v>
      </c>
      <c r="AR17" s="43">
        <v>-133043.51105000003</v>
      </c>
      <c r="AS17" s="43">
        <v>-90212.896299999949</v>
      </c>
      <c r="AT17" s="43">
        <v>-87082.809599999964</v>
      </c>
      <c r="AU17" s="43">
        <v>-104549.50135000002</v>
      </c>
      <c r="AV17" s="43">
        <v>-85204.023199999996</v>
      </c>
      <c r="AW17" s="43">
        <v>-85532.271349999995</v>
      </c>
      <c r="AX17" s="43">
        <v>-104535.36489999996</v>
      </c>
      <c r="AY17" s="43">
        <v>-98255.273450000022</v>
      </c>
      <c r="AZ17" s="43">
        <v>-90370.287949999998</v>
      </c>
      <c r="BA17" s="43">
        <v>-116700.29295000005</v>
      </c>
      <c r="BB17" s="43">
        <v>-31874.559400000002</v>
      </c>
      <c r="BC17" s="43">
        <v>-201702.6427</v>
      </c>
      <c r="BD17" s="43">
        <v>-150761.88124999998</v>
      </c>
      <c r="BE17" s="43">
        <v>-65012.43855000005</v>
      </c>
      <c r="BF17" s="43">
        <v>-97689.8848</v>
      </c>
      <c r="BG17" s="43">
        <v>-125848.22225000002</v>
      </c>
      <c r="BH17" s="43">
        <v>-106984.50394999997</v>
      </c>
      <c r="BI17" s="43">
        <v>-101443.32215000001</v>
      </c>
      <c r="BJ17" s="43">
        <v>-99819.002799999987</v>
      </c>
      <c r="BK17" s="43">
        <v>-84397.544750000045</v>
      </c>
      <c r="BL17" s="43">
        <v>-146173.93709999998</v>
      </c>
      <c r="BM17" s="43">
        <v>-147977.20500000002</v>
      </c>
      <c r="BN17" s="43">
        <v>-139706.60430000001</v>
      </c>
      <c r="BO17" s="43">
        <v>-125390.44654999999</v>
      </c>
      <c r="BP17" s="43">
        <v>-112206.03334999998</v>
      </c>
      <c r="BQ17" s="43">
        <v>-113314.10765000002</v>
      </c>
      <c r="BR17" s="43">
        <v>-104820.86425000004</v>
      </c>
      <c r="BS17" s="43">
        <v>-120104.87059999999</v>
      </c>
      <c r="BT17" s="43">
        <v>-128731.86825000001</v>
      </c>
      <c r="BU17" s="43">
        <v>-106248.1201</v>
      </c>
      <c r="BV17" s="43">
        <v>-108288.76575000002</v>
      </c>
      <c r="BW17" s="43">
        <v>-114873.68330000002</v>
      </c>
      <c r="BX17" s="43">
        <v>-151230.03024999998</v>
      </c>
      <c r="BY17" s="43">
        <v>-137161.72939999998</v>
      </c>
      <c r="BZ17" s="43">
        <v>-126253.82484999998</v>
      </c>
      <c r="CA17" s="43">
        <v>-200070.43934999997</v>
      </c>
      <c r="CB17" s="43">
        <v>-186890.94269999999</v>
      </c>
      <c r="CC17" s="43">
        <v>-199686.69659999994</v>
      </c>
      <c r="CD17" s="43">
        <v>-162175.81815000001</v>
      </c>
      <c r="CE17" s="43">
        <v>-177554.43614999996</v>
      </c>
      <c r="CF17" s="43">
        <v>-148407.13484999997</v>
      </c>
      <c r="CG17" s="43">
        <v>-213073.35265000004</v>
      </c>
      <c r="CH17" s="43">
        <v>-184330.34359999999</v>
      </c>
      <c r="CI17" s="43">
        <v>-249027.5864</v>
      </c>
      <c r="CJ17" s="43">
        <v>-144060.24765</v>
      </c>
      <c r="CK17" s="43">
        <v>-316114.90394999995</v>
      </c>
      <c r="CL17" s="43">
        <v>-327476.26260000002</v>
      </c>
      <c r="CM17" s="43">
        <v>-225102.82554999998</v>
      </c>
      <c r="CN17" s="43">
        <v>-263313.54404999997</v>
      </c>
      <c r="CO17" s="43">
        <v>-193702.01059999998</v>
      </c>
      <c r="CP17" s="43">
        <v>-174143.05855000002</v>
      </c>
      <c r="CQ17" s="43">
        <v>-219401.83580000006</v>
      </c>
      <c r="CR17" s="43">
        <v>-137341.36050000001</v>
      </c>
      <c r="CS17" s="43">
        <v>-134834.65729999999</v>
      </c>
      <c r="CT17" s="42"/>
      <c r="CU17" s="43">
        <f t="shared" si="37"/>
        <v>-859422.92275000003</v>
      </c>
      <c r="CV17" s="43"/>
      <c r="CW17" s="43">
        <f t="shared" ca="1" si="38"/>
        <v>-900897.43839999987</v>
      </c>
      <c r="CX17" s="43"/>
    </row>
    <row r="18" spans="2:102" ht="17.45" customHeight="1">
      <c r="B18" s="28" t="s">
        <v>4</v>
      </c>
      <c r="C18" s="16"/>
      <c r="D18" s="16"/>
      <c r="E18" s="16"/>
      <c r="F18" s="16"/>
      <c r="G18" s="27"/>
      <c r="H18" s="27"/>
      <c r="I18" s="29">
        <f>I17+I16</f>
        <v>-339511.25430000003</v>
      </c>
      <c r="J18" s="29">
        <f t="shared" ref="J18:BU18" si="49">J17+J16</f>
        <v>-343258.08149999997</v>
      </c>
      <c r="K18" s="29">
        <f t="shared" si="49"/>
        <v>-322975.69579999999</v>
      </c>
      <c r="L18" s="29">
        <f t="shared" si="49"/>
        <v>-269852.35844999994</v>
      </c>
      <c r="M18" s="29">
        <f t="shared" si="49"/>
        <v>-265587.07795000001</v>
      </c>
      <c r="N18" s="29">
        <f t="shared" si="49"/>
        <v>-282153.00445000001</v>
      </c>
      <c r="O18" s="29">
        <f t="shared" si="49"/>
        <v>-288940.01154999994</v>
      </c>
      <c r="P18" s="29">
        <f t="shared" si="49"/>
        <v>-316650.56335000001</v>
      </c>
      <c r="Q18" s="29">
        <f t="shared" si="49"/>
        <v>-325086.28639999998</v>
      </c>
      <c r="R18" s="29">
        <f t="shared" si="49"/>
        <v>-372676.93914999999</v>
      </c>
      <c r="S18" s="29">
        <f t="shared" si="49"/>
        <v>-285900.28060000006</v>
      </c>
      <c r="T18" s="29">
        <f t="shared" si="49"/>
        <v>-305002.44974999991</v>
      </c>
      <c r="U18" s="29">
        <f t="shared" si="49"/>
        <v>-302625.5515</v>
      </c>
      <c r="V18" s="29">
        <f t="shared" si="49"/>
        <v>-299852.72314999963</v>
      </c>
      <c r="W18" s="29">
        <f t="shared" si="49"/>
        <v>-302212.26929999993</v>
      </c>
      <c r="X18" s="29">
        <f t="shared" si="49"/>
        <v>-221738.1789</v>
      </c>
      <c r="Y18" s="29">
        <f t="shared" si="49"/>
        <v>-189332.65764999998</v>
      </c>
      <c r="Z18" s="29">
        <f t="shared" si="49"/>
        <v>-207817.57530000003</v>
      </c>
      <c r="AA18" s="29">
        <f t="shared" si="49"/>
        <v>-197955.76804999996</v>
      </c>
      <c r="AB18" s="29">
        <f t="shared" si="49"/>
        <v>-185531.25199999998</v>
      </c>
      <c r="AC18" s="29">
        <f t="shared" si="49"/>
        <v>-230301.64829999997</v>
      </c>
      <c r="AD18" s="29">
        <f t="shared" si="49"/>
        <v>-235541.62480000002</v>
      </c>
      <c r="AE18" s="29">
        <f t="shared" si="49"/>
        <v>-205229.97350000002</v>
      </c>
      <c r="AF18" s="29">
        <f t="shared" si="49"/>
        <v>-270818.07909999997</v>
      </c>
      <c r="AG18" s="29">
        <f t="shared" si="49"/>
        <v>-290791.62735000002</v>
      </c>
      <c r="AH18" s="29">
        <f t="shared" si="49"/>
        <v>-285001.45349999995</v>
      </c>
      <c r="AI18" s="29">
        <f t="shared" si="49"/>
        <v>-290459.49195</v>
      </c>
      <c r="AJ18" s="29">
        <f t="shared" si="49"/>
        <v>-256388.26764999999</v>
      </c>
      <c r="AK18" s="29">
        <f t="shared" si="49"/>
        <v>-250884.6042</v>
      </c>
      <c r="AL18" s="29">
        <f t="shared" si="49"/>
        <v>-244170.14085</v>
      </c>
      <c r="AM18" s="29">
        <f t="shared" si="49"/>
        <v>-246991.33535000001</v>
      </c>
      <c r="AN18" s="29">
        <f t="shared" si="49"/>
        <v>-263160.01045</v>
      </c>
      <c r="AO18" s="29">
        <f t="shared" si="49"/>
        <v>-249728.21485000005</v>
      </c>
      <c r="AP18" s="29">
        <f t="shared" si="49"/>
        <v>-263941.63604999997</v>
      </c>
      <c r="AQ18" s="29">
        <f t="shared" si="49"/>
        <v>-268870.84424999997</v>
      </c>
      <c r="AR18" s="29">
        <f t="shared" si="49"/>
        <v>-299355.01645</v>
      </c>
      <c r="AS18" s="29">
        <f t="shared" si="49"/>
        <v>-305552.76024999993</v>
      </c>
      <c r="AT18" s="29">
        <f t="shared" si="49"/>
        <v>-298455.01769999997</v>
      </c>
      <c r="AU18" s="29">
        <f t="shared" si="49"/>
        <v>-320972.77655000001</v>
      </c>
      <c r="AV18" s="29">
        <f t="shared" si="49"/>
        <v>-308241.95614999998</v>
      </c>
      <c r="AW18" s="29">
        <f t="shared" si="49"/>
        <v>-299718.21699999995</v>
      </c>
      <c r="AX18" s="29">
        <f t="shared" si="49"/>
        <v>-291832.78984999994</v>
      </c>
      <c r="AY18" s="29">
        <f t="shared" si="49"/>
        <v>-287351.42570000002</v>
      </c>
      <c r="AZ18" s="29">
        <f t="shared" si="49"/>
        <v>-260393.08049999998</v>
      </c>
      <c r="BA18" s="29">
        <f t="shared" si="49"/>
        <v>-277091.76115000003</v>
      </c>
      <c r="BB18" s="29">
        <f t="shared" si="49"/>
        <v>-175844.65934999997</v>
      </c>
      <c r="BC18" s="29">
        <f t="shared" si="49"/>
        <v>-338887.01304999995</v>
      </c>
      <c r="BD18" s="29">
        <f t="shared" si="49"/>
        <v>-273474.73524999997</v>
      </c>
      <c r="BE18" s="29">
        <f t="shared" si="49"/>
        <v>-287607.25420000002</v>
      </c>
      <c r="BF18" s="29">
        <f t="shared" si="49"/>
        <v>-317759.29830000002</v>
      </c>
      <c r="BG18" s="29">
        <f t="shared" si="49"/>
        <v>-352488.81105000002</v>
      </c>
      <c r="BH18" s="29">
        <f t="shared" si="49"/>
        <v>-334323.55674999993</v>
      </c>
      <c r="BI18" s="29">
        <f t="shared" si="49"/>
        <v>-317966.3701</v>
      </c>
      <c r="BJ18" s="29">
        <f t="shared" si="49"/>
        <v>-304137.79029999999</v>
      </c>
      <c r="BK18" s="29">
        <f t="shared" si="49"/>
        <v>-281225.18175000005</v>
      </c>
      <c r="BL18" s="29">
        <f t="shared" si="49"/>
        <v>-317167.18799999997</v>
      </c>
      <c r="BM18" s="29">
        <f t="shared" si="49"/>
        <v>-293735.57865000004</v>
      </c>
      <c r="BN18" s="29">
        <f t="shared" si="49"/>
        <v>-267837.96724999999</v>
      </c>
      <c r="BO18" s="29">
        <f t="shared" si="49"/>
        <v>-253433.43205</v>
      </c>
      <c r="BP18" s="29">
        <f t="shared" si="49"/>
        <v>-236392.49455</v>
      </c>
      <c r="BQ18" s="29">
        <f t="shared" si="49"/>
        <v>-287783.93975000002</v>
      </c>
      <c r="BR18" s="29">
        <f t="shared" si="49"/>
        <v>-288622.62580000004</v>
      </c>
      <c r="BS18" s="29">
        <f t="shared" si="49"/>
        <v>-292526.1986</v>
      </c>
      <c r="BT18" s="29">
        <f t="shared" si="49"/>
        <v>-298918.47644999996</v>
      </c>
      <c r="BU18" s="29">
        <f t="shared" si="49"/>
        <v>-274117.21189999999</v>
      </c>
      <c r="BV18" s="29">
        <f t="shared" ref="BV18:CC18" si="50">BV17+BV16</f>
        <v>-262033.35765000002</v>
      </c>
      <c r="BW18" s="29">
        <f t="shared" si="50"/>
        <v>-267977.0797</v>
      </c>
      <c r="BX18" s="29">
        <f t="shared" si="50"/>
        <v>-309409.59844999993</v>
      </c>
      <c r="BY18" s="29">
        <f t="shared" si="50"/>
        <v>-305598.78674999997</v>
      </c>
      <c r="BZ18" s="29">
        <f t="shared" si="50"/>
        <v>-292385.16625000001</v>
      </c>
      <c r="CA18" s="29">
        <f t="shared" si="50"/>
        <v>-365056.51659999997</v>
      </c>
      <c r="CB18" s="29">
        <f t="shared" si="50"/>
        <v>-352313.90304999996</v>
      </c>
      <c r="CC18" s="29">
        <f t="shared" si="50"/>
        <v>-456249.37949999992</v>
      </c>
      <c r="CD18" s="29">
        <f t="shared" ref="CD18:CE18" si="51">CD17+CD16</f>
        <v>-426722.62784999999</v>
      </c>
      <c r="CE18" s="29">
        <f t="shared" si="51"/>
        <v>-409321.22</v>
      </c>
      <c r="CF18" s="29">
        <f t="shared" ref="CF18:CG18" si="52">CF17+CF16</f>
        <v>-380079.57349999994</v>
      </c>
      <c r="CG18" s="29">
        <f t="shared" si="52"/>
        <v>-438950.97100000002</v>
      </c>
      <c r="CH18" s="29">
        <f t="shared" ref="CH18:CI18" si="53">CH17+CH16</f>
        <v>-385659.47449999995</v>
      </c>
      <c r="CI18" s="29">
        <f t="shared" si="53"/>
        <v>-422907.20984999998</v>
      </c>
      <c r="CJ18" s="29">
        <f t="shared" ref="CJ18:CK18" si="54">CJ17+CJ16</f>
        <v>-340023.22155000002</v>
      </c>
      <c r="CK18" s="29">
        <f t="shared" si="54"/>
        <v>-495403.0499499999</v>
      </c>
      <c r="CL18" s="29">
        <f t="shared" ref="CL18:CM18" si="55">CL17+CL16</f>
        <v>-505898.48990000004</v>
      </c>
      <c r="CM18" s="29">
        <f t="shared" si="55"/>
        <v>-415507.20349999995</v>
      </c>
      <c r="CN18" s="29">
        <f t="shared" ref="CN18:CO18" si="56">CN17+CN16</f>
        <v>-457808.28354999993</v>
      </c>
      <c r="CO18" s="29">
        <f t="shared" si="56"/>
        <v>-389007.23259999999</v>
      </c>
      <c r="CP18" s="29">
        <f t="shared" ref="CP18:CQ18" si="57">CP17+CP16</f>
        <v>-377862.29340000002</v>
      </c>
      <c r="CQ18" s="29">
        <f t="shared" si="57"/>
        <v>-426228.87775000004</v>
      </c>
      <c r="CR18" s="29">
        <f t="shared" ref="CR18:CS18" si="58">CR17+CR16</f>
        <v>-370210.886</v>
      </c>
      <c r="CS18" s="29">
        <f t="shared" si="58"/>
        <v>-347431.39659999998</v>
      </c>
      <c r="CT18" s="27"/>
      <c r="CU18" s="38">
        <f t="shared" si="37"/>
        <v>-1910740.6863500001</v>
      </c>
      <c r="CV18" s="27"/>
      <c r="CW18" s="38">
        <f t="shared" ca="1" si="38"/>
        <v>-2111323.7718499997</v>
      </c>
      <c r="CX18" s="27"/>
    </row>
    <row r="19" spans="2:102" ht="17.45" customHeight="1">
      <c r="B19" s="47" t="s">
        <v>74</v>
      </c>
      <c r="C19" s="48"/>
      <c r="D19" s="48"/>
      <c r="E19" s="48"/>
      <c r="F19" s="68"/>
      <c r="G19" s="27"/>
      <c r="H19" s="27"/>
      <c r="I19" s="49">
        <f>I18+I15</f>
        <v>1252095.67515</v>
      </c>
      <c r="J19" s="49">
        <f t="shared" ref="J19:BU19" si="59">J18+J15</f>
        <v>679161.81449999998</v>
      </c>
      <c r="K19" s="49">
        <f t="shared" si="59"/>
        <v>597999.06034999981</v>
      </c>
      <c r="L19" s="49">
        <f t="shared" si="59"/>
        <v>708549.9939</v>
      </c>
      <c r="M19" s="49">
        <f t="shared" si="59"/>
        <v>801900.00314999977</v>
      </c>
      <c r="N19" s="49">
        <f t="shared" si="59"/>
        <v>726640.75899999996</v>
      </c>
      <c r="O19" s="49">
        <f t="shared" si="59"/>
        <v>709350.77469999972</v>
      </c>
      <c r="P19" s="49">
        <f t="shared" si="59"/>
        <v>728989.81869999995</v>
      </c>
      <c r="Q19" s="49">
        <f t="shared" si="59"/>
        <v>650688.96385000017</v>
      </c>
      <c r="R19" s="49">
        <f t="shared" si="59"/>
        <v>630934.2696</v>
      </c>
      <c r="S19" s="49">
        <f t="shared" si="59"/>
        <v>737962.95680000016</v>
      </c>
      <c r="T19" s="49">
        <f t="shared" si="59"/>
        <v>835570.97575000045</v>
      </c>
      <c r="U19" s="49">
        <f t="shared" si="59"/>
        <v>1348936.6502499992</v>
      </c>
      <c r="V19" s="49">
        <f t="shared" si="59"/>
        <v>773578.00700000033</v>
      </c>
      <c r="W19" s="49">
        <f t="shared" si="59"/>
        <v>546280.90364999988</v>
      </c>
      <c r="X19" s="49">
        <f t="shared" si="59"/>
        <v>146204.04594999988</v>
      </c>
      <c r="Y19" s="49">
        <f t="shared" si="59"/>
        <v>-10476.810349999956</v>
      </c>
      <c r="Z19" s="49">
        <f t="shared" si="59"/>
        <v>-54519.119250000105</v>
      </c>
      <c r="AA19" s="49">
        <f t="shared" si="59"/>
        <v>218304.65675000002</v>
      </c>
      <c r="AB19" s="49">
        <f t="shared" si="59"/>
        <v>280997.45094999985</v>
      </c>
      <c r="AC19" s="49">
        <f t="shared" si="59"/>
        <v>445525.24515000009</v>
      </c>
      <c r="AD19" s="49">
        <f t="shared" si="59"/>
        <v>468139.13404999976</v>
      </c>
      <c r="AE19" s="49">
        <f t="shared" si="59"/>
        <v>635248.23745000013</v>
      </c>
      <c r="AF19" s="49">
        <f t="shared" si="59"/>
        <v>645427.02529999975</v>
      </c>
      <c r="AG19" s="49">
        <f t="shared" si="59"/>
        <v>999242.98729999945</v>
      </c>
      <c r="AH19" s="49">
        <f t="shared" si="59"/>
        <v>425479.90504999994</v>
      </c>
      <c r="AI19" s="49">
        <f t="shared" si="59"/>
        <v>498881.47439999989</v>
      </c>
      <c r="AJ19" s="49">
        <f t="shared" si="59"/>
        <v>271586.82020000002</v>
      </c>
      <c r="AK19" s="49">
        <f t="shared" si="59"/>
        <v>397603.86589999992</v>
      </c>
      <c r="AL19" s="49">
        <f t="shared" si="59"/>
        <v>647624.65014999977</v>
      </c>
      <c r="AM19" s="49">
        <f t="shared" si="59"/>
        <v>778087.31190000009</v>
      </c>
      <c r="AN19" s="49">
        <f t="shared" si="59"/>
        <v>714936.58888249984</v>
      </c>
      <c r="AO19" s="49">
        <f t="shared" si="59"/>
        <v>728317.41204999993</v>
      </c>
      <c r="AP19" s="49">
        <f t="shared" si="59"/>
        <v>735242.12269999995</v>
      </c>
      <c r="AQ19" s="49">
        <f t="shared" si="59"/>
        <v>837215.03794999991</v>
      </c>
      <c r="AR19" s="49">
        <f t="shared" si="59"/>
        <v>817999.02894999948</v>
      </c>
      <c r="AS19" s="49">
        <f t="shared" si="59"/>
        <v>1268048.5731999995</v>
      </c>
      <c r="AT19" s="49">
        <f t="shared" si="59"/>
        <v>728839.66499999992</v>
      </c>
      <c r="AU19" s="49">
        <f t="shared" si="59"/>
        <v>861389.05729999999</v>
      </c>
      <c r="AV19" s="49">
        <f t="shared" si="59"/>
        <v>836639.52054999978</v>
      </c>
      <c r="AW19" s="49">
        <f t="shared" si="59"/>
        <v>821096.21089999983</v>
      </c>
      <c r="AX19" s="49">
        <f t="shared" si="59"/>
        <v>859720.65324999962</v>
      </c>
      <c r="AY19" s="49">
        <f t="shared" si="59"/>
        <v>944769.1024999998</v>
      </c>
      <c r="AZ19" s="49">
        <f t="shared" si="59"/>
        <v>822368.10085000028</v>
      </c>
      <c r="BA19" s="49">
        <f t="shared" si="59"/>
        <v>815620.06115000008</v>
      </c>
      <c r="BB19" s="49">
        <f t="shared" si="59"/>
        <v>936736.91249999974</v>
      </c>
      <c r="BC19" s="49">
        <f t="shared" si="59"/>
        <v>846098.39334999979</v>
      </c>
      <c r="BD19" s="49">
        <f t="shared" si="59"/>
        <v>1083947.8145999997</v>
      </c>
      <c r="BE19" s="49">
        <f t="shared" si="59"/>
        <v>1585334.1781500001</v>
      </c>
      <c r="BF19" s="49">
        <f t="shared" si="59"/>
        <v>813286.00660000055</v>
      </c>
      <c r="BG19" s="49">
        <f t="shared" si="59"/>
        <v>851991.30374999961</v>
      </c>
      <c r="BH19" s="49">
        <f t="shared" si="59"/>
        <v>924568.3600000001</v>
      </c>
      <c r="BI19" s="49">
        <f t="shared" si="59"/>
        <v>938114.83129999973</v>
      </c>
      <c r="BJ19" s="49">
        <f t="shared" si="59"/>
        <v>1073556.4397999998</v>
      </c>
      <c r="BK19" s="49">
        <f t="shared" si="59"/>
        <v>1062465.1154499999</v>
      </c>
      <c r="BL19" s="49">
        <f t="shared" si="59"/>
        <v>954859.00189999992</v>
      </c>
      <c r="BM19" s="49">
        <f t="shared" si="59"/>
        <v>861240.77604999975</v>
      </c>
      <c r="BN19" s="49">
        <f t="shared" si="59"/>
        <v>915431.49020000012</v>
      </c>
      <c r="BO19" s="49">
        <f t="shared" si="59"/>
        <v>1044490.4459000013</v>
      </c>
      <c r="BP19" s="49">
        <f t="shared" si="59"/>
        <v>1190922.4051500005</v>
      </c>
      <c r="BQ19" s="49">
        <f t="shared" si="59"/>
        <v>1599637.6849999996</v>
      </c>
      <c r="BR19" s="49">
        <f t="shared" si="59"/>
        <v>911171.02040000004</v>
      </c>
      <c r="BS19" s="49">
        <f t="shared" si="59"/>
        <v>899928.17359999963</v>
      </c>
      <c r="BT19" s="49">
        <f t="shared" si="59"/>
        <v>880678.60284999991</v>
      </c>
      <c r="BU19" s="49">
        <f t="shared" si="59"/>
        <v>909304.4541999998</v>
      </c>
      <c r="BV19" s="49">
        <f t="shared" ref="BV19:CC19" si="60">BV18+BV15</f>
        <v>979655.78060000006</v>
      </c>
      <c r="BW19" s="49">
        <f t="shared" si="60"/>
        <v>1046254.1368499998</v>
      </c>
      <c r="BX19" s="49">
        <f t="shared" si="60"/>
        <v>999414.55554999947</v>
      </c>
      <c r="BY19" s="49">
        <f t="shared" si="60"/>
        <v>873280.03094999958</v>
      </c>
      <c r="BZ19" s="49">
        <f t="shared" si="60"/>
        <v>1110296.5294999995</v>
      </c>
      <c r="CA19" s="49">
        <f t="shared" si="60"/>
        <v>974188.90550000011</v>
      </c>
      <c r="CB19" s="49">
        <f t="shared" si="60"/>
        <v>1216458.4439000003</v>
      </c>
      <c r="CC19" s="49">
        <f t="shared" si="60"/>
        <v>1545322.8525999994</v>
      </c>
      <c r="CD19" s="49">
        <f t="shared" ref="CD19:CE19" si="61">CD18+CD15</f>
        <v>780752.81564999954</v>
      </c>
      <c r="CE19" s="49">
        <f t="shared" si="61"/>
        <v>837925.0797499998</v>
      </c>
      <c r="CF19" s="49">
        <f t="shared" ref="CF19:CG19" si="62">CF18+CF15</f>
        <v>825950.44445000007</v>
      </c>
      <c r="CG19" s="49">
        <f t="shared" si="62"/>
        <v>1010844.4100999999</v>
      </c>
      <c r="CH19" s="49">
        <f t="shared" ref="CH19:CI19" si="63">CH18+CH15</f>
        <v>994150.25179999974</v>
      </c>
      <c r="CI19" s="49">
        <f t="shared" si="63"/>
        <v>805674.92804999999</v>
      </c>
      <c r="CJ19" s="49">
        <f t="shared" ref="CJ19:CK19" si="64">CJ18+CJ15</f>
        <v>936728.92994999944</v>
      </c>
      <c r="CK19" s="49">
        <f t="shared" si="64"/>
        <v>827261.97339999955</v>
      </c>
      <c r="CL19" s="49">
        <f t="shared" ref="CL19:CM19" si="65">CL18+CL15</f>
        <v>789710.02514999907</v>
      </c>
      <c r="CM19" s="49">
        <f t="shared" si="65"/>
        <v>987697.42410000029</v>
      </c>
      <c r="CN19" s="49">
        <f t="shared" ref="CN19:CO19" si="66">CN18+CN15</f>
        <v>1241466.7656499995</v>
      </c>
      <c r="CO19" s="49">
        <f t="shared" si="66"/>
        <v>1662581.7269500003</v>
      </c>
      <c r="CP19" s="49">
        <f t="shared" ref="CP19:CQ19" si="67">CP18+CP15</f>
        <v>960740.53524999972</v>
      </c>
      <c r="CQ19" s="49">
        <f t="shared" si="67"/>
        <v>893276.06319999998</v>
      </c>
      <c r="CR19" s="49">
        <f t="shared" ref="CR19:CS19" si="68">CR18+CR15</f>
        <v>1005395.5805999998</v>
      </c>
      <c r="CS19" s="49">
        <f t="shared" si="68"/>
        <v>1023489.7073499999</v>
      </c>
      <c r="CT19" s="27"/>
      <c r="CU19" s="49">
        <f t="shared" si="37"/>
        <v>5545483.6133499993</v>
      </c>
      <c r="CV19" s="27"/>
      <c r="CW19" s="49">
        <f t="shared" ca="1" si="38"/>
        <v>5000795.602549999</v>
      </c>
      <c r="CX19" s="27"/>
    </row>
    <row r="20" spans="2:102" s="45" customFormat="1" ht="17.45" customHeight="1" thickBot="1">
      <c r="B20" s="40" t="s">
        <v>31</v>
      </c>
      <c r="C20" s="41"/>
      <c r="D20" s="41"/>
      <c r="E20" s="41"/>
      <c r="F20" s="41"/>
      <c r="G20" s="27"/>
      <c r="H20" s="27"/>
      <c r="I20" s="43">
        <v>340914.26055010001</v>
      </c>
      <c r="J20" s="43">
        <v>275146.82305154996</v>
      </c>
      <c r="K20" s="43">
        <v>266773.59643268504</v>
      </c>
      <c r="L20" s="43">
        <v>333339.38855834998</v>
      </c>
      <c r="M20" s="43">
        <v>303195.34544450004</v>
      </c>
      <c r="N20" s="43">
        <v>323635.301923725</v>
      </c>
      <c r="O20" s="43">
        <v>344367.7471635</v>
      </c>
      <c r="P20" s="43">
        <v>278798.76533699996</v>
      </c>
      <c r="Q20" s="43">
        <v>231529.1149395</v>
      </c>
      <c r="R20" s="43">
        <v>284032.23681429995</v>
      </c>
      <c r="S20" s="43">
        <v>295898.79540625005</v>
      </c>
      <c r="T20" s="43">
        <v>432812.3855057499</v>
      </c>
      <c r="U20" s="43">
        <v>299005.374044</v>
      </c>
      <c r="V20" s="43">
        <v>273695.50163100002</v>
      </c>
      <c r="W20" s="43">
        <v>102429.199998</v>
      </c>
      <c r="X20" s="43">
        <v>-70141.416688500001</v>
      </c>
      <c r="Y20" s="43">
        <v>-18973.968847674998</v>
      </c>
      <c r="Z20" s="43">
        <v>51020.698877250012</v>
      </c>
      <c r="AA20" s="43">
        <v>102186.29622099998</v>
      </c>
      <c r="AB20" s="43">
        <v>168374.83996099999</v>
      </c>
      <c r="AC20" s="43">
        <v>169799.44706075001</v>
      </c>
      <c r="AD20" s="43">
        <v>226564.16632275001</v>
      </c>
      <c r="AE20" s="43">
        <v>233173.68129574999</v>
      </c>
      <c r="AF20" s="43">
        <v>314080.93004374998</v>
      </c>
      <c r="AG20" s="43">
        <v>157449.77170574997</v>
      </c>
      <c r="AH20" s="43">
        <v>168678.24657599998</v>
      </c>
      <c r="AI20" s="43">
        <v>2327.4009376250115</v>
      </c>
      <c r="AJ20" s="43">
        <v>29605.650049999997</v>
      </c>
      <c r="AK20" s="43">
        <v>209131.08864622997</v>
      </c>
      <c r="AL20" s="43">
        <v>211664.5074</v>
      </c>
      <c r="AM20" s="43">
        <v>198789.32579524998</v>
      </c>
      <c r="AN20" s="43">
        <v>183930.13632049999</v>
      </c>
      <c r="AO20" s="43">
        <v>169753.41017650001</v>
      </c>
      <c r="AP20" s="43">
        <v>252948.58065000002</v>
      </c>
      <c r="AQ20" s="43">
        <v>228094.47870000001</v>
      </c>
      <c r="AR20" s="43">
        <v>364871.82548674993</v>
      </c>
      <c r="AS20" s="43">
        <v>209954.98131850001</v>
      </c>
      <c r="AT20" s="43">
        <v>182781.74068949997</v>
      </c>
      <c r="AU20" s="43">
        <v>208209.770063</v>
      </c>
      <c r="AV20" s="43">
        <v>245222.51249999998</v>
      </c>
      <c r="AW20" s="43">
        <v>266134.71156043996</v>
      </c>
      <c r="AX20" s="43">
        <v>269619.59464674996</v>
      </c>
      <c r="AY20" s="43">
        <v>280165.41154999996</v>
      </c>
      <c r="AZ20" s="43">
        <v>230572.83965000001</v>
      </c>
      <c r="BA20" s="43">
        <v>241515.75109450001</v>
      </c>
      <c r="BB20" s="43">
        <v>293042.50204999995</v>
      </c>
      <c r="BC20" s="43">
        <v>260631.16700699998</v>
      </c>
      <c r="BD20" s="43">
        <v>427998.38862500008</v>
      </c>
      <c r="BE20" s="43">
        <v>245254.11005944002</v>
      </c>
      <c r="BF20" s="43">
        <v>237443.39160000003</v>
      </c>
      <c r="BG20" s="43">
        <v>220692.50446162498</v>
      </c>
      <c r="BH20" s="43">
        <v>270960.81553462497</v>
      </c>
      <c r="BI20" s="43">
        <v>265782.05748250004</v>
      </c>
      <c r="BJ20" s="43">
        <v>293462.89832812495</v>
      </c>
      <c r="BK20" s="43">
        <v>334183.88158862502</v>
      </c>
      <c r="BL20" s="43">
        <v>230566.40209025002</v>
      </c>
      <c r="BM20" s="43">
        <v>245020.39374999999</v>
      </c>
      <c r="BN20" s="43">
        <v>301937.09771624993</v>
      </c>
      <c r="BO20" s="43">
        <v>265700.36299999995</v>
      </c>
      <c r="BP20" s="43">
        <v>404247.37772125</v>
      </c>
      <c r="BQ20" s="43">
        <v>241410.43278999999</v>
      </c>
      <c r="BR20" s="43">
        <v>229923.44261824997</v>
      </c>
      <c r="BS20" s="43">
        <v>278555.76175075001</v>
      </c>
      <c r="BT20" s="43">
        <v>208611.03390069999</v>
      </c>
      <c r="BU20" s="43">
        <v>280225.49157199997</v>
      </c>
      <c r="BV20" s="43">
        <v>302018.57734514994</v>
      </c>
      <c r="BW20" s="43">
        <v>340481.20075757499</v>
      </c>
      <c r="BX20" s="43">
        <v>282137.322694025</v>
      </c>
      <c r="BY20" s="43">
        <v>221224.11869984999</v>
      </c>
      <c r="BZ20" s="43">
        <v>298351.40760645003</v>
      </c>
      <c r="CA20" s="43">
        <v>332912.6676095</v>
      </c>
      <c r="CB20" s="43">
        <v>504493.26832254993</v>
      </c>
      <c r="CC20" s="43">
        <v>277545.57745409996</v>
      </c>
      <c r="CD20" s="43">
        <v>239324.13978010003</v>
      </c>
      <c r="CE20" s="43">
        <v>276574.58887589996</v>
      </c>
      <c r="CF20" s="43">
        <v>292513.76555755001</v>
      </c>
      <c r="CG20" s="43">
        <v>342042.84325839992</v>
      </c>
      <c r="CH20" s="43">
        <v>323124.65245694999</v>
      </c>
      <c r="CI20" s="43">
        <v>317731.99015339999</v>
      </c>
      <c r="CJ20" s="43">
        <v>297677.13099574996</v>
      </c>
      <c r="CK20" s="43">
        <v>294652.72634464997</v>
      </c>
      <c r="CL20" s="43">
        <v>288251.0552379</v>
      </c>
      <c r="CM20" s="43">
        <v>326638.52978400001</v>
      </c>
      <c r="CN20" s="43">
        <v>514442.28677819995</v>
      </c>
      <c r="CO20" s="43">
        <v>341270.69763549994</v>
      </c>
      <c r="CP20" s="43">
        <v>281476.1109426</v>
      </c>
      <c r="CQ20" s="43">
        <v>320283.97469494998</v>
      </c>
      <c r="CR20" s="43">
        <v>320044.71963679994</v>
      </c>
      <c r="CS20" s="43">
        <v>443695.07145750005</v>
      </c>
      <c r="CT20" s="42"/>
      <c r="CU20" s="43">
        <f t="shared" si="37"/>
        <v>1706770.57436735</v>
      </c>
      <c r="CV20" s="43"/>
      <c r="CW20" s="43">
        <f t="shared" ca="1" si="38"/>
        <v>1428000.9149260498</v>
      </c>
      <c r="CX20" s="43"/>
    </row>
    <row r="21" spans="2:102" ht="17.45" customHeight="1">
      <c r="B21" s="30" t="s">
        <v>73</v>
      </c>
      <c r="C21" s="31"/>
      <c r="D21" s="31"/>
      <c r="E21" s="31"/>
      <c r="F21" s="31"/>
      <c r="G21" s="27"/>
      <c r="H21" s="27"/>
      <c r="I21" s="32">
        <f>I20+I19</f>
        <v>1593009.9357000999</v>
      </c>
      <c r="J21" s="32">
        <f t="shared" ref="J21:BU21" si="69">J20+J19</f>
        <v>954308.63755154994</v>
      </c>
      <c r="K21" s="32">
        <f t="shared" si="69"/>
        <v>864772.65678268485</v>
      </c>
      <c r="L21" s="32">
        <f t="shared" si="69"/>
        <v>1041889.3824583499</v>
      </c>
      <c r="M21" s="32">
        <f t="shared" si="69"/>
        <v>1105095.3485944998</v>
      </c>
      <c r="N21" s="32">
        <f t="shared" si="69"/>
        <v>1050276.0609237249</v>
      </c>
      <c r="O21" s="32">
        <f t="shared" si="69"/>
        <v>1053718.5218634997</v>
      </c>
      <c r="P21" s="32">
        <f t="shared" si="69"/>
        <v>1007788.5840369998</v>
      </c>
      <c r="Q21" s="32">
        <f t="shared" si="69"/>
        <v>882218.07878950017</v>
      </c>
      <c r="R21" s="32">
        <f t="shared" si="69"/>
        <v>914966.50641429995</v>
      </c>
      <c r="S21" s="32">
        <f t="shared" si="69"/>
        <v>1033861.7522062502</v>
      </c>
      <c r="T21" s="32">
        <f t="shared" si="69"/>
        <v>1268383.3612557503</v>
      </c>
      <c r="U21" s="32">
        <f t="shared" si="69"/>
        <v>1647942.0242939992</v>
      </c>
      <c r="V21" s="32">
        <f t="shared" si="69"/>
        <v>1047273.5086310003</v>
      </c>
      <c r="W21" s="32">
        <f t="shared" si="69"/>
        <v>648710.10364799993</v>
      </c>
      <c r="X21" s="32">
        <f t="shared" si="69"/>
        <v>76062.629261499882</v>
      </c>
      <c r="Y21" s="32">
        <f t="shared" si="69"/>
        <v>-29450.779197674954</v>
      </c>
      <c r="Z21" s="32">
        <f t="shared" si="69"/>
        <v>-3498.4203727500935</v>
      </c>
      <c r="AA21" s="32">
        <f t="shared" si="69"/>
        <v>320490.95297099999</v>
      </c>
      <c r="AB21" s="32">
        <f t="shared" si="69"/>
        <v>449372.29091099987</v>
      </c>
      <c r="AC21" s="32">
        <f t="shared" si="69"/>
        <v>615324.69221075007</v>
      </c>
      <c r="AD21" s="32">
        <f t="shared" si="69"/>
        <v>694703.3003727498</v>
      </c>
      <c r="AE21" s="32">
        <f t="shared" si="69"/>
        <v>868421.9187457501</v>
      </c>
      <c r="AF21" s="32">
        <f t="shared" si="69"/>
        <v>959507.95534374972</v>
      </c>
      <c r="AG21" s="32">
        <f t="shared" si="69"/>
        <v>1156692.7590057494</v>
      </c>
      <c r="AH21" s="32">
        <f t="shared" si="69"/>
        <v>594158.15162599995</v>
      </c>
      <c r="AI21" s="32">
        <f t="shared" si="69"/>
        <v>501208.87533762492</v>
      </c>
      <c r="AJ21" s="32">
        <f t="shared" si="69"/>
        <v>301192.47025000001</v>
      </c>
      <c r="AK21" s="32">
        <f t="shared" si="69"/>
        <v>606734.95454622991</v>
      </c>
      <c r="AL21" s="32">
        <f t="shared" si="69"/>
        <v>859289.15754999977</v>
      </c>
      <c r="AM21" s="32">
        <f t="shared" si="69"/>
        <v>976876.6376952501</v>
      </c>
      <c r="AN21" s="32">
        <f t="shared" si="69"/>
        <v>898866.72520299978</v>
      </c>
      <c r="AO21" s="32">
        <f t="shared" si="69"/>
        <v>898070.82222649991</v>
      </c>
      <c r="AP21" s="32">
        <f t="shared" si="69"/>
        <v>988190.70334999997</v>
      </c>
      <c r="AQ21" s="32">
        <f t="shared" si="69"/>
        <v>1065309.5166499999</v>
      </c>
      <c r="AR21" s="32">
        <f t="shared" si="69"/>
        <v>1182870.8544367494</v>
      </c>
      <c r="AS21" s="32">
        <f t="shared" si="69"/>
        <v>1478003.5545184994</v>
      </c>
      <c r="AT21" s="32">
        <f t="shared" si="69"/>
        <v>911621.40568949992</v>
      </c>
      <c r="AU21" s="32">
        <f t="shared" si="69"/>
        <v>1069598.827363</v>
      </c>
      <c r="AV21" s="32">
        <f t="shared" si="69"/>
        <v>1081862.0330499997</v>
      </c>
      <c r="AW21" s="32">
        <f t="shared" si="69"/>
        <v>1087230.9224604398</v>
      </c>
      <c r="AX21" s="32">
        <f t="shared" si="69"/>
        <v>1129340.2478967495</v>
      </c>
      <c r="AY21" s="32">
        <f t="shared" si="69"/>
        <v>1224934.5140499999</v>
      </c>
      <c r="AZ21" s="32">
        <f t="shared" si="69"/>
        <v>1052940.9405000003</v>
      </c>
      <c r="BA21" s="32">
        <f t="shared" si="69"/>
        <v>1057135.8122445</v>
      </c>
      <c r="BB21" s="32">
        <f t="shared" si="69"/>
        <v>1229779.4145499996</v>
      </c>
      <c r="BC21" s="32">
        <f t="shared" si="69"/>
        <v>1106729.5603569997</v>
      </c>
      <c r="BD21" s="32">
        <f t="shared" si="69"/>
        <v>1511946.2032249998</v>
      </c>
      <c r="BE21" s="32">
        <f t="shared" si="69"/>
        <v>1830588.2882094402</v>
      </c>
      <c r="BF21" s="32">
        <f t="shared" si="69"/>
        <v>1050729.3982000006</v>
      </c>
      <c r="BG21" s="32">
        <f t="shared" si="69"/>
        <v>1072683.8082116246</v>
      </c>
      <c r="BH21" s="32">
        <f t="shared" si="69"/>
        <v>1195529.1755346251</v>
      </c>
      <c r="BI21" s="32">
        <f t="shared" si="69"/>
        <v>1203896.8887824998</v>
      </c>
      <c r="BJ21" s="32">
        <f t="shared" si="69"/>
        <v>1367019.3381281248</v>
      </c>
      <c r="BK21" s="32">
        <f t="shared" si="69"/>
        <v>1396648.9970386249</v>
      </c>
      <c r="BL21" s="32">
        <f t="shared" si="69"/>
        <v>1185425.4039902498</v>
      </c>
      <c r="BM21" s="32">
        <f t="shared" si="69"/>
        <v>1106261.1697999998</v>
      </c>
      <c r="BN21" s="32">
        <f t="shared" si="69"/>
        <v>1217368.5879162501</v>
      </c>
      <c r="BO21" s="32">
        <f t="shared" si="69"/>
        <v>1310190.8089000012</v>
      </c>
      <c r="BP21" s="32">
        <f t="shared" si="69"/>
        <v>1595169.7828712505</v>
      </c>
      <c r="BQ21" s="32">
        <f t="shared" si="69"/>
        <v>1841048.1177899996</v>
      </c>
      <c r="BR21" s="32">
        <f t="shared" si="69"/>
        <v>1141094.46301825</v>
      </c>
      <c r="BS21" s="32">
        <f t="shared" si="69"/>
        <v>1178483.9353507496</v>
      </c>
      <c r="BT21" s="32">
        <f t="shared" si="69"/>
        <v>1089289.6367507</v>
      </c>
      <c r="BU21" s="32">
        <f t="shared" si="69"/>
        <v>1189529.9457719997</v>
      </c>
      <c r="BV21" s="32">
        <f t="shared" ref="BV21:CC21" si="70">BV20+BV19</f>
        <v>1281674.35794515</v>
      </c>
      <c r="BW21" s="32">
        <f t="shared" si="70"/>
        <v>1386735.3376075746</v>
      </c>
      <c r="BX21" s="32">
        <f t="shared" si="70"/>
        <v>1281551.8782440245</v>
      </c>
      <c r="BY21" s="32">
        <f t="shared" si="70"/>
        <v>1094504.1496498496</v>
      </c>
      <c r="BZ21" s="32">
        <f t="shared" si="70"/>
        <v>1408647.9371064496</v>
      </c>
      <c r="CA21" s="32">
        <f t="shared" si="70"/>
        <v>1307101.5731095001</v>
      </c>
      <c r="CB21" s="32">
        <f t="shared" si="70"/>
        <v>1720951.7122225503</v>
      </c>
      <c r="CC21" s="32">
        <f t="shared" si="70"/>
        <v>1822868.4300540993</v>
      </c>
      <c r="CD21" s="32">
        <f t="shared" ref="CD21:CE21" si="71">CD20+CD19</f>
        <v>1020076.9554300995</v>
      </c>
      <c r="CE21" s="32">
        <f t="shared" si="71"/>
        <v>1114499.6686258998</v>
      </c>
      <c r="CF21" s="32">
        <f t="shared" ref="CF21:CG21" si="72">CF20+CF19</f>
        <v>1118464.2100075502</v>
      </c>
      <c r="CG21" s="32">
        <f t="shared" si="72"/>
        <v>1352887.2533583997</v>
      </c>
      <c r="CH21" s="32">
        <f t="shared" ref="CH21:CI21" si="73">CH20+CH19</f>
        <v>1317274.9042569497</v>
      </c>
      <c r="CI21" s="32">
        <f t="shared" si="73"/>
        <v>1123406.9182034</v>
      </c>
      <c r="CJ21" s="32">
        <f t="shared" ref="CJ21:CK21" si="74">CJ20+CJ19</f>
        <v>1234406.0609457493</v>
      </c>
      <c r="CK21" s="32">
        <f t="shared" si="74"/>
        <v>1121914.6997446495</v>
      </c>
      <c r="CL21" s="32">
        <f t="shared" ref="CL21:CM21" si="75">CL20+CL19</f>
        <v>1077961.0803878992</v>
      </c>
      <c r="CM21" s="32">
        <f t="shared" si="75"/>
        <v>1314335.9538840004</v>
      </c>
      <c r="CN21" s="32">
        <f t="shared" ref="CN21:CO21" si="76">CN20+CN19</f>
        <v>1755909.0524281994</v>
      </c>
      <c r="CO21" s="32">
        <f t="shared" si="76"/>
        <v>2003852.4245855003</v>
      </c>
      <c r="CP21" s="32">
        <f t="shared" ref="CP21:CQ21" si="77">CP20+CP19</f>
        <v>1242216.6461925998</v>
      </c>
      <c r="CQ21" s="32">
        <f t="shared" si="77"/>
        <v>1213560.03789495</v>
      </c>
      <c r="CR21" s="32">
        <f t="shared" ref="CR21:CS21" si="78">CR20+CR19</f>
        <v>1325440.3002367998</v>
      </c>
      <c r="CS21" s="32">
        <f t="shared" si="78"/>
        <v>1467184.7788074999</v>
      </c>
      <c r="CT21" s="27"/>
      <c r="CU21" s="39">
        <f t="shared" si="37"/>
        <v>7252254.1877173502</v>
      </c>
      <c r="CV21" s="27"/>
      <c r="CW21" s="39">
        <f t="shared" ca="1" si="38"/>
        <v>6428796.5174760483</v>
      </c>
      <c r="CX21" s="27"/>
    </row>
    <row r="22" spans="2:102" s="45" customFormat="1" ht="17.45" customHeight="1">
      <c r="B22" s="40" t="s">
        <v>5</v>
      </c>
      <c r="C22" s="46"/>
      <c r="D22" s="46"/>
      <c r="E22" s="46"/>
      <c r="F22" s="46"/>
      <c r="G22" s="27"/>
      <c r="H22" s="27"/>
      <c r="I22" s="43">
        <v>0</v>
      </c>
      <c r="J22" s="43">
        <v>0</v>
      </c>
      <c r="K22" s="43">
        <v>-10566.02</v>
      </c>
      <c r="L22" s="43">
        <v>-2346.64705</v>
      </c>
      <c r="M22" s="43">
        <v>-317883.2304</v>
      </c>
      <c r="N22" s="43">
        <v>-523479.94494999998</v>
      </c>
      <c r="O22" s="43">
        <v>-595072.89185000001</v>
      </c>
      <c r="P22" s="43">
        <v>-931494.70584999979</v>
      </c>
      <c r="Q22" s="43">
        <v>-1152130.676</v>
      </c>
      <c r="R22" s="43">
        <v>-671793.50474999996</v>
      </c>
      <c r="S22" s="43">
        <v>-806969.74364999984</v>
      </c>
      <c r="T22" s="43">
        <v>-174859.84555</v>
      </c>
      <c r="U22" s="43">
        <v>-214111.05859999999</v>
      </c>
      <c r="V22" s="43">
        <v>-74872.21639999999</v>
      </c>
      <c r="W22" s="43">
        <v>-150259.49889999998</v>
      </c>
      <c r="X22" s="43">
        <v>-21682.616950000003</v>
      </c>
      <c r="Y22" s="43">
        <v>-28740.756999999994</v>
      </c>
      <c r="Z22" s="43">
        <v>-16761.197849999997</v>
      </c>
      <c r="AA22" s="43">
        <v>-12112.5396</v>
      </c>
      <c r="AB22" s="43">
        <v>-39335.542650000003</v>
      </c>
      <c r="AC22" s="43">
        <v>-34892.448749999996</v>
      </c>
      <c r="AD22" s="43">
        <v>-17828.618449999998</v>
      </c>
      <c r="AE22" s="43">
        <v>-6125.3715999999995</v>
      </c>
      <c r="AF22" s="43">
        <v>0</v>
      </c>
      <c r="AG22" s="43">
        <v>-91250</v>
      </c>
      <c r="AH22" s="43">
        <v>-114.11724999999998</v>
      </c>
      <c r="AI22" s="43">
        <v>0</v>
      </c>
      <c r="AJ22" s="43">
        <v>0</v>
      </c>
      <c r="AK22" s="43">
        <v>-310250</v>
      </c>
      <c r="AL22" s="43">
        <v>-97090</v>
      </c>
      <c r="AM22" s="43">
        <v>-97090</v>
      </c>
      <c r="AN22" s="43">
        <v>-250955.75</v>
      </c>
      <c r="AO22" s="43">
        <v>-18988.395</v>
      </c>
      <c r="AP22" s="43">
        <v>-73000</v>
      </c>
      <c r="AQ22" s="43">
        <v>0</v>
      </c>
      <c r="AR22" s="43">
        <v>-169725</v>
      </c>
      <c r="AS22" s="43">
        <v>-5475</v>
      </c>
      <c r="AT22" s="43">
        <v>0</v>
      </c>
      <c r="AU22" s="43">
        <v>0</v>
      </c>
      <c r="AV22" s="43">
        <v>-204400</v>
      </c>
      <c r="AW22" s="43">
        <v>-96975.9375</v>
      </c>
      <c r="AX22" s="43">
        <v>-22.651900000000001</v>
      </c>
      <c r="AY22" s="43">
        <v>-62957.39</v>
      </c>
      <c r="AZ22" s="43">
        <v>-226580.97699999996</v>
      </c>
      <c r="BA22" s="43">
        <v>-212407.14369999999</v>
      </c>
      <c r="BB22" s="43">
        <v>-418522.10715000005</v>
      </c>
      <c r="BC22" s="43">
        <v>-233987.69570000001</v>
      </c>
      <c r="BD22" s="43">
        <v>-614036.70775000006</v>
      </c>
      <c r="BE22" s="43">
        <v>-72789.584800000011</v>
      </c>
      <c r="BF22" s="43">
        <v>-1244.1390000000001</v>
      </c>
      <c r="BG22" s="43">
        <v>-101911.64635</v>
      </c>
      <c r="BH22" s="43">
        <v>-36389.678749999999</v>
      </c>
      <c r="BI22" s="43">
        <v>-108226.18649999998</v>
      </c>
      <c r="BJ22" s="43">
        <v>-21069.157800000001</v>
      </c>
      <c r="BK22" s="43">
        <v>-5125.8774999999996</v>
      </c>
      <c r="BL22" s="43">
        <v>-26648.113450000001</v>
      </c>
      <c r="BM22" s="43">
        <v>-29841.440049999997</v>
      </c>
      <c r="BN22" s="43">
        <v>-87999.105599999995</v>
      </c>
      <c r="BO22" s="43">
        <v>-103825.57860000001</v>
      </c>
      <c r="BP22" s="43">
        <v>-8149.2600999999995</v>
      </c>
      <c r="BQ22" s="43">
        <v>-6528.7914999999994</v>
      </c>
      <c r="BR22" s="43">
        <v>-15539.2399</v>
      </c>
      <c r="BS22" s="43">
        <v>-221994.55854999999</v>
      </c>
      <c r="BT22" s="43">
        <v>-222493.71065000002</v>
      </c>
      <c r="BU22" s="43">
        <v>-253250.38090000002</v>
      </c>
      <c r="BV22" s="43">
        <v>-14977.720249999998</v>
      </c>
      <c r="BW22" s="43">
        <v>-15773.872849999998</v>
      </c>
      <c r="BX22" s="43">
        <v>-12471.137499999999</v>
      </c>
      <c r="BY22" s="43">
        <v>-21162.535749999999</v>
      </c>
      <c r="BZ22" s="43">
        <v>-64197.645399999994</v>
      </c>
      <c r="CA22" s="43">
        <v>-9295.1520499999988</v>
      </c>
      <c r="CB22" s="43">
        <v>-10657.3868</v>
      </c>
      <c r="CC22" s="43">
        <v>0</v>
      </c>
      <c r="CD22" s="43">
        <v>0</v>
      </c>
      <c r="CE22" s="43">
        <v>-28838.649999999998</v>
      </c>
      <c r="CF22" s="43">
        <v>-21900</v>
      </c>
      <c r="CG22" s="43">
        <v>-83522.574049999996</v>
      </c>
      <c r="CH22" s="43">
        <v>-217141.23749999999</v>
      </c>
      <c r="CI22" s="43">
        <v>-261176.38144999999</v>
      </c>
      <c r="CJ22" s="43">
        <v>-295195.88159999996</v>
      </c>
      <c r="CK22" s="43">
        <v>-245889.19594999999</v>
      </c>
      <c r="CL22" s="43">
        <v>-168247.8596</v>
      </c>
      <c r="CM22" s="43">
        <v>-251741.46724999996</v>
      </c>
      <c r="CN22" s="43">
        <v>-367950.70744999993</v>
      </c>
      <c r="CO22" s="43">
        <v>-25768.233499999998</v>
      </c>
      <c r="CP22" s="43">
        <v>-53921.468250000005</v>
      </c>
      <c r="CQ22" s="43">
        <v>-12956.609399999999</v>
      </c>
      <c r="CR22" s="43">
        <v>-25550</v>
      </c>
      <c r="CS22" s="43">
        <v>-81279.400850000005</v>
      </c>
      <c r="CT22" s="42"/>
      <c r="CU22" s="43">
        <f t="shared" si="37"/>
        <v>-199475.712</v>
      </c>
      <c r="CV22" s="42"/>
      <c r="CW22" s="43">
        <f t="shared" ca="1" si="38"/>
        <v>-134261.22404999999</v>
      </c>
      <c r="CX22" s="42"/>
    </row>
    <row r="23" spans="2:102" s="45" customFormat="1" ht="17.45" customHeight="1">
      <c r="B23" s="40" t="s">
        <v>45</v>
      </c>
      <c r="C23" s="46"/>
      <c r="D23" s="46"/>
      <c r="E23" s="46"/>
      <c r="F23" s="46"/>
      <c r="G23" s="27"/>
      <c r="H23" s="27"/>
      <c r="I23" s="43">
        <v>4380</v>
      </c>
      <c r="J23" s="43">
        <v>0</v>
      </c>
      <c r="K23" s="43">
        <v>0</v>
      </c>
      <c r="L23" s="43">
        <v>17308.767199999998</v>
      </c>
      <c r="M23" s="43">
        <v>27010</v>
      </c>
      <c r="N23" s="43">
        <v>15330</v>
      </c>
      <c r="O23" s="43">
        <v>0</v>
      </c>
      <c r="P23" s="43">
        <v>31229.027700000002</v>
      </c>
      <c r="Q23" s="43">
        <v>324507.99066783226</v>
      </c>
      <c r="R23" s="43">
        <v>-146675.77368905468</v>
      </c>
      <c r="S23" s="43">
        <v>-138596.62896553933</v>
      </c>
      <c r="T23" s="43">
        <v>-63757.740099999995</v>
      </c>
      <c r="U23" s="43">
        <v>0</v>
      </c>
      <c r="V23" s="43">
        <v>0</v>
      </c>
      <c r="W23" s="43">
        <v>0</v>
      </c>
      <c r="X23" s="43">
        <v>0</v>
      </c>
      <c r="Y23" s="43">
        <v>114229.52764999999</v>
      </c>
      <c r="Z23" s="43">
        <v>176897.83034999997</v>
      </c>
      <c r="AA23" s="43">
        <v>16425</v>
      </c>
      <c r="AB23" s="43">
        <v>-182500</v>
      </c>
      <c r="AC23" s="43">
        <v>-108627.35799999998</v>
      </c>
      <c r="AD23" s="43">
        <v>-8979.7446</v>
      </c>
      <c r="AE23" s="43">
        <v>20548.266299999999</v>
      </c>
      <c r="AF23" s="43">
        <v>42004.663549999997</v>
      </c>
      <c r="AG23" s="43">
        <v>0</v>
      </c>
      <c r="AH23" s="43">
        <v>-4631.3900999999996</v>
      </c>
      <c r="AI23" s="43">
        <v>0</v>
      </c>
      <c r="AJ23" s="43">
        <v>20784.414000000001</v>
      </c>
      <c r="AK23" s="43">
        <v>0</v>
      </c>
      <c r="AL23" s="43">
        <v>3704.0382499999996</v>
      </c>
      <c r="AM23" s="43">
        <v>0</v>
      </c>
      <c r="AN23" s="43">
        <v>15916.602450000002</v>
      </c>
      <c r="AO23" s="43">
        <v>-11977.135549999999</v>
      </c>
      <c r="AP23" s="43">
        <v>3831.0035000000003</v>
      </c>
      <c r="AQ23" s="43">
        <v>12320.717349999999</v>
      </c>
      <c r="AR23" s="43">
        <v>-6426.6425999999992</v>
      </c>
      <c r="AS23" s="43">
        <v>5122.4246000000003</v>
      </c>
      <c r="AT23" s="43">
        <v>10919.121000000001</v>
      </c>
      <c r="AU23" s="43">
        <v>-12517.222399999997</v>
      </c>
      <c r="AV23" s="43">
        <v>1273.8317500000001</v>
      </c>
      <c r="AW23" s="43">
        <v>1200.2112500000001</v>
      </c>
      <c r="AX23" s="43">
        <v>-40956.576999999997</v>
      </c>
      <c r="AY23" s="43">
        <v>1372.9840000000008</v>
      </c>
      <c r="AZ23" s="43">
        <v>1411.4476999999999</v>
      </c>
      <c r="BA23" s="43">
        <v>0</v>
      </c>
      <c r="BB23" s="43">
        <v>-987.49654999999996</v>
      </c>
      <c r="BC23" s="43">
        <v>13432.733649999998</v>
      </c>
      <c r="BD23" s="43">
        <v>32581.568050000002</v>
      </c>
      <c r="BE23" s="43">
        <v>-2115.66921</v>
      </c>
      <c r="BF23" s="43">
        <v>-689.40384833333439</v>
      </c>
      <c r="BG23" s="43">
        <v>2291.6099166666668</v>
      </c>
      <c r="BH23" s="43">
        <v>-41.546733333333513</v>
      </c>
      <c r="BI23" s="43">
        <v>-517.39480000000015</v>
      </c>
      <c r="BJ23" s="43">
        <v>11426.361499999999</v>
      </c>
      <c r="BK23" s="43">
        <v>-1641.4995349999999</v>
      </c>
      <c r="BL23" s="43">
        <v>-2886.0644899999998</v>
      </c>
      <c r="BM23" s="43">
        <v>-745.14019999999994</v>
      </c>
      <c r="BN23" s="43">
        <v>-25688.848555</v>
      </c>
      <c r="BO23" s="43">
        <v>-25205.308964999997</v>
      </c>
      <c r="BP23" s="43">
        <v>-252356.03964999996</v>
      </c>
      <c r="BQ23" s="43">
        <v>11730.735121666665</v>
      </c>
      <c r="BR23" s="43">
        <v>-82217.561566666656</v>
      </c>
      <c r="BS23" s="43">
        <v>-267409.17985000001</v>
      </c>
      <c r="BT23" s="43">
        <v>-18479.17985</v>
      </c>
      <c r="BU23" s="43">
        <v>-16378.969849999999</v>
      </c>
      <c r="BV23" s="43">
        <v>-8491.1329699999987</v>
      </c>
      <c r="BW23" s="43">
        <v>8340.5310499999996</v>
      </c>
      <c r="BX23" s="43">
        <v>-128374.02589999999</v>
      </c>
      <c r="BY23" s="43">
        <v>97130.835470000005</v>
      </c>
      <c r="BZ23" s="43">
        <v>-40156.164850000001</v>
      </c>
      <c r="CA23" s="43">
        <v>-47733.480900000002</v>
      </c>
      <c r="CB23" s="43">
        <v>-31746.582004999997</v>
      </c>
      <c r="CC23" s="43">
        <v>-124066.03164000002</v>
      </c>
      <c r="CD23" s="43">
        <v>-25477.844366666664</v>
      </c>
      <c r="CE23" s="43">
        <v>-13271.06055</v>
      </c>
      <c r="CF23" s="43">
        <v>5905.6561999999985</v>
      </c>
      <c r="CG23" s="43">
        <v>-14901.236446666666</v>
      </c>
      <c r="CH23" s="43">
        <v>-14496.835548333333</v>
      </c>
      <c r="CI23" s="43">
        <v>-14997.360656666664</v>
      </c>
      <c r="CJ23" s="43">
        <v>-26919.008906666666</v>
      </c>
      <c r="CK23" s="43">
        <v>-128088.22335666665</v>
      </c>
      <c r="CL23" s="43">
        <v>-104847.61874999999</v>
      </c>
      <c r="CM23" s="43">
        <v>-58622.036800000002</v>
      </c>
      <c r="CN23" s="43">
        <v>-48218.972631666657</v>
      </c>
      <c r="CO23" s="43">
        <v>-125545.96234333335</v>
      </c>
      <c r="CP23" s="43">
        <v>-18099.977699999999</v>
      </c>
      <c r="CQ23" s="43">
        <v>-114099.58521666666</v>
      </c>
      <c r="CR23" s="43">
        <v>-24745.344116666667</v>
      </c>
      <c r="CS23" s="43">
        <v>-25733.869966666665</v>
      </c>
      <c r="CT23" s="46"/>
      <c r="CU23" s="43">
        <f t="shared" si="37"/>
        <v>-308224.73934333335</v>
      </c>
      <c r="CV23" s="46"/>
      <c r="CW23" s="43">
        <f t="shared" ca="1" si="38"/>
        <v>-171810.51680333336</v>
      </c>
      <c r="CX23" s="46"/>
    </row>
    <row r="24" spans="2:102" ht="17.45" customHeight="1">
      <c r="B24" s="47" t="s">
        <v>46</v>
      </c>
      <c r="C24" s="48"/>
      <c r="D24" s="48"/>
      <c r="E24" s="48"/>
      <c r="F24" s="68"/>
      <c r="G24" s="27"/>
      <c r="H24" s="27"/>
      <c r="I24" s="49">
        <f>I21+I22+I23</f>
        <v>1597389.9357000999</v>
      </c>
      <c r="J24" s="49">
        <f t="shared" ref="J24:BU24" si="79">J21+J22+J23</f>
        <v>954308.63755154994</v>
      </c>
      <c r="K24" s="49">
        <f t="shared" si="79"/>
        <v>854206.63678268483</v>
      </c>
      <c r="L24" s="49">
        <f t="shared" si="79"/>
        <v>1056851.5026083498</v>
      </c>
      <c r="M24" s="49">
        <f t="shared" si="79"/>
        <v>814222.11819449975</v>
      </c>
      <c r="N24" s="49">
        <f t="shared" si="79"/>
        <v>542126.11597372498</v>
      </c>
      <c r="O24" s="49">
        <f t="shared" si="79"/>
        <v>458645.63001349964</v>
      </c>
      <c r="P24" s="49">
        <f t="shared" si="79"/>
        <v>107522.90588700006</v>
      </c>
      <c r="Q24" s="49">
        <f t="shared" si="79"/>
        <v>54595.393457332451</v>
      </c>
      <c r="R24" s="49">
        <f t="shared" si="79"/>
        <v>96497.227975245303</v>
      </c>
      <c r="S24" s="49">
        <f t="shared" si="79"/>
        <v>88295.379590711033</v>
      </c>
      <c r="T24" s="49">
        <f t="shared" si="79"/>
        <v>1029765.7756057503</v>
      </c>
      <c r="U24" s="49">
        <f t="shared" si="79"/>
        <v>1433830.9656939991</v>
      </c>
      <c r="V24" s="49">
        <f t="shared" si="79"/>
        <v>972401.29223100026</v>
      </c>
      <c r="W24" s="49">
        <f t="shared" si="79"/>
        <v>498450.60474799993</v>
      </c>
      <c r="X24" s="49">
        <f t="shared" si="79"/>
        <v>54380.012311499879</v>
      </c>
      <c r="Y24" s="49">
        <f t="shared" si="79"/>
        <v>56037.991452325041</v>
      </c>
      <c r="Z24" s="49">
        <f t="shared" si="79"/>
        <v>156638.21212724989</v>
      </c>
      <c r="AA24" s="49">
        <f t="shared" si="79"/>
        <v>324803.41337099997</v>
      </c>
      <c r="AB24" s="49">
        <f t="shared" si="79"/>
        <v>227536.74826099986</v>
      </c>
      <c r="AC24" s="49">
        <f t="shared" si="79"/>
        <v>471804.88546075008</v>
      </c>
      <c r="AD24" s="49">
        <f t="shared" si="79"/>
        <v>667894.93732274987</v>
      </c>
      <c r="AE24" s="49">
        <f t="shared" si="79"/>
        <v>882844.81344575016</v>
      </c>
      <c r="AF24" s="49">
        <f t="shared" si="79"/>
        <v>1001512.6188937498</v>
      </c>
      <c r="AG24" s="49">
        <f t="shared" si="79"/>
        <v>1065442.7590057494</v>
      </c>
      <c r="AH24" s="49">
        <f t="shared" si="79"/>
        <v>589412.64427599998</v>
      </c>
      <c r="AI24" s="49">
        <f t="shared" si="79"/>
        <v>501208.87533762492</v>
      </c>
      <c r="AJ24" s="49">
        <f t="shared" si="79"/>
        <v>321976.88425</v>
      </c>
      <c r="AK24" s="49">
        <f t="shared" si="79"/>
        <v>296484.95454622991</v>
      </c>
      <c r="AL24" s="49">
        <f t="shared" si="79"/>
        <v>765903.19579999975</v>
      </c>
      <c r="AM24" s="49">
        <f t="shared" si="79"/>
        <v>879786.6376952501</v>
      </c>
      <c r="AN24" s="49">
        <f t="shared" si="79"/>
        <v>663827.57765299978</v>
      </c>
      <c r="AO24" s="49">
        <f t="shared" si="79"/>
        <v>867105.29167649988</v>
      </c>
      <c r="AP24" s="49">
        <f t="shared" si="79"/>
        <v>919021.70684999996</v>
      </c>
      <c r="AQ24" s="49">
        <f t="shared" si="79"/>
        <v>1077630.2339999999</v>
      </c>
      <c r="AR24" s="49">
        <f t="shared" si="79"/>
        <v>1006719.2118367493</v>
      </c>
      <c r="AS24" s="49">
        <f t="shared" si="79"/>
        <v>1477650.9791184994</v>
      </c>
      <c r="AT24" s="49">
        <f t="shared" si="79"/>
        <v>922540.52668949997</v>
      </c>
      <c r="AU24" s="49">
        <f t="shared" si="79"/>
        <v>1057081.6049629999</v>
      </c>
      <c r="AV24" s="49">
        <f t="shared" si="79"/>
        <v>878735.86479999975</v>
      </c>
      <c r="AW24" s="49">
        <f t="shared" si="79"/>
        <v>991455.1962104399</v>
      </c>
      <c r="AX24" s="49">
        <f t="shared" si="79"/>
        <v>1088361.0189967495</v>
      </c>
      <c r="AY24" s="49">
        <f t="shared" si="79"/>
        <v>1163350.1080499999</v>
      </c>
      <c r="AZ24" s="49">
        <f t="shared" si="79"/>
        <v>827771.41120000032</v>
      </c>
      <c r="BA24" s="49">
        <f t="shared" si="79"/>
        <v>844728.66854450002</v>
      </c>
      <c r="BB24" s="49">
        <f t="shared" si="79"/>
        <v>810269.81084999954</v>
      </c>
      <c r="BC24" s="49">
        <f t="shared" si="79"/>
        <v>886174.59830699966</v>
      </c>
      <c r="BD24" s="49">
        <f t="shared" si="79"/>
        <v>930491.06352499977</v>
      </c>
      <c r="BE24" s="49">
        <f t="shared" si="79"/>
        <v>1755683.0341994402</v>
      </c>
      <c r="BF24" s="49">
        <f t="shared" si="79"/>
        <v>1048795.8553516674</v>
      </c>
      <c r="BG24" s="49">
        <f t="shared" si="79"/>
        <v>973063.77177829121</v>
      </c>
      <c r="BH24" s="49">
        <f t="shared" si="79"/>
        <v>1159097.9500512918</v>
      </c>
      <c r="BI24" s="49">
        <f t="shared" si="79"/>
        <v>1095153.3074824999</v>
      </c>
      <c r="BJ24" s="49">
        <f t="shared" si="79"/>
        <v>1357376.5418281248</v>
      </c>
      <c r="BK24" s="49">
        <f t="shared" si="79"/>
        <v>1389881.6200036251</v>
      </c>
      <c r="BL24" s="49">
        <f t="shared" si="79"/>
        <v>1155891.2260502498</v>
      </c>
      <c r="BM24" s="49">
        <f t="shared" si="79"/>
        <v>1075674.5895499997</v>
      </c>
      <c r="BN24" s="49">
        <f t="shared" si="79"/>
        <v>1103680.6337612502</v>
      </c>
      <c r="BO24" s="49">
        <f t="shared" si="79"/>
        <v>1181159.9213350012</v>
      </c>
      <c r="BP24" s="49">
        <f t="shared" si="79"/>
        <v>1334664.4831212505</v>
      </c>
      <c r="BQ24" s="49">
        <f t="shared" si="79"/>
        <v>1846250.0614116662</v>
      </c>
      <c r="BR24" s="49">
        <f t="shared" si="79"/>
        <v>1043337.6615515833</v>
      </c>
      <c r="BS24" s="49">
        <f t="shared" si="79"/>
        <v>689080.19695074973</v>
      </c>
      <c r="BT24" s="49">
        <f t="shared" si="79"/>
        <v>848316.74625069997</v>
      </c>
      <c r="BU24" s="49">
        <f t="shared" si="79"/>
        <v>919900.59502199967</v>
      </c>
      <c r="BV24" s="49">
        <f t="shared" ref="BV24:CC24" si="80">BV21+BV22+BV23</f>
        <v>1258205.5047251501</v>
      </c>
      <c r="BW24" s="49">
        <f t="shared" si="80"/>
        <v>1379301.9958075748</v>
      </c>
      <c r="BX24" s="49">
        <f t="shared" si="80"/>
        <v>1140706.7148440245</v>
      </c>
      <c r="BY24" s="49">
        <f t="shared" si="80"/>
        <v>1170472.4493698496</v>
      </c>
      <c r="BZ24" s="49">
        <f t="shared" si="80"/>
        <v>1304294.1268564495</v>
      </c>
      <c r="CA24" s="49">
        <f t="shared" si="80"/>
        <v>1250072.9401595001</v>
      </c>
      <c r="CB24" s="49">
        <f t="shared" si="80"/>
        <v>1678547.7434175503</v>
      </c>
      <c r="CC24" s="49">
        <f t="shared" si="80"/>
        <v>1698802.3984140994</v>
      </c>
      <c r="CD24" s="49">
        <f t="shared" ref="CD24:CE24" si="81">CD21+CD22+CD23</f>
        <v>994599.11106343288</v>
      </c>
      <c r="CE24" s="49">
        <f t="shared" si="81"/>
        <v>1072389.9580758999</v>
      </c>
      <c r="CF24" s="49">
        <f t="shared" ref="CF24:CG24" si="82">CF21+CF22+CF23</f>
        <v>1102469.8662075503</v>
      </c>
      <c r="CG24" s="49">
        <f t="shared" si="82"/>
        <v>1254463.442861733</v>
      </c>
      <c r="CH24" s="49">
        <f t="shared" ref="CH24:CI24" si="83">CH21+CH22+CH23</f>
        <v>1085636.8312086163</v>
      </c>
      <c r="CI24" s="49">
        <f t="shared" si="83"/>
        <v>847233.17609673331</v>
      </c>
      <c r="CJ24" s="49">
        <f t="shared" ref="CJ24:CK24" si="84">CJ21+CJ22+CJ23</f>
        <v>912291.17043908266</v>
      </c>
      <c r="CK24" s="49">
        <f t="shared" si="84"/>
        <v>747937.28043798287</v>
      </c>
      <c r="CL24" s="49">
        <f t="shared" ref="CL24:CM24" si="85">CL21+CL22+CL23</f>
        <v>804865.6020378992</v>
      </c>
      <c r="CM24" s="49">
        <f t="shared" si="85"/>
        <v>1003972.4498340004</v>
      </c>
      <c r="CN24" s="49">
        <f t="shared" ref="CN24:CO24" si="86">CN21+CN22+CN23</f>
        <v>1339739.372346533</v>
      </c>
      <c r="CO24" s="49">
        <f t="shared" si="86"/>
        <v>1852538.2287421669</v>
      </c>
      <c r="CP24" s="49">
        <f t="shared" ref="CP24:CQ24" si="87">CP21+CP22+CP23</f>
        <v>1170195.2002425999</v>
      </c>
      <c r="CQ24" s="49">
        <f t="shared" si="87"/>
        <v>1086503.8432782835</v>
      </c>
      <c r="CR24" s="49">
        <f t="shared" ref="CR24:CS24" si="88">CR21+CR22+CR23</f>
        <v>1275144.9561201332</v>
      </c>
      <c r="CS24" s="49">
        <f t="shared" si="88"/>
        <v>1360171.5079908331</v>
      </c>
      <c r="CT24" s="27"/>
      <c r="CU24" s="49">
        <f t="shared" si="37"/>
        <v>6744553.7363740169</v>
      </c>
      <c r="CV24" s="27"/>
      <c r="CW24" s="49">
        <f t="shared" ca="1" si="38"/>
        <v>6122724.7766227154</v>
      </c>
      <c r="CX24" s="27"/>
    </row>
    <row r="26" spans="2:102" ht="17.45" customHeight="1">
      <c r="B26" s="25" t="s">
        <v>50</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row>
    <row r="27" spans="2:102"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U27" s="7"/>
      <c r="CW27" s="7"/>
    </row>
    <row r="28" spans="2:102" ht="17.45" customHeight="1">
      <c r="B28" s="50"/>
      <c r="C28" s="50"/>
      <c r="D28" s="50"/>
      <c r="E28" s="50"/>
      <c r="F28" s="50"/>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row>
    <row r="29" spans="2:102" ht="17.45" customHeight="1">
      <c r="B29" s="40" t="s">
        <v>47</v>
      </c>
      <c r="I29" s="69">
        <v>17008220.652000003</v>
      </c>
      <c r="J29" s="69">
        <v>14479464.297999999</v>
      </c>
      <c r="K29" s="69">
        <v>18217360.404250007</v>
      </c>
      <c r="L29" s="69">
        <v>17253378.486499995</v>
      </c>
      <c r="M29" s="69">
        <v>18876895.373050001</v>
      </c>
      <c r="N29" s="69">
        <v>18954956.6127</v>
      </c>
      <c r="O29" s="69">
        <v>19949502.707000002</v>
      </c>
      <c r="P29" s="69">
        <v>17509480.393399999</v>
      </c>
      <c r="Q29" s="69">
        <v>16170175.341250001</v>
      </c>
      <c r="R29" s="69">
        <v>17804234.559299998</v>
      </c>
      <c r="S29" s="69">
        <v>20447819.051900007</v>
      </c>
      <c r="T29" s="69">
        <v>31427838.531649996</v>
      </c>
      <c r="U29" s="69">
        <v>18326054.714200001</v>
      </c>
      <c r="V29" s="69">
        <v>17263634.723700002</v>
      </c>
      <c r="W29" s="69">
        <v>12376439.158850003</v>
      </c>
      <c r="X29" s="69">
        <v>4483915.8102499992</v>
      </c>
      <c r="Y29" s="69">
        <v>5697254.8619499998</v>
      </c>
      <c r="Z29" s="69">
        <v>9823925.8418000042</v>
      </c>
      <c r="AA29" s="69">
        <v>13571317.364650004</v>
      </c>
      <c r="AB29" s="69">
        <v>16405187.270749999</v>
      </c>
      <c r="AC29" s="69">
        <v>15455225.722049998</v>
      </c>
      <c r="AD29" s="69">
        <v>18096045.715599999</v>
      </c>
      <c r="AE29" s="69">
        <v>19303568.371849999</v>
      </c>
      <c r="AF29" s="69">
        <v>27424111.596799996</v>
      </c>
      <c r="AG29" s="69">
        <v>14487914.854649998</v>
      </c>
      <c r="AH29" s="69">
        <v>14965736.646649998</v>
      </c>
      <c r="AI29" s="69">
        <v>8476391.3244499993</v>
      </c>
      <c r="AJ29" s="69">
        <v>9830736.4571000002</v>
      </c>
      <c r="AK29" s="69">
        <v>18783593.273699991</v>
      </c>
      <c r="AL29" s="69">
        <v>18241112.604049999</v>
      </c>
      <c r="AM29" s="69">
        <v>19469111.205499999</v>
      </c>
      <c r="AN29" s="69">
        <v>18560631.658599995</v>
      </c>
      <c r="AO29" s="69">
        <v>17539720.260149997</v>
      </c>
      <c r="AP29" s="69">
        <v>20895068.622749999</v>
      </c>
      <c r="AQ29" s="69">
        <v>21201650.912950005</v>
      </c>
      <c r="AR29" s="69">
        <v>32651699.069700006</v>
      </c>
      <c r="AS29" s="69">
        <v>19116678.699349999</v>
      </c>
      <c r="AT29" s="69">
        <v>17638094.487099998</v>
      </c>
      <c r="AU29" s="69">
        <v>20055594.731200002</v>
      </c>
      <c r="AV29" s="69">
        <v>21959943.460900005</v>
      </c>
      <c r="AW29" s="69">
        <v>23956069.509750009</v>
      </c>
      <c r="AX29" s="69">
        <v>22268830.463300001</v>
      </c>
      <c r="AY29" s="69">
        <v>22171252.808700003</v>
      </c>
      <c r="AZ29" s="69">
        <v>21073644.2194</v>
      </c>
      <c r="BA29" s="69">
        <v>20765468.382999994</v>
      </c>
      <c r="BB29" s="69">
        <v>22913132.675400004</v>
      </c>
      <c r="BC29" s="69">
        <v>22843209.198350005</v>
      </c>
      <c r="BD29" s="69">
        <v>36419121.624650002</v>
      </c>
      <c r="BE29" s="69">
        <v>21785597.874800004</v>
      </c>
      <c r="BF29" s="69">
        <v>20363998.867799997</v>
      </c>
      <c r="BG29" s="69">
        <v>21765601.452000007</v>
      </c>
      <c r="BH29" s="69">
        <v>24873466.178199992</v>
      </c>
      <c r="BI29" s="69">
        <v>24531660.019250002</v>
      </c>
      <c r="BJ29" s="69">
        <v>24099754.486299995</v>
      </c>
      <c r="BK29" s="69">
        <v>24490851.683349997</v>
      </c>
      <c r="BL29" s="69">
        <v>21778151.396649998</v>
      </c>
      <c r="BM29" s="69">
        <v>21466050.24075</v>
      </c>
      <c r="BN29" s="69">
        <v>23391127.455499999</v>
      </c>
      <c r="BO29" s="69">
        <v>24125333.262899999</v>
      </c>
      <c r="BP29" s="69">
        <v>36985325.199200004</v>
      </c>
      <c r="BQ29" s="69">
        <v>21264398.409699999</v>
      </c>
      <c r="BR29" s="69">
        <v>19745424.140599992</v>
      </c>
      <c r="BS29" s="69">
        <v>23480880.400700003</v>
      </c>
      <c r="BT29" s="69">
        <v>20146520.180499997</v>
      </c>
      <c r="BU29" s="69">
        <v>24803605.07599999</v>
      </c>
      <c r="BV29" s="69">
        <v>25204262.298300005</v>
      </c>
      <c r="BW29" s="69">
        <v>25084254.459299993</v>
      </c>
      <c r="BX29" s="69">
        <v>23281032.136849999</v>
      </c>
      <c r="BY29" s="69">
        <v>20594437.117350001</v>
      </c>
      <c r="BZ29" s="69">
        <v>23112239.693600003</v>
      </c>
      <c r="CA29" s="69">
        <v>25774902.491649993</v>
      </c>
      <c r="CB29" s="69">
        <v>39725019.393050008</v>
      </c>
      <c r="CC29" s="69">
        <v>21309954.121750001</v>
      </c>
      <c r="CD29" s="69">
        <v>20180662.926549993</v>
      </c>
      <c r="CE29" s="69">
        <v>22828837.071499996</v>
      </c>
      <c r="CF29" s="69">
        <v>24006642.617649987</v>
      </c>
      <c r="CG29" s="69">
        <v>26598932.506849989</v>
      </c>
      <c r="CH29" s="69">
        <v>25258803.222649995</v>
      </c>
      <c r="CI29" s="69">
        <v>23420401.517650001</v>
      </c>
      <c r="CJ29" s="69">
        <v>23899844.581250008</v>
      </c>
      <c r="CK29" s="69">
        <v>21107052.753350001</v>
      </c>
      <c r="CL29" s="69">
        <v>23017658.002800003</v>
      </c>
      <c r="CM29" s="69">
        <v>25644623.227800012</v>
      </c>
      <c r="CN29" s="69">
        <v>38538666.218500003</v>
      </c>
      <c r="CO29" s="69">
        <v>22871210.322999995</v>
      </c>
      <c r="CP29" s="69">
        <v>20573171.217249997</v>
      </c>
      <c r="CQ29" s="69">
        <v>23092743.506950002</v>
      </c>
      <c r="CR29" s="69">
        <v>23219012.884449992</v>
      </c>
      <c r="CS29" s="69">
        <v>28496918.983600006</v>
      </c>
    </row>
    <row r="30" spans="2:102" ht="17.45" customHeight="1">
      <c r="B30" s="40" t="s">
        <v>48</v>
      </c>
      <c r="I30" s="52">
        <v>9.6473220553137728E-2</v>
      </c>
      <c r="J30" s="52">
        <v>9.8748420609293841E-2</v>
      </c>
      <c r="K30" s="52">
        <v>9.9443703495718086E-2</v>
      </c>
      <c r="L30" s="52">
        <v>0.11177716552014601</v>
      </c>
      <c r="M30" s="52">
        <v>0.11092762880808649</v>
      </c>
      <c r="N30" s="52">
        <v>0.10286467336354931</v>
      </c>
      <c r="O30" s="52">
        <v>9.7707872727662543E-2</v>
      </c>
      <c r="P30" s="52">
        <v>9.7933645221737239E-2</v>
      </c>
      <c r="Q30" s="52">
        <v>9.976142776282565E-2</v>
      </c>
      <c r="R30" s="52">
        <v>9.0964357879387572E-2</v>
      </c>
      <c r="S30" s="52">
        <v>8.8092895338748853E-2</v>
      </c>
      <c r="T30" s="52">
        <v>8.984421323492868E-2</v>
      </c>
      <c r="U30" s="52">
        <v>0.10291062369945819</v>
      </c>
      <c r="V30" s="52">
        <v>0.10403859324608358</v>
      </c>
      <c r="W30" s="52">
        <v>9.6297223991704081E-2</v>
      </c>
      <c r="X30" s="52">
        <v>0.10805936948358603</v>
      </c>
      <c r="Y30" s="52">
        <v>0.10810471905387753</v>
      </c>
      <c r="Z30" s="52">
        <v>0.10579382716493783</v>
      </c>
      <c r="AA30" s="52">
        <v>0.10898198795490982</v>
      </c>
      <c r="AB30" s="52">
        <v>0.11170791064427675</v>
      </c>
      <c r="AC30" s="52">
        <v>0.11500682876214059</v>
      </c>
      <c r="AD30" s="52">
        <v>0.11832606070385784</v>
      </c>
      <c r="AE30" s="52">
        <v>0.11083959402735107</v>
      </c>
      <c r="AF30" s="52">
        <v>0.12265621971444045</v>
      </c>
      <c r="AG30" s="52">
        <v>0.12054682110783095</v>
      </c>
      <c r="AH30" s="52">
        <v>0.12054678169761647</v>
      </c>
      <c r="AI30" s="52">
        <v>0.12193459399216222</v>
      </c>
      <c r="AJ30" s="52">
        <v>0.1240096418723776</v>
      </c>
      <c r="AK30" s="52">
        <v>0.12023341622144006</v>
      </c>
      <c r="AL30" s="52">
        <v>0.12222770014600776</v>
      </c>
      <c r="AM30" s="52">
        <v>0.12062148425725348</v>
      </c>
      <c r="AN30" s="52">
        <v>0.12062148425725348</v>
      </c>
      <c r="AO30" s="52">
        <v>0.12343620351111667</v>
      </c>
      <c r="AP30" s="52">
        <v>0.1192750156763794</v>
      </c>
      <c r="AQ30" s="52">
        <v>0.12775170315116474</v>
      </c>
      <c r="AR30" s="52">
        <v>0.12706841570815713</v>
      </c>
      <c r="AS30" s="52">
        <v>0.1368732635835255</v>
      </c>
      <c r="AT30" s="52">
        <v>0.13699563529799685</v>
      </c>
      <c r="AU30" s="52">
        <v>0.13979468460827707</v>
      </c>
      <c r="AV30" s="52">
        <v>0.16166046583492955</v>
      </c>
      <c r="AW30" s="52">
        <v>0.16196976636306362</v>
      </c>
      <c r="AX30" s="52">
        <v>0.15450590371928349</v>
      </c>
      <c r="AY30" s="52">
        <v>0.15871963420175647</v>
      </c>
      <c r="AZ30" s="52">
        <v>0.15243744451665242</v>
      </c>
      <c r="BA30" s="52">
        <v>0.13812852208021137</v>
      </c>
      <c r="BB30" s="52">
        <v>0.12618638542040231</v>
      </c>
      <c r="BC30" s="52">
        <v>0.11139745820688633</v>
      </c>
      <c r="BD30" s="52">
        <v>0.11118560408898007</v>
      </c>
      <c r="BE30" s="52">
        <v>9.7326886441155808E-2</v>
      </c>
      <c r="BF30" s="52">
        <v>7.4867550262455007E-2</v>
      </c>
      <c r="BG30" s="52">
        <v>7.6830187055748109E-2</v>
      </c>
      <c r="BH30" s="52">
        <v>7.6830187055748109E-2</v>
      </c>
      <c r="BI30" s="52">
        <v>7.7753219000573512E-2</v>
      </c>
      <c r="BJ30" s="52">
        <v>7.293826457934989E-2</v>
      </c>
      <c r="BK30" s="52">
        <v>8.1321493623436589E-2</v>
      </c>
      <c r="BL30" s="52">
        <v>8.7092072925390396E-2</v>
      </c>
      <c r="BM30" s="52">
        <v>8.4020351681037705E-2</v>
      </c>
      <c r="BN30" s="52">
        <v>8.0474909750497745E-2</v>
      </c>
      <c r="BO30" s="52">
        <v>7.9448234605859896E-2</v>
      </c>
      <c r="BP30" s="52">
        <v>7.7217472505649407E-2</v>
      </c>
      <c r="BQ30" s="52">
        <v>7.853369981774555E-2</v>
      </c>
      <c r="BR30" s="52">
        <v>7.5062496316323696E-2</v>
      </c>
      <c r="BS30" s="52">
        <v>6.4872430015034302E-2</v>
      </c>
      <c r="BT30" s="52">
        <v>6.5251299177689487E-2</v>
      </c>
      <c r="BU30" s="52">
        <v>5.7803841834254278E-2</v>
      </c>
      <c r="BV30" s="52">
        <v>5.8416349694120559E-2</v>
      </c>
      <c r="BW30" s="52">
        <v>6.1387875730914664E-2</v>
      </c>
      <c r="BX30" s="52">
        <v>5.7813773514066032E-2</v>
      </c>
      <c r="BY30" s="52">
        <v>5.5299430377459206E-2</v>
      </c>
      <c r="BZ30" s="52">
        <v>5.9770088399267174E-2</v>
      </c>
      <c r="CA30" s="52">
        <v>6.7616218577343942E-2</v>
      </c>
      <c r="CB30" s="52">
        <v>6.7650857533712833E-2</v>
      </c>
      <c r="CC30" s="52">
        <v>7.031648381225851E-2</v>
      </c>
      <c r="CD30" s="52">
        <v>6.8570163888106717E-2</v>
      </c>
      <c r="CE30" s="52">
        <v>7.1189643774334427E-2</v>
      </c>
      <c r="CF30" s="52">
        <v>6.8259232199639211E-2</v>
      </c>
      <c r="CG30" s="52">
        <v>7.725520348166956E-2</v>
      </c>
      <c r="CH30" s="52">
        <v>7.9709587990877906E-2</v>
      </c>
      <c r="CI30" s="52">
        <v>7.3438067559762898E-2</v>
      </c>
      <c r="CJ30" s="52">
        <v>7.1888165991268904E-2</v>
      </c>
      <c r="CK30" s="52">
        <v>5.9278652732256264E-2</v>
      </c>
      <c r="CL30" s="52">
        <v>5.0119299421792912E-2</v>
      </c>
      <c r="CM30" s="52">
        <v>5.377411878067323E-2</v>
      </c>
      <c r="CN30" s="52">
        <v>5.0574319652349237E-2</v>
      </c>
      <c r="CO30" s="52">
        <v>5.6754533154978977E-2</v>
      </c>
      <c r="CP30" s="52">
        <v>6.0607706921087114E-2</v>
      </c>
      <c r="CQ30" s="52">
        <v>7.1121127787397195E-2</v>
      </c>
      <c r="CR30" s="52">
        <v>7.0358459074626498E-2</v>
      </c>
      <c r="CS30" s="52">
        <v>6.8922819264562382E-2</v>
      </c>
    </row>
    <row r="31" spans="2:102" ht="17.45" customHeight="1">
      <c r="B31" s="40" t="s">
        <v>49</v>
      </c>
      <c r="I31" s="69">
        <v>69034.274999999994</v>
      </c>
      <c r="J31" s="69">
        <v>61122.9</v>
      </c>
      <c r="K31" s="69">
        <v>77423.434999999998</v>
      </c>
      <c r="L31" s="69">
        <v>70240.599999999991</v>
      </c>
      <c r="M31" s="69">
        <v>71838.205000000002</v>
      </c>
      <c r="N31" s="69">
        <v>67270.595000000001</v>
      </c>
      <c r="O31" s="69">
        <v>71317.714999999997</v>
      </c>
      <c r="P31" s="69">
        <v>62592.754999999997</v>
      </c>
      <c r="Q31" s="69">
        <v>60320.264999999999</v>
      </c>
      <c r="R31" s="69">
        <v>67059.259999999995</v>
      </c>
      <c r="S31" s="69">
        <v>71770.315000000002</v>
      </c>
      <c r="T31" s="69">
        <v>93219.54</v>
      </c>
      <c r="U31" s="69">
        <v>71624.679999999993</v>
      </c>
      <c r="V31" s="69">
        <v>66813.615000000005</v>
      </c>
      <c r="W31" s="69">
        <v>44172.665000000001</v>
      </c>
      <c r="X31" s="69">
        <v>17736.079999999998</v>
      </c>
      <c r="Y31" s="69">
        <v>19772.415000000001</v>
      </c>
      <c r="Z31" s="69">
        <v>30427.86</v>
      </c>
      <c r="AA31" s="69">
        <v>42121</v>
      </c>
      <c r="AB31" s="69">
        <v>51138.69</v>
      </c>
      <c r="AC31" s="69">
        <v>51007.654999999999</v>
      </c>
      <c r="AD31" s="69">
        <v>59162.485000000001</v>
      </c>
      <c r="AE31" s="69">
        <v>58636.52</v>
      </c>
      <c r="AF31" s="69">
        <v>73373.395000000004</v>
      </c>
      <c r="AG31" s="69">
        <v>49829.07</v>
      </c>
      <c r="AH31" s="69">
        <v>49211.125</v>
      </c>
      <c r="AI31" s="69">
        <v>25939.82</v>
      </c>
      <c r="AJ31" s="69">
        <v>29535.07</v>
      </c>
      <c r="AK31" s="69">
        <v>53169.549999999996</v>
      </c>
      <c r="AL31" s="69">
        <v>54918.994999999995</v>
      </c>
      <c r="AM31" s="69">
        <v>57731.684999999998</v>
      </c>
      <c r="AN31" s="69">
        <v>54610.934999999998</v>
      </c>
      <c r="AO31" s="69">
        <v>51204.39</v>
      </c>
      <c r="AP31" s="69">
        <v>60131.924999999996</v>
      </c>
      <c r="AQ31" s="69">
        <v>56320.595000000001</v>
      </c>
      <c r="AR31" s="69">
        <v>79284.205000000002</v>
      </c>
      <c r="AS31" s="69">
        <v>56903.864999999998</v>
      </c>
      <c r="AT31" s="69">
        <v>51507.34</v>
      </c>
      <c r="AU31" s="69">
        <v>57807.97</v>
      </c>
      <c r="AV31" s="69">
        <v>60837.47</v>
      </c>
      <c r="AW31" s="69">
        <v>63058.86</v>
      </c>
      <c r="AX31" s="69">
        <v>58882.53</v>
      </c>
      <c r="AY31" s="69">
        <v>60839.659999999996</v>
      </c>
      <c r="AZ31" s="69">
        <v>55849.744999999995</v>
      </c>
      <c r="BA31" s="69">
        <v>57376.174999999996</v>
      </c>
      <c r="BB31" s="69">
        <v>63213.619999999995</v>
      </c>
      <c r="BC31" s="69">
        <v>59431.854999999996</v>
      </c>
      <c r="BD31" s="69">
        <v>84025.554999999993</v>
      </c>
      <c r="BE31" s="69">
        <v>62137.964999999997</v>
      </c>
      <c r="BF31" s="69">
        <v>58344.52</v>
      </c>
      <c r="BG31" s="69">
        <v>61464.904999999999</v>
      </c>
      <c r="BH31" s="69">
        <v>65390.845000000001</v>
      </c>
      <c r="BI31" s="69">
        <v>64764.14</v>
      </c>
      <c r="BJ31" s="69">
        <v>62793.504999999997</v>
      </c>
      <c r="BK31" s="69">
        <v>67099.41</v>
      </c>
      <c r="BL31" s="69">
        <v>59853.43</v>
      </c>
      <c r="BM31" s="69">
        <v>59762.544999999998</v>
      </c>
      <c r="BN31" s="69">
        <v>66874.934999999998</v>
      </c>
      <c r="BO31" s="69">
        <v>64953.574999999997</v>
      </c>
      <c r="BP31" s="69">
        <v>82603.149999999994</v>
      </c>
      <c r="BQ31" s="69">
        <v>62429.964999999997</v>
      </c>
      <c r="BR31" s="69">
        <v>58130.63</v>
      </c>
      <c r="BS31" s="69">
        <v>66000.759999999995</v>
      </c>
      <c r="BT31" s="69">
        <v>56854.224999999999</v>
      </c>
      <c r="BU31" s="69">
        <v>65378.799999999996</v>
      </c>
      <c r="BV31" s="69">
        <v>68733.88</v>
      </c>
      <c r="BW31" s="69">
        <v>69966.12</v>
      </c>
      <c r="BX31" s="69">
        <v>61425.85</v>
      </c>
      <c r="BY31" s="69">
        <v>56830.864999999998</v>
      </c>
      <c r="BZ31" s="69">
        <v>64990.439999999995</v>
      </c>
      <c r="CA31" s="69">
        <v>66459.929999999993</v>
      </c>
      <c r="CB31" s="69">
        <v>87458.38</v>
      </c>
      <c r="CC31" s="69">
        <v>60170.979999999996</v>
      </c>
      <c r="CD31" s="69">
        <v>56508.205000000002</v>
      </c>
      <c r="CE31" s="69">
        <v>62549.32</v>
      </c>
      <c r="CF31" s="69">
        <v>63935.955000000002</v>
      </c>
      <c r="CG31" s="69">
        <v>68606.494999999995</v>
      </c>
      <c r="CH31" s="69">
        <v>65003.58</v>
      </c>
      <c r="CI31" s="69">
        <v>63926.1</v>
      </c>
      <c r="CJ31" s="69">
        <v>63127.845000000001</v>
      </c>
      <c r="CK31" s="69">
        <v>57435.67</v>
      </c>
      <c r="CL31" s="69">
        <v>60280.479999999996</v>
      </c>
      <c r="CM31" s="69">
        <v>62660.28</v>
      </c>
      <c r="CN31" s="69">
        <v>83350.67</v>
      </c>
      <c r="CO31" s="69">
        <v>64148.02</v>
      </c>
      <c r="CP31" s="69">
        <v>58048.504999999997</v>
      </c>
      <c r="CQ31" s="69">
        <v>63186.244999999995</v>
      </c>
      <c r="CR31" s="69">
        <v>62556.254999999997</v>
      </c>
      <c r="CS31" s="69">
        <v>71726.880000000005</v>
      </c>
    </row>
    <row r="32" spans="2:102" ht="17.45" customHeight="1">
      <c r="B32" s="40" t="s">
        <v>26</v>
      </c>
      <c r="I32" s="52">
        <v>2.8222860507894507E-2</v>
      </c>
      <c r="J32" s="52">
        <v>2.8034160600741577E-2</v>
      </c>
      <c r="K32" s="52">
        <v>2.8275656639883507E-2</v>
      </c>
      <c r="L32" s="52">
        <v>2.5733686633444483E-2</v>
      </c>
      <c r="M32" s="52">
        <v>2.6376842244895896E-2</v>
      </c>
      <c r="N32" s="52">
        <v>1.7051953607264452E-2</v>
      </c>
      <c r="O32" s="52">
        <v>1.5864254222646066E-2</v>
      </c>
      <c r="P32" s="52">
        <v>1.7773923258754803E-2</v>
      </c>
      <c r="Q32" s="52">
        <v>1.7607205181189137E-2</v>
      </c>
      <c r="R32" s="52">
        <v>1.9223620811895482E-2</v>
      </c>
      <c r="S32" s="52">
        <v>2.0806202299919484E-2</v>
      </c>
      <c r="T32" s="52">
        <v>2.657151147374889E-2</v>
      </c>
      <c r="U32" s="52">
        <v>3.2022813875770155E-2</v>
      </c>
      <c r="V32" s="52">
        <v>3.3466250089570437E-2</v>
      </c>
      <c r="W32" s="52">
        <v>4.7106056232098577E-2</v>
      </c>
      <c r="X32" s="52">
        <v>7.9342736213261295E-2</v>
      </c>
      <c r="Y32" s="52">
        <v>0.14522183022276841</v>
      </c>
      <c r="Z32" s="52">
        <v>0.21206643121848234</v>
      </c>
      <c r="AA32" s="52">
        <v>0.2487142873644643</v>
      </c>
      <c r="AB32" s="52">
        <v>0.27992926650076488</v>
      </c>
      <c r="AC32" s="52">
        <v>0.29580428607495596</v>
      </c>
      <c r="AD32" s="52">
        <v>0.31139346658432515</v>
      </c>
      <c r="AE32" s="52">
        <v>0.31806998318512208</v>
      </c>
      <c r="AF32" s="52">
        <v>0.3302696184673472</v>
      </c>
      <c r="AG32" s="52">
        <v>0.35059766706070644</v>
      </c>
      <c r="AH32" s="52">
        <v>0.37318085476204005</v>
      </c>
      <c r="AI32" s="52">
        <v>0.3719259627610762</v>
      </c>
      <c r="AJ32" s="52">
        <v>0.36210816068371537</v>
      </c>
      <c r="AK32" s="52">
        <v>0.31487738353984618</v>
      </c>
      <c r="AL32" s="52">
        <v>0.25358714636075208</v>
      </c>
      <c r="AM32" s="52">
        <v>0.21642547330766262</v>
      </c>
      <c r="AN32" s="52">
        <v>0.19011029644200625</v>
      </c>
      <c r="AO32" s="52">
        <v>0.18251749796666092</v>
      </c>
      <c r="AP32" s="52">
        <v>0.17540517106813458</v>
      </c>
      <c r="AQ32" s="52">
        <v>0.16768478140923451</v>
      </c>
      <c r="AR32" s="52">
        <v>0.16335215637631584</v>
      </c>
      <c r="AS32" s="52">
        <v>0.1605704560628714</v>
      </c>
      <c r="AT32" s="52">
        <v>0.15232710068184063</v>
      </c>
      <c r="AU32" s="52">
        <v>0.13592466994286748</v>
      </c>
      <c r="AV32" s="52">
        <v>0.11028086469142996</v>
      </c>
      <c r="AW32" s="52">
        <v>9.2347294846967895E-2</v>
      </c>
      <c r="AX32" s="52">
        <v>8.8149684549894788E-2</v>
      </c>
      <c r="AY32" s="52">
        <v>7.9379340622264871E-2</v>
      </c>
      <c r="AZ32" s="52">
        <v>7.4242268062115077E-2</v>
      </c>
      <c r="BA32" s="52">
        <v>6.6453363917261865E-2</v>
      </c>
      <c r="BB32" s="52">
        <v>6.103285810328634E-2</v>
      </c>
      <c r="BC32" s="52">
        <v>5.9654862608240607E-2</v>
      </c>
      <c r="BD32" s="52">
        <v>4.9383341644103858E-2</v>
      </c>
      <c r="BE32" s="52">
        <v>3.7870894002270956E-2</v>
      </c>
      <c r="BF32" s="52">
        <v>3.0506185633838303E-2</v>
      </c>
      <c r="BG32" s="52">
        <v>3.5426467145989932E-2</v>
      </c>
      <c r="BH32" s="52">
        <v>2.9143762898518902E-2</v>
      </c>
      <c r="BI32" s="52">
        <v>2.8990075809054071E-2</v>
      </c>
      <c r="BJ32" s="52">
        <v>1.7251653219386605E-2</v>
      </c>
      <c r="BK32" s="52">
        <v>2.5548577664895013E-2</v>
      </c>
      <c r="BL32" s="52">
        <v>2.3235723993609427E-2</v>
      </c>
      <c r="BM32" s="52">
        <v>2.2178693540825047E-2</v>
      </c>
      <c r="BN32" s="52">
        <v>2.0620018688588693E-2</v>
      </c>
      <c r="BO32" s="52">
        <v>1.9172824428955668E-2</v>
      </c>
      <c r="BP32" s="52">
        <v>2.0426433050404553E-2</v>
      </c>
      <c r="BQ32" s="52">
        <v>1.5185437247136542E-2</v>
      </c>
      <c r="BR32" s="52">
        <v>1.1646856209714349E-2</v>
      </c>
      <c r="BS32" s="52">
        <v>8.3734224530513501E-3</v>
      </c>
      <c r="BT32" s="52">
        <v>1.7821735508945911E-2</v>
      </c>
      <c r="BU32" s="52">
        <v>1.7636497011928903E-2</v>
      </c>
      <c r="BV32" s="52">
        <v>2.4460371550939664E-2</v>
      </c>
      <c r="BW32" s="52">
        <v>2.0121684246059771E-2</v>
      </c>
      <c r="BX32" s="52">
        <v>1.8593617255503653E-2</v>
      </c>
      <c r="BY32" s="52">
        <v>2.2854295589967964E-2</v>
      </c>
      <c r="BZ32" s="52">
        <v>2.1827912686961236E-2</v>
      </c>
      <c r="CA32" s="52">
        <v>2.3394507604772945E-2</v>
      </c>
      <c r="CB32" s="52">
        <v>2.285137526080136E-2</v>
      </c>
      <c r="CC32" s="52">
        <v>2.240036156324168E-2</v>
      </c>
      <c r="CD32" s="52">
        <v>2.2540506216643514E-2</v>
      </c>
      <c r="CE32" s="52">
        <v>2.5224478652046311E-2</v>
      </c>
      <c r="CF32" s="52">
        <v>2.5791194568999823E-2</v>
      </c>
      <c r="CG32" s="52">
        <v>1.7315127500688664E-2</v>
      </c>
      <c r="CH32" s="52">
        <v>1.4893815773328507E-2</v>
      </c>
      <c r="CI32" s="52">
        <v>2.0375502662765811E-2</v>
      </c>
      <c r="CJ32" s="52">
        <v>2.4393770494038718E-2</v>
      </c>
      <c r="CK32" s="52">
        <v>1.8926447667197758E-2</v>
      </c>
      <c r="CL32" s="52">
        <v>1.9478138351650794E-2</v>
      </c>
      <c r="CM32" s="52">
        <v>1.8889277367121132E-2</v>
      </c>
      <c r="CN32" s="52">
        <v>1.9055404469516653E-2</v>
      </c>
      <c r="CO32" s="52">
        <v>2.0298808255873935E-2</v>
      </c>
      <c r="CP32" s="52">
        <v>2.1336564160522115E-2</v>
      </c>
      <c r="CQ32" s="52">
        <v>2.2381676555109847E-2</v>
      </c>
      <c r="CR32" s="52">
        <v>1.8920246719987144E-2</v>
      </c>
      <c r="CS32" s="52">
        <v>2.9688435104750006E-2</v>
      </c>
    </row>
    <row r="33" spans="2:8" ht="17.45" customHeight="1">
      <c r="B33" s="40"/>
    </row>
    <row r="37" spans="2:8" ht="17.45" customHeight="1">
      <c r="H37" s="4"/>
    </row>
    <row r="38" spans="2:8" ht="17.45" customHeight="1">
      <c r="H38" s="4"/>
    </row>
    <row r="39" spans="2:8" ht="17.45" customHeight="1">
      <c r="H39" s="4"/>
    </row>
    <row r="40" spans="2:8" ht="17.45" customHeight="1">
      <c r="H40" s="4"/>
    </row>
    <row r="41" spans="2:8" ht="17.45" customHeight="1">
      <c r="H41" s="4"/>
    </row>
    <row r="42" spans="2:8" ht="17.45" customHeight="1">
      <c r="H42" s="4"/>
    </row>
    <row r="43" spans="2:8" ht="17.45" customHeight="1">
      <c r="H43" s="4"/>
    </row>
    <row r="44" spans="2:8" ht="17.45" customHeight="1">
      <c r="H44" s="4"/>
    </row>
    <row r="45" spans="2:8" ht="17.45" customHeight="1">
      <c r="H45" s="4"/>
    </row>
    <row r="46" spans="2:8" ht="17.45" customHeight="1">
      <c r="H46" s="4"/>
    </row>
    <row r="47" spans="2:8" ht="17.45" customHeight="1">
      <c r="H47" s="4"/>
    </row>
    <row r="48" spans="2:8" ht="17.45" customHeight="1">
      <c r="H48" s="4"/>
    </row>
    <row r="49" spans="8:8" ht="17.45" customHeight="1">
      <c r="H49" s="4"/>
    </row>
    <row r="50" spans="8:8" ht="17.45" customHeight="1">
      <c r="H50" s="4"/>
    </row>
    <row r="51" spans="8:8" ht="17.45" customHeight="1">
      <c r="H51" s="4"/>
    </row>
    <row r="52" spans="8:8" ht="17.45" customHeight="1">
      <c r="H52" s="4"/>
    </row>
    <row r="53" spans="8:8" ht="17.45" customHeight="1">
      <c r="H53" s="4"/>
    </row>
    <row r="54" spans="8:8" ht="17.45" customHeight="1">
      <c r="H54" s="4"/>
    </row>
    <row r="55" spans="8:8" ht="17.45" customHeight="1">
      <c r="H55" s="4"/>
    </row>
    <row r="56" spans="8:8" ht="17.45" customHeight="1">
      <c r="H56" s="4"/>
    </row>
    <row r="57" spans="8:8" ht="17.45" customHeight="1">
      <c r="H57" s="4"/>
    </row>
    <row r="58" spans="8:8" ht="17.45" customHeight="1">
      <c r="H58" s="4"/>
    </row>
    <row r="59" spans="8:8" ht="17.45" customHeight="1">
      <c r="H59" s="4"/>
    </row>
    <row r="60" spans="8:8" ht="17.45" customHeight="1">
      <c r="H60" s="4"/>
    </row>
    <row r="61" spans="8:8" ht="17.45" customHeight="1">
      <c r="H61" s="4"/>
    </row>
    <row r="62" spans="8:8" ht="17.45" customHeight="1">
      <c r="H62" s="4"/>
    </row>
    <row r="63" spans="8:8" ht="17.45" customHeight="1">
      <c r="H63" s="4"/>
    </row>
    <row r="64" spans="8:8" ht="17.45" customHeight="1">
      <c r="H64" s="4"/>
    </row>
    <row r="65" spans="8:8" ht="17.45" customHeight="1">
      <c r="H65" s="4"/>
    </row>
    <row r="66" spans="8:8" ht="17.45" customHeight="1">
      <c r="H66" s="4"/>
    </row>
    <row r="67" spans="8:8" ht="17.45" customHeight="1">
      <c r="H67" s="4"/>
    </row>
    <row r="68" spans="8:8" ht="17.45" customHeight="1">
      <c r="H68" s="4"/>
    </row>
    <row r="69" spans="8:8" ht="17.45" customHeight="1">
      <c r="H69" s="4"/>
    </row>
    <row r="70" spans="8:8" ht="17.45" customHeight="1">
      <c r="H70" s="4"/>
    </row>
    <row r="71" spans="8:8" ht="17.45" customHeight="1">
      <c r="H71" s="4"/>
    </row>
    <row r="72" spans="8:8" ht="17.45" customHeight="1">
      <c r="H72" s="4"/>
    </row>
    <row r="73" spans="8:8" ht="17.45" customHeight="1">
      <c r="H73" s="4"/>
    </row>
    <row r="74" spans="8:8" ht="17.45" customHeight="1">
      <c r="H74" s="4"/>
    </row>
    <row r="75" spans="8:8" ht="17.45" customHeight="1">
      <c r="H75" s="4"/>
    </row>
    <row r="76" spans="8:8" ht="17.45" customHeight="1">
      <c r="H76" s="4"/>
    </row>
    <row r="77" spans="8:8" ht="17.45" customHeight="1">
      <c r="H77" s="4"/>
    </row>
    <row r="78" spans="8:8" ht="17.45" customHeight="1">
      <c r="H78" s="4"/>
    </row>
    <row r="79" spans="8:8" ht="17.45" customHeight="1">
      <c r="H79" s="4"/>
    </row>
    <row r="80" spans="8:8" ht="17.45" customHeight="1">
      <c r="H80" s="4"/>
    </row>
    <row r="81" spans="8:8" ht="17.45" customHeight="1">
      <c r="H81" s="4"/>
    </row>
    <row r="82" spans="8:8" ht="17.45" customHeight="1">
      <c r="H82" s="4"/>
    </row>
    <row r="83" spans="8:8" ht="17.45" customHeight="1">
      <c r="H83" s="4"/>
    </row>
    <row r="84" spans="8:8" ht="17.45" customHeight="1">
      <c r="H84" s="4"/>
    </row>
    <row r="85" spans="8:8" ht="17.45" customHeight="1">
      <c r="H85" s="4"/>
    </row>
    <row r="86" spans="8:8" ht="17.45" customHeight="1">
      <c r="H86" s="4"/>
    </row>
    <row r="87" spans="8:8" ht="17.45" customHeight="1">
      <c r="H87" s="4"/>
    </row>
    <row r="88" spans="8:8" ht="17.45" customHeight="1">
      <c r="H88" s="4"/>
    </row>
    <row r="89" spans="8:8" ht="17.45" customHeight="1">
      <c r="H89" s="4"/>
    </row>
    <row r="90" spans="8:8" ht="17.45" customHeight="1">
      <c r="H90" s="4"/>
    </row>
    <row r="91" spans="8:8" ht="17.45" customHeight="1">
      <c r="H91" s="4"/>
    </row>
    <row r="92" spans="8:8" ht="17.45" customHeight="1">
      <c r="H92" s="4"/>
    </row>
    <row r="93" spans="8:8" ht="17.45" customHeight="1">
      <c r="H93" s="4"/>
    </row>
    <row r="94" spans="8:8" ht="17.45" customHeight="1">
      <c r="H94" s="4"/>
    </row>
    <row r="95" spans="8:8" ht="17.45" customHeight="1">
      <c r="H95" s="4"/>
    </row>
    <row r="96" spans="8:8" ht="17.45" customHeight="1">
      <c r="H96" s="4"/>
    </row>
    <row r="97" spans="8:8" ht="17.45" customHeight="1">
      <c r="H97" s="4"/>
    </row>
    <row r="98" spans="8:8" ht="17.45" customHeight="1">
      <c r="H98" s="4"/>
    </row>
    <row r="99" spans="8:8" ht="17.45" customHeight="1">
      <c r="H99" s="4"/>
    </row>
    <row r="100" spans="8:8" ht="17.45" customHeight="1">
      <c r="H100" s="4"/>
    </row>
    <row r="101" spans="8:8" ht="17.45" customHeight="1">
      <c r="H101" s="4"/>
    </row>
  </sheetData>
  <pageMargins left="0.7" right="0.7" top="0.75" bottom="0.75" header="0.3" footer="0.3"/>
  <pageSetup paperSize="9" orientation="portrait" horizontalDpi="300" verticalDpi="300" r:id="rId1"/>
  <ignoredErrors>
    <ignoredError sqref="CV7 CU8:CW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25</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Ativos</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2026-07-15T17:00:40Z</dcterms:modified>
</cp:coreProperties>
</file>