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BC4F8B1A-C8B6-4746-B70F-0B6DF99F409B}" xr6:coauthVersionLast="47" xr6:coauthVersionMax="47" xr10:uidLastSave="{00000000-0000-0000-0000-000000000000}"/>
  <bookViews>
    <workbookView xWindow="-120" yWindow="-120" windowWidth="29040" windowHeight="1584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8" i="6" l="1"/>
  <c r="CJ15" i="6"/>
  <c r="CJ7" i="6"/>
  <c r="CJ8" i="6" s="1"/>
  <c r="P11" i="10"/>
  <c r="P7" i="10"/>
  <c r="O7" i="10"/>
  <c r="N7" i="10"/>
  <c r="CJ19" i="6" l="1"/>
  <c r="CJ21" i="6"/>
  <c r="CJ23" i="6" s="1"/>
  <c r="CJ26" i="6" s="1"/>
  <c r="P15" i="10"/>
  <c r="P18" i="10" s="1"/>
  <c r="CI18" i="6"/>
  <c r="CI15" i="6"/>
  <c r="CI19" i="6"/>
  <c r="CI21" i="6" s="1"/>
  <c r="CI23" i="6" s="1"/>
  <c r="CI26" i="6" s="1"/>
  <c r="O11" i="10"/>
  <c r="O15" i="10" s="1"/>
  <c r="O18" i="10" s="1"/>
  <c r="CH15" i="6" l="1"/>
  <c r="CH18" i="6"/>
  <c r="CH19" i="6"/>
  <c r="CH21" i="6"/>
  <c r="CH23" i="6" s="1"/>
  <c r="CH26" i="6" s="1"/>
  <c r="N11" i="10"/>
  <c r="N15" i="10" s="1"/>
  <c r="N18" i="10" s="1"/>
  <c r="CG18" i="6" l="1"/>
  <c r="M7" i="10"/>
  <c r="L11" i="10"/>
  <c r="L7" i="10"/>
  <c r="K7" i="10"/>
  <c r="J7" i="10"/>
  <c r="I7" i="10"/>
  <c r="CG15" i="6" l="1"/>
  <c r="CG19" i="6" s="1"/>
  <c r="CG21" i="6" s="1"/>
  <c r="CG23" i="6" s="1"/>
  <c r="CG26" i="6" s="1"/>
  <c r="CF15" i="6"/>
  <c r="CF18" i="6"/>
  <c r="M11" i="10"/>
  <c r="M15" i="10" s="1"/>
  <c r="M18" i="10" s="1"/>
  <c r="CE15" i="6"/>
  <c r="L15" i="10"/>
  <c r="L18" i="10" s="1"/>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J11" i="10"/>
  <c r="J15" i="10" s="1"/>
  <c r="J18" i="10" s="1"/>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V19" i="6" s="1"/>
  <c r="V21" i="6" s="1"/>
  <c r="V23" i="6" s="1"/>
  <c r="V26" i="6" s="1"/>
  <c r="AH18" i="6"/>
  <c r="AL18" i="6"/>
  <c r="AL19" i="6" s="1"/>
  <c r="AL21" i="6" s="1"/>
  <c r="AL23" i="6" s="1"/>
  <c r="AL26" i="6" s="1"/>
  <c r="AX18" i="6"/>
  <c r="BB18" i="6"/>
  <c r="BB19" i="6" s="1"/>
  <c r="BB21" i="6" s="1"/>
  <c r="BB23" i="6" s="1"/>
  <c r="BB26" i="6" s="1"/>
  <c r="BN18" i="6"/>
  <c r="BR18" i="6"/>
  <c r="BR19" i="6" s="1"/>
  <c r="BR21" i="6" s="1"/>
  <c r="BR23" i="6" s="1"/>
  <c r="BR26" i="6" s="1"/>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T19" i="6" s="1"/>
  <c r="T21" i="6" s="1"/>
  <c r="T23" i="6" s="1"/>
  <c r="T26" i="6" s="1"/>
  <c r="X18" i="6"/>
  <c r="AB18" i="6"/>
  <c r="AB19" i="6" s="1"/>
  <c r="AB21" i="6" s="1"/>
  <c r="AB23" i="6" s="1"/>
  <c r="AB26" i="6" s="1"/>
  <c r="AF18" i="6"/>
  <c r="AJ18" i="6"/>
  <c r="AJ19" i="6" s="1"/>
  <c r="AJ21" i="6" s="1"/>
  <c r="AJ23" i="6" s="1"/>
  <c r="AJ26" i="6" s="1"/>
  <c r="AN18" i="6"/>
  <c r="AR18" i="6"/>
  <c r="AR19" i="6" s="1"/>
  <c r="AR21" i="6" s="1"/>
  <c r="AR23" i="6" s="1"/>
  <c r="AR26" i="6" s="1"/>
  <c r="AV18" i="6"/>
  <c r="AV19" i="6" s="1"/>
  <c r="AV21" i="6" s="1"/>
  <c r="AV23" i="6" s="1"/>
  <c r="AV26" i="6" s="1"/>
  <c r="AZ18" i="6"/>
  <c r="AZ19" i="6" s="1"/>
  <c r="AZ21" i="6" s="1"/>
  <c r="AZ23" i="6" s="1"/>
  <c r="AZ26" i="6" s="1"/>
  <c r="BD18" i="6"/>
  <c r="BH18" i="6"/>
  <c r="BH19" i="6" s="1"/>
  <c r="BH21" i="6" s="1"/>
  <c r="BH23" i="6" s="1"/>
  <c r="BH26" i="6" s="1"/>
  <c r="BL18" i="6"/>
  <c r="BP18" i="6"/>
  <c r="BP19" i="6" s="1"/>
  <c r="BP21" i="6" s="1"/>
  <c r="BP23" i="6" s="1"/>
  <c r="BP26" i="6" s="1"/>
  <c r="BT18" i="6"/>
  <c r="BX18" i="6"/>
  <c r="BX19" i="6" s="1"/>
  <c r="BX21" i="6" s="1"/>
  <c r="BX23" i="6" s="1"/>
  <c r="BX26" i="6" s="1"/>
  <c r="CB18" i="6"/>
  <c r="CB19" i="6" s="1"/>
  <c r="CB21" i="6" s="1"/>
  <c r="CB23" i="6" s="1"/>
  <c r="CB26" i="6" s="1"/>
  <c r="K15" i="6"/>
  <c r="O15" i="6"/>
  <c r="S15" i="6"/>
  <c r="W15" i="6"/>
  <c r="AA15" i="6"/>
  <c r="AE15" i="6"/>
  <c r="AI15" i="6"/>
  <c r="AM15" i="6"/>
  <c r="AQ15" i="6"/>
  <c r="AU15" i="6"/>
  <c r="AY15" i="6"/>
  <c r="BC15" i="6"/>
  <c r="BG15" i="6"/>
  <c r="BK15" i="6"/>
  <c r="BO15" i="6"/>
  <c r="BS15" i="6"/>
  <c r="BW15" i="6"/>
  <c r="CA15" i="6"/>
  <c r="BF19" i="6" l="1"/>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CC21" i="6" s="1"/>
  <c r="CC23" i="6" s="1"/>
  <c r="CC26" i="6" s="1"/>
  <c r="BE19" i="6"/>
  <c r="BE21" i="6" s="1"/>
  <c r="BE23" i="6" s="1"/>
  <c r="BE26" i="6" s="1"/>
  <c r="AO19" i="6"/>
  <c r="AO21" i="6" s="1"/>
  <c r="AO23" i="6" s="1"/>
  <c r="AO26" i="6" s="1"/>
  <c r="BO19" i="6"/>
  <c r="BO21" i="6" s="1"/>
  <c r="BO23" i="6" s="1"/>
  <c r="BO26" i="6" s="1"/>
  <c r="BK19" i="6"/>
  <c r="BK21" i="6" s="1"/>
  <c r="BK23" i="6" s="1"/>
  <c r="BK26" i="6" s="1"/>
  <c r="N19" i="6"/>
  <c r="N21" i="6" s="1"/>
  <c r="N23" i="6" s="1"/>
  <c r="N26" i="6" s="1"/>
  <c r="BQ19" i="6"/>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K11" i="10"/>
  <c r="K15" i="10" s="1"/>
  <c r="K18" i="10"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Q21" i="6"/>
  <c r="BW19" i="6"/>
  <c r="BW21" i="6" s="1"/>
  <c r="BW23" i="6" s="1"/>
  <c r="BW26" i="6" s="1"/>
  <c r="BG19" i="6"/>
  <c r="BG21" i="6" s="1"/>
  <c r="BG23" i="6" s="1"/>
  <c r="BG26" i="6" s="1"/>
  <c r="BC19" i="6"/>
  <c r="BC21" i="6" s="1"/>
  <c r="BC23" i="6" s="1"/>
  <c r="BC26" i="6" s="1"/>
  <c r="AM19" i="6"/>
  <c r="AM21" i="6" s="1"/>
  <c r="AM23" i="6" s="1"/>
  <c r="AM26" i="6" s="1"/>
  <c r="W19" i="6"/>
  <c r="W21" i="6" s="1"/>
  <c r="W23" i="6" s="1"/>
  <c r="W26" i="6" s="1"/>
  <c r="I11" i="10"/>
  <c r="I15" i="10" s="1"/>
  <c r="I18" i="10" s="1"/>
  <c r="BQ23" i="6" l="1"/>
  <c r="BQ26" i="6" l="1"/>
  <c r="U21" i="10"/>
  <c r="H7" i="10"/>
  <c r="H21" i="10"/>
  <c r="W19" i="10" l="1"/>
  <c r="U19" i="10"/>
  <c r="U17" i="10"/>
  <c r="W16" i="10"/>
  <c r="U14" i="10"/>
  <c r="W13" i="10"/>
  <c r="J25" i="10" l="1"/>
  <c r="N25" i="10"/>
  <c r="N29" i="10" s="1"/>
  <c r="N32" i="10" s="1"/>
  <c r="R25" i="10"/>
  <c r="R29" i="10" s="1"/>
  <c r="R32" i="10" s="1"/>
  <c r="W14" i="10"/>
  <c r="K25" i="10"/>
  <c r="K29" i="10" s="1"/>
  <c r="K32" i="10" s="1"/>
  <c r="O25" i="10"/>
  <c r="O29" i="10" s="1"/>
  <c r="O32" i="10" s="1"/>
  <c r="S25" i="10"/>
  <c r="S29" i="10" s="1"/>
  <c r="S32" i="10" s="1"/>
  <c r="M25" i="10"/>
  <c r="M29" i="10" s="1"/>
  <c r="M32" i="10" s="1"/>
  <c r="J29" i="10"/>
  <c r="J32" i="10" s="1"/>
  <c r="W17" i="10"/>
  <c r="I25" i="10"/>
  <c r="I29" i="10" s="1"/>
  <c r="I32" i="10" s="1"/>
  <c r="Q25" i="10"/>
  <c r="Q29" i="10" s="1"/>
  <c r="Q32" i="10" s="1"/>
  <c r="L25" i="10"/>
  <c r="L29" i="10" s="1"/>
  <c r="L32" i="10" s="1"/>
  <c r="P25" i="10"/>
  <c r="P29" i="10" s="1"/>
  <c r="P32" i="10" s="1"/>
  <c r="H11" i="10"/>
  <c r="H15" i="10" s="1"/>
  <c r="U12" i="10"/>
  <c r="U16" i="10"/>
  <c r="U13" i="10"/>
  <c r="W12" i="10"/>
  <c r="U11" i="10" l="1"/>
  <c r="H18" i="10"/>
  <c r="U18" i="10" s="1"/>
  <c r="W15" i="10"/>
  <c r="W11" i="10"/>
  <c r="U15" i="10"/>
  <c r="W18" i="10" l="1"/>
  <c r="W33" i="10" l="1"/>
  <c r="I15" i="6" l="1"/>
  <c r="I19" i="6" s="1"/>
  <c r="I21" i="6" s="1"/>
  <c r="I23" i="6" s="1"/>
  <c r="I26" i="6" l="1"/>
  <c r="E10" i="4" l="1"/>
  <c r="J7" i="6" l="1"/>
  <c r="I8" i="6"/>
  <c r="K7" i="6" l="1"/>
  <c r="L7" i="6" s="1"/>
  <c r="J8" i="6"/>
  <c r="K8" i="6" l="1"/>
  <c r="M7" i="6"/>
  <c r="L8" i="6"/>
  <c r="N7" i="6" l="1"/>
  <c r="M8" i="6"/>
  <c r="O7" i="6" l="1"/>
  <c r="N8" i="6"/>
  <c r="O8" i="6" l="1"/>
  <c r="P7" i="6"/>
  <c r="Q7" i="6" l="1"/>
  <c r="P8" i="6"/>
  <c r="R7" i="6" l="1"/>
  <c r="Q8" i="6"/>
  <c r="S7" i="6" l="1"/>
  <c r="R8" i="6"/>
  <c r="I48" i="10" l="1"/>
  <c r="T7" i="6"/>
  <c r="S8" i="6"/>
  <c r="J48" i="10" l="1"/>
  <c r="H52" i="10"/>
  <c r="U7" i="6"/>
  <c r="T8" i="6"/>
  <c r="I52" i="10" l="1"/>
  <c r="I56" i="10" s="1"/>
  <c r="K48" i="10"/>
  <c r="H56" i="10"/>
  <c r="V7" i="6"/>
  <c r="U8" i="6"/>
  <c r="J52" i="10" l="1"/>
  <c r="L48" i="10"/>
  <c r="W7" i="6"/>
  <c r="V8" i="6"/>
  <c r="J56" i="10" l="1"/>
  <c r="M48" i="10"/>
  <c r="K52" i="10"/>
  <c r="K56" i="10" s="1"/>
  <c r="X7" i="6"/>
  <c r="W8" i="6"/>
  <c r="L52" i="10" l="1"/>
  <c r="L56" i="10" s="1"/>
  <c r="N48" i="10"/>
  <c r="Y7" i="6"/>
  <c r="X8" i="6"/>
  <c r="M52" i="10" l="1"/>
  <c r="M56" i="10" s="1"/>
  <c r="O48" i="10"/>
  <c r="Z7" i="6"/>
  <c r="Y8" i="6"/>
  <c r="N52" i="10" l="1"/>
  <c r="P48" i="10"/>
  <c r="AA7" i="6"/>
  <c r="Z8" i="6"/>
  <c r="N56" i="10" l="1"/>
  <c r="Q48" i="10"/>
  <c r="O52" i="10"/>
  <c r="O56" i="10" s="1"/>
  <c r="AB7" i="6"/>
  <c r="AA8" i="6"/>
  <c r="R48" i="10" l="1"/>
  <c r="S48" i="10" s="1"/>
  <c r="H35" i="10" s="1"/>
  <c r="P52" i="10"/>
  <c r="AC7" i="6"/>
  <c r="AB8" i="6"/>
  <c r="I35" i="10" l="1"/>
  <c r="Q52" i="10"/>
  <c r="P56" i="10"/>
  <c r="W59" i="10"/>
  <c r="Q56" i="10"/>
  <c r="AD7" i="6"/>
  <c r="AC8" i="6"/>
  <c r="H39" i="10" l="1"/>
  <c r="H43" i="10" s="1"/>
  <c r="H46" i="10" s="1"/>
  <c r="J35" i="10"/>
  <c r="I39" i="10"/>
  <c r="W54" i="10"/>
  <c r="S52" i="10"/>
  <c r="W57" i="10"/>
  <c r="W58" i="10"/>
  <c r="W55" i="10"/>
  <c r="R52" i="10"/>
  <c r="W53" i="10"/>
  <c r="AE7" i="6"/>
  <c r="AD8" i="6"/>
  <c r="I43" i="10" l="1"/>
  <c r="I46" i="10" s="1"/>
  <c r="K35" i="10"/>
  <c r="S56" i="10"/>
  <c r="W52" i="10"/>
  <c r="R56" i="10"/>
  <c r="AF7" i="6"/>
  <c r="AE8" i="6"/>
  <c r="J39" i="10" l="1"/>
  <c r="J43" i="10" s="1"/>
  <c r="J46" i="10" s="1"/>
  <c r="L35" i="10"/>
  <c r="W56" i="10"/>
  <c r="AF8" i="6"/>
  <c r="AG7" i="6"/>
  <c r="K39" i="10" l="1"/>
  <c r="K43" i="10" s="1"/>
  <c r="K46" i="10" s="1"/>
  <c r="M35" i="10"/>
  <c r="AG8" i="6"/>
  <c r="AH7" i="6"/>
  <c r="L39" i="10" l="1"/>
  <c r="L43" i="10" s="1"/>
  <c r="L46" i="10" s="1"/>
  <c r="N35" i="10"/>
  <c r="AH8" i="6"/>
  <c r="AI7" i="6"/>
  <c r="M39" i="10" l="1"/>
  <c r="M43" i="10" s="1"/>
  <c r="M46" i="10" s="1"/>
  <c r="O35" i="10"/>
  <c r="AI8" i="6"/>
  <c r="AJ7" i="6"/>
  <c r="N39" i="10" l="1"/>
  <c r="N43" i="10" s="1"/>
  <c r="N46" i="10" s="1"/>
  <c r="P35" i="10"/>
  <c r="AJ8" i="6"/>
  <c r="AK7" i="6"/>
  <c r="O39" i="10" l="1"/>
  <c r="O43" i="10" s="1"/>
  <c r="O46" i="10" s="1"/>
  <c r="Q35" i="10"/>
  <c r="AK8" i="6"/>
  <c r="AL7" i="6"/>
  <c r="P39" i="10" l="1"/>
  <c r="P43" i="10" s="1"/>
  <c r="P46" i="10" s="1"/>
  <c r="R35" i="10"/>
  <c r="AL8" i="6"/>
  <c r="AM7" i="6"/>
  <c r="Q39" i="10" l="1"/>
  <c r="Q43" i="10" s="1"/>
  <c r="Q46" i="10" s="1"/>
  <c r="S35" i="10"/>
  <c r="AM8" i="6"/>
  <c r="AN7" i="6"/>
  <c r="R39" i="10" l="1"/>
  <c r="R43" i="10" s="1"/>
  <c r="R46" i="10" s="1"/>
  <c r="AN8" i="6"/>
  <c r="AO7" i="6"/>
  <c r="S39" i="10" l="1"/>
  <c r="S43" i="10" s="1"/>
  <c r="S46" i="10" s="1"/>
  <c r="AO8" i="6"/>
  <c r="AP7" i="6"/>
  <c r="H25" i="10" l="1"/>
  <c r="W41" i="10"/>
  <c r="W45" i="10"/>
  <c r="W44" i="10"/>
  <c r="W42" i="10"/>
  <c r="W40" i="10"/>
  <c r="AP8" i="6"/>
  <c r="AQ7" i="6"/>
  <c r="AR7" i="6" s="1"/>
  <c r="AS7" i="6" s="1"/>
  <c r="AT7" i="6" s="1"/>
  <c r="AU7" i="6" s="1"/>
  <c r="AV7" i="6" s="1"/>
  <c r="AW7" i="6" s="1"/>
  <c r="AX7" i="6" s="1"/>
  <c r="AY7" i="6" s="1"/>
  <c r="AZ7" i="6" s="1"/>
  <c r="BA7" i="6" s="1"/>
  <c r="H29" i="10" l="1"/>
  <c r="H32" i="10" s="1"/>
  <c r="W39" i="10"/>
  <c r="BB7" i="6"/>
  <c r="BA8" i="6"/>
  <c r="AZ8" i="6"/>
  <c r="AY8" i="6"/>
  <c r="AX8" i="6"/>
  <c r="AW8" i="6"/>
  <c r="AV8" i="6"/>
  <c r="AU8" i="6"/>
  <c r="AT8" i="6"/>
  <c r="AS8" i="6"/>
  <c r="AR8" i="6"/>
  <c r="AQ8" i="6"/>
  <c r="W43" i="10" l="1"/>
  <c r="BB8" i="6"/>
  <c r="BC7" i="6"/>
  <c r="W46" i="10" l="1"/>
  <c r="BD7" i="6"/>
  <c r="BC8" i="6"/>
  <c r="BD8" i="6" l="1"/>
  <c r="BE7" i="6"/>
  <c r="BF7" i="6" l="1"/>
  <c r="BG7" i="6" s="1"/>
  <c r="BH7" i="6" s="1"/>
  <c r="BI7" i="6" s="1"/>
  <c r="BJ7" i="6" s="1"/>
  <c r="BK7" i="6" s="1"/>
  <c r="BL7" i="6" s="1"/>
  <c r="BM7" i="6" s="1"/>
  <c r="BE8" i="6"/>
  <c r="BN7" i="6" l="1"/>
  <c r="BO7" i="6" s="1"/>
  <c r="BP7" i="6" s="1"/>
  <c r="BQ7" i="6" s="1"/>
  <c r="BR7" i="6" s="1"/>
  <c r="BM8" i="6"/>
  <c r="BL8" i="6"/>
  <c r="BK8" i="6"/>
  <c r="BJ8" i="6"/>
  <c r="BI8" i="6"/>
  <c r="BH8" i="6"/>
  <c r="BG8" i="6"/>
  <c r="BF8" i="6"/>
  <c r="BR8" i="6" l="1"/>
  <c r="BS7" i="6"/>
  <c r="BQ8" i="6"/>
  <c r="BP8" i="6"/>
  <c r="BO8" i="6"/>
  <c r="BN8" i="6"/>
  <c r="BT7" i="6" l="1"/>
  <c r="BU7" i="6" s="1"/>
  <c r="BS8" i="6"/>
  <c r="W28" i="10" l="1"/>
  <c r="W30" i="10"/>
  <c r="W31" i="10"/>
  <c r="W27" i="10"/>
  <c r="U33" i="10"/>
  <c r="U41" i="10"/>
  <c r="U7" i="10"/>
  <c r="U48" i="10"/>
  <c r="U35" i="10"/>
  <c r="U57" i="10"/>
  <c r="U55" i="10"/>
  <c r="U54" i="10"/>
  <c r="U58" i="10"/>
  <c r="U31" i="10"/>
  <c r="U42" i="10"/>
  <c r="U45" i="10"/>
  <c r="U52" i="10"/>
  <c r="U40" i="10"/>
  <c r="U44" i="10"/>
  <c r="U59" i="10"/>
  <c r="U56" i="10"/>
  <c r="U43" i="10"/>
  <c r="U46" i="10"/>
  <c r="U39" i="10"/>
  <c r="U53" i="10"/>
  <c r="U26" i="10"/>
  <c r="BU8" i="6"/>
  <c r="BV7" i="6"/>
  <c r="BT8" i="6"/>
  <c r="U30" i="10" l="1"/>
  <c r="U27" i="10"/>
  <c r="U28" i="10"/>
  <c r="W26" i="10"/>
  <c r="BW7" i="6"/>
  <c r="BV8" i="6"/>
  <c r="U25" i="10" l="1"/>
  <c r="W25" i="10"/>
  <c r="BX7" i="6"/>
  <c r="BY7" i="6" s="1"/>
  <c r="BW8" i="6"/>
  <c r="W29" i="10" l="1"/>
  <c r="U29" i="10"/>
  <c r="BY8" i="6"/>
  <c r="BZ7" i="6"/>
  <c r="CA7" i="6" s="1"/>
  <c r="BX8" i="6"/>
  <c r="CA8" i="6" l="1"/>
  <c r="CB7" i="6"/>
  <c r="U32" i="10"/>
  <c r="W32" i="10"/>
  <c r="BZ8" i="6"/>
  <c r="CB8" i="6" l="1"/>
  <c r="CC7" i="6"/>
  <c r="CD7" i="6" s="1"/>
  <c r="CD8" i="6" l="1"/>
  <c r="CE7" i="6"/>
  <c r="CC8" i="6"/>
  <c r="CE8" i="6" l="1"/>
  <c r="CF7" i="6"/>
  <c r="CG7" i="6" l="1"/>
  <c r="CF8" i="6"/>
  <c r="CG8" i="6" l="1"/>
  <c r="CH7" i="6"/>
  <c r="CI7" i="6" s="1"/>
  <c r="CI8" i="6" s="1"/>
  <c r="CN25" i="6"/>
  <c r="CH8" i="6" l="1"/>
  <c r="CN24" i="6"/>
  <c r="CN12" i="6"/>
  <c r="CN22" i="6"/>
  <c r="CN23" i="6"/>
  <c r="CN13" i="6"/>
  <c r="CN26" i="6"/>
  <c r="CN16" i="6"/>
  <c r="CN18" i="6"/>
  <c r="CN20" i="6"/>
  <c r="CN19" i="6"/>
  <c r="CN21" i="6"/>
  <c r="CN14" i="6"/>
  <c r="CN11" i="6"/>
  <c r="CN7" i="6"/>
  <c r="CN17" i="6"/>
  <c r="CN15" i="6"/>
  <c r="CL25" i="6"/>
  <c r="CL15" i="6" l="1"/>
  <c r="CL20" i="6"/>
  <c r="CL26" i="6"/>
  <c r="CL22" i="6"/>
  <c r="CL23" i="6"/>
  <c r="CL12" i="6"/>
  <c r="CL24" i="6"/>
  <c r="CL13" i="6"/>
  <c r="CL19" i="6"/>
  <c r="CL17" i="6"/>
  <c r="CL18" i="6"/>
  <c r="CL14" i="6"/>
  <c r="CL16" i="6"/>
  <c r="CL21" i="6"/>
  <c r="CL11" i="6"/>
</calcChain>
</file>

<file path=xl/sharedStrings.xml><?xml version="1.0" encoding="utf-8"?>
<sst xmlns="http://schemas.openxmlformats.org/spreadsheetml/2006/main" count="101" uniqueCount="73">
  <si>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</si>
  <si>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</si>
  <si>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</si>
  <si>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</si>
  <si>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</si>
  <si>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</si>
  <si>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</si>
  <si>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</si>
  <si>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</si>
  <si>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</si>
  <si>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</si>
  <si>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</si>
  <si>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</si>
  <si>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</si>
  <si>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</si>
  <si>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</si>
  <si>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</si>
  <si>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</si>
  <si>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</si>
  <si>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</si>
  <si>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</si>
  <si>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</si>
  <si>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</si>
  <si>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</si>
  <si>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</si>
  <si>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</si>
  <si>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</si>
  <si>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</si>
  <si>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</si>
  <si>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</si>
  <si>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</si>
  <si>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</si>
  <si>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</si>
  <si>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</si>
  <si>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</si>
  <si>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</si>
  <si>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</si>
  <si>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</si>
  <si>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</si>
  <si>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</si>
  <si>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</si>
  <si>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</si>
  <si>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</si>
  <si>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</si>
  <si>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</si>
  <si>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</si>
  <si>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</si>
  <si>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</si>
  <si>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</si>
  <si>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</si>
  <si>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</si>
  <si>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</si>
  <si>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</si>
  <si>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</si>
  <si>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</si>
  <si>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</si>
  <si>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</si>
  <si>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</si>
  <si>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</si>
  <si>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</si>
  <si>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</si>
  <si>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</si>
  <si>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</si>
  <si>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</si>
  <si>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</si>
  <si>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</si>
  <si>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</si>
  <si>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</si>
  <si>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</si>
  <si>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</si>
  <si>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</si>
  <si>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</si>
  <si>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 Destacamos que para uma melhor análise da performance do Fundo, todos os dados históricos presentes nesta planilha de fundamentos e no relatório gerencial foram ajustados para a base atual de cotas (base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</si>
</sst>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50469.4</v>
      </c>
      <c r="D10" s="80">
        <v>0.35372550000000003</v>
      </c>
      <c r="E10" s="36">
        <f>D10*C10</f>
        <v>17852.313749700003</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59"/>
  <sheetViews>
    <sheetView showGridLines="0" zoomScaleNormal="100"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t="s">
        <v>72</v>
      </c>
    </row>
    <row r="6" spans="2:23" ht="17.45" customHeight="1">
      <c r="H6" s="9"/>
      <c r="I6" s="9"/>
      <c r="J6" s="9"/>
      <c r="K6" s="9"/>
      <c r="L6" s="9"/>
      <c r="M6" s="9"/>
      <c r="N6" s="9"/>
      <c r="O6" s="9"/>
      <c r="P6" s="9"/>
      <c r="Q6" s="9"/>
      <c r="R6" s="9"/>
      <c r="S6" s="9"/>
      <c r="U6" s="9"/>
      <c r="W6" s="9"/>
    </row>
    <row r="7" spans="2:23" ht="24.95" customHeight="1">
      <c r="B7" s="23" t="s">
        <v>65</v>
      </c>
      <c r="C7" s="20"/>
      <c r="D7" s="20"/>
      <c r="E7" s="20"/>
      <c r="H7" s="22">
        <f>EDATE(S21,1)</f>
        <v>45658</v>
      </c>
      <c r="I7" s="22">
        <f t="shared" ref="I7:N7" si="0">EDATE(H7,1)</f>
        <v>45689</v>
      </c>
      <c r="J7" s="22">
        <f t="shared" si="0"/>
        <v>45717</v>
      </c>
      <c r="K7" s="22">
        <f t="shared" si="0"/>
        <v>45748</v>
      </c>
      <c r="L7" s="22">
        <f t="shared" si="0"/>
        <v>45778</v>
      </c>
      <c r="M7" s="22">
        <f t="shared" si="0"/>
        <v>45809</v>
      </c>
      <c r="N7" s="22">
        <f t="shared" si="0"/>
        <v>45839</v>
      </c>
      <c r="O7" s="22">
        <f t="shared" ref="O7:P7" si="1">EDATE(N7,1)</f>
        <v>45870</v>
      </c>
      <c r="P7" s="22">
        <f t="shared" si="1"/>
        <v>45901</v>
      </c>
      <c r="Q7" s="22"/>
      <c r="R7" s="22"/>
      <c r="S7" s="22"/>
      <c r="T7" s="21"/>
      <c r="U7" s="22" t="str">
        <f>"Jan/"&amp;PROPER(TEXT(MAX($G$7:$S$7),"mmm"))&amp;"-"&amp;RIGHT(W7,2)</f>
        <v>Jan/Set-25</v>
      </c>
      <c r="W7" s="55">
        <v>2025</v>
      </c>
    </row>
    <row r="8" spans="2:23" ht="4.5" customHeight="1">
      <c r="B8" s="3"/>
      <c r="C8" s="6"/>
      <c r="D8" s="6"/>
      <c r="E8" s="6"/>
      <c r="H8" s="8"/>
      <c r="I8" s="8"/>
      <c r="J8" s="8"/>
      <c r="K8" s="8"/>
      <c r="L8" s="8"/>
      <c r="M8" s="8"/>
      <c r="N8" s="8"/>
      <c r="O8" s="8"/>
      <c r="P8" s="8"/>
      <c r="Q8" s="8"/>
      <c r="R8" s="8"/>
      <c r="S8" s="8"/>
      <c r="U8" s="8"/>
      <c r="W8" s="8"/>
    </row>
    <row r="9" spans="2:23" ht="4.5" customHeight="1">
      <c r="B9" s="3"/>
      <c r="C9" s="6"/>
      <c r="D9" s="6"/>
      <c r="E9" s="6"/>
      <c r="H9" s="8"/>
      <c r="I9" s="8"/>
      <c r="J9" s="8"/>
      <c r="K9" s="8"/>
      <c r="L9" s="8"/>
      <c r="M9" s="8"/>
      <c r="N9" s="8"/>
      <c r="O9" s="8"/>
      <c r="P9" s="8"/>
      <c r="Q9" s="8"/>
      <c r="R9" s="8"/>
      <c r="S9" s="8"/>
      <c r="U9" s="8"/>
      <c r="W9" s="8"/>
    </row>
    <row r="10" spans="2:23" ht="17.45" customHeight="1">
      <c r="B10" s="50"/>
      <c r="C10" s="50"/>
      <c r="D10" s="50"/>
      <c r="E10" s="50"/>
      <c r="H10" s="51"/>
      <c r="I10" s="51"/>
      <c r="J10" s="51"/>
      <c r="K10" s="51"/>
      <c r="L10" s="51"/>
      <c r="M10" s="51"/>
      <c r="N10" s="51"/>
      <c r="O10" s="51"/>
      <c r="P10" s="51"/>
      <c r="Q10" s="51"/>
      <c r="R10" s="51"/>
      <c r="S10" s="51"/>
      <c r="U10" s="51"/>
      <c r="W10" s="51"/>
    </row>
    <row r="11" spans="2:23" ht="15.95" customHeight="1">
      <c r="B11" s="46" t="s">
        <v>32</v>
      </c>
      <c r="C11" s="46"/>
      <c r="D11" s="46"/>
      <c r="E11" s="46"/>
      <c r="H11" s="47">
        <f t="shared" ref="H11:I11" si="2">+H12+H13</f>
        <v>1766528.2199999997</v>
      </c>
      <c r="I11" s="47">
        <f t="shared" si="2"/>
        <v>1456261.86</v>
      </c>
      <c r="J11" s="47">
        <f t="shared" ref="J11:K11" si="3">+J12+J13</f>
        <v>1428391.15</v>
      </c>
      <c r="K11" s="47">
        <f t="shared" si="3"/>
        <v>1082557.6000000001</v>
      </c>
      <c r="L11" s="47">
        <f t="shared" ref="L11:M11" si="4">+L12+L13</f>
        <v>1293385.1600000001</v>
      </c>
      <c r="M11" s="47">
        <f t="shared" si="4"/>
        <v>1113656.8900000001</v>
      </c>
      <c r="N11" s="47">
        <f t="shared" ref="N11:O11" si="5">+N12+N13</f>
        <v>1058020.1399999999</v>
      </c>
      <c r="O11" s="47">
        <f t="shared" si="5"/>
        <v>1010632.9699999999</v>
      </c>
      <c r="P11" s="47">
        <f t="shared" ref="P11" si="6">+P12+P13</f>
        <v>1134578.0900000001</v>
      </c>
      <c r="Q11" s="47"/>
      <c r="R11" s="47"/>
      <c r="S11" s="47"/>
      <c r="U11" s="47">
        <f t="shared" ref="U11:U16" ca="1" si="7">SUM(OFFSET(A11,0,7,,MONTH(MAX($H$7:$S$7))))</f>
        <v>11344012.080000002</v>
      </c>
      <c r="W11" s="47">
        <f t="shared" ref="W11:W16" si="8">SUM(H11:S11)</f>
        <v>11344012.080000002</v>
      </c>
    </row>
    <row r="12" spans="2:23" ht="15.95" customHeight="1">
      <c r="B12" s="48" t="s">
        <v>33</v>
      </c>
      <c r="C12" s="48"/>
      <c r="D12" s="48"/>
      <c r="E12" s="48"/>
      <c r="H12" s="49">
        <v>1754885.3399999999</v>
      </c>
      <c r="I12" s="49">
        <v>1441780.9700000002</v>
      </c>
      <c r="J12" s="49">
        <v>1414712.25</v>
      </c>
      <c r="K12" s="49">
        <v>1070200.77</v>
      </c>
      <c r="L12" s="49">
        <v>1282639.1600000001</v>
      </c>
      <c r="M12" s="49">
        <v>1099177.6200000001</v>
      </c>
      <c r="N12" s="49">
        <v>1030609.99</v>
      </c>
      <c r="O12" s="49">
        <v>994831.3899999999</v>
      </c>
      <c r="P12" s="49">
        <v>1123878.04</v>
      </c>
      <c r="Q12" s="49"/>
      <c r="R12" s="49"/>
      <c r="S12" s="49"/>
      <c r="U12" s="49">
        <f t="shared" ca="1" si="7"/>
        <v>11212715.530000001</v>
      </c>
      <c r="W12" s="49">
        <f t="shared" si="8"/>
        <v>11212715.530000001</v>
      </c>
    </row>
    <row r="13" spans="2:23" ht="15.95" customHeight="1">
      <c r="B13" s="48" t="s">
        <v>34</v>
      </c>
      <c r="C13" s="48"/>
      <c r="D13" s="48"/>
      <c r="E13" s="48"/>
      <c r="H13" s="49">
        <v>11642.88</v>
      </c>
      <c r="I13" s="49">
        <v>14480.89</v>
      </c>
      <c r="J13" s="49">
        <v>13678.9</v>
      </c>
      <c r="K13" s="49">
        <v>12356.83</v>
      </c>
      <c r="L13" s="49">
        <v>10746</v>
      </c>
      <c r="M13" s="49">
        <v>14479.27</v>
      </c>
      <c r="N13" s="49">
        <v>27410.15</v>
      </c>
      <c r="O13" s="49">
        <v>15801.58</v>
      </c>
      <c r="P13" s="49">
        <v>10700.05</v>
      </c>
      <c r="Q13" s="49"/>
      <c r="R13" s="49"/>
      <c r="S13" s="49"/>
      <c r="U13" s="49">
        <f t="shared" ca="1" si="7"/>
        <v>131296.55000000002</v>
      </c>
      <c r="W13" s="49">
        <f t="shared" si="8"/>
        <v>131296.55000000002</v>
      </c>
    </row>
    <row r="14" spans="2:23" ht="15.95" customHeight="1">
      <c r="B14" s="46" t="s">
        <v>35</v>
      </c>
      <c r="C14" s="46"/>
      <c r="D14" s="46"/>
      <c r="E14" s="46"/>
      <c r="H14" s="47">
        <v>-73724.39</v>
      </c>
      <c r="I14" s="47">
        <v>-105987.73</v>
      </c>
      <c r="J14" s="47">
        <v>-105233.36</v>
      </c>
      <c r="K14" s="47">
        <v>-73185.86</v>
      </c>
      <c r="L14" s="47">
        <v>-98417.3</v>
      </c>
      <c r="M14" s="47">
        <v>-152614.18000000002</v>
      </c>
      <c r="N14" s="47">
        <v>-10979.750000000002</v>
      </c>
      <c r="O14" s="47">
        <v>-91517.75</v>
      </c>
      <c r="P14" s="47">
        <v>-82152.000000000029</v>
      </c>
      <c r="Q14" s="47"/>
      <c r="R14" s="47"/>
      <c r="S14" s="47"/>
      <c r="U14" s="47">
        <f t="shared" ca="1" si="7"/>
        <v>-793812.32</v>
      </c>
      <c r="W14" s="47">
        <f t="shared" si="8"/>
        <v>-793812.32</v>
      </c>
    </row>
    <row r="15" spans="2:23" ht="15.95" customHeight="1">
      <c r="B15" s="50" t="s">
        <v>36</v>
      </c>
      <c r="C15" s="50"/>
      <c r="D15" s="50"/>
      <c r="E15" s="50"/>
      <c r="H15" s="51">
        <f t="shared" ref="H15:N15" si="9">+H11+H14</f>
        <v>1692803.8299999998</v>
      </c>
      <c r="I15" s="51">
        <f t="shared" si="9"/>
        <v>1350274.1300000001</v>
      </c>
      <c r="J15" s="51">
        <f t="shared" si="9"/>
        <v>1323157.7899999998</v>
      </c>
      <c r="K15" s="51">
        <f t="shared" si="9"/>
        <v>1009371.7400000001</v>
      </c>
      <c r="L15" s="51">
        <f t="shared" si="9"/>
        <v>1194967.8600000001</v>
      </c>
      <c r="M15" s="51">
        <f t="shared" si="9"/>
        <v>961042.71000000008</v>
      </c>
      <c r="N15" s="51">
        <f t="shared" si="9"/>
        <v>1047040.3899999999</v>
      </c>
      <c r="O15" s="51">
        <f t="shared" ref="O15:P15" si="10">+O11+O14</f>
        <v>919115.21999999986</v>
      </c>
      <c r="P15" s="51">
        <f t="shared" si="10"/>
        <v>1052426.0900000001</v>
      </c>
      <c r="Q15" s="51"/>
      <c r="R15" s="51"/>
      <c r="S15" s="51"/>
      <c r="U15" s="51">
        <f t="shared" ca="1" si="7"/>
        <v>10550199.760000002</v>
      </c>
      <c r="W15" s="51">
        <f t="shared" si="8"/>
        <v>10550199.760000002</v>
      </c>
    </row>
    <row r="16" spans="2:23" ht="15.95" customHeight="1">
      <c r="B16" s="46" t="s">
        <v>54</v>
      </c>
      <c r="C16" s="46"/>
      <c r="D16" s="46"/>
      <c r="E16" s="46"/>
      <c r="H16" s="47">
        <v>1015000</v>
      </c>
      <c r="I16" s="47">
        <v>1015000</v>
      </c>
      <c r="J16" s="47">
        <v>1015000</v>
      </c>
      <c r="K16" s="47">
        <v>1015000</v>
      </c>
      <c r="L16" s="47">
        <v>1015000</v>
      </c>
      <c r="M16" s="47">
        <v>2146000</v>
      </c>
      <c r="N16" s="47">
        <v>1036000.0000000001</v>
      </c>
      <c r="O16" s="47">
        <v>1036000.0000000001</v>
      </c>
      <c r="P16" s="47">
        <v>1036000.0000000001</v>
      </c>
      <c r="Q16" s="47"/>
      <c r="R16" s="47"/>
      <c r="S16" s="47"/>
      <c r="U16" s="47">
        <f t="shared" ca="1" si="7"/>
        <v>10329000</v>
      </c>
      <c r="W16" s="47">
        <f t="shared" si="8"/>
        <v>10329000</v>
      </c>
    </row>
    <row r="17" spans="2:23" ht="15.95" customHeight="1">
      <c r="B17" s="50" t="s">
        <v>38</v>
      </c>
      <c r="C17" s="52"/>
      <c r="D17" s="52"/>
      <c r="E17" s="52"/>
      <c r="H17" s="82">
        <v>0.14000000000000001</v>
      </c>
      <c r="I17" s="82">
        <v>0.14000000000000001</v>
      </c>
      <c r="J17" s="82">
        <v>0.14000000000000001</v>
      </c>
      <c r="K17" s="82">
        <v>0.14000000000000001</v>
      </c>
      <c r="L17" s="82">
        <v>0.14000000000000001</v>
      </c>
      <c r="M17" s="82">
        <v>0.28999999999999998</v>
      </c>
      <c r="N17" s="82">
        <v>0.14000000000000001</v>
      </c>
      <c r="O17" s="82">
        <v>0.14000000000000001</v>
      </c>
      <c r="P17" s="82">
        <v>0.14000000000000001</v>
      </c>
      <c r="Q17" s="82"/>
      <c r="R17" s="82"/>
      <c r="S17" s="82"/>
      <c r="T17" s="83"/>
      <c r="U17" s="82">
        <f ca="1">AVERAGE(OFFSET(A17,0,7,,MONTH(MAX($H$7:$S$7))))</f>
        <v>0.15666666666666668</v>
      </c>
      <c r="V17" s="83"/>
      <c r="W17" s="82">
        <f>AVERAGE(H17:S17)</f>
        <v>0.15666666666666668</v>
      </c>
    </row>
    <row r="18" spans="2:23" ht="15.95" customHeight="1">
      <c r="B18" s="50" t="s">
        <v>37</v>
      </c>
      <c r="C18" s="52"/>
      <c r="D18" s="52"/>
      <c r="E18" s="52"/>
      <c r="H18" s="82">
        <f>H15/7250000</f>
        <v>0.23349018344827585</v>
      </c>
      <c r="I18" s="82">
        <f t="shared" ref="I18:K18" si="11">I15/7250000</f>
        <v>0.18624470758620693</v>
      </c>
      <c r="J18" s="82">
        <f t="shared" si="11"/>
        <v>0.18250452275862067</v>
      </c>
      <c r="K18" s="82">
        <f t="shared" si="11"/>
        <v>0.1392236882758621</v>
      </c>
      <c r="L18" s="82">
        <f t="shared" ref="L18" si="12">L15/7250000</f>
        <v>0.16482315310344828</v>
      </c>
      <c r="M18" s="82">
        <f>M15/7400000</f>
        <v>0.1298706364864865</v>
      </c>
      <c r="N18" s="82">
        <f t="shared" ref="N18:O18" si="13">N15/7400000</f>
        <v>0.14149194459459458</v>
      </c>
      <c r="O18" s="82">
        <f t="shared" si="13"/>
        <v>0.12420475945945944</v>
      </c>
      <c r="P18" s="82">
        <f t="shared" ref="P18" si="14">P15/7400000</f>
        <v>0.1422197418918919</v>
      </c>
      <c r="Q18" s="82"/>
      <c r="R18" s="82"/>
      <c r="S18" s="82"/>
      <c r="T18" s="83"/>
      <c r="U18" s="82">
        <f ca="1">AVERAGE(OFFSET(A18,0,7,,MONTH(MAX($H$7:$S$7))))</f>
        <v>0.16045259306720513</v>
      </c>
      <c r="V18" s="83"/>
      <c r="W18" s="82">
        <f>AVERAGE(H18:S18)</f>
        <v>0.16045259306720513</v>
      </c>
    </row>
    <row r="19" spans="2:23" ht="15.95" customHeight="1">
      <c r="B19" s="48" t="s">
        <v>59</v>
      </c>
      <c r="C19" s="46"/>
      <c r="D19" s="46"/>
      <c r="E19" s="46"/>
      <c r="H19" s="49">
        <v>0</v>
      </c>
      <c r="I19" s="49">
        <v>0</v>
      </c>
      <c r="J19" s="49">
        <v>0</v>
      </c>
      <c r="K19" s="49">
        <v>0</v>
      </c>
      <c r="L19" s="49">
        <v>0</v>
      </c>
      <c r="M19" s="49">
        <v>0</v>
      </c>
      <c r="N19" s="49">
        <v>0</v>
      </c>
      <c r="O19" s="49">
        <v>676.48</v>
      </c>
      <c r="P19" s="49">
        <v>1701.7</v>
      </c>
      <c r="Q19" s="49"/>
      <c r="R19" s="49"/>
      <c r="S19" s="49"/>
      <c r="U19" s="49">
        <f ca="1">SUM(OFFSET(A19,0,7,,MONTH(MAX($H$7:$S$7))))</f>
        <v>2378.1800000000003</v>
      </c>
      <c r="W19" s="49">
        <f t="shared" ref="W19" si="15">SUM(H19:S19)</f>
        <v>2378.1800000000003</v>
      </c>
    </row>
    <row r="20" spans="2:23" ht="24" customHeight="1">
      <c r="H20" s="9"/>
      <c r="I20" s="9"/>
      <c r="J20" s="9"/>
      <c r="K20" s="9"/>
      <c r="L20" s="9"/>
      <c r="M20" s="9"/>
      <c r="N20" s="9"/>
      <c r="O20" s="9"/>
      <c r="V20" s="4"/>
    </row>
    <row r="21" spans="2:23" ht="24.95" customHeight="1">
      <c r="B21" s="23" t="s">
        <v>64</v>
      </c>
      <c r="C21" s="20"/>
      <c r="D21" s="20"/>
      <c r="E21" s="20"/>
      <c r="H21" s="22">
        <f>EDATE(S35,1)</f>
        <v>45292</v>
      </c>
      <c r="I21" s="22">
        <v>45323</v>
      </c>
      <c r="J21" s="22">
        <v>45352</v>
      </c>
      <c r="K21" s="22">
        <v>45383</v>
      </c>
      <c r="L21" s="22">
        <v>45413</v>
      </c>
      <c r="M21" s="22">
        <v>45444</v>
      </c>
      <c r="N21" s="22">
        <v>45474</v>
      </c>
      <c r="O21" s="22">
        <v>45505</v>
      </c>
      <c r="P21" s="22">
        <v>45536</v>
      </c>
      <c r="Q21" s="22">
        <v>45566</v>
      </c>
      <c r="R21" s="22">
        <v>45597</v>
      </c>
      <c r="S21" s="22">
        <v>45627</v>
      </c>
      <c r="U21" s="22" t="str">
        <f>"Jan/"&amp;PROPER(TEXT(MAX($G$7:$S$7),"mmm"))&amp;"-"&amp;RIGHT(W21,2)</f>
        <v>Jan/Set-24</v>
      </c>
      <c r="W21" s="55">
        <v>2024</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 si="16">+H26+H27</f>
        <v>1422243.71</v>
      </c>
      <c r="I25" s="47">
        <f t="shared" ref="I25:S25" si="17">+I26+I27</f>
        <v>1184352.53</v>
      </c>
      <c r="J25" s="47">
        <f t="shared" si="17"/>
        <v>937790.36</v>
      </c>
      <c r="K25" s="47">
        <f t="shared" si="17"/>
        <v>915241.25</v>
      </c>
      <c r="L25" s="47">
        <f t="shared" si="17"/>
        <v>881600.9</v>
      </c>
      <c r="M25" s="47">
        <f t="shared" si="17"/>
        <v>805357.51</v>
      </c>
      <c r="N25" s="47">
        <f t="shared" si="17"/>
        <v>1095927.0900000001</v>
      </c>
      <c r="O25" s="47">
        <f t="shared" si="17"/>
        <v>1244998.77</v>
      </c>
      <c r="P25" s="47">
        <f t="shared" si="17"/>
        <v>821302.33</v>
      </c>
      <c r="Q25" s="47">
        <f t="shared" si="17"/>
        <v>765592.27</v>
      </c>
      <c r="R25" s="47">
        <f t="shared" si="17"/>
        <v>1244146.3</v>
      </c>
      <c r="S25" s="47">
        <f t="shared" si="17"/>
        <v>1175363.1100000001</v>
      </c>
      <c r="U25" s="47">
        <f t="shared" ref="U25:U30" ca="1" si="18">SUM(OFFSET(A25,0,7,,MONTH(MAX($H$7:$S$7))))</f>
        <v>9308814.4499999993</v>
      </c>
      <c r="W25" s="47">
        <f t="shared" ref="W25:W30" si="19">SUM(H25:S25)</f>
        <v>12493916.129999999</v>
      </c>
    </row>
    <row r="26" spans="2:23" ht="15.95" customHeight="1">
      <c r="B26" s="48" t="s">
        <v>33</v>
      </c>
      <c r="C26" s="48"/>
      <c r="D26" s="48"/>
      <c r="E26" s="48"/>
      <c r="H26" s="49">
        <v>1409687.72</v>
      </c>
      <c r="I26" s="49">
        <v>1172588.04</v>
      </c>
      <c r="J26" s="49">
        <v>926180.35</v>
      </c>
      <c r="K26" s="49">
        <v>903593.35</v>
      </c>
      <c r="L26" s="49">
        <v>871889.57000000007</v>
      </c>
      <c r="M26" s="49">
        <v>786912.79</v>
      </c>
      <c r="N26" s="49">
        <v>1077547.8600000001</v>
      </c>
      <c r="O26" s="49">
        <v>1231100.1100000001</v>
      </c>
      <c r="P26" s="49">
        <v>812116.54999999993</v>
      </c>
      <c r="Q26" s="49">
        <v>753176.41</v>
      </c>
      <c r="R26" s="49">
        <v>1234975.01</v>
      </c>
      <c r="S26" s="49">
        <v>1166714.3700000001</v>
      </c>
      <c r="U26" s="49">
        <f t="shared" ca="1" si="18"/>
        <v>9191616.3400000017</v>
      </c>
      <c r="W26" s="49">
        <f t="shared" si="19"/>
        <v>12346482.130000003</v>
      </c>
    </row>
    <row r="27" spans="2:23" ht="15.95" customHeight="1">
      <c r="B27" s="48" t="s">
        <v>34</v>
      </c>
      <c r="C27" s="48"/>
      <c r="D27" s="48"/>
      <c r="E27" s="48"/>
      <c r="H27" s="49">
        <v>12555.99</v>
      </c>
      <c r="I27" s="49">
        <v>11764.49</v>
      </c>
      <c r="J27" s="49">
        <v>11610.01</v>
      </c>
      <c r="K27" s="49">
        <v>11647.9</v>
      </c>
      <c r="L27" s="49">
        <v>9711.33</v>
      </c>
      <c r="M27" s="49">
        <v>18444.72</v>
      </c>
      <c r="N27" s="49">
        <v>18379.229999999981</v>
      </c>
      <c r="O27" s="49">
        <v>13898.66</v>
      </c>
      <c r="P27" s="49">
        <v>9185.7800000000007</v>
      </c>
      <c r="Q27" s="49">
        <v>12415.859999999986</v>
      </c>
      <c r="R27" s="49">
        <v>9171.2900000000009</v>
      </c>
      <c r="S27" s="49">
        <v>8648.74</v>
      </c>
      <c r="U27" s="49">
        <f t="shared" ca="1" si="18"/>
        <v>117198.10999999999</v>
      </c>
      <c r="W27" s="49">
        <f t="shared" si="19"/>
        <v>147433.99999999997</v>
      </c>
    </row>
    <row r="28" spans="2:23" ht="15.95" customHeight="1">
      <c r="B28" s="46" t="s">
        <v>35</v>
      </c>
      <c r="C28" s="46"/>
      <c r="D28" s="46"/>
      <c r="E28" s="46"/>
      <c r="H28" s="47">
        <v>-66044.77</v>
      </c>
      <c r="I28" s="47">
        <v>-102768.90999999999</v>
      </c>
      <c r="J28" s="47">
        <v>-98671.64</v>
      </c>
      <c r="K28" s="47">
        <v>-77948.740000000005</v>
      </c>
      <c r="L28" s="47">
        <v>-101828.28</v>
      </c>
      <c r="M28" s="47">
        <v>-77294.359999999986</v>
      </c>
      <c r="N28" s="47">
        <v>-69024.37</v>
      </c>
      <c r="O28" s="47">
        <v>-79042.149999999994</v>
      </c>
      <c r="P28" s="47">
        <v>-93599.9</v>
      </c>
      <c r="Q28" s="47">
        <v>-83588.219999999987</v>
      </c>
      <c r="R28" s="47">
        <v>-85231.07</v>
      </c>
      <c r="S28" s="47">
        <v>-84545.600000000006</v>
      </c>
      <c r="U28" s="47">
        <f t="shared" ca="1" si="18"/>
        <v>-766223.12</v>
      </c>
      <c r="W28" s="47">
        <f t="shared" si="19"/>
        <v>-1019588.0099999999</v>
      </c>
    </row>
    <row r="29" spans="2:23" ht="15.95" customHeight="1">
      <c r="B29" s="50" t="s">
        <v>36</v>
      </c>
      <c r="C29" s="50"/>
      <c r="D29" s="50"/>
      <c r="E29" s="50"/>
      <c r="H29" s="51">
        <f>+H25+H28</f>
        <v>1356198.94</v>
      </c>
      <c r="I29" s="51">
        <f t="shared" ref="I29:S29" si="20">+I25+I28</f>
        <v>1081583.6200000001</v>
      </c>
      <c r="J29" s="51">
        <f t="shared" si="20"/>
        <v>839118.72</v>
      </c>
      <c r="K29" s="51">
        <f t="shared" si="20"/>
        <v>837292.51</v>
      </c>
      <c r="L29" s="51">
        <f t="shared" si="20"/>
        <v>779772.62</v>
      </c>
      <c r="M29" s="51">
        <f t="shared" si="20"/>
        <v>728063.15</v>
      </c>
      <c r="N29" s="51">
        <f t="shared" si="20"/>
        <v>1026902.7200000001</v>
      </c>
      <c r="O29" s="51">
        <f t="shared" si="20"/>
        <v>1165956.6200000001</v>
      </c>
      <c r="P29" s="51">
        <f t="shared" si="20"/>
        <v>727702.42999999993</v>
      </c>
      <c r="Q29" s="51">
        <f t="shared" si="20"/>
        <v>682004.05</v>
      </c>
      <c r="R29" s="51">
        <f t="shared" si="20"/>
        <v>1158915.23</v>
      </c>
      <c r="S29" s="51">
        <f t="shared" si="20"/>
        <v>1090817.51</v>
      </c>
      <c r="U29" s="51">
        <f t="shared" ca="1" si="18"/>
        <v>8542591.3300000001</v>
      </c>
      <c r="W29" s="51">
        <f t="shared" si="19"/>
        <v>11474328.120000001</v>
      </c>
    </row>
    <row r="30" spans="2:23" ht="15.95" customHeight="1">
      <c r="B30" s="46" t="s">
        <v>54</v>
      </c>
      <c r="C30" s="46"/>
      <c r="D30" s="46"/>
      <c r="E30" s="46"/>
      <c r="H30" s="47">
        <v>913248</v>
      </c>
      <c r="I30" s="47">
        <v>913248</v>
      </c>
      <c r="J30" s="47">
        <v>913248</v>
      </c>
      <c r="K30" s="47">
        <v>913248</v>
      </c>
      <c r="L30" s="47">
        <v>913248</v>
      </c>
      <c r="M30" s="47">
        <v>913248</v>
      </c>
      <c r="N30" s="47">
        <v>936000</v>
      </c>
      <c r="O30" s="47">
        <v>936000</v>
      </c>
      <c r="P30" s="47">
        <v>936000</v>
      </c>
      <c r="Q30" s="47">
        <v>936000</v>
      </c>
      <c r="R30" s="47">
        <v>942500</v>
      </c>
      <c r="S30" s="47">
        <v>942500</v>
      </c>
      <c r="U30" s="47">
        <f t="shared" ca="1" si="18"/>
        <v>8287488</v>
      </c>
      <c r="W30" s="47">
        <f t="shared" si="19"/>
        <v>11108488</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0.14000000000000001</v>
      </c>
      <c r="N31" s="82">
        <v>0.13</v>
      </c>
      <c r="O31" s="82">
        <v>0.13</v>
      </c>
      <c r="P31" s="82">
        <v>0.13</v>
      </c>
      <c r="Q31" s="82">
        <v>0.13</v>
      </c>
      <c r="R31" s="82">
        <v>0.13</v>
      </c>
      <c r="S31" s="82">
        <v>0.13</v>
      </c>
      <c r="T31" s="83"/>
      <c r="U31" s="82">
        <f ca="1">AVERAGE(OFFSET(A31,0,7,,MONTH(MAX($H$7:$S$7))))</f>
        <v>0.13666666666666666</v>
      </c>
      <c r="V31" s="83"/>
      <c r="W31" s="82">
        <f>AVERAGE(H31:S31)</f>
        <v>0.13499999999999998</v>
      </c>
    </row>
    <row r="32" spans="2:23" ht="15.95" customHeight="1">
      <c r="B32" s="50" t="s">
        <v>37</v>
      </c>
      <c r="C32" s="52"/>
      <c r="D32" s="52"/>
      <c r="E32" s="52"/>
      <c r="H32" s="82">
        <f t="shared" ref="H32:L32" si="21">H29/6523200</f>
        <v>0.20790393365219523</v>
      </c>
      <c r="I32" s="82">
        <f t="shared" si="21"/>
        <v>0.16580568126073095</v>
      </c>
      <c r="J32" s="82">
        <f t="shared" si="21"/>
        <v>0.12863605592347313</v>
      </c>
      <c r="K32" s="82">
        <f t="shared" si="21"/>
        <v>0.12835609976698553</v>
      </c>
      <c r="L32" s="82">
        <f t="shared" si="21"/>
        <v>0.1195383584743684</v>
      </c>
      <c r="M32" s="82">
        <f>M29/6523200</f>
        <v>0.11161134872455238</v>
      </c>
      <c r="N32" s="82">
        <f>N29/7200000</f>
        <v>0.14262537777777778</v>
      </c>
      <c r="O32" s="82">
        <f t="shared" ref="O32:Q32" si="22">O29/7200000</f>
        <v>0.16193841944444445</v>
      </c>
      <c r="P32" s="82">
        <f t="shared" si="22"/>
        <v>0.10106978194444444</v>
      </c>
      <c r="Q32" s="82">
        <f t="shared" si="22"/>
        <v>9.4722784722222231E-2</v>
      </c>
      <c r="R32" s="82">
        <f>R29/7250000</f>
        <v>0.15985037655172413</v>
      </c>
      <c r="S32" s="82">
        <f t="shared" ref="S32" si="23">S29/7250000</f>
        <v>0.15045758758620689</v>
      </c>
      <c r="T32" s="83"/>
      <c r="U32" s="82">
        <f ca="1">AVERAGE(OFFSET(A32,0,7,,MONTH(MAX($H$7:$S$7))))</f>
        <v>0.14083167299655247</v>
      </c>
      <c r="V32" s="83"/>
      <c r="W32" s="82">
        <f>AVERAGE(H32:S32)</f>
        <v>0.13937631715242713</v>
      </c>
    </row>
    <row r="33" spans="2:23" ht="15.95" customHeight="1">
      <c r="B33" s="48" t="s">
        <v>59</v>
      </c>
      <c r="C33" s="46"/>
      <c r="D33" s="46"/>
      <c r="E33" s="46"/>
      <c r="H33" s="49">
        <v>0</v>
      </c>
      <c r="I33" s="49">
        <v>0</v>
      </c>
      <c r="J33" s="49">
        <v>0</v>
      </c>
      <c r="K33" s="49">
        <v>0</v>
      </c>
      <c r="L33" s="49">
        <v>0</v>
      </c>
      <c r="M33" s="49">
        <v>39301.22</v>
      </c>
      <c r="N33" s="49">
        <v>0</v>
      </c>
      <c r="O33" s="49">
        <v>0</v>
      </c>
      <c r="P33" s="49">
        <v>0</v>
      </c>
      <c r="Q33" s="49">
        <v>6500</v>
      </c>
      <c r="R33" s="49">
        <v>0</v>
      </c>
      <c r="S33" s="49">
        <v>0</v>
      </c>
      <c r="U33" s="49">
        <f ca="1">SUM(OFFSET(A33,0,7,,MONTH(MAX($H$7:$S$7))))</f>
        <v>39301.22</v>
      </c>
      <c r="W33" s="49">
        <f t="shared" ref="W33" si="24">SUM(H33:S33)</f>
        <v>45801.22</v>
      </c>
    </row>
    <row r="34" spans="2:23" ht="24" customHeight="1">
      <c r="H34" s="9"/>
      <c r="I34" s="9"/>
      <c r="J34" s="9"/>
      <c r="K34" s="9"/>
      <c r="L34" s="9"/>
      <c r="M34" s="9"/>
      <c r="N34" s="9"/>
      <c r="O34" s="9"/>
      <c r="V34" s="4"/>
    </row>
    <row r="35" spans="2:23" ht="17.45" customHeight="1">
      <c r="B35" s="23" t="s">
        <v>57</v>
      </c>
      <c r="C35" s="20"/>
      <c r="D35" s="20"/>
      <c r="E35" s="20"/>
      <c r="H35" s="22">
        <f>EDATE(S48,1)</f>
        <v>44927</v>
      </c>
      <c r="I35" s="22">
        <f t="shared" ref="I35" si="25">EDATE(H35,1)</f>
        <v>44958</v>
      </c>
      <c r="J35" s="22">
        <f t="shared" ref="J35" si="26">EDATE(I35,1)</f>
        <v>44986</v>
      </c>
      <c r="K35" s="22">
        <f t="shared" ref="K35" si="27">EDATE(J35,1)</f>
        <v>45017</v>
      </c>
      <c r="L35" s="22">
        <f t="shared" ref="L35" si="28">EDATE(K35,1)</f>
        <v>45047</v>
      </c>
      <c r="M35" s="22">
        <f t="shared" ref="M35" si="29">EDATE(L35,1)</f>
        <v>45078</v>
      </c>
      <c r="N35" s="22">
        <f t="shared" ref="N35" si="30">EDATE(M35,1)</f>
        <v>45108</v>
      </c>
      <c r="O35" s="22">
        <f t="shared" ref="O35" si="31">EDATE(N35,1)</f>
        <v>45139</v>
      </c>
      <c r="P35" s="22">
        <f t="shared" ref="P35" si="32">EDATE(O35,1)</f>
        <v>45170</v>
      </c>
      <c r="Q35" s="22">
        <f t="shared" ref="Q35" si="33">EDATE(P35,1)</f>
        <v>45200</v>
      </c>
      <c r="R35" s="22">
        <f t="shared" ref="R35" si="34">EDATE(Q35,1)</f>
        <v>45231</v>
      </c>
      <c r="S35" s="22">
        <f t="shared" ref="S35" si="35">EDATE(R35,1)</f>
        <v>45261</v>
      </c>
      <c r="T35" s="21"/>
      <c r="U35" s="22" t="str">
        <f>"Jan/"&amp;PROPER(TEXT(MAX($G$7:$S$7),"mmm"))&amp;"-"&amp;RIGHT(W35,2)</f>
        <v>Jan/Set-23</v>
      </c>
      <c r="W35" s="55">
        <v>2023</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+H40+H41</f>
        <v>1409385.0299999998</v>
      </c>
      <c r="I39" s="47">
        <f t="shared" ref="I39:S39" si="36">+I40+I41</f>
        <v>934423.51</v>
      </c>
      <c r="J39" s="47">
        <f t="shared" si="36"/>
        <v>986283.75</v>
      </c>
      <c r="K39" s="47">
        <f t="shared" si="36"/>
        <v>980450.18</v>
      </c>
      <c r="L39" s="47">
        <f t="shared" si="36"/>
        <v>886798.03</v>
      </c>
      <c r="M39" s="47">
        <f t="shared" si="36"/>
        <v>1002731.3600000001</v>
      </c>
      <c r="N39" s="47">
        <f t="shared" si="36"/>
        <v>926771.6</v>
      </c>
      <c r="O39" s="47">
        <f t="shared" si="36"/>
        <v>1058126.97</v>
      </c>
      <c r="P39" s="47">
        <f t="shared" si="36"/>
        <v>850333.15</v>
      </c>
      <c r="Q39" s="47">
        <f t="shared" si="36"/>
        <v>906070.85</v>
      </c>
      <c r="R39" s="47">
        <f t="shared" si="36"/>
        <v>869404.2</v>
      </c>
      <c r="S39" s="47">
        <f t="shared" si="36"/>
        <v>1089561.79</v>
      </c>
      <c r="U39" s="47">
        <f t="shared" ref="U39:U44" ca="1" si="37">SUM(OFFSET(A39,0,7,,MONTH(MAX($H$7:$S$7))))</f>
        <v>9035303.5800000001</v>
      </c>
      <c r="W39" s="47">
        <f t="shared" ref="W39:W44" si="38">SUM(H39:S39)</f>
        <v>11900340.419999998</v>
      </c>
    </row>
    <row r="40" spans="2:23" ht="15.95" customHeight="1">
      <c r="B40" s="48" t="s">
        <v>33</v>
      </c>
      <c r="C40" s="48"/>
      <c r="D40" s="48"/>
      <c r="E40" s="48"/>
      <c r="H40" s="49">
        <v>1390547.5699999998</v>
      </c>
      <c r="I40" s="49">
        <v>913631.51</v>
      </c>
      <c r="J40" s="49">
        <v>960082</v>
      </c>
      <c r="K40" s="49">
        <v>960171.64</v>
      </c>
      <c r="L40" s="49">
        <v>864176.83000000007</v>
      </c>
      <c r="M40" s="49">
        <v>982399.17000000016</v>
      </c>
      <c r="N40" s="49">
        <v>908018.85</v>
      </c>
      <c r="O40" s="49">
        <v>1039286.02</v>
      </c>
      <c r="P40" s="49">
        <v>833729.52</v>
      </c>
      <c r="Q40" s="49">
        <v>890140.01</v>
      </c>
      <c r="R40" s="49">
        <v>855885.58</v>
      </c>
      <c r="S40" s="49">
        <v>1078079.56</v>
      </c>
      <c r="U40" s="49">
        <f t="shared" ca="1" si="37"/>
        <v>8852043.1099999994</v>
      </c>
      <c r="W40" s="49">
        <f t="shared" si="38"/>
        <v>11676148.26</v>
      </c>
    </row>
    <row r="41" spans="2:23" ht="15.95" customHeight="1">
      <c r="B41" s="48" t="s">
        <v>34</v>
      </c>
      <c r="C41" s="48"/>
      <c r="D41" s="48"/>
      <c r="E41" s="48"/>
      <c r="H41" s="49">
        <v>18837.46</v>
      </c>
      <c r="I41" s="49">
        <v>20792</v>
      </c>
      <c r="J41" s="49">
        <v>26201.75</v>
      </c>
      <c r="K41" s="49">
        <v>20278.54</v>
      </c>
      <c r="L41" s="49">
        <v>22621.200000000001</v>
      </c>
      <c r="M41" s="49">
        <v>20332.189999999999</v>
      </c>
      <c r="N41" s="49">
        <v>18752.75</v>
      </c>
      <c r="O41" s="49">
        <v>18840.95</v>
      </c>
      <c r="P41" s="49">
        <v>16603.63</v>
      </c>
      <c r="Q41" s="49">
        <v>15930.84</v>
      </c>
      <c r="R41" s="49">
        <v>13518.62</v>
      </c>
      <c r="S41" s="49">
        <v>11482.23</v>
      </c>
      <c r="U41" s="49">
        <f t="shared" ca="1" si="37"/>
        <v>183260.47000000003</v>
      </c>
      <c r="W41" s="49">
        <f t="shared" si="38"/>
        <v>224192.16000000003</v>
      </c>
    </row>
    <row r="42" spans="2:23" ht="15.95" customHeight="1">
      <c r="B42" s="46" t="s">
        <v>35</v>
      </c>
      <c r="C42" s="46"/>
      <c r="D42" s="46"/>
      <c r="E42" s="46"/>
      <c r="H42" s="47">
        <v>-33304.389999999992</v>
      </c>
      <c r="I42" s="47">
        <v>-106322.68000000001</v>
      </c>
      <c r="J42" s="47">
        <v>-82832.820000000007</v>
      </c>
      <c r="K42" s="47">
        <v>-69520.600000000006</v>
      </c>
      <c r="L42" s="47">
        <v>-91420.51</v>
      </c>
      <c r="M42" s="47">
        <v>-95851.849999999991</v>
      </c>
      <c r="N42" s="47">
        <v>-61914.19</v>
      </c>
      <c r="O42" s="47">
        <v>-71428.680000000008</v>
      </c>
      <c r="P42" s="47">
        <v>-74067.460000000006</v>
      </c>
      <c r="Q42" s="47">
        <v>-65313.98</v>
      </c>
      <c r="R42" s="47">
        <v>-66571.12999999999</v>
      </c>
      <c r="S42" s="47">
        <v>-69989.510000000009</v>
      </c>
      <c r="U42" s="47">
        <f t="shared" ca="1" si="37"/>
        <v>-686663.18</v>
      </c>
      <c r="W42" s="47">
        <f t="shared" si="38"/>
        <v>-888537.8</v>
      </c>
    </row>
    <row r="43" spans="2:23" ht="15.95" customHeight="1">
      <c r="B43" s="50" t="s">
        <v>36</v>
      </c>
      <c r="C43" s="50"/>
      <c r="D43" s="50"/>
      <c r="E43" s="50"/>
      <c r="H43" s="51">
        <f>+H39+H42</f>
        <v>1376080.64</v>
      </c>
      <c r="I43" s="51">
        <f t="shared" ref="I43:S43" si="39">+I39+I42</f>
        <v>828100.83</v>
      </c>
      <c r="J43" s="51">
        <f t="shared" si="39"/>
        <v>903450.92999999993</v>
      </c>
      <c r="K43" s="51">
        <f t="shared" si="39"/>
        <v>910929.58000000007</v>
      </c>
      <c r="L43" s="51">
        <f t="shared" si="39"/>
        <v>795377.52</v>
      </c>
      <c r="M43" s="51">
        <f t="shared" si="39"/>
        <v>906879.51000000013</v>
      </c>
      <c r="N43" s="51">
        <f t="shared" si="39"/>
        <v>864857.40999999992</v>
      </c>
      <c r="O43" s="51">
        <f t="shared" si="39"/>
        <v>986698.28999999992</v>
      </c>
      <c r="P43" s="51">
        <f t="shared" si="39"/>
        <v>776265.69000000006</v>
      </c>
      <c r="Q43" s="51">
        <f t="shared" si="39"/>
        <v>840756.87</v>
      </c>
      <c r="R43" s="51">
        <f t="shared" si="39"/>
        <v>802833.07</v>
      </c>
      <c r="S43" s="51">
        <f t="shared" si="39"/>
        <v>1019572.28</v>
      </c>
      <c r="U43" s="51">
        <f t="shared" ca="1" si="37"/>
        <v>8348640.4000000004</v>
      </c>
      <c r="W43" s="51">
        <f t="shared" si="38"/>
        <v>11011802.619999999</v>
      </c>
    </row>
    <row r="44" spans="2:23" ht="15.95" customHeight="1">
      <c r="B44" s="46" t="s">
        <v>54</v>
      </c>
      <c r="C44" s="46"/>
      <c r="D44" s="46"/>
      <c r="E44" s="46"/>
      <c r="H44" s="47">
        <v>848016</v>
      </c>
      <c r="I44" s="47">
        <v>848016</v>
      </c>
      <c r="J44" s="47">
        <v>848016</v>
      </c>
      <c r="K44" s="47">
        <v>880632</v>
      </c>
      <c r="L44" s="47">
        <v>880632</v>
      </c>
      <c r="M44" s="47">
        <v>1174176</v>
      </c>
      <c r="N44" s="47">
        <v>880632</v>
      </c>
      <c r="O44" s="47">
        <v>880632</v>
      </c>
      <c r="P44" s="47">
        <v>880632</v>
      </c>
      <c r="Q44" s="47">
        <v>880632</v>
      </c>
      <c r="R44" s="47">
        <v>880632</v>
      </c>
      <c r="S44" s="47">
        <v>880632</v>
      </c>
      <c r="U44" s="47">
        <f t="shared" ca="1" si="37"/>
        <v>8121384</v>
      </c>
      <c r="W44" s="47">
        <f t="shared" si="38"/>
        <v>10763280</v>
      </c>
    </row>
    <row r="45" spans="2:23" ht="15.95" customHeight="1">
      <c r="B45" s="50" t="s">
        <v>38</v>
      </c>
      <c r="C45" s="52"/>
      <c r="D45" s="52"/>
      <c r="E45" s="52"/>
      <c r="H45" s="82">
        <v>0.13</v>
      </c>
      <c r="I45" s="82">
        <v>0.13</v>
      </c>
      <c r="J45" s="82">
        <v>0.13</v>
      </c>
      <c r="K45" s="82">
        <v>0.13500000000000001</v>
      </c>
      <c r="L45" s="82">
        <v>0.13500000000000001</v>
      </c>
      <c r="M45" s="82">
        <v>0.18</v>
      </c>
      <c r="N45" s="82">
        <v>0.13500000000000001</v>
      </c>
      <c r="O45" s="82">
        <v>0.13500000000000001</v>
      </c>
      <c r="P45" s="82">
        <v>0.13500000000000001</v>
      </c>
      <c r="Q45" s="82">
        <v>0.13500000000000001</v>
      </c>
      <c r="R45" s="82">
        <v>0.13500000000000001</v>
      </c>
      <c r="S45" s="82">
        <v>0.13500000000000001</v>
      </c>
      <c r="T45" s="83"/>
      <c r="U45" s="82">
        <f ca="1">AVERAGE(OFFSET(A45,0,7,,MONTH(MAX($H$7:$S$7))))</f>
        <v>0.13833333333333334</v>
      </c>
      <c r="V45" s="83"/>
      <c r="W45" s="82">
        <f>AVERAGE(H45:S45)</f>
        <v>0.13750000000000001</v>
      </c>
    </row>
    <row r="46" spans="2:23" ht="15.95" customHeight="1">
      <c r="B46" s="50" t="s">
        <v>37</v>
      </c>
      <c r="C46" s="52"/>
      <c r="D46" s="52"/>
      <c r="E46" s="52"/>
      <c r="H46" s="82">
        <f>H43/6523200</f>
        <v>0.21095177826833456</v>
      </c>
      <c r="I46" s="82">
        <f t="shared" ref="I46:S46" si="40">I43/6523200</f>
        <v>0.12694702446651948</v>
      </c>
      <c r="J46" s="82">
        <f t="shared" si="40"/>
        <v>0.13849811902133921</v>
      </c>
      <c r="K46" s="82">
        <f t="shared" si="40"/>
        <v>0.13964458854549916</v>
      </c>
      <c r="L46" s="82">
        <f t="shared" si="40"/>
        <v>0.12193057395143488</v>
      </c>
      <c r="M46" s="82">
        <f t="shared" si="40"/>
        <v>0.13902371688741724</v>
      </c>
      <c r="N46" s="82">
        <f t="shared" si="40"/>
        <v>0.1325817712165808</v>
      </c>
      <c r="O46" s="82">
        <f t="shared" si="40"/>
        <v>0.15125985559234731</v>
      </c>
      <c r="P46" s="82">
        <f t="shared" si="40"/>
        <v>0.11900074963208242</v>
      </c>
      <c r="Q46" s="82">
        <f t="shared" si="40"/>
        <v>0.12888718267108168</v>
      </c>
      <c r="R46" s="82">
        <f t="shared" si="40"/>
        <v>0.1230735022688251</v>
      </c>
      <c r="S46" s="82">
        <f t="shared" si="40"/>
        <v>0.1562994051999019</v>
      </c>
      <c r="T46" s="83"/>
      <c r="U46" s="82">
        <f ca="1">AVERAGE(OFFSET(A46,0,7,,MONTH(MAX($H$7:$S$7))))</f>
        <v>0.14220424195350612</v>
      </c>
      <c r="V46" s="83"/>
      <c r="W46" s="82">
        <f>AVERAGE(H46:S46)</f>
        <v>0.14067485564344698</v>
      </c>
    </row>
    <row r="47" spans="2:23" ht="24" customHeight="1">
      <c r="H47" s="9"/>
      <c r="I47" s="9"/>
      <c r="J47" s="9"/>
      <c r="K47" s="9"/>
      <c r="L47" s="9"/>
      <c r="M47" s="9"/>
      <c r="N47" s="9"/>
      <c r="O47" s="9"/>
      <c r="V47" s="4"/>
    </row>
    <row r="48" spans="2:23" ht="17.45" customHeight="1">
      <c r="B48" s="23" t="s">
        <v>46</v>
      </c>
      <c r="C48" s="20"/>
      <c r="D48" s="20"/>
      <c r="E48" s="20"/>
      <c r="F48" s="21"/>
      <c r="G48" s="21"/>
      <c r="H48" s="22">
        <v>44562</v>
      </c>
      <c r="I48" s="22">
        <f t="shared" ref="I48:S48" si="41">EDATE(H48,1)</f>
        <v>44593</v>
      </c>
      <c r="J48" s="22">
        <f t="shared" si="41"/>
        <v>44621</v>
      </c>
      <c r="K48" s="22">
        <f t="shared" si="41"/>
        <v>44652</v>
      </c>
      <c r="L48" s="22">
        <f t="shared" si="41"/>
        <v>44682</v>
      </c>
      <c r="M48" s="22">
        <f t="shared" si="41"/>
        <v>44713</v>
      </c>
      <c r="N48" s="22">
        <f t="shared" si="41"/>
        <v>44743</v>
      </c>
      <c r="O48" s="22">
        <f t="shared" si="41"/>
        <v>44774</v>
      </c>
      <c r="P48" s="22">
        <f t="shared" si="41"/>
        <v>44805</v>
      </c>
      <c r="Q48" s="22">
        <f t="shared" si="41"/>
        <v>44835</v>
      </c>
      <c r="R48" s="22">
        <f t="shared" si="41"/>
        <v>44866</v>
      </c>
      <c r="S48" s="22">
        <f t="shared" si="41"/>
        <v>44896</v>
      </c>
      <c r="U48" s="22" t="str">
        <f>"Jan/"&amp;PROPER(TEXT(MAX($G$7:$S$7),"mmm"))&amp;"-"&amp;RIGHT(W48,2)</f>
        <v>Jan/Set-22</v>
      </c>
      <c r="W48" s="55">
        <v>2022</v>
      </c>
    </row>
    <row r="49" spans="2:23" ht="4.5" customHeight="1">
      <c r="B49" s="3"/>
      <c r="C49" s="6"/>
      <c r="D49" s="6"/>
      <c r="E49" s="6"/>
      <c r="H49" s="8"/>
      <c r="I49" s="8"/>
      <c r="J49" s="8"/>
      <c r="K49" s="8"/>
      <c r="L49" s="8"/>
      <c r="M49" s="8"/>
      <c r="N49" s="8"/>
      <c r="O49" s="8"/>
      <c r="P49" s="8"/>
      <c r="Q49" s="8"/>
      <c r="R49" s="8"/>
      <c r="S49" s="8"/>
      <c r="U49" s="8"/>
      <c r="W49" s="8"/>
    </row>
    <row r="50" spans="2:23" ht="4.5" customHeight="1">
      <c r="B50" s="3"/>
      <c r="C50" s="6"/>
      <c r="D50" s="6"/>
      <c r="E50" s="6"/>
      <c r="H50" s="8"/>
      <c r="I50" s="8"/>
      <c r="J50" s="8"/>
      <c r="K50" s="8"/>
      <c r="L50" s="8"/>
      <c r="M50" s="8"/>
      <c r="N50" s="8"/>
      <c r="O50" s="8"/>
      <c r="P50" s="8"/>
      <c r="Q50" s="8"/>
      <c r="R50" s="8"/>
      <c r="S50" s="8"/>
      <c r="U50" s="8"/>
      <c r="W50" s="8"/>
    </row>
    <row r="51" spans="2:23" ht="17.45" customHeight="1">
      <c r="B51" s="50"/>
      <c r="C51" s="50"/>
      <c r="D51" s="50"/>
      <c r="E51" s="50"/>
      <c r="H51" s="51"/>
      <c r="I51" s="51"/>
      <c r="J51" s="51"/>
      <c r="K51" s="51"/>
      <c r="L51" s="51"/>
      <c r="M51" s="51"/>
      <c r="N51" s="51"/>
      <c r="O51" s="51"/>
      <c r="P51" s="51"/>
      <c r="Q51" s="51"/>
      <c r="R51" s="51"/>
      <c r="S51" s="51"/>
      <c r="U51" s="51"/>
      <c r="W51" s="51"/>
    </row>
    <row r="52" spans="2:23" ht="17.45" customHeight="1">
      <c r="B52" s="46" t="s">
        <v>32</v>
      </c>
      <c r="C52" s="46"/>
      <c r="D52" s="46"/>
      <c r="E52" s="46"/>
      <c r="H52" s="47">
        <f t="shared" ref="H52:S52" si="42">+H53+H54</f>
        <v>1113302.2999999998</v>
      </c>
      <c r="I52" s="47">
        <f t="shared" si="42"/>
        <v>750569.99</v>
      </c>
      <c r="J52" s="47">
        <f t="shared" si="42"/>
        <v>710455.13</v>
      </c>
      <c r="K52" s="47">
        <f t="shared" si="42"/>
        <v>643301.67000000004</v>
      </c>
      <c r="L52" s="47">
        <f t="shared" si="42"/>
        <v>772995.53999999992</v>
      </c>
      <c r="M52" s="47">
        <f t="shared" si="42"/>
        <v>617173.36999999988</v>
      </c>
      <c r="N52" s="47">
        <f t="shared" si="42"/>
        <v>22424.769999999997</v>
      </c>
      <c r="O52" s="47">
        <f t="shared" si="42"/>
        <v>739103.75</v>
      </c>
      <c r="P52" s="47">
        <f t="shared" si="42"/>
        <v>679169.52</v>
      </c>
      <c r="Q52" s="47">
        <f t="shared" si="42"/>
        <v>677512.76</v>
      </c>
      <c r="R52" s="47">
        <f t="shared" si="42"/>
        <v>812091.95</v>
      </c>
      <c r="S52" s="47">
        <f t="shared" si="42"/>
        <v>1005775.67</v>
      </c>
      <c r="U52" s="47">
        <f t="shared" ref="U52:U57" ca="1" si="43">SUM(OFFSET(A52,0,7,,MONTH(MAX($H$7:$S$7))))</f>
        <v>6048496.0399999991</v>
      </c>
      <c r="W52" s="47">
        <f>SUM(H52:S52)</f>
        <v>8543876.4199999999</v>
      </c>
    </row>
    <row r="53" spans="2:23" ht="17.45" customHeight="1">
      <c r="B53" s="48" t="s">
        <v>33</v>
      </c>
      <c r="C53" s="48"/>
      <c r="D53" s="48"/>
      <c r="E53" s="48"/>
      <c r="H53" s="49">
        <v>1098888.3999999999</v>
      </c>
      <c r="I53" s="49">
        <v>733610.67999999993</v>
      </c>
      <c r="J53" s="49">
        <v>689767.06</v>
      </c>
      <c r="K53" s="49">
        <v>626568.89</v>
      </c>
      <c r="L53" s="49">
        <v>750739.22</v>
      </c>
      <c r="M53" s="49">
        <v>595214.12999999989</v>
      </c>
      <c r="N53" s="49">
        <v>0</v>
      </c>
      <c r="O53" s="49">
        <v>716106.18</v>
      </c>
      <c r="P53" s="49">
        <v>658392.76</v>
      </c>
      <c r="Q53" s="49">
        <v>658188.71</v>
      </c>
      <c r="R53" s="49">
        <v>792794.45</v>
      </c>
      <c r="S53" s="49">
        <v>984960.09000000008</v>
      </c>
      <c r="U53" s="49">
        <f t="shared" ca="1" si="43"/>
        <v>5869287.3199999994</v>
      </c>
      <c r="W53" s="49">
        <f t="shared" ref="W53:W57" si="44">SUM(H53:S53)</f>
        <v>8305230.5699999994</v>
      </c>
    </row>
    <row r="54" spans="2:23" ht="17.45" customHeight="1">
      <c r="B54" s="48" t="s">
        <v>34</v>
      </c>
      <c r="C54" s="48"/>
      <c r="D54" s="48"/>
      <c r="E54" s="48"/>
      <c r="H54" s="49">
        <v>14413.9</v>
      </c>
      <c r="I54" s="49">
        <v>16959.309999999998</v>
      </c>
      <c r="J54" s="49">
        <v>20688.07</v>
      </c>
      <c r="K54" s="49">
        <v>16732.78</v>
      </c>
      <c r="L54" s="49">
        <v>22256.32</v>
      </c>
      <c r="M54" s="49">
        <v>21959.239999999998</v>
      </c>
      <c r="N54" s="49">
        <v>22424.769999999997</v>
      </c>
      <c r="O54" s="49">
        <v>22997.57</v>
      </c>
      <c r="P54" s="49">
        <v>20776.760000000002</v>
      </c>
      <c r="Q54" s="49">
        <v>19324.05</v>
      </c>
      <c r="R54" s="49">
        <v>19297.5</v>
      </c>
      <c r="S54" s="49">
        <v>20815.580000000002</v>
      </c>
      <c r="U54" s="49">
        <f t="shared" ca="1" si="43"/>
        <v>179208.72</v>
      </c>
      <c r="W54" s="49">
        <f t="shared" si="44"/>
        <v>238645.84999999998</v>
      </c>
    </row>
    <row r="55" spans="2:23" ht="17.45" customHeight="1">
      <c r="B55" s="46" t="s">
        <v>35</v>
      </c>
      <c r="C55" s="46"/>
      <c r="D55" s="46"/>
      <c r="E55" s="46"/>
      <c r="H55" s="47">
        <v>-56960.100000000006</v>
      </c>
      <c r="I55" s="47">
        <v>-63493.385000000009</v>
      </c>
      <c r="J55" s="47">
        <v>-72420.850000000006</v>
      </c>
      <c r="K55" s="47">
        <v>-79421.100000000006</v>
      </c>
      <c r="L55" s="47">
        <v>-69277.390000000014</v>
      </c>
      <c r="M55" s="47">
        <v>-57120.100000000006</v>
      </c>
      <c r="N55" s="47">
        <v>-57901.100000000006</v>
      </c>
      <c r="O55" s="47">
        <v>-57941.100000000006</v>
      </c>
      <c r="P55" s="47">
        <v>-61959.29</v>
      </c>
      <c r="Q55" s="47">
        <v>-58820.29</v>
      </c>
      <c r="R55" s="47">
        <v>-87040.904999999999</v>
      </c>
      <c r="S55" s="47">
        <v>-144398.44</v>
      </c>
      <c r="U55" s="47">
        <f t="shared" ca="1" si="43"/>
        <v>-576494.41500000004</v>
      </c>
      <c r="W55" s="47">
        <f t="shared" si="44"/>
        <v>-866754.05</v>
      </c>
    </row>
    <row r="56" spans="2:23" ht="17.45" customHeight="1">
      <c r="B56" s="50" t="s">
        <v>36</v>
      </c>
      <c r="C56" s="50"/>
      <c r="D56" s="50"/>
      <c r="E56" s="50"/>
      <c r="H56" s="51">
        <f t="shared" ref="H56:S56" si="45">+H52+H55</f>
        <v>1056342.1999999997</v>
      </c>
      <c r="I56" s="51">
        <f t="shared" si="45"/>
        <v>687076.60499999998</v>
      </c>
      <c r="J56" s="51">
        <f t="shared" si="45"/>
        <v>638034.28</v>
      </c>
      <c r="K56" s="51">
        <f t="shared" si="45"/>
        <v>563880.57000000007</v>
      </c>
      <c r="L56" s="51">
        <f t="shared" si="45"/>
        <v>703718.14999999991</v>
      </c>
      <c r="M56" s="51">
        <f t="shared" si="45"/>
        <v>560053.2699999999</v>
      </c>
      <c r="N56" s="51">
        <f t="shared" si="45"/>
        <v>-35476.330000000009</v>
      </c>
      <c r="O56" s="51">
        <f t="shared" si="45"/>
        <v>681162.65</v>
      </c>
      <c r="P56" s="51">
        <f t="shared" si="45"/>
        <v>617210.23</v>
      </c>
      <c r="Q56" s="51">
        <f t="shared" si="45"/>
        <v>618692.47</v>
      </c>
      <c r="R56" s="51">
        <f t="shared" si="45"/>
        <v>725051.04499999993</v>
      </c>
      <c r="S56" s="51">
        <f t="shared" si="45"/>
        <v>861377.23</v>
      </c>
      <c r="U56" s="51">
        <f t="shared" ca="1" si="43"/>
        <v>5472001.625</v>
      </c>
      <c r="W56" s="51">
        <f t="shared" si="44"/>
        <v>7677122.3699999992</v>
      </c>
    </row>
    <row r="57" spans="2:23" ht="17.45" customHeight="1">
      <c r="B57" s="46" t="s">
        <v>54</v>
      </c>
      <c r="C57" s="46"/>
      <c r="D57" s="46"/>
      <c r="E57" s="46"/>
      <c r="H57" s="47">
        <v>521856</v>
      </c>
      <c r="I57" s="47">
        <v>652320</v>
      </c>
      <c r="J57" s="47">
        <v>652320</v>
      </c>
      <c r="K57" s="47">
        <v>619704</v>
      </c>
      <c r="L57" s="47">
        <v>717552</v>
      </c>
      <c r="M57" s="47">
        <v>834037.89545361605</v>
      </c>
      <c r="N57" s="47">
        <v>652320</v>
      </c>
      <c r="O57" s="47">
        <v>652320</v>
      </c>
      <c r="P57" s="47">
        <v>641235.88449676801</v>
      </c>
      <c r="Q57" s="47">
        <v>616185.50999126397</v>
      </c>
      <c r="R57" s="47">
        <v>0</v>
      </c>
      <c r="S57" s="47">
        <v>1304640</v>
      </c>
      <c r="U57" s="47">
        <f t="shared" ca="1" si="43"/>
        <v>5943665.7799503841</v>
      </c>
      <c r="W57" s="47">
        <f t="shared" si="44"/>
        <v>7864491.289941648</v>
      </c>
    </row>
    <row r="58" spans="2:23" ht="17.45" customHeight="1">
      <c r="B58" s="50" t="s">
        <v>38</v>
      </c>
      <c r="C58" s="52"/>
      <c r="D58" s="52"/>
      <c r="E58" s="52"/>
      <c r="H58" s="82">
        <v>0.08</v>
      </c>
      <c r="I58" s="82">
        <v>0.1</v>
      </c>
      <c r="J58" s="82">
        <v>0.1</v>
      </c>
      <c r="K58" s="82">
        <v>9.5000000000000001E-2</v>
      </c>
      <c r="L58" s="82">
        <v>0.11</v>
      </c>
      <c r="M58" s="82">
        <v>0.12785717063000002</v>
      </c>
      <c r="N58" s="82">
        <v>0.1</v>
      </c>
      <c r="O58" s="82">
        <v>0.1</v>
      </c>
      <c r="P58" s="82">
        <v>9.8300816240000005E-2</v>
      </c>
      <c r="Q58" s="82">
        <v>9.4460619019999997E-2</v>
      </c>
      <c r="R58" s="82">
        <v>0</v>
      </c>
      <c r="S58" s="82">
        <v>0.2</v>
      </c>
      <c r="T58" s="83"/>
      <c r="U58" s="82">
        <f ca="1">AVERAGE(OFFSET(A58,0,7,,MONTH(MAX($H$7:$S$7))))</f>
        <v>0.10123977631888888</v>
      </c>
      <c r="V58" s="83"/>
      <c r="W58" s="82">
        <f>AVERAGE(H58:S58)</f>
        <v>0.10046821715749998</v>
      </c>
    </row>
    <row r="59" spans="2:23" ht="17.45" customHeight="1">
      <c r="B59" s="50" t="s">
        <v>37</v>
      </c>
      <c r="C59" s="52"/>
      <c r="D59" s="52"/>
      <c r="E59" s="52"/>
      <c r="H59" s="82">
        <v>0.16193619695854791</v>
      </c>
      <c r="I59" s="82">
        <v>0.10532815259381899</v>
      </c>
      <c r="J59" s="82">
        <v>9.7810013490311501E-2</v>
      </c>
      <c r="K59" s="82">
        <v>8.6442324319352476E-2</v>
      </c>
      <c r="L59" s="82">
        <v>0.10787928470689231</v>
      </c>
      <c r="M59" s="82">
        <v>8.5855603078243789E-2</v>
      </c>
      <c r="N59" s="82">
        <v>-5.4384857125337272E-3</v>
      </c>
      <c r="O59" s="82">
        <v>0.10442154923963699</v>
      </c>
      <c r="P59" s="82">
        <v>9.4617707566838363E-2</v>
      </c>
      <c r="Q59" s="82">
        <v>9.4844933468236442E-2</v>
      </c>
      <c r="R59" s="82">
        <v>0.11114959605714986</v>
      </c>
      <c r="S59" s="82">
        <v>0.13204826312239393</v>
      </c>
      <c r="T59" s="83"/>
      <c r="U59" s="82">
        <f ca="1">AVERAGE(OFFSET(A59,0,7,,MONTH(MAX($H$7:$S$7))))</f>
        <v>9.3205816249012086E-2</v>
      </c>
      <c r="V59" s="83"/>
      <c r="W59" s="82">
        <f>AVERAGE(H59:S59)</f>
        <v>9.80745949074074E-2</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Q37"/>
  <sheetViews>
    <sheetView showGridLines="0" zoomScale="85" zoomScaleNormal="85" workbookViewId="0">
      <pane xSplit="7" ySplit="8" topLeftCell="BT9" activePane="bottomRight" state="frozen"/>
      <selection activeCell="G33" sqref="G33"/>
      <selection pane="topRight" activeCell="G33" sqref="G33"/>
      <selection pane="bottomLeft" activeCell="G33" sqref="G33"/>
      <selection pane="bottomRight" activeCell="CN4" sqref="CN4"/>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88" width="12.7109375" style="4" customWidth="1"/>
    <col min="89" max="89" width="0.85546875" style="5" customWidth="1"/>
    <col min="90" max="90" width="15.7109375" style="4" customWidth="1"/>
    <col min="91" max="91" width="0.85546875" style="5" customWidth="1"/>
    <col min="92" max="92" width="15.7109375" style="4" customWidth="1"/>
    <col min="93" max="93" width="0.85546875" style="5" customWidth="1"/>
    <col min="94" max="16384" width="10.7109375" style="4"/>
  </cols>
  <sheetData>
    <row r="1" spans="2:95" ht="9.9499999999999993" customHeight="1"/>
    <row r="6" spans="2:95" ht="17.45" customHeight="1">
      <c r="CN6" s="27"/>
    </row>
    <row r="7" spans="2:95"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J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1"/>
      <c r="CL7" s="44">
        <v>2025</v>
      </c>
      <c r="CM7" s="21"/>
      <c r="CN7" s="24" t="str">
        <f>"Jan/"&amp;PROPER(TEXT(MAX(H7:CK7),"mmm"))&amp;"-24"</f>
        <v>Jan/Ago-24</v>
      </c>
      <c r="CO7" s="21"/>
      <c r="CP7" s="53" t="s">
        <v>39</v>
      </c>
      <c r="CQ7" s="53" t="s">
        <v>39</v>
      </c>
    </row>
    <row r="8" spans="2:95"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L8" s="7"/>
      <c r="CN8" s="7"/>
    </row>
    <row r="9" spans="2:95"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25"/>
      <c r="CL9" s="7"/>
      <c r="CM9" s="25"/>
      <c r="CN9" s="7"/>
      <c r="CO9" s="25"/>
    </row>
    <row r="10" spans="2:95"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25"/>
      <c r="CL10" s="10"/>
      <c r="CM10" s="25"/>
      <c r="CN10" s="10"/>
      <c r="CO10" s="25"/>
    </row>
    <row r="11" spans="2:95"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L11" s="72">
        <f>SUMIFS($H11:$CK11,$H$8:$CK$8,$CL$7)</f>
        <v>4666465.9059876148</v>
      </c>
      <c r="CN11" s="72">
        <f ca="1">SUM(OFFSET($B11,0,COLUMN($BQ$7)-2,1,MONTH(MAX($H$7:$CK$7))))</f>
        <v>4310718.6843551099</v>
      </c>
    </row>
    <row r="12" spans="2:95"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L12" s="73">
        <f t="shared" ref="CL12:CL26" si="62">SUMIFS($H12:$CK12,$H$8:$CK$8,$CL$7)</f>
        <v>1409538.4248709499</v>
      </c>
      <c r="CN12" s="73">
        <f t="shared" ref="CN12:CN26" ca="1" si="63">SUM(OFFSET($B12,0,COLUMN($BQ$7)-2,1,MONTH(MAX($H$7:$CK$7))))</f>
        <v>672934.75930216501</v>
      </c>
    </row>
    <row r="13" spans="2:95"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L13" s="73">
        <f t="shared" si="62"/>
        <v>1154797.9300850248</v>
      </c>
      <c r="CN13" s="73">
        <f t="shared" ca="1" si="63"/>
        <v>957053.90426705999</v>
      </c>
    </row>
    <row r="14" spans="2:95"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L14" s="73">
        <f t="shared" si="62"/>
        <v>57938.199441119999</v>
      </c>
      <c r="CN14" s="73">
        <f t="shared" ca="1" si="63"/>
        <v>97948.564738290006</v>
      </c>
    </row>
    <row r="15" spans="2:95" customFormat="1" ht="18.75" customHeight="1">
      <c r="B15" s="66" t="s">
        <v>22</v>
      </c>
      <c r="C15" s="59"/>
      <c r="D15" s="59"/>
      <c r="E15" s="59"/>
      <c r="F15" s="59"/>
      <c r="G15" s="21"/>
      <c r="H15" s="21"/>
      <c r="I15" s="74">
        <f>SUM(I11:I14)</f>
        <v>730841.27908750495</v>
      </c>
      <c r="J15" s="74">
        <f t="shared" ref="J15:BU15" si="64">SUM(J11:J14)</f>
        <v>520493.17537510494</v>
      </c>
      <c r="K15" s="74">
        <f t="shared" si="64"/>
        <v>452190.65607025498</v>
      </c>
      <c r="L15" s="74">
        <f t="shared" si="64"/>
        <v>470623.18929486</v>
      </c>
      <c r="M15" s="74">
        <f t="shared" si="64"/>
        <v>453169.59492876002</v>
      </c>
      <c r="N15" s="74">
        <f t="shared" si="64"/>
        <v>438958.21312311001</v>
      </c>
      <c r="O15" s="74">
        <f t="shared" si="64"/>
        <v>466109.1496246499</v>
      </c>
      <c r="P15" s="74">
        <f t="shared" si="64"/>
        <v>479150.03252726991</v>
      </c>
      <c r="Q15" s="74">
        <f t="shared" si="64"/>
        <v>438608.95163892</v>
      </c>
      <c r="R15" s="74">
        <f t="shared" si="64"/>
        <v>432833.90532199491</v>
      </c>
      <c r="S15" s="74">
        <f t="shared" si="64"/>
        <v>446578.8222362849</v>
      </c>
      <c r="T15" s="74">
        <f t="shared" si="64"/>
        <v>508663.79169821995</v>
      </c>
      <c r="U15" s="74">
        <f t="shared" si="64"/>
        <v>790446.51960227999</v>
      </c>
      <c r="V15" s="74">
        <f t="shared" si="64"/>
        <v>590569.39460362506</v>
      </c>
      <c r="W15" s="74">
        <f t="shared" si="64"/>
        <v>485858.50030535995</v>
      </c>
      <c r="X15" s="74">
        <f t="shared" si="64"/>
        <v>149108.51697193494</v>
      </c>
      <c r="Y15" s="74">
        <f t="shared" si="64"/>
        <v>108458.48155507498</v>
      </c>
      <c r="Z15" s="74">
        <f t="shared" si="64"/>
        <v>205346.59139338497</v>
      </c>
      <c r="AA15" s="74">
        <f t="shared" si="64"/>
        <v>204622.99282430994</v>
      </c>
      <c r="AB15" s="74">
        <f t="shared" si="64"/>
        <v>184779.28586647497</v>
      </c>
      <c r="AC15" s="74">
        <f t="shared" si="64"/>
        <v>222994.989466845</v>
      </c>
      <c r="AD15" s="74">
        <f t="shared" si="64"/>
        <v>265411.90497973497</v>
      </c>
      <c r="AE15" s="74">
        <f t="shared" si="64"/>
        <v>337877.63546663994</v>
      </c>
      <c r="AF15" s="74">
        <f t="shared" si="64"/>
        <v>449569.95336232497</v>
      </c>
      <c r="AG15" s="74">
        <f t="shared" si="64"/>
        <v>595077.96567760478</v>
      </c>
      <c r="AH15" s="74">
        <f t="shared" si="64"/>
        <v>537141.4959541799</v>
      </c>
      <c r="AI15" s="74">
        <f t="shared" si="64"/>
        <v>388516.27413289493</v>
      </c>
      <c r="AJ15" s="74">
        <f t="shared" si="64"/>
        <v>315554.93884794001</v>
      </c>
      <c r="AK15" s="74">
        <f t="shared" si="64"/>
        <v>369751.71293045994</v>
      </c>
      <c r="AL15" s="74">
        <f t="shared" si="64"/>
        <v>447710.65186765487</v>
      </c>
      <c r="AM15" s="74">
        <f t="shared" si="64"/>
        <v>481312.77036760503</v>
      </c>
      <c r="AN15" s="74">
        <f t="shared" si="64"/>
        <v>490423.34203187993</v>
      </c>
      <c r="AO15" s="74">
        <f t="shared" si="64"/>
        <v>456012.85464677995</v>
      </c>
      <c r="AP15" s="74">
        <f t="shared" si="64"/>
        <v>474315.44327170507</v>
      </c>
      <c r="AQ15" s="74">
        <f t="shared" si="64"/>
        <v>505767.73137481493</v>
      </c>
      <c r="AR15" s="74">
        <f t="shared" si="64"/>
        <v>575911.34592285007</v>
      </c>
      <c r="AS15" s="74">
        <f t="shared" si="64"/>
        <v>901405.61405803496</v>
      </c>
      <c r="AT15" s="74">
        <f t="shared" si="64"/>
        <v>599724.48615933</v>
      </c>
      <c r="AU15" s="74">
        <f t="shared" si="64"/>
        <v>562519.93428862526</v>
      </c>
      <c r="AV15" s="74">
        <f t="shared" si="64"/>
        <v>568174.09186410008</v>
      </c>
      <c r="AW15" s="74">
        <f t="shared" si="64"/>
        <v>607179.83872619981</v>
      </c>
      <c r="AX15" s="74">
        <f t="shared" si="64"/>
        <v>576500.4049979999</v>
      </c>
      <c r="AY15" s="74">
        <f t="shared" si="64"/>
        <v>549761.94072750001</v>
      </c>
      <c r="AZ15" s="74">
        <f t="shared" si="64"/>
        <v>612058.68918354006</v>
      </c>
      <c r="BA15" s="74">
        <f t="shared" si="64"/>
        <v>563526.7971482249</v>
      </c>
      <c r="BB15" s="74">
        <f t="shared" si="64"/>
        <v>601822.09959785989</v>
      </c>
      <c r="BC15" s="74">
        <f t="shared" si="64"/>
        <v>622186.19336227502</v>
      </c>
      <c r="BD15" s="74">
        <f t="shared" si="64"/>
        <v>693379.52724136494</v>
      </c>
      <c r="BE15" s="74">
        <f t="shared" si="64"/>
        <v>981330.96257130022</v>
      </c>
      <c r="BF15" s="74">
        <f t="shared" si="64"/>
        <v>702406.55247979495</v>
      </c>
      <c r="BG15" s="74">
        <f t="shared" si="64"/>
        <v>648674.05726504489</v>
      </c>
      <c r="BH15" s="74">
        <f t="shared" si="64"/>
        <v>653151.08309893496</v>
      </c>
      <c r="BI15" s="74">
        <f t="shared" si="64"/>
        <v>677141.33015600988</v>
      </c>
      <c r="BJ15" s="74">
        <f t="shared" si="64"/>
        <v>667564.31482390501</v>
      </c>
      <c r="BK15" s="74">
        <f t="shared" si="64"/>
        <v>622471.97173097997</v>
      </c>
      <c r="BL15" s="74">
        <f t="shared" si="64"/>
        <v>709782.92828423984</v>
      </c>
      <c r="BM15" s="74">
        <f t="shared" si="64"/>
        <v>652653.73443416972</v>
      </c>
      <c r="BN15" s="74">
        <f t="shared" si="64"/>
        <v>660215.54022022488</v>
      </c>
      <c r="BO15" s="74">
        <f t="shared" si="64"/>
        <v>674533.60563667491</v>
      </c>
      <c r="BP15" s="74">
        <f t="shared" si="64"/>
        <v>802632.12608119485</v>
      </c>
      <c r="BQ15" s="74">
        <f t="shared" si="64"/>
        <v>1050982.4282194197</v>
      </c>
      <c r="BR15" s="74">
        <f t="shared" si="64"/>
        <v>801377.02665032994</v>
      </c>
      <c r="BS15" s="74">
        <f t="shared" si="64"/>
        <v>684931.56479545485</v>
      </c>
      <c r="BT15" s="74">
        <f t="shared" si="64"/>
        <v>701441.35585696483</v>
      </c>
      <c r="BU15" s="74">
        <f t="shared" si="64"/>
        <v>681476.50145263504</v>
      </c>
      <c r="BV15" s="74">
        <f t="shared" ref="BV15:CC15" si="65">SUM(BV11:BV14)</f>
        <v>677561.21293627494</v>
      </c>
      <c r="BW15" s="74">
        <f t="shared" si="65"/>
        <v>696067.96130803507</v>
      </c>
      <c r="BX15" s="74">
        <f t="shared" si="65"/>
        <v>744817.86144350993</v>
      </c>
      <c r="BY15" s="74">
        <f t="shared" si="65"/>
        <v>734364.2718753448</v>
      </c>
      <c r="BZ15" s="74">
        <f t="shared" si="65"/>
        <v>696522.04934414988</v>
      </c>
      <c r="CA15" s="74">
        <f t="shared" si="65"/>
        <v>707937.45745662006</v>
      </c>
      <c r="CB15" s="74">
        <f t="shared" si="65"/>
        <v>1004711.563729125</v>
      </c>
      <c r="CC15" s="74">
        <f t="shared" si="65"/>
        <v>1217925.8697954749</v>
      </c>
      <c r="CD15" s="74">
        <f t="shared" ref="CD15:CE15" si="66">SUM(CD11:CD14)</f>
        <v>1122993.3738309748</v>
      </c>
      <c r="CE15" s="74">
        <f t="shared" si="66"/>
        <v>1040345.8387638299</v>
      </c>
      <c r="CF15" s="74">
        <f t="shared" ref="CF15:CG15" si="67">SUM(CF11:CF14)</f>
        <v>869713.49299141497</v>
      </c>
      <c r="CG15" s="74">
        <f t="shared" si="67"/>
        <v>766925.32670722506</v>
      </c>
      <c r="CH15" s="74">
        <f t="shared" ref="CH15:CI15" si="68">SUM(CH11:CH14)</f>
        <v>793032.49354061997</v>
      </c>
      <c r="CI15" s="74">
        <f t="shared" si="68"/>
        <v>756489.06615130487</v>
      </c>
      <c r="CJ15" s="74">
        <f t="shared" ref="CJ15" si="69">SUM(CJ11:CJ14)</f>
        <v>721314.99860386516</v>
      </c>
      <c r="CL15" s="74">
        <f t="shared" si="62"/>
        <v>7288740.4603847107</v>
      </c>
      <c r="CN15" s="74">
        <f t="shared" ca="1" si="63"/>
        <v>6038655.9126626244</v>
      </c>
    </row>
    <row r="16" spans="2:95"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L16" s="73">
        <f t="shared" si="62"/>
        <v>-336111.97926083999</v>
      </c>
      <c r="CN16" s="73">
        <f t="shared" ca="1" si="63"/>
        <v>-365290.69671269995</v>
      </c>
    </row>
    <row r="17" spans="2:93"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L17" s="73">
        <f t="shared" si="62"/>
        <v>-908069.1622348798</v>
      </c>
      <c r="CN17" s="73">
        <f t="shared" ca="1" si="63"/>
        <v>-699915.24963427498</v>
      </c>
    </row>
    <row r="18" spans="2:93" customFormat="1" ht="18.75" customHeight="1">
      <c r="B18" s="66" t="s">
        <v>3</v>
      </c>
      <c r="C18" s="59"/>
      <c r="D18" s="59"/>
      <c r="E18" s="59"/>
      <c r="F18" s="59"/>
      <c r="G18" s="21"/>
      <c r="H18" s="21"/>
      <c r="I18" s="74">
        <f>I17+I16</f>
        <v>-39960.76237030499</v>
      </c>
      <c r="J18" s="74">
        <f t="shared" ref="J18:BU18" si="70">J17+J16</f>
        <v>-72577.104497835011</v>
      </c>
      <c r="K18" s="74">
        <f t="shared" si="70"/>
        <v>-70720.975920899989</v>
      </c>
      <c r="L18" s="74">
        <f t="shared" si="70"/>
        <v>-78495.045304994987</v>
      </c>
      <c r="M18" s="74">
        <f t="shared" si="70"/>
        <v>-72688.471434254985</v>
      </c>
      <c r="N18" s="74">
        <f t="shared" si="70"/>
        <v>-42113.182037804989</v>
      </c>
      <c r="O18" s="74">
        <f t="shared" si="70"/>
        <v>-60060.227013659998</v>
      </c>
      <c r="P18" s="74">
        <f t="shared" si="70"/>
        <v>-23186.009685764991</v>
      </c>
      <c r="Q18" s="74">
        <f t="shared" si="70"/>
        <v>-69773.957251514992</v>
      </c>
      <c r="R18" s="74">
        <f t="shared" si="70"/>
        <v>-50021.458413854984</v>
      </c>
      <c r="S18" s="74">
        <f t="shared" si="70"/>
        <v>-56983.582747994995</v>
      </c>
      <c r="T18" s="74">
        <f t="shared" si="70"/>
        <v>-56009.341364129999</v>
      </c>
      <c r="U18" s="74">
        <f t="shared" si="70"/>
        <v>-25611.197698079992</v>
      </c>
      <c r="V18" s="74">
        <f t="shared" si="70"/>
        <v>-65967.170495024999</v>
      </c>
      <c r="W18" s="74">
        <f t="shared" si="70"/>
        <v>-61311.905918939985</v>
      </c>
      <c r="X18" s="74">
        <f t="shared" si="70"/>
        <v>-85437.972956249971</v>
      </c>
      <c r="Y18" s="74">
        <f t="shared" si="70"/>
        <v>-43537.167708644993</v>
      </c>
      <c r="Z18" s="74">
        <f t="shared" si="70"/>
        <v>-51013.04649624</v>
      </c>
      <c r="AA18" s="74">
        <f t="shared" si="70"/>
        <v>-50693.826918765</v>
      </c>
      <c r="AB18" s="74">
        <f t="shared" si="70"/>
        <v>-58832.049630599999</v>
      </c>
      <c r="AC18" s="74">
        <f t="shared" si="70"/>
        <v>-58284.744313469993</v>
      </c>
      <c r="AD18" s="74">
        <f t="shared" si="70"/>
        <v>-60397.02321123</v>
      </c>
      <c r="AE18" s="74">
        <f t="shared" si="70"/>
        <v>-63774.818755829998</v>
      </c>
      <c r="AF18" s="74">
        <f t="shared" si="70"/>
        <v>-58168.602082799989</v>
      </c>
      <c r="AG18" s="74">
        <f t="shared" si="70"/>
        <v>-112981.21579807498</v>
      </c>
      <c r="AH18" s="74">
        <f t="shared" si="70"/>
        <v>-6775.4492387699938</v>
      </c>
      <c r="AI18" s="74">
        <f t="shared" si="70"/>
        <v>-111983.99640572997</v>
      </c>
      <c r="AJ18" s="74">
        <f t="shared" si="70"/>
        <v>-161906.71588351496</v>
      </c>
      <c r="AK18" s="74">
        <f t="shared" si="70"/>
        <v>-138271.90635785999</v>
      </c>
      <c r="AL18" s="74">
        <f t="shared" si="70"/>
        <v>-125828.40569140497</v>
      </c>
      <c r="AM18" s="74">
        <f t="shared" si="70"/>
        <v>-121834.264686585</v>
      </c>
      <c r="AN18" s="74">
        <f t="shared" si="70"/>
        <v>-118550.62025831998</v>
      </c>
      <c r="AO18" s="74">
        <f t="shared" si="70"/>
        <v>-117901.31111875499</v>
      </c>
      <c r="AP18" s="74">
        <f t="shared" si="70"/>
        <v>-89453.578024410002</v>
      </c>
      <c r="AQ18" s="74">
        <f t="shared" si="70"/>
        <v>-90641.869320090002</v>
      </c>
      <c r="AR18" s="74">
        <f t="shared" si="70"/>
        <v>-69979.574347410002</v>
      </c>
      <c r="AS18" s="74">
        <f t="shared" si="70"/>
        <v>-82513.996616385004</v>
      </c>
      <c r="AT18" s="74">
        <f t="shared" si="70"/>
        <v>-91618.367472645012</v>
      </c>
      <c r="AU18" s="74">
        <f t="shared" si="70"/>
        <v>-93605.668076744972</v>
      </c>
      <c r="AV18" s="74">
        <f t="shared" si="70"/>
        <v>-75529.757363984987</v>
      </c>
      <c r="AW18" s="74">
        <f t="shared" si="70"/>
        <v>-79052.62634789999</v>
      </c>
      <c r="AX18" s="74">
        <f t="shared" si="70"/>
        <v>-46273.605862919991</v>
      </c>
      <c r="AY18" s="74">
        <f t="shared" si="70"/>
        <v>-67652.785694684993</v>
      </c>
      <c r="AZ18" s="74">
        <f t="shared" si="70"/>
        <v>-68150.79936338999</v>
      </c>
      <c r="BA18" s="74">
        <f t="shared" si="70"/>
        <v>-72432.101803619997</v>
      </c>
      <c r="BB18" s="74">
        <f t="shared" si="70"/>
        <v>-59072.975605904983</v>
      </c>
      <c r="BC18" s="74">
        <f t="shared" si="70"/>
        <v>-54079.577749859993</v>
      </c>
      <c r="BD18" s="74">
        <f t="shared" si="70"/>
        <v>-58996.698239084988</v>
      </c>
      <c r="BE18" s="74">
        <f t="shared" si="70"/>
        <v>-43748.837047844994</v>
      </c>
      <c r="BF18" s="74">
        <f t="shared" si="70"/>
        <v>-69704.40420645001</v>
      </c>
      <c r="BG18" s="74">
        <f t="shared" si="70"/>
        <v>-68528.033460120001</v>
      </c>
      <c r="BH18" s="74">
        <f t="shared" si="70"/>
        <v>-63869.709158459984</v>
      </c>
      <c r="BI18" s="74">
        <f t="shared" si="70"/>
        <v>-62891.835013709991</v>
      </c>
      <c r="BJ18" s="74">
        <f t="shared" si="70"/>
        <v>-52122.577272089999</v>
      </c>
      <c r="BK18" s="74">
        <f t="shared" si="70"/>
        <v>-49936.008944820001</v>
      </c>
      <c r="BL18" s="74">
        <f t="shared" si="70"/>
        <v>-40606.820772524996</v>
      </c>
      <c r="BM18" s="74">
        <f t="shared" si="70"/>
        <v>-48394.303427579995</v>
      </c>
      <c r="BN18" s="74">
        <f t="shared" si="70"/>
        <v>-46297.301934165007</v>
      </c>
      <c r="BO18" s="74">
        <f t="shared" si="70"/>
        <v>-43005.32373312</v>
      </c>
      <c r="BP18" s="74">
        <f t="shared" si="70"/>
        <v>-74023.919612444981</v>
      </c>
      <c r="BQ18" s="74">
        <f t="shared" si="70"/>
        <v>-153207.43854436497</v>
      </c>
      <c r="BR18" s="74">
        <f t="shared" si="70"/>
        <v>-139060.96536796499</v>
      </c>
      <c r="BS18" s="74">
        <f t="shared" si="70"/>
        <v>-121452.792958365</v>
      </c>
      <c r="BT18" s="74">
        <f t="shared" si="70"/>
        <v>-134637.337935555</v>
      </c>
      <c r="BU18" s="74">
        <f t="shared" si="70"/>
        <v>-130496.66614235999</v>
      </c>
      <c r="BV18" s="74">
        <f t="shared" ref="BV18:CC18" si="71">BV17+BV16</f>
        <v>-119921.02359041999</v>
      </c>
      <c r="BW18" s="74">
        <f t="shared" si="71"/>
        <v>-131711.14727405997</v>
      </c>
      <c r="BX18" s="74">
        <f t="shared" si="71"/>
        <v>-134718.574533885</v>
      </c>
      <c r="BY18" s="74">
        <f t="shared" si="71"/>
        <v>-120923.22697505998</v>
      </c>
      <c r="BZ18" s="74">
        <f t="shared" si="71"/>
        <v>-121465.14505282498</v>
      </c>
      <c r="CA18" s="74">
        <f t="shared" si="71"/>
        <v>-126760.73060352</v>
      </c>
      <c r="CB18" s="74">
        <f t="shared" si="71"/>
        <v>-44211.304841054982</v>
      </c>
      <c r="CC18" s="74">
        <f t="shared" si="71"/>
        <v>-134676.09563858996</v>
      </c>
      <c r="CD18" s="74">
        <f t="shared" ref="CD18:CE18" si="72">CD17+CD16</f>
        <v>-159950.03022143999</v>
      </c>
      <c r="CE18" s="74">
        <f t="shared" si="72"/>
        <v>-202913.10498084003</v>
      </c>
      <c r="CF18" s="74">
        <f t="shared" ref="CF18:CG18" si="73">CF17+CF16</f>
        <v>-147231.45845716496</v>
      </c>
      <c r="CG18" s="74">
        <f t="shared" si="73"/>
        <v>-139188.48341071498</v>
      </c>
      <c r="CH18" s="74">
        <f t="shared" ref="CH18:CI18" si="74">CH17+CH16</f>
        <v>-183149.63004091496</v>
      </c>
      <c r="CI18" s="74">
        <f t="shared" si="74"/>
        <v>-134918.97771590998</v>
      </c>
      <c r="CJ18" s="74">
        <f t="shared" ref="CJ18" si="75">CJ17+CJ16</f>
        <v>-142153.361030145</v>
      </c>
      <c r="CL18" s="74">
        <f t="shared" si="62"/>
        <v>-1244181.14149572</v>
      </c>
      <c r="CN18" s="74">
        <f t="shared" ca="1" si="63"/>
        <v>-1065205.9463469749</v>
      </c>
    </row>
    <row r="19" spans="2:93" customFormat="1" ht="18.75" customHeight="1">
      <c r="B19" s="68" t="s">
        <v>70</v>
      </c>
      <c r="C19" s="60"/>
      <c r="D19" s="60"/>
      <c r="E19" s="60"/>
      <c r="F19" s="60"/>
      <c r="G19" s="21"/>
      <c r="H19" s="21"/>
      <c r="I19" s="75">
        <f>I18+I15</f>
        <v>690880.51671719993</v>
      </c>
      <c r="J19" s="75">
        <f t="shared" ref="J19:BU19" si="76">J18+J15</f>
        <v>447916.07087726996</v>
      </c>
      <c r="K19" s="75">
        <f t="shared" si="76"/>
        <v>381469.68014935497</v>
      </c>
      <c r="L19" s="75">
        <f t="shared" si="76"/>
        <v>392128.14398986503</v>
      </c>
      <c r="M19" s="75">
        <f t="shared" si="76"/>
        <v>380481.12349450507</v>
      </c>
      <c r="N19" s="75">
        <f t="shared" si="76"/>
        <v>396845.03108530503</v>
      </c>
      <c r="O19" s="75">
        <f t="shared" si="76"/>
        <v>406048.92261098989</v>
      </c>
      <c r="P19" s="75">
        <f t="shared" si="76"/>
        <v>455964.02284150489</v>
      </c>
      <c r="Q19" s="75">
        <f t="shared" si="76"/>
        <v>368834.99438740499</v>
      </c>
      <c r="R19" s="75">
        <f t="shared" si="76"/>
        <v>382812.44690813991</v>
      </c>
      <c r="S19" s="75">
        <f t="shared" si="76"/>
        <v>389595.23948828992</v>
      </c>
      <c r="T19" s="75">
        <f t="shared" si="76"/>
        <v>452654.45033408992</v>
      </c>
      <c r="U19" s="75">
        <f t="shared" si="76"/>
        <v>764835.32190420001</v>
      </c>
      <c r="V19" s="75">
        <f t="shared" si="76"/>
        <v>524602.22410860006</v>
      </c>
      <c r="W19" s="75">
        <f t="shared" si="76"/>
        <v>424546.59438641998</v>
      </c>
      <c r="X19" s="75">
        <f t="shared" si="76"/>
        <v>63670.544015684965</v>
      </c>
      <c r="Y19" s="75">
        <f t="shared" si="76"/>
        <v>64921.313846429985</v>
      </c>
      <c r="Z19" s="75">
        <f t="shared" si="76"/>
        <v>154333.54489714495</v>
      </c>
      <c r="AA19" s="75">
        <f t="shared" si="76"/>
        <v>153929.16590554494</v>
      </c>
      <c r="AB19" s="75">
        <f t="shared" si="76"/>
        <v>125947.23623587497</v>
      </c>
      <c r="AC19" s="75">
        <f t="shared" si="76"/>
        <v>164710.245153375</v>
      </c>
      <c r="AD19" s="75">
        <f t="shared" si="76"/>
        <v>205014.88176850497</v>
      </c>
      <c r="AE19" s="75">
        <f t="shared" si="76"/>
        <v>274102.81671080994</v>
      </c>
      <c r="AF19" s="75">
        <f t="shared" si="76"/>
        <v>391401.35127952497</v>
      </c>
      <c r="AG19" s="75">
        <f t="shared" si="76"/>
        <v>482096.74987952982</v>
      </c>
      <c r="AH19" s="75">
        <f t="shared" si="76"/>
        <v>530366.04671540996</v>
      </c>
      <c r="AI19" s="75">
        <f t="shared" si="76"/>
        <v>276532.27772716497</v>
      </c>
      <c r="AJ19" s="75">
        <f t="shared" si="76"/>
        <v>153648.22296442505</v>
      </c>
      <c r="AK19" s="75">
        <f t="shared" si="76"/>
        <v>231479.80657259995</v>
      </c>
      <c r="AL19" s="75">
        <f t="shared" si="76"/>
        <v>321882.24617624993</v>
      </c>
      <c r="AM19" s="75">
        <f t="shared" si="76"/>
        <v>359478.50568102003</v>
      </c>
      <c r="AN19" s="75">
        <f t="shared" si="76"/>
        <v>371872.72177355993</v>
      </c>
      <c r="AO19" s="75">
        <f t="shared" si="76"/>
        <v>338111.54352802492</v>
      </c>
      <c r="AP19" s="75">
        <f t="shared" si="76"/>
        <v>384861.86524729506</v>
      </c>
      <c r="AQ19" s="75">
        <f t="shared" si="76"/>
        <v>415125.86205472494</v>
      </c>
      <c r="AR19" s="75">
        <f t="shared" si="76"/>
        <v>505931.77157544007</v>
      </c>
      <c r="AS19" s="75">
        <f t="shared" si="76"/>
        <v>818891.61744165001</v>
      </c>
      <c r="AT19" s="75">
        <f t="shared" si="76"/>
        <v>508106.11868668499</v>
      </c>
      <c r="AU19" s="75">
        <f t="shared" si="76"/>
        <v>468914.26621188025</v>
      </c>
      <c r="AV19" s="75">
        <f t="shared" si="76"/>
        <v>492644.33450011507</v>
      </c>
      <c r="AW19" s="75">
        <f t="shared" si="76"/>
        <v>528127.2123782998</v>
      </c>
      <c r="AX19" s="75">
        <f t="shared" si="76"/>
        <v>530226.79913507996</v>
      </c>
      <c r="AY19" s="75">
        <f t="shared" si="76"/>
        <v>482109.155032815</v>
      </c>
      <c r="AZ19" s="75">
        <f t="shared" si="76"/>
        <v>543907.8898201501</v>
      </c>
      <c r="BA19" s="75">
        <f t="shared" si="76"/>
        <v>491094.6953446049</v>
      </c>
      <c r="BB19" s="75">
        <f t="shared" si="76"/>
        <v>542749.12399195496</v>
      </c>
      <c r="BC19" s="75">
        <f t="shared" si="76"/>
        <v>568106.61561241501</v>
      </c>
      <c r="BD19" s="75">
        <f t="shared" si="76"/>
        <v>634382.8290022799</v>
      </c>
      <c r="BE19" s="75">
        <f t="shared" si="76"/>
        <v>937582.12552345521</v>
      </c>
      <c r="BF19" s="75">
        <f t="shared" si="76"/>
        <v>632702.14827334497</v>
      </c>
      <c r="BG19" s="75">
        <f t="shared" si="76"/>
        <v>580146.02380492492</v>
      </c>
      <c r="BH19" s="75">
        <f t="shared" si="76"/>
        <v>589281.37394047494</v>
      </c>
      <c r="BI19" s="75">
        <f t="shared" si="76"/>
        <v>614249.49514229991</v>
      </c>
      <c r="BJ19" s="75">
        <f t="shared" si="76"/>
        <v>615441.73755181499</v>
      </c>
      <c r="BK19" s="75">
        <f t="shared" si="76"/>
        <v>572535.96278615994</v>
      </c>
      <c r="BL19" s="75">
        <f t="shared" si="76"/>
        <v>669176.1075117148</v>
      </c>
      <c r="BM19" s="75">
        <f t="shared" si="76"/>
        <v>604259.43100658967</v>
      </c>
      <c r="BN19" s="75">
        <f t="shared" si="76"/>
        <v>613918.23828605982</v>
      </c>
      <c r="BO19" s="75">
        <f t="shared" si="76"/>
        <v>631528.28190355492</v>
      </c>
      <c r="BP19" s="75">
        <f t="shared" si="76"/>
        <v>728608.20646874991</v>
      </c>
      <c r="BQ19" s="75">
        <f t="shared" si="76"/>
        <v>897774.98967505468</v>
      </c>
      <c r="BR19" s="75">
        <f t="shared" si="76"/>
        <v>662316.06128236488</v>
      </c>
      <c r="BS19" s="75">
        <f t="shared" si="76"/>
        <v>563478.77183708991</v>
      </c>
      <c r="BT19" s="75">
        <f t="shared" si="76"/>
        <v>566804.0179214098</v>
      </c>
      <c r="BU19" s="75">
        <f t="shared" si="76"/>
        <v>550979.83531027508</v>
      </c>
      <c r="BV19" s="75">
        <f t="shared" ref="BV19:CC19" si="77">BV18+BV15</f>
        <v>557640.18934585492</v>
      </c>
      <c r="BW19" s="75">
        <f t="shared" si="77"/>
        <v>564356.81403397513</v>
      </c>
      <c r="BX19" s="75">
        <f t="shared" si="77"/>
        <v>610099.28690962493</v>
      </c>
      <c r="BY19" s="75">
        <f t="shared" si="77"/>
        <v>613441.04490028485</v>
      </c>
      <c r="BZ19" s="75">
        <f t="shared" si="77"/>
        <v>575056.9042913249</v>
      </c>
      <c r="CA19" s="75">
        <f t="shared" si="77"/>
        <v>581176.72685310012</v>
      </c>
      <c r="CB19" s="75">
        <f t="shared" si="77"/>
        <v>960500.25888807001</v>
      </c>
      <c r="CC19" s="75">
        <f t="shared" si="77"/>
        <v>1083249.774156885</v>
      </c>
      <c r="CD19" s="75">
        <f t="shared" ref="CD19:CE19" si="78">CD18+CD15</f>
        <v>963043.34360953479</v>
      </c>
      <c r="CE19" s="75">
        <f t="shared" si="78"/>
        <v>837432.7337829899</v>
      </c>
      <c r="CF19" s="75">
        <f t="shared" ref="CF19:CG19" si="79">CF18+CF15</f>
        <v>722482.03453425004</v>
      </c>
      <c r="CG19" s="75">
        <f t="shared" si="79"/>
        <v>627736.84329651005</v>
      </c>
      <c r="CH19" s="75">
        <f t="shared" ref="CH19:CI19" si="80">CH18+CH15</f>
        <v>609882.86349970498</v>
      </c>
      <c r="CI19" s="75">
        <f t="shared" si="80"/>
        <v>621570.08843539492</v>
      </c>
      <c r="CJ19" s="75">
        <f t="shared" ref="CJ19" si="81">CJ18+CJ15</f>
        <v>579161.63757372019</v>
      </c>
      <c r="CL19" s="75">
        <f t="shared" si="62"/>
        <v>6044559.3188889893</v>
      </c>
      <c r="CN19" s="75">
        <f t="shared" ca="1" si="63"/>
        <v>4973449.9663156485</v>
      </c>
    </row>
    <row r="20" spans="2:93"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L20" s="73">
        <f t="shared" si="62"/>
        <v>1786183.7849819656</v>
      </c>
      <c r="CN20" s="73">
        <f t="shared" ca="1" si="63"/>
        <v>1412945.693036445</v>
      </c>
    </row>
    <row r="21" spans="2:93" customFormat="1" ht="18.75" customHeight="1">
      <c r="B21" s="69" t="s">
        <v>68</v>
      </c>
      <c r="C21" s="61"/>
      <c r="D21" s="61"/>
      <c r="E21" s="61"/>
      <c r="F21" s="61"/>
      <c r="G21" s="21"/>
      <c r="H21" s="21"/>
      <c r="I21" s="76">
        <f>+I20+I19</f>
        <v>796574.26561525487</v>
      </c>
      <c r="J21" s="76">
        <f t="shared" ref="J21:BU21" si="82">+J20+J19</f>
        <v>532027.99767911993</v>
      </c>
      <c r="K21" s="76">
        <f t="shared" si="82"/>
        <v>458106.91314403497</v>
      </c>
      <c r="L21" s="76">
        <f t="shared" si="82"/>
        <v>475140.20733378001</v>
      </c>
      <c r="M21" s="76">
        <f t="shared" si="82"/>
        <v>461721.95238148508</v>
      </c>
      <c r="N21" s="76">
        <f t="shared" si="82"/>
        <v>481664.65649500501</v>
      </c>
      <c r="O21" s="76">
        <f t="shared" si="82"/>
        <v>514222.0042836449</v>
      </c>
      <c r="P21" s="76">
        <f t="shared" si="82"/>
        <v>527532.19963294489</v>
      </c>
      <c r="Q21" s="76">
        <f t="shared" si="82"/>
        <v>454649.98920508497</v>
      </c>
      <c r="R21" s="76">
        <f t="shared" si="82"/>
        <v>490413.50492572493</v>
      </c>
      <c r="S21" s="76">
        <f t="shared" si="82"/>
        <v>491442.0078012899</v>
      </c>
      <c r="T21" s="76">
        <f t="shared" si="82"/>
        <v>595132.83911441988</v>
      </c>
      <c r="U21" s="76">
        <f t="shared" si="82"/>
        <v>909258.67388353497</v>
      </c>
      <c r="V21" s="76">
        <f t="shared" si="82"/>
        <v>628822.91853445501</v>
      </c>
      <c r="W21" s="76">
        <f t="shared" si="82"/>
        <v>454711.45608521998</v>
      </c>
      <c r="X21" s="76">
        <f t="shared" si="82"/>
        <v>46074.610508384969</v>
      </c>
      <c r="Y21" s="76">
        <f t="shared" si="82"/>
        <v>72590.482396244988</v>
      </c>
      <c r="Z21" s="76">
        <f t="shared" si="82"/>
        <v>164666.23462666495</v>
      </c>
      <c r="AA21" s="76">
        <f t="shared" si="82"/>
        <v>157007.74858694995</v>
      </c>
      <c r="AB21" s="76">
        <f t="shared" si="82"/>
        <v>139139.39692307997</v>
      </c>
      <c r="AC21" s="76">
        <f t="shared" si="82"/>
        <v>186987.169692375</v>
      </c>
      <c r="AD21" s="76">
        <f t="shared" si="82"/>
        <v>242588.89901383498</v>
      </c>
      <c r="AE21" s="76">
        <f t="shared" si="82"/>
        <v>309909.70978951495</v>
      </c>
      <c r="AF21" s="76">
        <f t="shared" si="82"/>
        <v>462164.50896629994</v>
      </c>
      <c r="AG21" s="76">
        <f t="shared" si="82"/>
        <v>529685.11451614485</v>
      </c>
      <c r="AH21" s="76">
        <f t="shared" si="82"/>
        <v>555088.99016141996</v>
      </c>
      <c r="AI21" s="76">
        <f t="shared" si="82"/>
        <v>285145.60330706998</v>
      </c>
      <c r="AJ21" s="76">
        <f t="shared" si="82"/>
        <v>177196.56782886005</v>
      </c>
      <c r="AK21" s="76">
        <f t="shared" si="82"/>
        <v>281223.19783364993</v>
      </c>
      <c r="AL21" s="76">
        <f t="shared" si="82"/>
        <v>367584.48631352989</v>
      </c>
      <c r="AM21" s="76">
        <f t="shared" si="82"/>
        <v>415761.27331939503</v>
      </c>
      <c r="AN21" s="76">
        <f t="shared" si="82"/>
        <v>424593.54083477991</v>
      </c>
      <c r="AO21" s="76">
        <f t="shared" si="82"/>
        <v>382432.5386466299</v>
      </c>
      <c r="AP21" s="76">
        <f t="shared" si="82"/>
        <v>452541.55530351005</v>
      </c>
      <c r="AQ21" s="76">
        <f t="shared" si="82"/>
        <v>483892.80525479995</v>
      </c>
      <c r="AR21" s="76">
        <f t="shared" si="82"/>
        <v>643650.51492189011</v>
      </c>
      <c r="AS21" s="76">
        <f t="shared" si="82"/>
        <v>917239.78941454506</v>
      </c>
      <c r="AT21" s="76">
        <f t="shared" si="82"/>
        <v>576876.79015352996</v>
      </c>
      <c r="AU21" s="76">
        <f t="shared" si="82"/>
        <v>557429.96229657019</v>
      </c>
      <c r="AV21" s="76">
        <f t="shared" si="82"/>
        <v>566655.72161809506</v>
      </c>
      <c r="AW21" s="76">
        <f t="shared" si="82"/>
        <v>604658.75573083479</v>
      </c>
      <c r="AX21" s="76">
        <f t="shared" si="82"/>
        <v>610037.03122162493</v>
      </c>
      <c r="AY21" s="76">
        <f t="shared" si="82"/>
        <v>559454.27057260496</v>
      </c>
      <c r="AZ21" s="76">
        <f t="shared" si="82"/>
        <v>621884.7555656851</v>
      </c>
      <c r="BA21" s="76">
        <f t="shared" si="82"/>
        <v>569120.23371893982</v>
      </c>
      <c r="BB21" s="76">
        <f t="shared" si="82"/>
        <v>657887.83541845495</v>
      </c>
      <c r="BC21" s="76">
        <f t="shared" si="82"/>
        <v>685668.41038450494</v>
      </c>
      <c r="BD21" s="76">
        <f t="shared" si="82"/>
        <v>828713.21980798489</v>
      </c>
      <c r="BE21" s="76">
        <f t="shared" si="82"/>
        <v>1122141.0216559786</v>
      </c>
      <c r="BF21" s="76">
        <f t="shared" si="82"/>
        <v>782616.83042056498</v>
      </c>
      <c r="BG21" s="76">
        <f t="shared" si="82"/>
        <v>704384.40507578989</v>
      </c>
      <c r="BH21" s="76">
        <f t="shared" si="82"/>
        <v>715124.91200876993</v>
      </c>
      <c r="BI21" s="76">
        <f t="shared" si="82"/>
        <v>730784.29744670982</v>
      </c>
      <c r="BJ21" s="76">
        <f t="shared" si="82"/>
        <v>748367.91805233539</v>
      </c>
      <c r="BK21" s="76">
        <f t="shared" si="82"/>
        <v>750425.75123815495</v>
      </c>
      <c r="BL21" s="76">
        <f t="shared" si="82"/>
        <v>790377.46884742472</v>
      </c>
      <c r="BM21" s="76">
        <f t="shared" si="82"/>
        <v>730531.2033142047</v>
      </c>
      <c r="BN21" s="76">
        <f t="shared" si="82"/>
        <v>753055.30769534979</v>
      </c>
      <c r="BO21" s="76">
        <f t="shared" si="82"/>
        <v>783056.67039353983</v>
      </c>
      <c r="BP21" s="76">
        <f t="shared" si="82"/>
        <v>909297.1309198949</v>
      </c>
      <c r="BQ21" s="76">
        <f t="shared" si="82"/>
        <v>1108946.6689318498</v>
      </c>
      <c r="BR21" s="76">
        <f t="shared" si="82"/>
        <v>830447.26356584986</v>
      </c>
      <c r="BS21" s="76">
        <f t="shared" si="82"/>
        <v>724689.53987386485</v>
      </c>
      <c r="BT21" s="76">
        <f t="shared" si="82"/>
        <v>721663.80378215981</v>
      </c>
      <c r="BU21" s="76">
        <f t="shared" si="82"/>
        <v>720900.03260805004</v>
      </c>
      <c r="BV21" s="76">
        <f t="shared" ref="BV21:CC21" si="83">+BV20+BV19</f>
        <v>731633.97814524022</v>
      </c>
      <c r="BW21" s="76">
        <f t="shared" si="83"/>
        <v>776700.3434252101</v>
      </c>
      <c r="BX21" s="76">
        <f t="shared" si="83"/>
        <v>771414.02901986986</v>
      </c>
      <c r="BY21" s="76">
        <f t="shared" si="83"/>
        <v>757064.19197900989</v>
      </c>
      <c r="BZ21" s="76">
        <f t="shared" si="83"/>
        <v>725175.32525203493</v>
      </c>
      <c r="CA21" s="76">
        <f t="shared" si="83"/>
        <v>771211.47518680512</v>
      </c>
      <c r="CB21" s="76">
        <f t="shared" si="83"/>
        <v>1230590.3569308</v>
      </c>
      <c r="CC21" s="76">
        <f t="shared" si="83"/>
        <v>1408475.6849042401</v>
      </c>
      <c r="CD21" s="76">
        <f t="shared" ref="CD21:CE21" si="84">+CD20+CD19</f>
        <v>1264646.4361256848</v>
      </c>
      <c r="CE21" s="76">
        <f t="shared" si="84"/>
        <v>1065900.7310027806</v>
      </c>
      <c r="CF21" s="76">
        <f t="shared" ref="CF21:CG21" si="85">+CF20+CF19</f>
        <v>916882.89453406504</v>
      </c>
      <c r="CG21" s="76">
        <f t="shared" si="85"/>
        <v>813958.65005002508</v>
      </c>
      <c r="CH21" s="76">
        <f t="shared" ref="CH21:CI21" si="86">+CH20+CH19</f>
        <v>806717.24882186996</v>
      </c>
      <c r="CI21" s="76">
        <f t="shared" si="86"/>
        <v>812866.9718001599</v>
      </c>
      <c r="CJ21" s="76">
        <f t="shared" ref="CJ21" si="87">+CJ20+CJ19</f>
        <v>741294.48663213011</v>
      </c>
      <c r="CL21" s="76">
        <f t="shared" si="62"/>
        <v>7830743.1038709553</v>
      </c>
      <c r="CN21" s="76">
        <f t="shared" ca="1" si="63"/>
        <v>6386395.6593520939</v>
      </c>
    </row>
    <row r="22" spans="2:93"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L22" s="71">
        <f t="shared" si="62"/>
        <v>2068569.7416387447</v>
      </c>
      <c r="CN22" s="71">
        <f t="shared" ca="1" si="63"/>
        <v>1831333.3461458096</v>
      </c>
    </row>
    <row r="23" spans="2:93" customFormat="1" ht="18.75" customHeight="1">
      <c r="B23" s="69" t="s">
        <v>69</v>
      </c>
      <c r="C23" s="61"/>
      <c r="D23" s="61"/>
      <c r="E23" s="61"/>
      <c r="F23" s="61"/>
      <c r="G23" s="21"/>
      <c r="H23" s="21"/>
      <c r="I23" s="76">
        <f>I22+I21</f>
        <v>854672.19688040984</v>
      </c>
      <c r="J23" s="76">
        <f t="shared" ref="J23:BU23" si="88">J22+J21</f>
        <v>594292.82240878488</v>
      </c>
      <c r="K23" s="76">
        <f t="shared" si="88"/>
        <v>514169.47958414996</v>
      </c>
      <c r="L23" s="76">
        <f t="shared" si="88"/>
        <v>531897.52956569998</v>
      </c>
      <c r="M23" s="76">
        <f t="shared" si="88"/>
        <v>525093.5452908451</v>
      </c>
      <c r="N23" s="76">
        <f t="shared" si="88"/>
        <v>545759.90456952003</v>
      </c>
      <c r="O23" s="76">
        <f t="shared" si="88"/>
        <v>573950.17855868989</v>
      </c>
      <c r="P23" s="76">
        <f t="shared" si="88"/>
        <v>587356.39269496489</v>
      </c>
      <c r="Q23" s="76">
        <f t="shared" si="88"/>
        <v>538373.25303929998</v>
      </c>
      <c r="R23" s="76">
        <f t="shared" si="88"/>
        <v>574067.99744822993</v>
      </c>
      <c r="S23" s="76">
        <f t="shared" si="88"/>
        <v>624739.15763695491</v>
      </c>
      <c r="T23" s="76">
        <f t="shared" si="88"/>
        <v>728546.1594787949</v>
      </c>
      <c r="U23" s="76">
        <f t="shared" si="88"/>
        <v>1050034.4332676549</v>
      </c>
      <c r="V23" s="76">
        <f t="shared" si="88"/>
        <v>765499.95089516998</v>
      </c>
      <c r="W23" s="76">
        <f t="shared" si="88"/>
        <v>593285.56782400492</v>
      </c>
      <c r="X23" s="76">
        <f t="shared" si="88"/>
        <v>183555.98635805998</v>
      </c>
      <c r="Y23" s="76">
        <f t="shared" si="88"/>
        <v>224285.98496144998</v>
      </c>
      <c r="Z23" s="76">
        <f t="shared" si="88"/>
        <v>286353.13726994995</v>
      </c>
      <c r="AA23" s="76">
        <f t="shared" si="88"/>
        <v>385018.20484378492</v>
      </c>
      <c r="AB23" s="76">
        <f t="shared" si="88"/>
        <v>235133.42311307997</v>
      </c>
      <c r="AC23" s="76">
        <f t="shared" si="88"/>
        <v>287518.17465126002</v>
      </c>
      <c r="AD23" s="76">
        <f t="shared" si="88"/>
        <v>338392.73761424999</v>
      </c>
      <c r="AE23" s="76">
        <f t="shared" si="88"/>
        <v>408387.74854247994</v>
      </c>
      <c r="AF23" s="76">
        <f t="shared" si="88"/>
        <v>563665.40094814496</v>
      </c>
      <c r="AG23" s="76">
        <f t="shared" si="88"/>
        <v>648695.29494406481</v>
      </c>
      <c r="AH23" s="76">
        <f t="shared" si="88"/>
        <v>682727.51535397489</v>
      </c>
      <c r="AI23" s="76">
        <f t="shared" si="88"/>
        <v>401330.59231550997</v>
      </c>
      <c r="AJ23" s="76">
        <f t="shared" si="88"/>
        <v>297454.27796194504</v>
      </c>
      <c r="AK23" s="76">
        <f t="shared" si="88"/>
        <v>405117.10706359491</v>
      </c>
      <c r="AL23" s="76">
        <f t="shared" si="88"/>
        <v>503177.86291871988</v>
      </c>
      <c r="AM23" s="76">
        <f t="shared" si="88"/>
        <v>542716.942045965</v>
      </c>
      <c r="AN23" s="76">
        <f t="shared" si="88"/>
        <v>559165.60580381984</v>
      </c>
      <c r="AO23" s="76">
        <f t="shared" si="88"/>
        <v>540047.77187002485</v>
      </c>
      <c r="AP23" s="76">
        <f t="shared" si="88"/>
        <v>608003.79228684003</v>
      </c>
      <c r="AQ23" s="76">
        <f t="shared" si="88"/>
        <v>617458.68389006995</v>
      </c>
      <c r="AR23" s="76">
        <f t="shared" si="88"/>
        <v>778613.89579981507</v>
      </c>
      <c r="AS23" s="76">
        <f t="shared" si="88"/>
        <v>1080105.5860069951</v>
      </c>
      <c r="AT23" s="76">
        <f t="shared" si="88"/>
        <v>754880.8213302599</v>
      </c>
      <c r="AU23" s="76">
        <f t="shared" si="88"/>
        <v>730275.45533032517</v>
      </c>
      <c r="AV23" s="76">
        <f t="shared" si="88"/>
        <v>740879.33627436007</v>
      </c>
      <c r="AW23" s="76">
        <f t="shared" si="88"/>
        <v>789299.77029935981</v>
      </c>
      <c r="AX23" s="76">
        <f t="shared" si="88"/>
        <v>808831.63946086494</v>
      </c>
      <c r="AY23" s="76">
        <f t="shared" si="88"/>
        <v>747254.5419973199</v>
      </c>
      <c r="AZ23" s="76">
        <f t="shared" si="88"/>
        <v>836462.71941885003</v>
      </c>
      <c r="BA23" s="76">
        <f t="shared" si="88"/>
        <v>756241.74481895985</v>
      </c>
      <c r="BB23" s="76">
        <f t="shared" si="88"/>
        <v>875022.83138954989</v>
      </c>
      <c r="BC23" s="76">
        <f t="shared" si="88"/>
        <v>902269.7689917899</v>
      </c>
      <c r="BD23" s="76">
        <f t="shared" si="88"/>
        <v>1050492.3026293649</v>
      </c>
      <c r="BE23" s="76">
        <f t="shared" si="88"/>
        <v>1443061.3962290986</v>
      </c>
      <c r="BF23" s="76">
        <f t="shared" si="88"/>
        <v>983342.04414076498</v>
      </c>
      <c r="BG23" s="76">
        <f t="shared" si="88"/>
        <v>929042.26165538991</v>
      </c>
      <c r="BH23" s="76">
        <f t="shared" si="88"/>
        <v>935662.97367418488</v>
      </c>
      <c r="BI23" s="76">
        <f t="shared" si="88"/>
        <v>957232.90351907979</v>
      </c>
      <c r="BJ23" s="76">
        <f t="shared" si="88"/>
        <v>978781.5075365603</v>
      </c>
      <c r="BK23" s="76">
        <f t="shared" si="88"/>
        <v>986731.48432882491</v>
      </c>
      <c r="BL23" s="76">
        <f t="shared" si="88"/>
        <v>1016578.4423090097</v>
      </c>
      <c r="BM23" s="76">
        <f t="shared" si="88"/>
        <v>984186.47180338472</v>
      </c>
      <c r="BN23" s="76">
        <f t="shared" si="88"/>
        <v>968658.57320830482</v>
      </c>
      <c r="BO23" s="76">
        <f t="shared" si="88"/>
        <v>996022.24022554478</v>
      </c>
      <c r="BP23" s="76">
        <f t="shared" si="88"/>
        <v>1181957.5363985698</v>
      </c>
      <c r="BQ23" s="76">
        <f t="shared" si="88"/>
        <v>1332020.1819224397</v>
      </c>
      <c r="BR23" s="76">
        <f t="shared" si="88"/>
        <v>1059386.2740209699</v>
      </c>
      <c r="BS23" s="76">
        <f t="shared" si="88"/>
        <v>954443.83808491484</v>
      </c>
      <c r="BT23" s="76">
        <f t="shared" si="88"/>
        <v>956211.20278487983</v>
      </c>
      <c r="BU23" s="76">
        <f t="shared" si="88"/>
        <v>955341.31396077003</v>
      </c>
      <c r="BV23" s="76">
        <f t="shared" ref="BV23:CC23" si="89">BV22+BV21</f>
        <v>955345.06366330525</v>
      </c>
      <c r="BW23" s="76">
        <f t="shared" si="89"/>
        <v>993919.02731234999</v>
      </c>
      <c r="BX23" s="76">
        <f t="shared" si="89"/>
        <v>1011062.1037482749</v>
      </c>
      <c r="BY23" s="76">
        <f t="shared" si="89"/>
        <v>989633.54383670981</v>
      </c>
      <c r="BZ23" s="76">
        <f t="shared" si="89"/>
        <v>973549.56045758992</v>
      </c>
      <c r="CA23" s="76">
        <f t="shared" si="89"/>
        <v>994017.56816214009</v>
      </c>
      <c r="CB23" s="76">
        <f t="shared" si="89"/>
        <v>1463502.8225235001</v>
      </c>
      <c r="CC23" s="76">
        <f t="shared" si="89"/>
        <v>1638995.6644071001</v>
      </c>
      <c r="CD23" s="76">
        <f t="shared" ref="CD23:CE23" si="90">CD22+CD21</f>
        <v>1489035.4966978347</v>
      </c>
      <c r="CE23" s="76">
        <f t="shared" si="90"/>
        <v>1328368.5397362106</v>
      </c>
      <c r="CF23" s="76">
        <f t="shared" ref="CF23:CG23" si="91">CF22+CF21</f>
        <v>1183592.7032674202</v>
      </c>
      <c r="CG23" s="76">
        <f t="shared" si="91"/>
        <v>1055327.3623398449</v>
      </c>
      <c r="CH23" s="76">
        <f t="shared" ref="CH23:CI23" si="92">CH22+CH21</f>
        <v>1126033.2483309149</v>
      </c>
      <c r="CI23" s="76">
        <f t="shared" si="92"/>
        <v>1096844.1914826899</v>
      </c>
      <c r="CJ23" s="76">
        <f t="shared" ref="CJ23" si="93">CJ22+CJ21</f>
        <v>981115.63924768509</v>
      </c>
      <c r="CL23" s="76">
        <f t="shared" si="62"/>
        <v>9899312.8455097005</v>
      </c>
      <c r="CN23" s="76">
        <f t="shared" ca="1" si="63"/>
        <v>8217729.0054979045</v>
      </c>
    </row>
    <row r="24" spans="2:93"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-697753.90506559424</v>
      </c>
      <c r="CL24" s="73">
        <f t="shared" si="62"/>
        <v>-3451649.5691420659</v>
      </c>
      <c r="CN24" s="73">
        <f t="shared" ca="1" si="63"/>
        <v>-12757081.344292691</v>
      </c>
    </row>
    <row r="25" spans="2:93"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L25" s="73">
        <f t="shared" si="62"/>
        <v>-8744.32</v>
      </c>
      <c r="CN25" s="73">
        <f t="shared" ca="1" si="63"/>
        <v>-72530.169999999984</v>
      </c>
    </row>
    <row r="26" spans="2:93" customFormat="1" ht="18.75" customHeight="1">
      <c r="B26" s="70" t="s">
        <v>29</v>
      </c>
      <c r="C26" s="62"/>
      <c r="D26" s="62"/>
      <c r="E26" s="62"/>
      <c r="F26" s="62"/>
      <c r="G26" s="21"/>
      <c r="H26" s="21"/>
      <c r="I26" s="77">
        <f>I23+I25+I24</f>
        <v>789482.08348927484</v>
      </c>
      <c r="J26" s="77">
        <f t="shared" ref="J26:BU26" si="94">J23+J25+J24</f>
        <v>510500.04443930992</v>
      </c>
      <c r="K26" s="77">
        <f t="shared" si="94"/>
        <v>429165.24483599997</v>
      </c>
      <c r="L26" s="77">
        <f t="shared" si="94"/>
        <v>422658.84982429503</v>
      </c>
      <c r="M26" s="77">
        <f t="shared" si="94"/>
        <v>423373.53451077011</v>
      </c>
      <c r="N26" s="77">
        <f t="shared" si="94"/>
        <v>446931.21419115004</v>
      </c>
      <c r="O26" s="77">
        <f t="shared" si="94"/>
        <v>446049.30931180494</v>
      </c>
      <c r="P26" s="77">
        <f t="shared" si="94"/>
        <v>298759.2845236049</v>
      </c>
      <c r="Q26" s="77">
        <f t="shared" si="94"/>
        <v>321587.52208965004</v>
      </c>
      <c r="R26" s="77">
        <f t="shared" si="94"/>
        <v>266371.80279457493</v>
      </c>
      <c r="S26" s="77">
        <f t="shared" si="94"/>
        <v>417327.75023339991</v>
      </c>
      <c r="T26" s="77">
        <f t="shared" si="94"/>
        <v>503454.05178911996</v>
      </c>
      <c r="U26" s="77">
        <f t="shared" si="94"/>
        <v>779796.74326004996</v>
      </c>
      <c r="V26" s="77">
        <f t="shared" si="94"/>
        <v>597552.409965795</v>
      </c>
      <c r="W26" s="77">
        <f t="shared" si="94"/>
        <v>396372.8782879049</v>
      </c>
      <c r="X26" s="77">
        <f t="shared" si="94"/>
        <v>123690.60549881999</v>
      </c>
      <c r="Y26" s="77">
        <f t="shared" si="94"/>
        <v>83983.917080654996</v>
      </c>
      <c r="Z26" s="77">
        <f t="shared" si="94"/>
        <v>-10410.442131675023</v>
      </c>
      <c r="AA26" s="77">
        <f t="shared" si="94"/>
        <v>291463.30698805489</v>
      </c>
      <c r="AB26" s="77">
        <f t="shared" si="94"/>
        <v>141733.39335575997</v>
      </c>
      <c r="AC26" s="77">
        <f t="shared" si="94"/>
        <v>217720.02257554504</v>
      </c>
      <c r="AD26" s="77">
        <f t="shared" si="94"/>
        <v>259581.18934361998</v>
      </c>
      <c r="AE26" s="77">
        <f t="shared" si="94"/>
        <v>346667.76720046496</v>
      </c>
      <c r="AF26" s="77">
        <f t="shared" si="94"/>
        <v>503515.22507708997</v>
      </c>
      <c r="AG26" s="77">
        <f t="shared" si="94"/>
        <v>549103.11637198483</v>
      </c>
      <c r="AH26" s="77">
        <f t="shared" si="94"/>
        <v>625955.91676087491</v>
      </c>
      <c r="AI26" s="77">
        <f t="shared" si="94"/>
        <v>318643.61685511499</v>
      </c>
      <c r="AJ26" s="77">
        <f t="shared" si="94"/>
        <v>214366.19193357005</v>
      </c>
      <c r="AK26" s="77">
        <f t="shared" si="94"/>
        <v>322518.26584877988</v>
      </c>
      <c r="AL26" s="77">
        <f t="shared" si="94"/>
        <v>349670.21046799491</v>
      </c>
      <c r="AM26" s="77">
        <f t="shared" si="94"/>
        <v>467315.30759533501</v>
      </c>
      <c r="AN26" s="77">
        <f t="shared" si="94"/>
        <v>492244.54021568981</v>
      </c>
      <c r="AO26" s="77">
        <f t="shared" si="94"/>
        <v>441663.84886084485</v>
      </c>
      <c r="AP26" s="77">
        <f t="shared" si="94"/>
        <v>445476.24570376507</v>
      </c>
      <c r="AQ26" s="77">
        <f t="shared" si="94"/>
        <v>499542.84880228498</v>
      </c>
      <c r="AR26" s="77">
        <f t="shared" si="94"/>
        <v>584546.48575434007</v>
      </c>
      <c r="AS26" s="77">
        <f t="shared" si="94"/>
        <v>990183.18374214007</v>
      </c>
      <c r="AT26" s="77">
        <f t="shared" si="94"/>
        <v>691714.73939914501</v>
      </c>
      <c r="AU26" s="77">
        <f t="shared" si="94"/>
        <v>655394.19000000018</v>
      </c>
      <c r="AV26" s="77">
        <f t="shared" si="94"/>
        <v>646298.5425000001</v>
      </c>
      <c r="AW26" s="77">
        <f t="shared" si="94"/>
        <v>733694.13999999978</v>
      </c>
      <c r="AX26" s="77">
        <f t="shared" si="94"/>
        <v>634104.3305744949</v>
      </c>
      <c r="AY26" s="77">
        <f t="shared" si="94"/>
        <v>580374.98419294995</v>
      </c>
      <c r="AZ26" s="77">
        <f t="shared" si="94"/>
        <v>708251.25937573006</v>
      </c>
      <c r="BA26" s="77">
        <f t="shared" si="94"/>
        <v>655274.82564803481</v>
      </c>
      <c r="BB26" s="77">
        <f t="shared" si="94"/>
        <v>765968.06061010493</v>
      </c>
      <c r="BC26" s="77">
        <f t="shared" si="94"/>
        <v>773198.54586932994</v>
      </c>
      <c r="BD26" s="77">
        <f t="shared" si="94"/>
        <v>976440.88793380489</v>
      </c>
      <c r="BE26" s="77">
        <f t="shared" si="94"/>
        <v>1324111.3915832387</v>
      </c>
      <c r="BF26" s="77">
        <f t="shared" si="94"/>
        <v>865671.20400929998</v>
      </c>
      <c r="BG26" s="77">
        <f t="shared" si="94"/>
        <v>782321.25013226992</v>
      </c>
      <c r="BH26" s="77">
        <f t="shared" si="94"/>
        <v>641334.04897106485</v>
      </c>
      <c r="BI26" s="77">
        <f t="shared" si="94"/>
        <v>844228.99351907987</v>
      </c>
      <c r="BJ26" s="77">
        <f t="shared" si="94"/>
        <v>929079.47357593535</v>
      </c>
      <c r="BK26" s="77">
        <f t="shared" si="94"/>
        <v>948707.06849636999</v>
      </c>
      <c r="BL26" s="77">
        <f t="shared" si="94"/>
        <v>979964.27335694968</v>
      </c>
      <c r="BM26" s="77">
        <f t="shared" si="94"/>
        <v>820318.68908213475</v>
      </c>
      <c r="BN26" s="77">
        <f t="shared" si="94"/>
        <v>705869.95320830483</v>
      </c>
      <c r="BO26" s="77">
        <f t="shared" si="94"/>
        <v>701375.63596454484</v>
      </c>
      <c r="BP26" s="77">
        <f t="shared" si="94"/>
        <v>905444.29213756975</v>
      </c>
      <c r="BQ26" s="77">
        <f t="shared" si="94"/>
        <v>1189286.3519224399</v>
      </c>
      <c r="BR26" s="77">
        <f t="shared" si="94"/>
        <v>988979.37402096996</v>
      </c>
      <c r="BS26" s="77">
        <f t="shared" si="94"/>
        <v>899727.09808491485</v>
      </c>
      <c r="BT26" s="77">
        <f t="shared" si="94"/>
        <v>786454.28278487979</v>
      </c>
      <c r="BU26" s="77">
        <f t="shared" si="94"/>
        <v>782993.37396077008</v>
      </c>
      <c r="BV26" s="77">
        <f t="shared" ref="BV26:CC26" si="95">BV23+BV25+BV24</f>
        <v>-10134695.830651024</v>
      </c>
      <c r="BW26" s="77">
        <f t="shared" si="95"/>
        <v>363744.17854125274</v>
      </c>
      <c r="BX26" s="77">
        <f t="shared" si="95"/>
        <v>511628.66254101053</v>
      </c>
      <c r="BY26" s="77">
        <f t="shared" si="95"/>
        <v>289931.95668607741</v>
      </c>
      <c r="BZ26" s="77">
        <f t="shared" si="95"/>
        <v>510633.82514946861</v>
      </c>
      <c r="CA26" s="77">
        <f t="shared" si="95"/>
        <v>761931.3772915873</v>
      </c>
      <c r="CB26" s="77">
        <f t="shared" si="95"/>
        <v>1133970.6884592168</v>
      </c>
      <c r="CC26" s="77">
        <f t="shared" si="95"/>
        <v>1566355.8831676501</v>
      </c>
      <c r="CD26" s="77">
        <f t="shared" ref="CD26:CE26" si="96">CD23+CD25+CD24</f>
        <v>1204816.9509873297</v>
      </c>
      <c r="CE26" s="77">
        <f t="shared" si="96"/>
        <v>693034.21655989904</v>
      </c>
      <c r="CF26" s="77">
        <f t="shared" ref="CF26:CG26" si="97">CF23+CF25+CF24</f>
        <v>691224.5581692151</v>
      </c>
      <c r="CG26" s="77">
        <f t="shared" si="97"/>
        <v>836368.88587367802</v>
      </c>
      <c r="CH26" s="77">
        <f t="shared" ref="CH26:CI26" si="98">CH23+CH25+CH24</f>
        <v>907891.06528990786</v>
      </c>
      <c r="CI26" s="77">
        <f t="shared" si="98"/>
        <v>257516.86213786411</v>
      </c>
      <c r="CJ26" s="77">
        <f t="shared" ref="CJ26" si="99">CJ23+CJ25+CJ24</f>
        <v>281710.53418209089</v>
      </c>
      <c r="CL26" s="77">
        <f t="shared" si="62"/>
        <v>6438918.9563676352</v>
      </c>
      <c r="CN26" s="77">
        <f t="shared" ca="1" si="63"/>
        <v>-4611882.5087947873</v>
      </c>
    </row>
    <row r="27" spans="2:93"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row>
    <row r="28" spans="2:93"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4"/>
      <c r="CL28" s="5"/>
      <c r="CM28" s="4"/>
      <c r="CN28" s="5"/>
      <c r="CO28" s="4"/>
    </row>
    <row r="29" spans="2:93"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5"/>
      <c r="CM29" s="7"/>
      <c r="CN29" s="5"/>
      <c r="CO29" s="7"/>
    </row>
    <row r="30" spans="2:93"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4"/>
      <c r="CL30" s="5"/>
      <c r="CM30" s="4"/>
      <c r="CN30" s="5"/>
      <c r="CO30" s="4"/>
    </row>
    <row r="31" spans="2:93"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row>
    <row r="32" spans="2:93"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row>
    <row r="33" spans="2:88"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row>
    <row r="34" spans="2:88"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row>
    <row r="35" spans="2:88"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row>
    <row r="36" spans="2:88" ht="17.45" customHeight="1">
      <c r="B36" s="87" t="s">
        <v>62</v>
      </c>
      <c r="C36" s="87"/>
      <c r="D36" s="87"/>
      <c r="E36" s="87"/>
      <c r="F36" s="87"/>
      <c r="G36" s="21"/>
      <c r="H36" s="21"/>
    </row>
    <row r="37" spans="2:88"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M7 CL8:CN8 CL9:CL10 CN9:CN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2025-10-14T18:21:01Z</dcterms:modified>
</cp:coreProperties>
</file>