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384D5E8D-44A9-4B48-A912-C70E3FE77D77}"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0" i="10" l="1"/>
  <c r="U7" i="10"/>
  <c r="H7" i="10"/>
  <c r="CN18" i="6"/>
  <c r="CN7" i="6"/>
  <c r="CN8" i="6" s="1"/>
  <c r="CM18" i="6"/>
  <c r="CL18" i="6"/>
  <c r="CM15" i="6"/>
  <c r="CM19" i="6" s="1"/>
  <c r="CM21" i="6" s="1"/>
  <c r="CM24" i="6" s="1"/>
  <c r="CL15" i="6"/>
  <c r="CK18" i="6"/>
  <c r="CK19" i="6" s="1"/>
  <c r="CK21" i="6" s="1"/>
  <c r="CK24" i="6" s="1"/>
  <c r="CK15" i="6"/>
  <c r="CN15" i="6" l="1"/>
  <c r="CN19" i="6" s="1"/>
  <c r="CN21" i="6" s="1"/>
  <c r="CN24" i="6" s="1"/>
  <c r="W15" i="10"/>
  <c r="U15" i="10"/>
  <c r="W13" i="10"/>
  <c r="U13" i="10"/>
  <c r="W12" i="10"/>
  <c r="U12" i="10"/>
  <c r="W11" i="10"/>
  <c r="U11" i="10"/>
  <c r="H17" i="10"/>
  <c r="H10" i="10"/>
  <c r="CL19" i="6"/>
  <c r="CL21" i="6" s="1"/>
  <c r="CL24" i="6" s="1"/>
  <c r="W17" i="10" l="1"/>
  <c r="U17" i="10"/>
  <c r="U10" i="10"/>
  <c r="H14" i="10"/>
  <c r="W10" i="10"/>
  <c r="H16" i="10" l="1"/>
  <c r="U14" i="10"/>
  <c r="W14" i="10"/>
  <c r="U16" i="10" l="1"/>
  <c r="W16" i="10"/>
  <c r="CJ18" i="6"/>
  <c r="CJ15" i="6"/>
  <c r="CJ19" i="6" s="1"/>
  <c r="CJ21" i="6" s="1"/>
  <c r="CJ24" i="6" s="1"/>
  <c r="U28" i="10" l="1"/>
  <c r="U26" i="10"/>
  <c r="U25" i="10"/>
  <c r="U24" i="10"/>
  <c r="H30" i="10" l="1"/>
  <c r="U30" i="10" s="1"/>
  <c r="CI15" i="6"/>
  <c r="CI18" i="6"/>
  <c r="CI19" i="6" s="1"/>
  <c r="CI21" i="6" s="1"/>
  <c r="CI24" i="6" s="1"/>
  <c r="CH18" i="6"/>
  <c r="CH15" i="6"/>
  <c r="H23" i="10"/>
  <c r="H27" i="10" l="1"/>
  <c r="U23" i="10"/>
  <c r="CH19" i="6"/>
  <c r="CH21" i="6" s="1"/>
  <c r="CH24" i="6" s="1"/>
  <c r="U27" i="10" l="1"/>
  <c r="H29" i="10"/>
  <c r="U29" i="10" s="1"/>
  <c r="Z18" i="6" l="1"/>
  <c r="X18" i="6"/>
  <c r="V18" i="6"/>
  <c r="U18" i="6"/>
  <c r="S18" i="6"/>
  <c r="N18" i="6"/>
  <c r="AW15" i="6"/>
  <c r="AX15" i="6"/>
  <c r="AL15" i="6"/>
  <c r="AK15" i="6"/>
  <c r="L18" i="6"/>
  <c r="J18" i="6"/>
  <c r="CF18" i="6"/>
  <c r="CD18" i="6"/>
  <c r="CC18" i="6"/>
  <c r="BV18" i="6"/>
  <c r="BT18" i="6"/>
  <c r="BR18" i="6"/>
  <c r="BQ18" i="6"/>
  <c r="BJ18" i="6"/>
  <c r="BH18" i="6"/>
  <c r="BF18" i="6"/>
  <c r="BE18" i="6"/>
  <c r="AX18" i="6"/>
  <c r="AX19" i="6" s="1"/>
  <c r="AX21" i="6" s="1"/>
  <c r="AX24" i="6" s="1"/>
  <c r="AV18" i="6"/>
  <c r="AT18" i="6"/>
  <c r="AS18" i="6"/>
  <c r="AL18" i="6"/>
  <c r="AL19" i="6" s="1"/>
  <c r="AL21" i="6" s="1"/>
  <c r="AL24" i="6" s="1"/>
  <c r="AJ18" i="6"/>
  <c r="AH18" i="6"/>
  <c r="AG18" i="6"/>
  <c r="CG15" i="6"/>
  <c r="BV15" i="6"/>
  <c r="BU15" i="6"/>
  <c r="BJ15" i="6"/>
  <c r="BI15" i="6"/>
  <c r="Z15" i="6"/>
  <c r="Z19" i="6" s="1"/>
  <c r="Z21" i="6" s="1"/>
  <c r="Z24" i="6" s="1"/>
  <c r="Y15" i="6"/>
  <c r="N15" i="6"/>
  <c r="M15" i="6"/>
  <c r="AE18" i="6"/>
  <c r="AQ18" i="6"/>
  <c r="BO18" i="6"/>
  <c r="L15" i="6"/>
  <c r="L19" i="6" s="1"/>
  <c r="L21" i="6" s="1"/>
  <c r="L24" i="6" s="1"/>
  <c r="X15" i="6"/>
  <c r="X19" i="6" s="1"/>
  <c r="X21" i="6" s="1"/>
  <c r="X24" i="6" s="1"/>
  <c r="AJ15" i="6"/>
  <c r="AV15" i="6"/>
  <c r="BH15" i="6"/>
  <c r="BT15" i="6"/>
  <c r="CF15" i="6"/>
  <c r="T18" i="6"/>
  <c r="AF18" i="6"/>
  <c r="AR18" i="6"/>
  <c r="BD18" i="6"/>
  <c r="BP18" i="6"/>
  <c r="CB18" i="6"/>
  <c r="BB15" i="6"/>
  <c r="AD15" i="6"/>
  <c r="S15" i="6"/>
  <c r="AE15" i="6"/>
  <c r="CA15" i="6"/>
  <c r="O18" i="6"/>
  <c r="AA18" i="6"/>
  <c r="AM18" i="6"/>
  <c r="AY18" i="6"/>
  <c r="BK18" i="6"/>
  <c r="BW18" i="6"/>
  <c r="BO15" i="6"/>
  <c r="AP15" i="6"/>
  <c r="BC15" i="6"/>
  <c r="R15" i="6"/>
  <c r="AQ15" i="6"/>
  <c r="BC18" i="6"/>
  <c r="BC19" i="6" s="1"/>
  <c r="BC21" i="6" s="1"/>
  <c r="BC24" i="6" s="1"/>
  <c r="AA15" i="6"/>
  <c r="BW15" i="6"/>
  <c r="BW19" i="6" s="1"/>
  <c r="BW21" i="6" s="1"/>
  <c r="BW24" i="6" s="1"/>
  <c r="K18" i="6"/>
  <c r="W18" i="6"/>
  <c r="AI18" i="6"/>
  <c r="AU18" i="6"/>
  <c r="BG18" i="6"/>
  <c r="BS18" i="6"/>
  <c r="CE18" i="6"/>
  <c r="AY15" i="6"/>
  <c r="BX15" i="6"/>
  <c r="AM15" i="6"/>
  <c r="P15" i="6"/>
  <c r="AZ15" i="6"/>
  <c r="Q15" i="6"/>
  <c r="AC15" i="6"/>
  <c r="AO15" i="6"/>
  <c r="BA15" i="6"/>
  <c r="BM15" i="6"/>
  <c r="BY15" i="6"/>
  <c r="M18" i="6"/>
  <c r="Y18" i="6"/>
  <c r="AK18" i="6"/>
  <c r="AW18" i="6"/>
  <c r="BI18" i="6"/>
  <c r="BU18" i="6"/>
  <c r="CG18" i="6"/>
  <c r="O15" i="6"/>
  <c r="BK15" i="6"/>
  <c r="AB15" i="6"/>
  <c r="AN15" i="6"/>
  <c r="BL15" i="6"/>
  <c r="BN15" i="6"/>
  <c r="BZ15" i="6"/>
  <c r="T15" i="6"/>
  <c r="AF15" i="6"/>
  <c r="AR15" i="6"/>
  <c r="BD15" i="6"/>
  <c r="BP15" i="6"/>
  <c r="CB15" i="6"/>
  <c r="P18" i="6"/>
  <c r="AB18" i="6"/>
  <c r="AB19" i="6" s="1"/>
  <c r="AB21" i="6" s="1"/>
  <c r="AB24" i="6" s="1"/>
  <c r="AN18" i="6"/>
  <c r="AN19" i="6" s="1"/>
  <c r="AN21" i="6" s="1"/>
  <c r="AN24" i="6" s="1"/>
  <c r="AZ18" i="6"/>
  <c r="BL18" i="6"/>
  <c r="BX18" i="6"/>
  <c r="U15" i="6"/>
  <c r="AS15" i="6"/>
  <c r="BQ15" i="6"/>
  <c r="Q18" i="6"/>
  <c r="AO18" i="6"/>
  <c r="BM18" i="6"/>
  <c r="J15" i="6"/>
  <c r="V15" i="6"/>
  <c r="AH15" i="6"/>
  <c r="AT15" i="6"/>
  <c r="BF15" i="6"/>
  <c r="BR15" i="6"/>
  <c r="CD15" i="6"/>
  <c r="R18" i="6"/>
  <c r="AD18" i="6"/>
  <c r="AP18" i="6"/>
  <c r="BB18" i="6"/>
  <c r="BN18" i="6"/>
  <c r="BZ18" i="6"/>
  <c r="AG15" i="6"/>
  <c r="BE15" i="6"/>
  <c r="CC15" i="6"/>
  <c r="AC18" i="6"/>
  <c r="BA18" i="6"/>
  <c r="BA19" i="6" s="1"/>
  <c r="BA21" i="6" s="1"/>
  <c r="BA24" i="6" s="1"/>
  <c r="BY18" i="6"/>
  <c r="K15" i="6"/>
  <c r="W15" i="6"/>
  <c r="AI15" i="6"/>
  <c r="AU15" i="6"/>
  <c r="BG15" i="6"/>
  <c r="BS15" i="6"/>
  <c r="CE15" i="6"/>
  <c r="CA18" i="6"/>
  <c r="V19" i="6" l="1"/>
  <c r="V21" i="6" s="1"/>
  <c r="V24" i="6" s="1"/>
  <c r="S19" i="6"/>
  <c r="S21" i="6" s="1"/>
  <c r="S24" i="6" s="1"/>
  <c r="AT19" i="6"/>
  <c r="AT21" i="6" s="1"/>
  <c r="AT24" i="6" s="1"/>
  <c r="BB19" i="6"/>
  <c r="BB21" i="6" s="1"/>
  <c r="BB24" i="6" s="1"/>
  <c r="AH19" i="6"/>
  <c r="AH21" i="6" s="1"/>
  <c r="AH24" i="6" s="1"/>
  <c r="BO19" i="6"/>
  <c r="BO21" i="6" s="1"/>
  <c r="BO24" i="6" s="1"/>
  <c r="BY19" i="6"/>
  <c r="BY21" i="6" s="1"/>
  <c r="BY24" i="6" s="1"/>
  <c r="AZ19" i="6"/>
  <c r="AZ21" i="6" s="1"/>
  <c r="AZ24" i="6" s="1"/>
  <c r="BL19" i="6"/>
  <c r="BL21" i="6" s="1"/>
  <c r="BL24" i="6" s="1"/>
  <c r="U19" i="6"/>
  <c r="U21" i="6" s="1"/>
  <c r="U24" i="6" s="1"/>
  <c r="AS19" i="6"/>
  <c r="AS21" i="6" s="1"/>
  <c r="AS24" i="6" s="1"/>
  <c r="BQ19" i="6"/>
  <c r="BQ21" i="6" s="1"/>
  <c r="BQ24" i="6" s="1"/>
  <c r="N19" i="6"/>
  <c r="N21" i="6" s="1"/>
  <c r="N24" i="6" s="1"/>
  <c r="M19" i="6"/>
  <c r="M21" i="6" s="1"/>
  <c r="M24" i="6" s="1"/>
  <c r="Y19" i="6"/>
  <c r="Y21" i="6" s="1"/>
  <c r="Y24" i="6" s="1"/>
  <c r="AK19" i="6"/>
  <c r="AK21" i="6" s="1"/>
  <c r="AK24" i="6" s="1"/>
  <c r="AW19" i="6"/>
  <c r="AW21" i="6" s="1"/>
  <c r="AW24" i="6" s="1"/>
  <c r="BI19" i="6"/>
  <c r="BI21" i="6" s="1"/>
  <c r="BI24" i="6" s="1"/>
  <c r="BU19" i="6"/>
  <c r="BU21" i="6" s="1"/>
  <c r="BU24" i="6" s="1"/>
  <c r="CG19" i="6"/>
  <c r="CG21" i="6" s="1"/>
  <c r="CG24" i="6" s="1"/>
  <c r="O19" i="6"/>
  <c r="O21" i="6" s="1"/>
  <c r="O24" i="6" s="1"/>
  <c r="BD19" i="6"/>
  <c r="BD21" i="6" s="1"/>
  <c r="BD24" i="6" s="1"/>
  <c r="BP19" i="6"/>
  <c r="BP21" i="6" s="1"/>
  <c r="BP24" i="6" s="1"/>
  <c r="CB19" i="6"/>
  <c r="CB21" i="6" s="1"/>
  <c r="CB24" i="6" s="1"/>
  <c r="J19" i="6"/>
  <c r="J21" i="6" s="1"/>
  <c r="J24" i="6" s="1"/>
  <c r="BF19" i="6"/>
  <c r="BF21" i="6" s="1"/>
  <c r="BF24" i="6" s="1"/>
  <c r="BR19" i="6"/>
  <c r="BR21" i="6" s="1"/>
  <c r="BR24" i="6" s="1"/>
  <c r="CD19" i="6"/>
  <c r="CD21" i="6" s="1"/>
  <c r="CD24" i="6" s="1"/>
  <c r="R19" i="6"/>
  <c r="R21" i="6" s="1"/>
  <c r="R24" i="6" s="1"/>
  <c r="AD19" i="6"/>
  <c r="AD21" i="6" s="1"/>
  <c r="AD24" i="6" s="1"/>
  <c r="AP19" i="6"/>
  <c r="AP21" i="6" s="1"/>
  <c r="AP24" i="6" s="1"/>
  <c r="BE19" i="6"/>
  <c r="BE21" i="6" s="1"/>
  <c r="BE24" i="6" s="1"/>
  <c r="BG19" i="6"/>
  <c r="BG21" i="6" s="1"/>
  <c r="BG24" i="6" s="1"/>
  <c r="BN19" i="6"/>
  <c r="BN21" i="6" s="1"/>
  <c r="BN24" i="6" s="1"/>
  <c r="AG19" i="6"/>
  <c r="AG21" i="6" s="1"/>
  <c r="AG24" i="6" s="1"/>
  <c r="AE19" i="6"/>
  <c r="AE21" i="6" s="1"/>
  <c r="AE24" i="6" s="1"/>
  <c r="Q19" i="6"/>
  <c r="Q21" i="6" s="1"/>
  <c r="Q24" i="6" s="1"/>
  <c r="AO19" i="6"/>
  <c r="AO21" i="6" s="1"/>
  <c r="AO24" i="6" s="1"/>
  <c r="BM19" i="6"/>
  <c r="BM21" i="6" s="1"/>
  <c r="BM24" i="6" s="1"/>
  <c r="AV19" i="6"/>
  <c r="AV21" i="6" s="1"/>
  <c r="AV24" i="6" s="1"/>
  <c r="AQ19" i="6"/>
  <c r="AQ21" i="6" s="1"/>
  <c r="AQ24" i="6" s="1"/>
  <c r="W19" i="6"/>
  <c r="W21" i="6" s="1"/>
  <c r="W24" i="6" s="1"/>
  <c r="CC19" i="6"/>
  <c r="CC21" i="6" s="1"/>
  <c r="CC24" i="6" s="1"/>
  <c r="BV19" i="6"/>
  <c r="BV21" i="6" s="1"/>
  <c r="BV24" i="6" s="1"/>
  <c r="BJ19" i="6"/>
  <c r="BJ21" i="6" s="1"/>
  <c r="BJ24" i="6" s="1"/>
  <c r="AJ19" i="6"/>
  <c r="AJ21" i="6" s="1"/>
  <c r="AJ24" i="6" s="1"/>
  <c r="BH19" i="6"/>
  <c r="BH21" i="6" s="1"/>
  <c r="BH24" i="6" s="1"/>
  <c r="BT19" i="6"/>
  <c r="BT21" i="6" s="1"/>
  <c r="BT24" i="6" s="1"/>
  <c r="CF19" i="6"/>
  <c r="CF21" i="6" s="1"/>
  <c r="CF24" i="6" s="1"/>
  <c r="T19" i="6"/>
  <c r="T21" i="6" s="1"/>
  <c r="T24" i="6" s="1"/>
  <c r="AR19" i="6"/>
  <c r="AR21" i="6" s="1"/>
  <c r="AR24" i="6" s="1"/>
  <c r="CA19" i="6"/>
  <c r="CA21" i="6" s="1"/>
  <c r="CA24" i="6" s="1"/>
  <c r="AA19" i="6"/>
  <c r="AA21" i="6" s="1"/>
  <c r="AA24" i="6" s="1"/>
  <c r="BS19" i="6"/>
  <c r="BS21" i="6" s="1"/>
  <c r="BS24" i="6" s="1"/>
  <c r="P19" i="6"/>
  <c r="P21" i="6" s="1"/>
  <c r="P24" i="6" s="1"/>
  <c r="AC19" i="6"/>
  <c r="AC21" i="6" s="1"/>
  <c r="AC24" i="6" s="1"/>
  <c r="CE19" i="6"/>
  <c r="CE21" i="6" s="1"/>
  <c r="CE24" i="6" s="1"/>
  <c r="BK19" i="6"/>
  <c r="BK21" i="6" s="1"/>
  <c r="BK24" i="6" s="1"/>
  <c r="BZ19" i="6"/>
  <c r="BZ21" i="6" s="1"/>
  <c r="BZ24" i="6" s="1"/>
  <c r="K19" i="6"/>
  <c r="K21" i="6" s="1"/>
  <c r="K24" i="6" s="1"/>
  <c r="AM19" i="6"/>
  <c r="AM21" i="6" s="1"/>
  <c r="AM24" i="6" s="1"/>
  <c r="AY19" i="6"/>
  <c r="AY21" i="6" s="1"/>
  <c r="AY24" i="6" s="1"/>
  <c r="BX19" i="6"/>
  <c r="BX21" i="6" s="1"/>
  <c r="BX24" i="6" s="1"/>
  <c r="AU19" i="6"/>
  <c r="AU21" i="6" s="1"/>
  <c r="AU24" i="6" s="1"/>
  <c r="AF19" i="6"/>
  <c r="AF21" i="6" s="1"/>
  <c r="AF24" i="6" s="1"/>
  <c r="AI19" i="6"/>
  <c r="AI21" i="6" s="1"/>
  <c r="AI24" i="6" s="1"/>
  <c r="I18" i="6"/>
  <c r="I20" i="10" l="1"/>
  <c r="J20" i="10" l="1"/>
  <c r="K20" i="10" l="1"/>
  <c r="I23" i="10"/>
  <c r="I27" i="10" s="1"/>
  <c r="I29" i="10" s="1"/>
  <c r="I30" i="10"/>
  <c r="L20" i="10" l="1"/>
  <c r="J30" i="10"/>
  <c r="J23" i="10"/>
  <c r="J27" i="10" s="1"/>
  <c r="J29" i="10" s="1"/>
  <c r="K23" i="10" l="1"/>
  <c r="K30" i="10"/>
  <c r="M20" i="10"/>
  <c r="J7" i="6"/>
  <c r="I8" i="6"/>
  <c r="K27" i="10" l="1"/>
  <c r="L23" i="10"/>
  <c r="N20" i="10"/>
  <c r="L30" i="10"/>
  <c r="I15" i="6"/>
  <c r="I19" i="6" s="1"/>
  <c r="I21" i="6" s="1"/>
  <c r="I24" i="6" s="1"/>
  <c r="K7" i="6"/>
  <c r="J8" i="6"/>
  <c r="K29" i="10" l="1"/>
  <c r="M30" i="10"/>
  <c r="O20" i="10"/>
  <c r="L27" i="10"/>
  <c r="L29" i="10" s="1"/>
  <c r="M23" i="10"/>
  <c r="M27" i="10" s="1"/>
  <c r="K8" i="6"/>
  <c r="L7" i="6"/>
  <c r="P20" i="10" l="1"/>
  <c r="N30" i="10"/>
  <c r="N23" i="10"/>
  <c r="M29" i="10"/>
  <c r="L8" i="6"/>
  <c r="M7" i="6"/>
  <c r="N7" i="6" s="1"/>
  <c r="O30" i="10" l="1"/>
  <c r="Q20" i="10"/>
  <c r="N27" i="10"/>
  <c r="N29" i="10" s="1"/>
  <c r="O23" i="10"/>
  <c r="O27" i="10" s="1"/>
  <c r="O29" i="10" s="1"/>
  <c r="M8" i="6"/>
  <c r="O7" i="6"/>
  <c r="N8" i="6"/>
  <c r="R20" i="10" l="1"/>
  <c r="P30" i="10"/>
  <c r="P23" i="10"/>
  <c r="O8" i="6"/>
  <c r="P7" i="6"/>
  <c r="S20" i="10" l="1"/>
  <c r="P27" i="10"/>
  <c r="Q30" i="10"/>
  <c r="Q23" i="10"/>
  <c r="Q27" i="10" s="1"/>
  <c r="Q29" i="10" s="1"/>
  <c r="Q7" i="6"/>
  <c r="P8" i="6"/>
  <c r="R30" i="10" l="1"/>
  <c r="P29" i="10"/>
  <c r="R23" i="10"/>
  <c r="R7" i="6"/>
  <c r="Q8" i="6"/>
  <c r="R27" i="10" l="1"/>
  <c r="R29" i="10" s="1"/>
  <c r="S23" i="10"/>
  <c r="W23" i="10" s="1"/>
  <c r="S30" i="10"/>
  <c r="W24" i="10"/>
  <c r="W28" i="10"/>
  <c r="W26" i="10"/>
  <c r="W25" i="10"/>
  <c r="S7" i="6"/>
  <c r="R8" i="6"/>
  <c r="S27" i="10" l="1"/>
  <c r="W30" i="10"/>
  <c r="E10" i="4"/>
  <c r="W27" i="10" l="1"/>
  <c r="S29" i="10"/>
  <c r="T7" i="6"/>
  <c r="S8" i="6"/>
  <c r="W29" i="10" l="1"/>
  <c r="U7" i="6"/>
  <c r="T8" i="6"/>
  <c r="V7" i="6" l="1"/>
  <c r="U8" i="6"/>
  <c r="W7" i="6" l="1"/>
  <c r="V8" i="6"/>
  <c r="X7" i="6" l="1"/>
  <c r="W8" i="6"/>
  <c r="Y7" i="6" l="1"/>
  <c r="X8" i="6"/>
  <c r="Z7" i="6" l="1"/>
  <c r="Y8" i="6"/>
  <c r="AA7" i="6" l="1"/>
  <c r="Z8" i="6"/>
  <c r="AB7" i="6" l="1"/>
  <c r="AA8" i="6"/>
  <c r="AC7" i="6" l="1"/>
  <c r="AB8" i="6"/>
  <c r="AD7" i="6" l="1"/>
  <c r="AC8" i="6"/>
  <c r="AE7" i="6" l="1"/>
  <c r="AD8" i="6"/>
  <c r="AF7" i="6" l="1"/>
  <c r="AE8" i="6"/>
  <c r="AF8" i="6" l="1"/>
  <c r="AG7" i="6"/>
  <c r="AG8" i="6" l="1"/>
  <c r="AH7" i="6"/>
  <c r="AH8" i="6" l="1"/>
  <c r="AI7" i="6"/>
  <c r="AI8" i="6" l="1"/>
  <c r="AJ7" i="6"/>
  <c r="AJ8" i="6" l="1"/>
  <c r="AK7" i="6"/>
  <c r="AK8" i="6" l="1"/>
  <c r="AL7" i="6"/>
  <c r="AL8" i="6" l="1"/>
  <c r="AM7" i="6"/>
  <c r="AM8" i="6" l="1"/>
  <c r="AN7" i="6"/>
  <c r="AN8" i="6" l="1"/>
  <c r="AO7" i="6"/>
  <c r="AO8" i="6" l="1"/>
  <c r="AP7" i="6"/>
  <c r="AP8" i="6" l="1"/>
  <c r="AQ7" i="6"/>
  <c r="AR7" i="6" s="1"/>
  <c r="AS7" i="6" s="1"/>
  <c r="AT7" i="6" s="1"/>
  <c r="AU7" i="6" s="1"/>
  <c r="AV7" i="6" s="1"/>
  <c r="AW7" i="6" s="1"/>
  <c r="AX7" i="6" s="1"/>
  <c r="AY7" i="6" s="1"/>
  <c r="AZ7" i="6" s="1"/>
  <c r="BA7" i="6" s="1"/>
  <c r="BB7" i="6" l="1"/>
  <c r="BA8" i="6"/>
  <c r="AZ8" i="6"/>
  <c r="AY8" i="6"/>
  <c r="AX8" i="6"/>
  <c r="AW8" i="6"/>
  <c r="AV8" i="6"/>
  <c r="AU8" i="6"/>
  <c r="AT8" i="6"/>
  <c r="AS8" i="6"/>
  <c r="AR8" i="6"/>
  <c r="AQ8" i="6"/>
  <c r="BB8" i="6" l="1"/>
  <c r="BC7" i="6"/>
  <c r="BD7" i="6" s="1"/>
  <c r="BE7" i="6" s="1"/>
  <c r="BE8" i="6" l="1"/>
  <c r="BF7" i="6"/>
  <c r="BD8" i="6"/>
  <c r="BC8" i="6"/>
  <c r="BG7" i="6" l="1"/>
  <c r="BF8" i="6"/>
  <c r="BG8" i="6" l="1"/>
  <c r="BH7" i="6"/>
  <c r="BH8" i="6" l="1"/>
  <c r="BI7" i="6"/>
  <c r="BJ7" i="6" s="1"/>
  <c r="BK7" i="6" s="1"/>
  <c r="BL7" i="6" s="1"/>
  <c r="BL8" i="6" l="1"/>
  <c r="BM7" i="6"/>
  <c r="BN7" i="6" s="1"/>
  <c r="BK8" i="6"/>
  <c r="BJ8" i="6"/>
  <c r="BI8" i="6"/>
  <c r="BN8" i="6" l="1"/>
  <c r="BO7" i="6"/>
  <c r="BM8" i="6"/>
  <c r="BP7" i="6" l="1"/>
  <c r="BQ7" i="6" s="1"/>
  <c r="BR7" i="6" s="1"/>
  <c r="BS7" i="6" s="1"/>
  <c r="BO8" i="6"/>
  <c r="BS8" i="6" l="1"/>
  <c r="BT7" i="6"/>
  <c r="BU7" i="6" s="1"/>
  <c r="BV7" i="6" s="1"/>
  <c r="BW7" i="6" s="1"/>
  <c r="BR8" i="6"/>
  <c r="BQ8" i="6"/>
  <c r="BP8" i="6"/>
  <c r="BX7" i="6" l="1"/>
  <c r="BW8" i="6"/>
  <c r="BV8" i="6"/>
  <c r="BU8" i="6"/>
  <c r="BT8" i="6"/>
  <c r="BX8" i="6" l="1"/>
  <c r="BY7" i="6"/>
  <c r="BY8" i="6" l="1"/>
  <c r="BZ7" i="6"/>
  <c r="CA7" i="6" s="1"/>
  <c r="CB7" i="6" s="1"/>
  <c r="CB8" i="6" l="1"/>
  <c r="CC7" i="6"/>
  <c r="CA8" i="6"/>
  <c r="BZ8" i="6"/>
  <c r="CD7" i="6" l="1"/>
  <c r="CE7" i="6" s="1"/>
  <c r="CC8" i="6"/>
  <c r="CF7" i="6" l="1"/>
  <c r="CE8" i="6"/>
  <c r="CD8" i="6"/>
  <c r="CF8" i="6" l="1"/>
  <c r="CG7" i="6"/>
  <c r="CH7" i="6" l="1"/>
  <c r="CG8" i="6"/>
  <c r="CI7" i="6" l="1"/>
  <c r="CJ7" i="6" s="1"/>
  <c r="CH8" i="6"/>
  <c r="CJ8" i="6" l="1"/>
  <c r="CK7" i="6"/>
  <c r="CI8" i="6"/>
  <c r="CL7" i="6" l="1"/>
  <c r="CK8" i="6"/>
  <c r="CR18" i="6" l="1"/>
  <c r="CR11" i="6"/>
  <c r="CM7" i="6"/>
  <c r="CL8" i="6"/>
  <c r="CR16" i="6"/>
  <c r="CR17" i="6"/>
  <c r="CR15" i="6"/>
  <c r="CR14" i="6"/>
  <c r="CR23" i="6"/>
  <c r="CR21" i="6"/>
  <c r="CR12" i="6"/>
  <c r="CP20" i="6"/>
  <c r="CP16" i="6"/>
  <c r="CP23" i="6"/>
  <c r="CP17" i="6"/>
  <c r="CP18" i="6"/>
  <c r="CP15" i="6"/>
  <c r="CP24" i="6"/>
  <c r="CP11" i="6"/>
  <c r="CP19" i="6"/>
  <c r="CP12" i="6"/>
  <c r="CP22" i="6" l="1"/>
  <c r="CP14" i="6"/>
  <c r="CM8" i="6"/>
  <c r="CP21" i="6" s="1"/>
  <c r="CR22" i="6"/>
  <c r="CR19" i="6"/>
  <c r="CR7" i="6"/>
  <c r="CR24" i="6"/>
  <c r="CR20" i="6"/>
</calcChain>
</file>

<file path=xl/sharedStrings.xml><?xml version="1.0" encoding="utf-8"?>
<sst xmlns="http://schemas.openxmlformats.org/spreadsheetml/2006/main" count="77" uniqueCount="66">
  <si>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</si>
  <si>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</si>
  <si>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</si>
  <si>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</si>
  <si>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</si>
  <si>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</si>
  <si>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</si>
  <si>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</si>
  <si>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</si>
  <si>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</si>
  <si>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</si>
  <si>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</si>
  <si>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</si>
  <si>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Performance:</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</si>
  <si>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</si>
  <si>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</si>
  <si>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</si>
  <si>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</si>
  <si>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</si>
  <si>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</si>
  <si>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</si>
  <si>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</si>
  <si>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</si>
  <si>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</si>
  <si>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</si>
  <si>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</si>
  <si>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</si>
  <si>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</si>
  <si>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</si>
  <si>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</si>
  <si>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</si>
  <si>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</si>
  <si>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</si>
  <si>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</si>
  <si>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</si>
  <si>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</si>
  <si>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</si>
  <si>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</si>
  <si>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Receita Financeira</t>
  </si>
  <si>
    <t>Despesas do Fundo</t>
  </si>
  <si>
    <t>Resultado Final</t>
  </si>
  <si>
    <t>Resultado / Cota</t>
  </si>
  <si>
    <t>Rendimento / Cota</t>
  </si>
  <si>
    <t/>
  </si>
  <si>
    <t>Participação</t>
  </si>
  <si>
    <t>Rendimento HPDP11</t>
  </si>
  <si>
    <t>Indicadores Operacionais (100%)</t>
  </si>
  <si>
    <t>SSS (%)</t>
  </si>
  <si>
    <t>Inadimplência Líquida 12m</t>
  </si>
  <si>
    <t>Aluguel mínimo</t>
  </si>
  <si>
    <t>Aluguel complementar</t>
  </si>
  <si>
    <t>Aluguel quiosques/mídia/eventos</t>
  </si>
  <si>
    <t>Via Parque Shopping Fundo de Investimento Imobiliário - FVPQ11</t>
  </si>
  <si>
    <t>1,0% sobre o valor bruto de eventual venda, parcial ou integral, do Via Parque Shopping, sendo que tal venda deverá ser deliberada em assembleia geral de cotistas do Fundo.</t>
  </si>
  <si>
    <t xml:space="preserve">* (i) de 1º de agosto de 2025 até 31 de julho de 2026, será concedido um desconto de 50% (cinquenta por cento) na Taxa Global da Classe Única, de modo que a Taxa Global corresponderá a 0,06% (seis centésimos por cento) ao ano incidente sobre o valor do patrimônio líquido da Classe Única;
  (ii) de 1º de agosto de 2026 até 31 de julho de 2027, será concedido um desconto de 30% (trinta por cento) na Taxa Global da Classe Única, de modo que a Taxa Global corresponderá a 0,084% (oitenta e quatro milésimos por cento) ao ano incidente sobre o valor do patrimônio líquido da Classe Única; e
  (iii) de 1º de agosto de 2027 até 31 de julho de 2028, será concedido um desconto de 20% (vinte por cento) na Taxa Global da Classe Única, de modo que a Taxa Global corresponderá a 0,096% (oitenta e quatro milésimos por cento) ao ano incidente sobre o valor do patrimônio líquido da Classe Única.
A redução será aplicada tanto ao percentual anual sobre o patrimônio líquido quanto ao valor mínimo mensal, pelos prazos acima contados a partir desta data. </t>
  </si>
  <si>
    <t>Via Parque Shopping</t>
  </si>
  <si>
    <t>Rio de Janeiro - RJ</t>
  </si>
  <si>
    <t>Alqia</t>
  </si>
  <si>
    <t>Novembro de 1994</t>
  </si>
  <si>
    <t>Taxa de Adminstração*:</t>
  </si>
  <si>
    <t>Número de cotas</t>
  </si>
  <si>
    <t>Fluxo de Caixa Via Parque Shopping (100%)</t>
  </si>
  <si>
    <t>Via Parque FII (FVPQ11) 2025</t>
  </si>
  <si>
    <t>Receita total</t>
  </si>
  <si>
    <t>(i) 0,12% ao ano sobre o patrimônio líquido do Fundo ou (ii) Valor mínimo mensal de R$ 57.680,70 (data base julho/2016), reajustado anualmente pela variação positiva do IGPM-FGV.</t>
  </si>
  <si>
    <t>Via Parque FII (FVPQ11)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</si>
</sst>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40">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10"/>
      <color rgb="FF6D6E70"/>
      <name val="Compasse"/>
      <family val="2"/>
    </font>
    <font>
      <b/>
      <sz val="9"/>
      <color theme="1" tint="0.249977111117893"/>
      <name val="Compasse Light"/>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7" fillId="0" borderId="58" xfId="1" applyNumberFormat="1" applyFont="1" applyBorder="1" applyAlignment="1">
      <alignment horizontal="left" vertical="center" indent="1"/>
    </xf>
    <xf numFmtId="170" fontId="235" fillId="0" borderId="57" xfId="3" applyFont="1" applyFill="1" applyBorder="1" applyAlignment="1">
      <alignment horizontal="right" vertical="center"/>
    </xf>
    <xf numFmtId="174" fontId="239" fillId="0" borderId="57" xfId="3" applyNumberFormat="1" applyFont="1" applyBorder="1" applyAlignment="1">
      <alignment horizontal="right" vertical="center"/>
    </xf>
    <xf numFmtId="0" fontId="11" fillId="0" borderId="0" xfId="0" applyFont="1" applyAlignment="1">
      <alignment horizontal="left" vertical="top" wrapText="1"/>
    </xf>
    <xf numFmtId="0" fontId="15" fillId="0" borderId="0" xfId="0" applyFont="1" applyAlignment="1">
      <alignment horizontal="justify" vertical="top" wrapText="1"/>
    </xf>
    <xf numFmtId="0" fontId="238" fillId="0" borderId="0" xfId="0" applyFont="1" applyAlignment="1">
      <alignment horizontal="left"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47627</xdr:rowOff>
    </xdr:from>
    <xdr:to>
      <xdr:col>14</xdr:col>
      <xdr:colOff>561533</xdr:colOff>
      <xdr:row>13</xdr:row>
      <xdr:rowOff>448237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818156"/>
          <a:ext cx="8424141" cy="11626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objetivo a realização de investimentos no empreendimento imobiliário “Via Parque Shopping”, localizado na Avenida Ayrton Senna, nº 3.000, Barra da Tijuca, Rio de Janeiro – RJ, podendo, para tanto, adquirir áreas brutas locáveis já construídas, em fase de construção ou a construir, investir na ampliação do empreendimento, incluindo, sem limitação, por meio da aquisição de terrenos, unidades imobiliárias e direitos vinculados a esses bens em local adjacente, construir outras unidades imobiliárias, adquirir terrenos, unidades imobiliárias e direitos vinculados a esses bens, bem como vender, prometer vender, incorporar e arrendar os referidos bens.</a:t>
          </a:r>
        </a:p>
      </xdr:txBody>
    </xdr:sp>
    <xdr:clientData/>
  </xdr:twoCellAnchor>
  <xdr:twoCellAnchor editAs="oneCell">
    <xdr:from>
      <xdr:col>1</xdr:col>
      <xdr:colOff>66675</xdr:colOff>
      <xdr:row>0</xdr:row>
      <xdr:rowOff>171447</xdr:rowOff>
    </xdr:from>
    <xdr:to>
      <xdr:col>4</xdr:col>
      <xdr:colOff>179941</xdr:colOff>
      <xdr:row>4</xdr:row>
      <xdr:rowOff>180972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5" y="17144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179294</xdr:rowOff>
    </xdr:from>
    <xdr:to>
      <xdr:col>1</xdr:col>
      <xdr:colOff>1984649</xdr:colOff>
      <xdr:row>4</xdr:row>
      <xdr:rowOff>188819</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79294"/>
          <a:ext cx="19286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0</xdr:rowOff>
    </xdr:from>
    <xdr:to>
      <xdr:col>3</xdr:col>
      <xdr:colOff>570466</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294" y="123265"/>
          <a:ext cx="1937584" cy="7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56030</xdr:colOff>
      <xdr:row>1</xdr:row>
      <xdr:rowOff>0</xdr:rowOff>
    </xdr:from>
    <xdr:to>
      <xdr:col>3</xdr:col>
      <xdr:colOff>559261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23265"/>
          <a:ext cx="1937584" cy="786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60</xdr:row>
      <xdr:rowOff>136344</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96949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kern="1200">
              <a:solidFill>
                <a:schemeClr val="bg2">
                  <a:lumMod val="25000"/>
                </a:schemeClr>
              </a:solidFill>
              <a:latin typeface="Compasse" panose="020B0606020203040204" pitchFamily="34" charset="0"/>
              <a:ea typeface="+mn-ea"/>
              <a:cs typeface="+mn-cs"/>
            </a:rPr>
            <a:t>Custo</a:t>
          </a:r>
          <a:r>
            <a:rPr lang="pt-BR" sz="1200" b="1">
              <a:solidFill>
                <a:schemeClr val="bg2">
                  <a:lumMod val="25000"/>
                </a:schemeClr>
              </a:solidFill>
              <a:latin typeface="Compasse ExtraLight" panose="020B0406020203040204" pitchFamily="34" charset="0"/>
              <a:ea typeface="Calibri" panose="020F0502020204030204" pitchFamily="34" charset="0"/>
            </a:rPr>
            <a:t> </a:t>
          </a:r>
          <a:r>
            <a:rPr lang="pt-BR" sz="1200" b="1" kern="1200">
              <a:solidFill>
                <a:schemeClr val="bg2">
                  <a:lumMod val="25000"/>
                </a:schemeClr>
              </a:solidFill>
              <a:latin typeface="Compasse" panose="020B0606020203040204" pitchFamily="34" charset="0"/>
              <a:ea typeface="+mn-ea"/>
              <a:cs typeface="+mn-cs"/>
            </a:rPr>
            <a:t>de ocupação</a:t>
          </a:r>
          <a:r>
            <a:rPr lang="pt-BR" sz="1200">
              <a:solidFill>
                <a:schemeClr val="bg2">
                  <a:lumMod val="25000"/>
                </a:schemeClr>
              </a:solidFill>
              <a:latin typeface="Compasse ExtraLight" panose="020B0406020203040204" pitchFamily="34" charset="0"/>
              <a:ea typeface="Calibri" panose="020F0502020204030204" pitchFamily="34" charset="0"/>
            </a:rPr>
            <a:t>: custo que engloba aluguel, condomínio e demais encargos de ocupação de um lojista.</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SSS (Vendas mesmas lojas): </a:t>
          </a:r>
          <a:r>
            <a:rPr lang="pt-BR" sz="1200" kern="1200">
              <a:solidFill>
                <a:schemeClr val="bg2">
                  <a:lumMod val="25000"/>
                </a:schemeClr>
              </a:solidFill>
              <a:latin typeface="Compasse ExtraLight" panose="020B0406020203040204" pitchFamily="34" charset="0"/>
              <a:ea typeface="Calibri" panose="020F0502020204030204" pitchFamily="34" charset="0"/>
              <a:cs typeface="+mn-cs"/>
            </a:rPr>
            <a:t>são as vendas em lojas que já estavam operando nos períodos comparados, desconsidera entradas e saídas de lojas. </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52</v>
      </c>
    </row>
    <row r="8" spans="1:2" ht="15.75">
      <c r="A8" s="4"/>
      <c r="B8" s="2"/>
    </row>
    <row r="9" spans="1:2" ht="18.75">
      <c r="A9" s="4"/>
      <c r="B9" s="15" t="s">
        <v>0</v>
      </c>
    </row>
    <row r="14" spans="1:2" ht="40.5" customHeight="1"/>
    <row r="15" spans="1:2" ht="18.75">
      <c r="B15" s="15" t="s">
        <v>1</v>
      </c>
    </row>
    <row r="17" spans="1:15" ht="15.75">
      <c r="B17" s="13" t="s">
        <v>2</v>
      </c>
      <c r="E17" s="12" t="s">
        <v>58</v>
      </c>
    </row>
    <row r="18" spans="1:15" ht="7.5" customHeight="1">
      <c r="B18" s="13"/>
      <c r="E18" s="12"/>
    </row>
    <row r="19" spans="1:15" ht="15.75">
      <c r="B19" s="13" t="s">
        <v>10</v>
      </c>
      <c r="E19" s="12" t="s">
        <v>9</v>
      </c>
    </row>
    <row r="20" spans="1:15" ht="7.5" customHeight="1">
      <c r="B20" s="13"/>
      <c r="E20" s="12"/>
    </row>
    <row r="21" spans="1:15" ht="15.75">
      <c r="B21" s="13" t="s">
        <v>11</v>
      </c>
      <c r="E21" s="12" t="s">
        <v>12</v>
      </c>
    </row>
    <row r="22" spans="1:15" ht="7.5" customHeight="1">
      <c r="B22" s="13"/>
      <c r="E22" s="12"/>
    </row>
    <row r="23" spans="1:15" ht="15.75">
      <c r="B23" s="13" t="s">
        <v>59</v>
      </c>
      <c r="E23" s="79" t="s">
        <v>64</v>
      </c>
      <c r="F23" s="79"/>
      <c r="G23" s="79"/>
      <c r="H23" s="79"/>
      <c r="I23" s="79"/>
      <c r="J23" s="79"/>
      <c r="K23" s="79"/>
      <c r="L23" s="79"/>
      <c r="M23" s="79"/>
      <c r="N23" s="79"/>
      <c r="O23" s="79"/>
    </row>
    <row r="24" spans="1:15" ht="15.75">
      <c r="B24" s="13"/>
      <c r="E24" s="79"/>
      <c r="F24" s="79"/>
      <c r="G24" s="79"/>
      <c r="H24" s="79"/>
      <c r="I24" s="79"/>
      <c r="J24" s="79"/>
      <c r="K24" s="79"/>
      <c r="L24" s="79"/>
      <c r="M24" s="79"/>
      <c r="N24" s="79"/>
      <c r="O24" s="79"/>
    </row>
    <row r="25" spans="1:15" ht="7.5" customHeight="1">
      <c r="B25" s="13"/>
      <c r="E25" s="12"/>
    </row>
    <row r="26" spans="1:15" ht="15.75">
      <c r="B26" s="13" t="s">
        <v>13</v>
      </c>
      <c r="E26" s="79" t="s">
        <v>53</v>
      </c>
      <c r="F26" s="79"/>
      <c r="G26" s="79"/>
      <c r="H26" s="79"/>
      <c r="I26" s="79"/>
      <c r="J26" s="79"/>
      <c r="K26" s="79"/>
      <c r="L26" s="79"/>
      <c r="M26" s="79"/>
      <c r="N26" s="79"/>
      <c r="O26" s="79"/>
    </row>
    <row r="27" spans="1:15" ht="15.75">
      <c r="B27" s="13"/>
      <c r="E27" s="79"/>
      <c r="F27" s="79"/>
      <c r="G27" s="79"/>
      <c r="H27" s="79"/>
      <c r="I27" s="79"/>
      <c r="J27" s="79"/>
      <c r="K27" s="79"/>
      <c r="L27" s="79"/>
      <c r="M27" s="79"/>
      <c r="N27" s="79"/>
      <c r="O27" s="79"/>
    </row>
    <row r="28" spans="1:15" ht="7.5" customHeight="1">
      <c r="B28" s="13"/>
      <c r="E28" s="79"/>
      <c r="F28" s="79"/>
      <c r="G28" s="79"/>
      <c r="H28" s="79"/>
      <c r="I28" s="79"/>
      <c r="J28" s="79"/>
      <c r="K28" s="79"/>
      <c r="L28" s="79"/>
      <c r="M28" s="79"/>
      <c r="N28" s="79"/>
      <c r="O28" s="79"/>
    </row>
    <row r="29" spans="1:15" ht="15.75">
      <c r="B29" s="13" t="s">
        <v>14</v>
      </c>
      <c r="E29" s="12" t="s">
        <v>28</v>
      </c>
    </row>
    <row r="30" spans="1:15" ht="7.5" customHeight="1">
      <c r="B30" s="13"/>
      <c r="E30" s="12"/>
    </row>
    <row r="31" spans="1:15" ht="15.75">
      <c r="A31" s="4"/>
      <c r="B31" s="13" t="s">
        <v>15</v>
      </c>
      <c r="E31" s="12" t="s">
        <v>16</v>
      </c>
    </row>
    <row r="32" spans="1:15" ht="7.5" customHeight="1">
      <c r="A32" s="4"/>
      <c r="B32" s="13"/>
      <c r="E32" s="12"/>
    </row>
    <row r="33" spans="1:15" ht="15.75">
      <c r="A33" s="4"/>
      <c r="B33" s="13" t="s">
        <v>17</v>
      </c>
      <c r="E33" s="12" t="s">
        <v>18</v>
      </c>
    </row>
    <row r="34" spans="1:15" ht="7.5" customHeight="1">
      <c r="B34" s="13"/>
      <c r="E34" s="12"/>
    </row>
    <row r="35" spans="1:15" ht="15" customHeight="1">
      <c r="B35" s="80" t="s">
        <v>8</v>
      </c>
      <c r="C35" s="80"/>
      <c r="D35" s="80"/>
      <c r="E35" s="80"/>
      <c r="F35" s="80"/>
      <c r="G35" s="80"/>
      <c r="H35" s="80"/>
      <c r="I35" s="80"/>
      <c r="J35" s="80"/>
      <c r="K35" s="80"/>
      <c r="L35" s="80"/>
      <c r="M35" s="80"/>
      <c r="N35" s="80"/>
      <c r="O35" s="80"/>
    </row>
    <row r="36" spans="1:15">
      <c r="B36" s="80"/>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7" spans="1:15" ht="105" customHeight="1">
      <c r="B47" s="81" t="s">
        <v>54</v>
      </c>
      <c r="C47" s="81"/>
      <c r="D47" s="81"/>
      <c r="E47" s="81"/>
      <c r="F47" s="81"/>
      <c r="G47" s="81"/>
      <c r="H47" s="81"/>
      <c r="I47" s="81"/>
      <c r="J47" s="81"/>
      <c r="K47" s="81"/>
      <c r="L47" s="81"/>
      <c r="M47" s="81"/>
      <c r="N47" s="81"/>
      <c r="O47" s="81"/>
    </row>
  </sheetData>
  <mergeCells count="4">
    <mergeCell ref="E23:O24"/>
    <mergeCell ref="B35:O45"/>
    <mergeCell ref="E26:O28"/>
    <mergeCell ref="B47:O47"/>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52</v>
      </c>
      <c r="C7" s="14"/>
      <c r="D7" s="14"/>
      <c r="E7" s="14"/>
      <c r="F7" s="14"/>
      <c r="G7" s="14"/>
      <c r="H7" s="14"/>
    </row>
    <row r="8" spans="1:26">
      <c r="A8" s="4"/>
      <c r="Q8" s="34"/>
      <c r="V8" s="21"/>
      <c r="Y8" s="34"/>
      <c r="Z8"/>
    </row>
    <row r="9" spans="1:26" ht="31.5" customHeight="1">
      <c r="A9" s="4"/>
      <c r="B9" s="55" t="s">
        <v>29</v>
      </c>
      <c r="C9" s="56" t="s">
        <v>6</v>
      </c>
      <c r="D9" s="56" t="s">
        <v>44</v>
      </c>
      <c r="E9" s="56" t="s">
        <v>19</v>
      </c>
      <c r="F9" s="55" t="s">
        <v>7</v>
      </c>
      <c r="G9" s="55" t="s">
        <v>30</v>
      </c>
      <c r="H9" s="57" t="s">
        <v>27</v>
      </c>
      <c r="Q9" s="34"/>
      <c r="W9" s="34"/>
      <c r="X9" s="34"/>
      <c r="Y9" s="34"/>
    </row>
    <row r="10" spans="1:26" ht="31.5" customHeight="1">
      <c r="B10" s="51" t="s">
        <v>55</v>
      </c>
      <c r="C10" s="52">
        <v>56484.83</v>
      </c>
      <c r="D10" s="75">
        <v>1</v>
      </c>
      <c r="E10" s="52">
        <f t="shared" ref="E10" si="0">+C10*D10</f>
        <v>56484.83</v>
      </c>
      <c r="F10" s="53" t="s">
        <v>56</v>
      </c>
      <c r="G10" s="74">
        <v>1993</v>
      </c>
      <c r="H10" s="54" t="s">
        <v>57</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3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65</v>
      </c>
      <c r="C7" s="22"/>
      <c r="D7" s="22"/>
      <c r="E7" s="22"/>
      <c r="F7" s="23"/>
      <c r="G7" s="23"/>
      <c r="H7" s="24">
        <f>EDATE(S20,1)</f>
        <v>46023</v>
      </c>
      <c r="U7" s="24" t="str">
        <f>"Jan/"&amp;PROPER(TEXT(MAX($H$7:$S$7),"mmm"))&amp;"-"&amp;RIGHT(W7,2)</f>
        <v>Jan/Jan-26</v>
      </c>
      <c r="W7" s="63">
        <v>2026</v>
      </c>
    </row>
    <row r="8" spans="2:23" ht="5.0999999999999996" customHeight="1">
      <c r="B8" s="3"/>
      <c r="C8" s="6"/>
      <c r="D8" s="6"/>
      <c r="E8" s="6"/>
      <c r="H8" s="8"/>
      <c r="I8" s="8"/>
      <c r="J8" s="8"/>
      <c r="K8" s="8"/>
      <c r="L8" s="8"/>
      <c r="M8" s="8"/>
      <c r="N8" s="8"/>
      <c r="O8" s="8"/>
      <c r="P8" s="8"/>
      <c r="Q8" s="8"/>
      <c r="R8" s="8"/>
      <c r="S8" s="8"/>
      <c r="U8" s="7"/>
      <c r="W8" s="7"/>
    </row>
    <row r="9" spans="2:23" ht="16.5" customHeight="1">
      <c r="B9" s="68"/>
      <c r="C9" s="68"/>
      <c r="D9" s="68"/>
      <c r="E9" s="68"/>
      <c r="H9" s="69"/>
      <c r="I9" s="69"/>
      <c r="J9" s="69"/>
      <c r="K9" s="69"/>
      <c r="L9" s="69"/>
      <c r="M9" s="69"/>
      <c r="N9" s="69"/>
      <c r="O9" s="69"/>
      <c r="P9" s="69"/>
      <c r="Q9" s="69"/>
      <c r="R9" s="69"/>
      <c r="S9" s="69"/>
      <c r="U9" s="69"/>
      <c r="W9" s="69"/>
    </row>
    <row r="10" spans="2:23" ht="16.5" customHeight="1">
      <c r="B10" s="64" t="s">
        <v>63</v>
      </c>
      <c r="C10" s="64"/>
      <c r="D10" s="64"/>
      <c r="E10" s="64"/>
      <c r="H10" s="65">
        <f>H11+H12</f>
        <v>28562.870000000003</v>
      </c>
      <c r="I10" s="65"/>
      <c r="J10" s="65"/>
      <c r="K10" s="65"/>
      <c r="L10" s="65"/>
      <c r="M10" s="65"/>
      <c r="N10" s="65"/>
      <c r="O10" s="65"/>
      <c r="P10" s="65"/>
      <c r="Q10" s="65"/>
      <c r="R10" s="65"/>
      <c r="S10" s="65"/>
      <c r="U10" s="65">
        <f ca="1">SUM(OFFSET(A10,0,7,,MONTH(MAX($H$7:$S$7))))</f>
        <v>28562.870000000003</v>
      </c>
      <c r="W10" s="65">
        <f>SUM(H10:S10)</f>
        <v>28562.870000000003</v>
      </c>
    </row>
    <row r="11" spans="2:23" ht="16.5" customHeight="1">
      <c r="B11" s="66" t="s">
        <v>37</v>
      </c>
      <c r="C11" s="66"/>
      <c r="D11" s="66"/>
      <c r="E11" s="66"/>
      <c r="H11" s="67">
        <v>-4886.6000000000004</v>
      </c>
      <c r="I11" s="67"/>
      <c r="J11" s="67"/>
      <c r="K11" s="67"/>
      <c r="L11" s="67"/>
      <c r="M11" s="67"/>
      <c r="N11" s="67"/>
      <c r="O11" s="67"/>
      <c r="P11" s="67"/>
      <c r="Q11" s="67"/>
      <c r="R11" s="67"/>
      <c r="S11" s="67"/>
      <c r="U11" s="67">
        <f t="shared" ref="U11:U15" ca="1" si="0">SUM(OFFSET(A11,0,7,,MONTH(MAX($H$7:$S$7))))</f>
        <v>-4886.6000000000004</v>
      </c>
      <c r="W11" s="67">
        <f>SUM(H11:S11)</f>
        <v>-4886.6000000000004</v>
      </c>
    </row>
    <row r="12" spans="2:23" ht="16.5" customHeight="1">
      <c r="B12" s="66" t="s">
        <v>38</v>
      </c>
      <c r="C12" s="66"/>
      <c r="D12" s="66"/>
      <c r="E12" s="66"/>
      <c r="H12" s="67">
        <v>33449.47</v>
      </c>
      <c r="I12" s="67"/>
      <c r="J12" s="67"/>
      <c r="K12" s="67"/>
      <c r="L12" s="67"/>
      <c r="M12" s="67"/>
      <c r="N12" s="67"/>
      <c r="O12" s="67"/>
      <c r="P12" s="67"/>
      <c r="Q12" s="67"/>
      <c r="R12" s="67"/>
      <c r="S12" s="67"/>
      <c r="U12" s="67">
        <f t="shared" ca="1" si="0"/>
        <v>33449.47</v>
      </c>
      <c r="W12" s="67">
        <f t="shared" ref="W12:W15" si="1">SUM(H12:S12)</f>
        <v>33449.47</v>
      </c>
    </row>
    <row r="13" spans="2:23" ht="16.5" customHeight="1">
      <c r="B13" s="64" t="s">
        <v>39</v>
      </c>
      <c r="C13" s="64"/>
      <c r="D13" s="64"/>
      <c r="E13" s="64"/>
      <c r="H13" s="65">
        <v>-113576.68000000001</v>
      </c>
      <c r="I13" s="65"/>
      <c r="J13" s="65"/>
      <c r="K13" s="65"/>
      <c r="L13" s="65"/>
      <c r="M13" s="65"/>
      <c r="N13" s="65"/>
      <c r="O13" s="65"/>
      <c r="P13" s="65"/>
      <c r="Q13" s="65"/>
      <c r="R13" s="65"/>
      <c r="S13" s="65"/>
      <c r="U13" s="65">
        <f t="shared" ca="1" si="0"/>
        <v>-113576.68000000001</v>
      </c>
      <c r="W13" s="65">
        <f t="shared" si="1"/>
        <v>-113576.68000000001</v>
      </c>
    </row>
    <row r="14" spans="2:23" ht="16.5" customHeight="1">
      <c r="B14" s="68" t="s">
        <v>40</v>
      </c>
      <c r="C14" s="68"/>
      <c r="D14" s="68"/>
      <c r="E14" s="68"/>
      <c r="H14" s="69">
        <f>H10+H13</f>
        <v>-85013.81</v>
      </c>
      <c r="I14" s="69"/>
      <c r="J14" s="69"/>
      <c r="K14" s="69"/>
      <c r="L14" s="69"/>
      <c r="M14" s="69"/>
      <c r="N14" s="69"/>
      <c r="O14" s="69"/>
      <c r="P14" s="69"/>
      <c r="Q14" s="69"/>
      <c r="R14" s="69"/>
      <c r="S14" s="69"/>
      <c r="U14" s="69">
        <f t="shared" ca="1" si="0"/>
        <v>-85013.81</v>
      </c>
      <c r="W14" s="69">
        <f t="shared" si="1"/>
        <v>-85013.81</v>
      </c>
    </row>
    <row r="15" spans="2:23" ht="16.5" customHeight="1">
      <c r="B15" s="64" t="s">
        <v>45</v>
      </c>
      <c r="C15" s="64"/>
      <c r="D15" s="64"/>
      <c r="E15" s="64"/>
      <c r="H15" s="78">
        <v>1120059.6000000001</v>
      </c>
      <c r="I15" s="78"/>
      <c r="J15" s="78"/>
      <c r="K15" s="78"/>
      <c r="L15" s="78"/>
      <c r="M15" s="78"/>
      <c r="N15" s="78"/>
      <c r="O15" s="78"/>
      <c r="P15" s="78"/>
      <c r="Q15" s="78"/>
      <c r="R15" s="78"/>
      <c r="S15" s="78"/>
      <c r="U15" s="65">
        <f t="shared" ca="1" si="0"/>
        <v>1120059.6000000001</v>
      </c>
      <c r="W15" s="65">
        <f t="shared" si="1"/>
        <v>1120059.6000000001</v>
      </c>
    </row>
    <row r="16" spans="2:23" ht="16.5" customHeight="1">
      <c r="B16" s="68" t="s">
        <v>41</v>
      </c>
      <c r="C16" s="70"/>
      <c r="D16" s="70"/>
      <c r="E16" s="70"/>
      <c r="H16" s="71">
        <f>H14/H18</f>
        <v>-3.0360459389839611E-2</v>
      </c>
      <c r="I16" s="71"/>
      <c r="J16" s="71"/>
      <c r="K16" s="71"/>
      <c r="L16" s="71"/>
      <c r="M16" s="71"/>
      <c r="N16" s="71"/>
      <c r="O16" s="71"/>
      <c r="P16" s="71"/>
      <c r="Q16" s="71"/>
      <c r="R16" s="71"/>
      <c r="S16" s="71"/>
      <c r="U16" s="71">
        <f ca="1">AVERAGE(OFFSET(A16,0,7,,MONTH(MAX($H$7:$S$7))))</f>
        <v>-3.0360459389839611E-2</v>
      </c>
      <c r="W16" s="71">
        <f>AVERAGE(H16:S16)</f>
        <v>-3.0360459389839611E-2</v>
      </c>
    </row>
    <row r="17" spans="2:23" ht="16.5" customHeight="1">
      <c r="B17" s="64" t="s">
        <v>42</v>
      </c>
      <c r="C17" s="76"/>
      <c r="D17" s="76"/>
      <c r="E17" s="76"/>
      <c r="H17" s="77">
        <f>H15/H18</f>
        <v>0.4</v>
      </c>
      <c r="I17" s="77"/>
      <c r="J17" s="77"/>
      <c r="K17" s="77"/>
      <c r="L17" s="77"/>
      <c r="M17" s="77"/>
      <c r="N17" s="77"/>
      <c r="O17" s="77"/>
      <c r="P17" s="77"/>
      <c r="Q17" s="77"/>
      <c r="R17" s="77"/>
      <c r="S17" s="77"/>
      <c r="U17" s="77">
        <f ca="1">AVERAGE(OFFSET(A17,0,7,,MONTH(MAX($H$7:$S$7))))</f>
        <v>0.4</v>
      </c>
      <c r="W17" s="77">
        <f>AVERAGE(H17:S17)</f>
        <v>0.4</v>
      </c>
    </row>
    <row r="18" spans="2:23" ht="16.5" customHeight="1">
      <c r="B18" s="66" t="s">
        <v>60</v>
      </c>
      <c r="C18" s="66"/>
      <c r="D18" s="66"/>
      <c r="E18" s="66"/>
      <c r="H18" s="67">
        <v>2800149</v>
      </c>
      <c r="I18" s="67"/>
      <c r="J18" s="67"/>
      <c r="K18" s="67"/>
      <c r="L18" s="67"/>
      <c r="M18" s="67"/>
      <c r="N18" s="67"/>
      <c r="O18" s="67"/>
      <c r="P18" s="67"/>
      <c r="Q18" s="67"/>
      <c r="R18" s="67"/>
      <c r="S18" s="67"/>
      <c r="U18" s="67"/>
      <c r="W18" s="67"/>
    </row>
    <row r="19" spans="2:23" ht="24" customHeight="1">
      <c r="B19" s="3"/>
      <c r="C19" s="6"/>
      <c r="D19" s="6"/>
      <c r="E19" s="6"/>
      <c r="H19" s="8"/>
      <c r="I19" s="8"/>
      <c r="J19" s="8"/>
      <c r="K19" s="8"/>
      <c r="L19" s="8"/>
      <c r="M19" s="8"/>
      <c r="N19" s="8"/>
      <c r="O19" s="8"/>
      <c r="P19" s="8"/>
      <c r="Q19" s="8"/>
      <c r="R19" s="8"/>
      <c r="S19" s="8"/>
      <c r="U19" s="7"/>
      <c r="W19" s="7"/>
    </row>
    <row r="20" spans="2:23" ht="24" customHeight="1">
      <c r="B20" s="25" t="s">
        <v>62</v>
      </c>
      <c r="C20" s="22"/>
      <c r="D20" s="22"/>
      <c r="E20" s="22"/>
      <c r="H20" s="24">
        <v>45658</v>
      </c>
      <c r="I20" s="24">
        <f>EDATE(H20,1)</f>
        <v>45689</v>
      </c>
      <c r="J20" s="24">
        <f>EDATE(I20,1)</f>
        <v>45717</v>
      </c>
      <c r="K20" s="24">
        <f>EDATE(J20,1)</f>
        <v>45748</v>
      </c>
      <c r="L20" s="24">
        <f>EDATE(K20,1)</f>
        <v>45778</v>
      </c>
      <c r="M20" s="24">
        <f>EDATE(L20,1)</f>
        <v>45809</v>
      </c>
      <c r="N20" s="24">
        <f t="shared" ref="N20:Q20" si="2">EDATE(M20,1)</f>
        <v>45839</v>
      </c>
      <c r="O20" s="24">
        <f t="shared" si="2"/>
        <v>45870</v>
      </c>
      <c r="P20" s="24">
        <f t="shared" si="2"/>
        <v>45901</v>
      </c>
      <c r="Q20" s="24">
        <f t="shared" si="2"/>
        <v>45931</v>
      </c>
      <c r="R20" s="24">
        <f t="shared" ref="R20" si="3">EDATE(Q20,1)</f>
        <v>45962</v>
      </c>
      <c r="S20" s="24">
        <f t="shared" ref="S20:T20" si="4">EDATE(R20,1)</f>
        <v>45992</v>
      </c>
      <c r="T20" s="4"/>
      <c r="U20" s="24" t="str">
        <f>"Jan/"&amp;PROPER(TEXT(MAX($H$7:$S$7),"mmm"))&amp;"-"&amp;RIGHT(W20,2)</f>
        <v>Jan/Jan-25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6.5" customHeight="1">
      <c r="B22" s="68"/>
      <c r="C22" s="68"/>
      <c r="D22" s="68"/>
      <c r="E22" s="68"/>
      <c r="H22" s="69"/>
      <c r="I22" s="69"/>
      <c r="J22" s="69"/>
      <c r="K22" s="69"/>
      <c r="L22" s="69"/>
      <c r="M22" s="69"/>
      <c r="N22" s="69"/>
      <c r="O22" s="69"/>
      <c r="P22" s="69"/>
      <c r="Q22" s="69"/>
      <c r="R22" s="69"/>
      <c r="S22" s="69"/>
      <c r="T22" s="4"/>
      <c r="U22" s="69"/>
      <c r="W22" s="69"/>
    </row>
    <row r="23" spans="2:23" ht="16.5" customHeight="1">
      <c r="B23" s="64" t="s">
        <v>63</v>
      </c>
      <c r="C23" s="64"/>
      <c r="D23" s="64"/>
      <c r="E23" s="64"/>
      <c r="H23" s="65">
        <f>H24+H25</f>
        <v>2508941.1799999997</v>
      </c>
      <c r="I23" s="65">
        <f t="shared" ref="I23:M23" si="5">I24+I25</f>
        <v>1536717.56</v>
      </c>
      <c r="J23" s="65">
        <f t="shared" si="5"/>
        <v>1276481.6499999997</v>
      </c>
      <c r="K23" s="65">
        <f t="shared" si="5"/>
        <v>2061048.11</v>
      </c>
      <c r="L23" s="65">
        <f t="shared" si="5"/>
        <v>2304154.9500000002</v>
      </c>
      <c r="M23" s="65">
        <f t="shared" si="5"/>
        <v>2107896.56</v>
      </c>
      <c r="N23" s="65">
        <f t="shared" ref="N23" si="6">N24+N25</f>
        <v>2739757.4499999997</v>
      </c>
      <c r="O23" s="65">
        <f t="shared" ref="O23:P23" si="7">O24+O25</f>
        <v>960745.66999999993</v>
      </c>
      <c r="P23" s="65">
        <f t="shared" si="7"/>
        <v>1776222.01</v>
      </c>
      <c r="Q23" s="65">
        <f t="shared" ref="Q23:S23" si="8">Q24+Q25</f>
        <v>54380.810000000005</v>
      </c>
      <c r="R23" s="65">
        <f t="shared" si="8"/>
        <v>41252.76</v>
      </c>
      <c r="S23" s="65">
        <f t="shared" si="8"/>
        <v>37263.86</v>
      </c>
      <c r="T23" s="4"/>
      <c r="U23" s="65">
        <f ca="1">SUM(OFFSET(A23,0,7,,MONTH(MAX($H$7:$S$7))))</f>
        <v>2508941.1799999997</v>
      </c>
      <c r="W23" s="65">
        <f>SUM(H23:S23)</f>
        <v>17404862.57</v>
      </c>
    </row>
    <row r="24" spans="2:23" ht="16.5" customHeight="1">
      <c r="B24" s="66" t="s">
        <v>37</v>
      </c>
      <c r="C24" s="66"/>
      <c r="D24" s="66"/>
      <c r="E24" s="66"/>
      <c r="H24" s="67">
        <v>2483337.17</v>
      </c>
      <c r="I24" s="67">
        <v>1503953</v>
      </c>
      <c r="J24" s="67">
        <v>1249188.5199999998</v>
      </c>
      <c r="K24" s="67">
        <v>2028256.56</v>
      </c>
      <c r="L24" s="67">
        <v>2275686.04</v>
      </c>
      <c r="M24" s="67">
        <v>2073142.67</v>
      </c>
      <c r="N24" s="67">
        <v>2706713.3</v>
      </c>
      <c r="O24" s="67">
        <v>935762.80999999994</v>
      </c>
      <c r="P24" s="67">
        <v>1731386.48</v>
      </c>
      <c r="Q24" s="67">
        <v>-3220.56</v>
      </c>
      <c r="R24" s="67">
        <v>-3175.14</v>
      </c>
      <c r="S24" s="67">
        <v>-3821.26</v>
      </c>
      <c r="T24" s="4"/>
      <c r="U24" s="67">
        <f t="shared" ref="U24:U28" ca="1" si="9">SUM(OFFSET(A24,0,7,,MONTH(MAX($H$7:$S$7))))</f>
        <v>2483337.17</v>
      </c>
      <c r="W24" s="67">
        <f>SUM(H24:S24)</f>
        <v>16977209.589999996</v>
      </c>
    </row>
    <row r="25" spans="2:23" ht="16.5" customHeight="1">
      <c r="B25" s="66" t="s">
        <v>38</v>
      </c>
      <c r="C25" s="66"/>
      <c r="D25" s="66"/>
      <c r="E25" s="66"/>
      <c r="H25" s="67">
        <v>25604.01</v>
      </c>
      <c r="I25" s="67">
        <v>32764.560000000005</v>
      </c>
      <c r="J25" s="67">
        <v>27293.129999999997</v>
      </c>
      <c r="K25" s="67">
        <v>32791.549999999996</v>
      </c>
      <c r="L25" s="67">
        <v>28468.910000000003</v>
      </c>
      <c r="M25" s="67">
        <v>34753.89</v>
      </c>
      <c r="N25" s="67">
        <v>33044.15</v>
      </c>
      <c r="O25" s="67">
        <v>24982.86</v>
      </c>
      <c r="P25" s="67">
        <v>44835.53</v>
      </c>
      <c r="Q25" s="67">
        <v>57601.37</v>
      </c>
      <c r="R25" s="67">
        <v>44427.9</v>
      </c>
      <c r="S25" s="67">
        <v>41085.120000000003</v>
      </c>
      <c r="T25" s="4"/>
      <c r="U25" s="67">
        <f t="shared" ca="1" si="9"/>
        <v>25604.01</v>
      </c>
      <c r="W25" s="67">
        <f t="shared" ref="W25:W28" si="10">SUM(H25:S25)</f>
        <v>427652.98</v>
      </c>
    </row>
    <row r="26" spans="2:23" ht="16.5" customHeight="1">
      <c r="B26" s="64" t="s">
        <v>39</v>
      </c>
      <c r="C26" s="64"/>
      <c r="D26" s="64"/>
      <c r="E26" s="64"/>
      <c r="H26" s="65">
        <v>-171666.28</v>
      </c>
      <c r="I26" s="65">
        <v>-162835.15000000002</v>
      </c>
      <c r="J26" s="65">
        <v>-121451.54</v>
      </c>
      <c r="K26" s="65">
        <v>-213261.63</v>
      </c>
      <c r="L26" s="65">
        <v>-205526.12</v>
      </c>
      <c r="M26" s="65">
        <v>-147277.71</v>
      </c>
      <c r="N26" s="65">
        <v>-362065.13</v>
      </c>
      <c r="O26" s="65">
        <v>-52125.47</v>
      </c>
      <c r="P26" s="65">
        <v>-117798.58000000002</v>
      </c>
      <c r="Q26" s="65">
        <v>-213362.19999999998</v>
      </c>
      <c r="R26" s="65">
        <v>-82684.73</v>
      </c>
      <c r="S26" s="65">
        <v>-77293.959999999992</v>
      </c>
      <c r="T26" s="4"/>
      <c r="U26" s="65">
        <f t="shared" ca="1" si="9"/>
        <v>-171666.28</v>
      </c>
      <c r="W26" s="65">
        <f t="shared" si="10"/>
        <v>-1927348.5</v>
      </c>
    </row>
    <row r="27" spans="2:23" ht="16.5" customHeight="1">
      <c r="B27" s="68" t="s">
        <v>40</v>
      </c>
      <c r="C27" s="68"/>
      <c r="D27" s="68"/>
      <c r="E27" s="68"/>
      <c r="H27" s="69">
        <f>H23+H26</f>
        <v>2337274.9</v>
      </c>
      <c r="I27" s="69">
        <f t="shared" ref="I27:M27" si="11">I23+I26</f>
        <v>1373882.4100000001</v>
      </c>
      <c r="J27" s="69">
        <f t="shared" si="11"/>
        <v>1155030.1099999996</v>
      </c>
      <c r="K27" s="69">
        <f t="shared" si="11"/>
        <v>1847786.48</v>
      </c>
      <c r="L27" s="69">
        <f t="shared" si="11"/>
        <v>2098628.83</v>
      </c>
      <c r="M27" s="69">
        <f t="shared" si="11"/>
        <v>1960618.85</v>
      </c>
      <c r="N27" s="69">
        <f t="shared" ref="N27" si="12">N23+N26</f>
        <v>2377692.3199999998</v>
      </c>
      <c r="O27" s="69">
        <f t="shared" ref="O27:P27" si="13">O23+O26</f>
        <v>908620.2</v>
      </c>
      <c r="P27" s="69">
        <f t="shared" si="13"/>
        <v>1658423.43</v>
      </c>
      <c r="Q27" s="69">
        <f t="shared" ref="Q27:S27" si="14">Q23+Q26</f>
        <v>-158981.38999999998</v>
      </c>
      <c r="R27" s="69">
        <f t="shared" si="14"/>
        <v>-41431.969999999994</v>
      </c>
      <c r="S27" s="69">
        <f t="shared" si="14"/>
        <v>-40030.099999999991</v>
      </c>
      <c r="T27" s="4"/>
      <c r="U27" s="69">
        <f t="shared" ca="1" si="9"/>
        <v>2337274.9</v>
      </c>
      <c r="W27" s="69">
        <f t="shared" si="10"/>
        <v>15477514.069999998</v>
      </c>
    </row>
    <row r="28" spans="2:23" ht="16.5" customHeight="1">
      <c r="B28" s="64" t="s">
        <v>45</v>
      </c>
      <c r="C28" s="64"/>
      <c r="D28" s="64"/>
      <c r="E28" s="64"/>
      <c r="H28" s="78">
        <v>1400074.5</v>
      </c>
      <c r="I28" s="78">
        <v>1400074.5</v>
      </c>
      <c r="J28" s="78">
        <v>1400074.5</v>
      </c>
      <c r="K28" s="78">
        <v>1400074.5</v>
      </c>
      <c r="L28" s="78">
        <v>2800149</v>
      </c>
      <c r="M28" s="78">
        <v>2184116.2200000002</v>
      </c>
      <c r="N28" s="78">
        <v>2268120.69</v>
      </c>
      <c r="O28" s="78">
        <v>140007.45000000001</v>
      </c>
      <c r="P28" s="78">
        <v>140007.45000000001</v>
      </c>
      <c r="Q28" s="78">
        <v>560029.80000000005</v>
      </c>
      <c r="R28" s="78">
        <v>1400074.5</v>
      </c>
      <c r="S28" s="78">
        <v>0</v>
      </c>
      <c r="T28" s="4"/>
      <c r="U28" s="65">
        <f t="shared" ca="1" si="9"/>
        <v>1400074.5</v>
      </c>
      <c r="W28" s="65">
        <f t="shared" si="10"/>
        <v>15092803.109999999</v>
      </c>
    </row>
    <row r="29" spans="2:23" ht="16.5" customHeight="1">
      <c r="B29" s="68" t="s">
        <v>41</v>
      </c>
      <c r="C29" s="70"/>
      <c r="D29" s="70"/>
      <c r="E29" s="70"/>
      <c r="H29" s="71">
        <f>H27/H31</f>
        <v>0.8346966179299744</v>
      </c>
      <c r="I29" s="71">
        <f t="shared" ref="I29:M29" si="15">I27/I31</f>
        <v>0.49064617989971254</v>
      </c>
      <c r="J29" s="71">
        <f t="shared" si="15"/>
        <v>0.41248880327439708</v>
      </c>
      <c r="K29" s="71">
        <f t="shared" si="15"/>
        <v>0.65988862735518716</v>
      </c>
      <c r="L29" s="71">
        <f t="shared" si="15"/>
        <v>0.74947041389583202</v>
      </c>
      <c r="M29" s="71">
        <f t="shared" si="15"/>
        <v>0.70018375807858801</v>
      </c>
      <c r="N29" s="71">
        <f t="shared" ref="N29:O29" si="16">N27/N31</f>
        <v>0.84913064269079963</v>
      </c>
      <c r="O29" s="71">
        <f t="shared" si="16"/>
        <v>0.32448994678497461</v>
      </c>
      <c r="P29" s="71">
        <f t="shared" ref="P29:Q29" si="17">P27/P31</f>
        <v>0.59226256531348864</v>
      </c>
      <c r="Q29" s="71">
        <f t="shared" si="17"/>
        <v>-5.6776046560379462E-2</v>
      </c>
      <c r="R29" s="71">
        <f t="shared" ref="R29:S29" si="18">R27/R31</f>
        <v>-1.4796344765939239E-2</v>
      </c>
      <c r="S29" s="71">
        <f t="shared" si="18"/>
        <v>-1.4295703550061083E-2</v>
      </c>
      <c r="T29" s="4"/>
      <c r="U29" s="71">
        <f ca="1">AVERAGE(OFFSET(A29,0,7,,MONTH(MAX($H$7:$S$7))))</f>
        <v>0.8346966179299744</v>
      </c>
      <c r="W29" s="71">
        <f>AVERAGE(H29:S29)</f>
        <v>0.46061578836221445</v>
      </c>
    </row>
    <row r="30" spans="2:23" ht="16.5" customHeight="1">
      <c r="B30" s="64" t="s">
        <v>42</v>
      </c>
      <c r="C30" s="76"/>
      <c r="D30" s="76"/>
      <c r="E30" s="76"/>
      <c r="H30" s="77">
        <f>H28/H31</f>
        <v>0.5</v>
      </c>
      <c r="I30" s="77">
        <f t="shared" ref="I30:M30" si="19">I28/I31</f>
        <v>0.5</v>
      </c>
      <c r="J30" s="77">
        <f t="shared" si="19"/>
        <v>0.5</v>
      </c>
      <c r="K30" s="77">
        <f t="shared" si="19"/>
        <v>0.5</v>
      </c>
      <c r="L30" s="77">
        <f t="shared" si="19"/>
        <v>1</v>
      </c>
      <c r="M30" s="77">
        <f t="shared" si="19"/>
        <v>0.78</v>
      </c>
      <c r="N30" s="77">
        <f t="shared" ref="N30" si="20">N28/N31</f>
        <v>0.80999999999999994</v>
      </c>
      <c r="O30" s="77">
        <f t="shared" ref="O30:P30" si="21">O28/O31</f>
        <v>0.05</v>
      </c>
      <c r="P30" s="77">
        <f t="shared" si="21"/>
        <v>0.05</v>
      </c>
      <c r="Q30" s="77">
        <f t="shared" ref="Q30:S30" si="22">Q28/Q31</f>
        <v>0.2</v>
      </c>
      <c r="R30" s="77">
        <f t="shared" si="22"/>
        <v>0.5</v>
      </c>
      <c r="S30" s="77">
        <f t="shared" si="22"/>
        <v>0</v>
      </c>
      <c r="T30" s="4"/>
      <c r="U30" s="77">
        <f ca="1">AVERAGE(OFFSET(A30,0,7,,MONTH(MAX($H$7:$S$7))))</f>
        <v>0.5</v>
      </c>
      <c r="W30" s="77">
        <f>AVERAGE(H30:S30)</f>
        <v>0.44916666666666666</v>
      </c>
    </row>
    <row r="31" spans="2:23" ht="16.5" customHeight="1">
      <c r="B31" s="66" t="s">
        <v>60</v>
      </c>
      <c r="C31" s="66"/>
      <c r="D31" s="66"/>
      <c r="E31" s="66"/>
      <c r="H31" s="67">
        <v>2800149</v>
      </c>
      <c r="I31" s="67">
        <v>2800149</v>
      </c>
      <c r="J31" s="67">
        <v>2800149</v>
      </c>
      <c r="K31" s="67">
        <v>2800149</v>
      </c>
      <c r="L31" s="67">
        <v>2800149</v>
      </c>
      <c r="M31" s="67">
        <v>2800149</v>
      </c>
      <c r="N31" s="67">
        <v>2800149</v>
      </c>
      <c r="O31" s="67">
        <v>2800149</v>
      </c>
      <c r="P31" s="67">
        <v>2800149</v>
      </c>
      <c r="Q31" s="67">
        <v>2800149</v>
      </c>
      <c r="R31" s="67">
        <v>2800149</v>
      </c>
      <c r="S31" s="67">
        <v>2800149</v>
      </c>
      <c r="T31" s="4"/>
      <c r="U31" s="67"/>
      <c r="W31" s="67"/>
    </row>
    <row r="32" spans="2:23" ht="24" customHeight="1">
      <c r="B32" s="3"/>
      <c r="C32" s="6"/>
      <c r="D32" s="6"/>
      <c r="E32" s="6"/>
      <c r="H32" s="8"/>
      <c r="I32" s="8"/>
      <c r="J32" s="8"/>
      <c r="K32" s="8"/>
      <c r="L32" s="8"/>
      <c r="M32" s="8"/>
      <c r="N32" s="8"/>
      <c r="O32" s="8"/>
      <c r="P32" s="8"/>
      <c r="Q32" s="8"/>
      <c r="R32" s="8"/>
      <c r="S32" s="8"/>
      <c r="U32" s="7"/>
      <c r="W32" s="7"/>
    </row>
    <row r="33" spans="22:22" ht="17.45" customHeight="1">
      <c r="V33" s="4"/>
    </row>
    <row r="34" spans="22:22" ht="17.45" customHeight="1">
      <c r="V3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U33"/>
  <sheetViews>
    <sheetView showGridLines="0" zoomScale="85" zoomScaleNormal="85" workbookViewId="0">
      <pane xSplit="7" ySplit="8" topLeftCell="CA9" activePane="bottomRight" state="frozen"/>
      <selection activeCell="G33" sqref="G33"/>
      <selection pane="topRight" activeCell="G33" sqref="G33"/>
      <selection pane="bottomLeft" activeCell="G33" sqref="G33"/>
      <selection pane="bottomRight" activeCell="CN1" sqref="CN1"/>
    </sheetView>
  </sheetViews>
  <sheetFormatPr defaultColWidth="10.7109375" defaultRowHeight="17.45" customHeight="1"/>
  <cols>
    <col min="1" max="1" width="1.7109375" style="4" customWidth="1"/>
    <col min="2" max="6" width="10.7109375" style="4"/>
    <col min="7" max="8" width="0.85546875" style="5" customWidth="1"/>
    <col min="9" max="92" width="12.7109375" style="4" customWidth="1"/>
    <col min="93" max="93" width="0.85546875" style="5" customWidth="1"/>
    <col min="94" max="94" width="15.7109375" style="4" customWidth="1"/>
    <col min="95" max="95" width="0.85546875" style="5" customWidth="1"/>
    <col min="96" max="96" width="15.7109375" style="4" customWidth="1"/>
    <col min="97" max="97" width="0.85546875" style="5" customWidth="1"/>
    <col min="98" max="16384" width="10.7109375" style="4"/>
  </cols>
  <sheetData>
    <row r="1" spans="2:99" ht="9.9499999999999993" customHeight="1"/>
    <row r="6" spans="2:99" ht="17.45" customHeight="1">
      <c r="CR6" s="33"/>
    </row>
    <row r="7" spans="2:99" ht="24.75" customHeight="1">
      <c r="B7" s="25" t="s">
        <v>36</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G7" si="29">EDATE(CC7,1)</f>
        <v>45689</v>
      </c>
      <c r="CE7" s="24">
        <f t="shared" si="29"/>
        <v>45717</v>
      </c>
      <c r="CF7" s="24">
        <f t="shared" si="29"/>
        <v>45748</v>
      </c>
      <c r="CG7" s="24">
        <f t="shared" si="29"/>
        <v>45778</v>
      </c>
      <c r="CH7" s="24">
        <f t="shared" ref="CH7" si="30">EDATE(CG7,1)</f>
        <v>45809</v>
      </c>
      <c r="CI7" s="24">
        <f t="shared" ref="CI7:CK7" si="31">EDATE(CH7,1)</f>
        <v>45839</v>
      </c>
      <c r="CJ7" s="24">
        <f t="shared" si="31"/>
        <v>45870</v>
      </c>
      <c r="CK7" s="24">
        <f t="shared" si="31"/>
        <v>45901</v>
      </c>
      <c r="CL7" s="24">
        <f t="shared" ref="CL7" si="32">EDATE(CK7,1)</f>
        <v>45931</v>
      </c>
      <c r="CM7" s="24">
        <f t="shared" ref="CM7:CN7" si="33">EDATE(CL7,1)</f>
        <v>45962</v>
      </c>
      <c r="CN7" s="24">
        <f t="shared" si="33"/>
        <v>45992</v>
      </c>
      <c r="CO7" s="23"/>
      <c r="CP7" s="60">
        <v>2025</v>
      </c>
      <c r="CQ7" s="23"/>
      <c r="CR7" s="26" t="str">
        <f>"Jan/"&amp;PROPER(TEXT(MAX(H7:CO7),"mmm"))&amp;"-24"</f>
        <v>Jan/Dez-24</v>
      </c>
      <c r="CS7" s="23"/>
      <c r="CT7" s="72" t="s">
        <v>43</v>
      </c>
      <c r="CU7" s="72" t="s">
        <v>43</v>
      </c>
    </row>
    <row r="8" spans="2:99" ht="5.0999999999999996" customHeight="1">
      <c r="B8" s="3"/>
      <c r="C8" s="6"/>
      <c r="D8" s="6"/>
      <c r="E8" s="6"/>
      <c r="F8" s="6"/>
      <c r="I8" s="59">
        <f t="shared" ref="I8" si="34">YEAR(I7)</f>
        <v>2019</v>
      </c>
      <c r="J8" s="59">
        <f t="shared" ref="J8:R8" si="35">YEAR(J7)</f>
        <v>2019</v>
      </c>
      <c r="K8" s="59">
        <f t="shared" si="35"/>
        <v>2019</v>
      </c>
      <c r="L8" s="59">
        <f t="shared" si="35"/>
        <v>2019</v>
      </c>
      <c r="M8" s="59">
        <f t="shared" si="35"/>
        <v>2019</v>
      </c>
      <c r="N8" s="59">
        <f t="shared" si="35"/>
        <v>2019</v>
      </c>
      <c r="O8" s="59">
        <f t="shared" si="35"/>
        <v>2019</v>
      </c>
      <c r="P8" s="59">
        <f t="shared" si="35"/>
        <v>2019</v>
      </c>
      <c r="Q8" s="59">
        <f t="shared" si="35"/>
        <v>2019</v>
      </c>
      <c r="R8" s="59">
        <f t="shared" si="35"/>
        <v>2019</v>
      </c>
      <c r="S8" s="59">
        <f t="shared" ref="S8:AF8" si="36">YEAR(S7)</f>
        <v>2019</v>
      </c>
      <c r="T8" s="59">
        <f t="shared" si="36"/>
        <v>2019</v>
      </c>
      <c r="U8" s="59">
        <f t="shared" si="36"/>
        <v>2020</v>
      </c>
      <c r="V8" s="59">
        <f t="shared" si="36"/>
        <v>2020</v>
      </c>
      <c r="W8" s="59">
        <f t="shared" si="36"/>
        <v>2020</v>
      </c>
      <c r="X8" s="59">
        <f t="shared" si="36"/>
        <v>2020</v>
      </c>
      <c r="Y8" s="59">
        <f t="shared" si="36"/>
        <v>2020</v>
      </c>
      <c r="Z8" s="59">
        <f t="shared" si="36"/>
        <v>2020</v>
      </c>
      <c r="AA8" s="59">
        <f t="shared" si="36"/>
        <v>2020</v>
      </c>
      <c r="AB8" s="59">
        <f t="shared" si="36"/>
        <v>2020</v>
      </c>
      <c r="AC8" s="59">
        <f t="shared" si="36"/>
        <v>2020</v>
      </c>
      <c r="AD8" s="59">
        <f t="shared" si="36"/>
        <v>2020</v>
      </c>
      <c r="AE8" s="59">
        <f t="shared" si="36"/>
        <v>2020</v>
      </c>
      <c r="AF8" s="59">
        <f t="shared" si="36"/>
        <v>2020</v>
      </c>
      <c r="AG8" s="59">
        <f t="shared" ref="AG8:AL8" si="37">YEAR(AG7)</f>
        <v>2021</v>
      </c>
      <c r="AH8" s="59">
        <f t="shared" si="37"/>
        <v>2021</v>
      </c>
      <c r="AI8" s="59">
        <f t="shared" si="37"/>
        <v>2021</v>
      </c>
      <c r="AJ8" s="59">
        <f t="shared" si="37"/>
        <v>2021</v>
      </c>
      <c r="AK8" s="59">
        <f t="shared" si="37"/>
        <v>2021</v>
      </c>
      <c r="AL8" s="59">
        <f t="shared" si="37"/>
        <v>2021</v>
      </c>
      <c r="AM8" s="59">
        <f t="shared" ref="AM8:AN8" si="38">YEAR(AM7)</f>
        <v>2021</v>
      </c>
      <c r="AN8" s="59">
        <f t="shared" si="38"/>
        <v>2021</v>
      </c>
      <c r="AO8" s="59">
        <f t="shared" ref="AO8:AP8" si="39">YEAR(AO7)</f>
        <v>2021</v>
      </c>
      <c r="AP8" s="59">
        <f t="shared" si="39"/>
        <v>2021</v>
      </c>
      <c r="AQ8" s="59">
        <f t="shared" ref="AQ8" si="40">YEAR(AQ7)</f>
        <v>2021</v>
      </c>
      <c r="AR8" s="59">
        <f t="shared" ref="AR8" si="41">YEAR(AR7)</f>
        <v>2021</v>
      </c>
      <c r="AS8" s="59">
        <f t="shared" ref="AS8" si="42">YEAR(AS7)</f>
        <v>2022</v>
      </c>
      <c r="AT8" s="59">
        <f t="shared" ref="AT8" si="43">YEAR(AT7)</f>
        <v>2022</v>
      </c>
      <c r="AU8" s="59">
        <f t="shared" ref="AU8" si="44">YEAR(AU7)</f>
        <v>2022</v>
      </c>
      <c r="AV8" s="59">
        <f t="shared" ref="AV8" si="45">YEAR(AV7)</f>
        <v>2022</v>
      </c>
      <c r="AW8" s="59">
        <f t="shared" ref="AW8" si="46">YEAR(AW7)</f>
        <v>2022</v>
      </c>
      <c r="AX8" s="59">
        <f t="shared" ref="AX8" si="47">YEAR(AX7)</f>
        <v>2022</v>
      </c>
      <c r="AY8" s="59">
        <f t="shared" ref="AY8" si="48">YEAR(AY7)</f>
        <v>2022</v>
      </c>
      <c r="AZ8" s="59">
        <f t="shared" ref="AZ8" si="49">YEAR(AZ7)</f>
        <v>2022</v>
      </c>
      <c r="BA8" s="59">
        <f t="shared" ref="BA8:BB8" si="50">YEAR(BA7)</f>
        <v>2022</v>
      </c>
      <c r="BB8" s="59">
        <f t="shared" si="50"/>
        <v>2022</v>
      </c>
      <c r="BC8" s="59">
        <f t="shared" ref="BC8:BD8" si="51">YEAR(BC7)</f>
        <v>2022</v>
      </c>
      <c r="BD8" s="59">
        <f t="shared" si="51"/>
        <v>2022</v>
      </c>
      <c r="BE8" s="59">
        <f t="shared" ref="BE8:BG8" si="52">YEAR(BE7)</f>
        <v>2023</v>
      </c>
      <c r="BF8" s="59">
        <f t="shared" si="52"/>
        <v>2023</v>
      </c>
      <c r="BG8" s="59">
        <f t="shared" si="52"/>
        <v>2023</v>
      </c>
      <c r="BH8" s="59">
        <f t="shared" ref="BH8:BI8" si="53">YEAR(BH7)</f>
        <v>2023</v>
      </c>
      <c r="BI8" s="59">
        <f t="shared" si="53"/>
        <v>2023</v>
      </c>
      <c r="BJ8" s="59">
        <f t="shared" ref="BJ8:BK8" si="54">YEAR(BJ7)</f>
        <v>2023</v>
      </c>
      <c r="BK8" s="59">
        <f t="shared" si="54"/>
        <v>2023</v>
      </c>
      <c r="BL8" s="59">
        <f t="shared" ref="BL8:BM8" si="55">YEAR(BL7)</f>
        <v>2023</v>
      </c>
      <c r="BM8" s="59">
        <f t="shared" si="55"/>
        <v>2023</v>
      </c>
      <c r="BN8" s="59">
        <f t="shared" ref="BN8:BP8" si="56">YEAR(BN7)</f>
        <v>2023</v>
      </c>
      <c r="BO8" s="59">
        <f t="shared" si="56"/>
        <v>2023</v>
      </c>
      <c r="BP8" s="59">
        <f t="shared" si="56"/>
        <v>2023</v>
      </c>
      <c r="BQ8" s="59">
        <f t="shared" ref="BQ8:BR8" si="57">YEAR(BQ7)</f>
        <v>2024</v>
      </c>
      <c r="BR8" s="59">
        <f t="shared" si="57"/>
        <v>2024</v>
      </c>
      <c r="BS8" s="59">
        <f t="shared" ref="BS8:BT8" si="58">YEAR(BS7)</f>
        <v>2024</v>
      </c>
      <c r="BT8" s="59">
        <f t="shared" si="58"/>
        <v>2024</v>
      </c>
      <c r="BU8" s="59">
        <f t="shared" ref="BU8" si="59">YEAR(BU7)</f>
        <v>2024</v>
      </c>
      <c r="BV8" s="59">
        <f t="shared" ref="BV8:BW8" si="60">YEAR(BV7)</f>
        <v>2024</v>
      </c>
      <c r="BW8" s="59">
        <f t="shared" si="60"/>
        <v>2024</v>
      </c>
      <c r="BX8" s="59">
        <f t="shared" ref="BX8:BY8" si="61">YEAR(BX7)</f>
        <v>2024</v>
      </c>
      <c r="BY8" s="59">
        <f t="shared" si="61"/>
        <v>2024</v>
      </c>
      <c r="BZ8" s="59">
        <f t="shared" ref="BZ8:CA8" si="62">YEAR(BZ7)</f>
        <v>2024</v>
      </c>
      <c r="CA8" s="59">
        <f t="shared" si="62"/>
        <v>2024</v>
      </c>
      <c r="CB8" s="59">
        <f t="shared" ref="CB8:CC8" si="63">YEAR(CB7)</f>
        <v>2024</v>
      </c>
      <c r="CC8" s="59">
        <f t="shared" si="63"/>
        <v>2025</v>
      </c>
      <c r="CD8" s="59">
        <f t="shared" ref="CD8" si="64">YEAR(CD7)</f>
        <v>2025</v>
      </c>
      <c r="CE8" s="59">
        <f t="shared" ref="CE8" si="65">YEAR(CE7)</f>
        <v>2025</v>
      </c>
      <c r="CF8" s="59">
        <f t="shared" ref="CF8:CG8" si="66">YEAR(CF7)</f>
        <v>2025</v>
      </c>
      <c r="CG8" s="59">
        <f t="shared" si="66"/>
        <v>2025</v>
      </c>
      <c r="CH8" s="59">
        <f t="shared" ref="CH8:CI8" si="67">YEAR(CH7)</f>
        <v>2025</v>
      </c>
      <c r="CI8" s="59">
        <f t="shared" si="67"/>
        <v>2025</v>
      </c>
      <c r="CJ8" s="59">
        <f t="shared" ref="CJ8:CK8" si="68">YEAR(CJ7)</f>
        <v>2025</v>
      </c>
      <c r="CK8" s="59">
        <f t="shared" si="68"/>
        <v>2025</v>
      </c>
      <c r="CL8" s="59">
        <f t="shared" ref="CL8:CM8" si="69">YEAR(CL7)</f>
        <v>2025</v>
      </c>
      <c r="CM8" s="59">
        <f t="shared" si="69"/>
        <v>2025</v>
      </c>
      <c r="CN8" s="59">
        <f t="shared" ref="CN8" si="70">YEAR(CN7)</f>
        <v>2025</v>
      </c>
      <c r="CP8" s="7"/>
      <c r="CR8" s="7"/>
    </row>
    <row r="9" spans="2:99"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27"/>
      <c r="CP9" s="7"/>
      <c r="CQ9" s="27"/>
      <c r="CR9" s="7"/>
      <c r="CS9" s="27"/>
    </row>
    <row r="10" spans="2:99" ht="17.45" customHeight="1">
      <c r="B10" s="32" t="s">
        <v>61</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27"/>
      <c r="CP10" s="10"/>
      <c r="CQ10" s="27"/>
      <c r="CR10" s="10"/>
      <c r="CS10" s="27"/>
    </row>
    <row r="11" spans="2:99" ht="17.45" customHeight="1">
      <c r="B11" s="39" t="s">
        <v>49</v>
      </c>
      <c r="C11" s="40"/>
      <c r="D11" s="40"/>
      <c r="E11" s="40"/>
      <c r="F11" s="40"/>
      <c r="G11" s="41"/>
      <c r="H11" s="41"/>
      <c r="I11" s="42">
        <v>3525368.33</v>
      </c>
      <c r="J11" s="42">
        <v>2411637.9099999992</v>
      </c>
      <c r="K11" s="42">
        <v>2350177.4599999995</v>
      </c>
      <c r="L11" s="42">
        <v>2351142.7200000007</v>
      </c>
      <c r="M11" s="42">
        <v>2382884.54</v>
      </c>
      <c r="N11" s="42">
        <v>2495792.3100000005</v>
      </c>
      <c r="O11" s="42">
        <v>2344263.3299999996</v>
      </c>
      <c r="P11" s="42">
        <v>2325758.2299999995</v>
      </c>
      <c r="Q11" s="42">
        <v>2497972.2500000005</v>
      </c>
      <c r="R11" s="42">
        <v>2474700.58</v>
      </c>
      <c r="S11" s="42">
        <v>2466442.8300000005</v>
      </c>
      <c r="T11" s="42">
        <v>2572726.48</v>
      </c>
      <c r="U11" s="42">
        <v>3985620.97</v>
      </c>
      <c r="V11" s="42">
        <v>2588225.5199999996</v>
      </c>
      <c r="W11" s="42">
        <v>2153297.06</v>
      </c>
      <c r="X11" s="42">
        <v>-34132.420000000006</v>
      </c>
      <c r="Y11" s="42">
        <v>866976.33000000007</v>
      </c>
      <c r="Z11" s="42">
        <v>153316.01</v>
      </c>
      <c r="AA11" s="42">
        <v>1199570.98</v>
      </c>
      <c r="AB11" s="42">
        <v>962922.90999999992</v>
      </c>
      <c r="AC11" s="42">
        <v>1151823.8399999999</v>
      </c>
      <c r="AD11" s="42">
        <v>1407500.1499999994</v>
      </c>
      <c r="AE11" s="42">
        <v>1596245.63</v>
      </c>
      <c r="AF11" s="42">
        <v>1774740.2499999998</v>
      </c>
      <c r="AG11" s="42">
        <v>1652551.2000000002</v>
      </c>
      <c r="AH11" s="42">
        <v>1711746.75</v>
      </c>
      <c r="AI11" s="42">
        <v>1783752.1300000004</v>
      </c>
      <c r="AJ11" s="42">
        <v>1085998.7799999993</v>
      </c>
      <c r="AK11" s="42">
        <v>1379721.6800000004</v>
      </c>
      <c r="AL11" s="42">
        <v>2344868.91</v>
      </c>
      <c r="AM11" s="42">
        <v>1743697.5599999994</v>
      </c>
      <c r="AN11" s="42">
        <v>2131153.3699999996</v>
      </c>
      <c r="AO11" s="42">
        <v>1877344.0699999996</v>
      </c>
      <c r="AP11" s="42">
        <v>1683745.98</v>
      </c>
      <c r="AQ11" s="42">
        <v>1945763.6100000003</v>
      </c>
      <c r="AR11" s="42">
        <v>2232279.6900000004</v>
      </c>
      <c r="AS11" s="42">
        <v>2443916.7099999995</v>
      </c>
      <c r="AT11" s="42">
        <v>2089454.61</v>
      </c>
      <c r="AU11" s="42">
        <v>2344176.3100000005</v>
      </c>
      <c r="AV11" s="42">
        <v>1736524.6400000001</v>
      </c>
      <c r="AW11" s="42">
        <v>2234987.61</v>
      </c>
      <c r="AX11" s="42">
        <v>2589954.8200000003</v>
      </c>
      <c r="AY11" s="42">
        <v>2122356.6</v>
      </c>
      <c r="AZ11" s="42">
        <v>2313442.6900000004</v>
      </c>
      <c r="BA11" s="42">
        <v>2351681.3246121434</v>
      </c>
      <c r="BB11" s="42">
        <v>2245255.3999999994</v>
      </c>
      <c r="BC11" s="42">
        <v>2491473.8299999996</v>
      </c>
      <c r="BD11" s="42">
        <v>2679106.4900000002</v>
      </c>
      <c r="BE11" s="42">
        <v>2733286.0700000012</v>
      </c>
      <c r="BF11" s="42">
        <v>2042577.4499999997</v>
      </c>
      <c r="BG11" s="42">
        <v>2660057.9099999997</v>
      </c>
      <c r="BH11" s="42">
        <v>1968410</v>
      </c>
      <c r="BI11" s="42">
        <v>2033133.71</v>
      </c>
      <c r="BJ11" s="42">
        <v>2897520.49</v>
      </c>
      <c r="BK11" s="42">
        <v>2379744.67</v>
      </c>
      <c r="BL11" s="42">
        <v>2312364.56</v>
      </c>
      <c r="BM11" s="42">
        <v>2189359.2000000002</v>
      </c>
      <c r="BN11" s="42">
        <v>2457514.9900000002</v>
      </c>
      <c r="BO11" s="42">
        <v>2079162.44</v>
      </c>
      <c r="BP11" s="42">
        <v>2326103.7799999998</v>
      </c>
      <c r="BQ11" s="42">
        <v>2389068.85</v>
      </c>
      <c r="BR11" s="42">
        <v>1959296.2799999996</v>
      </c>
      <c r="BS11" s="42">
        <v>2329947.8900000006</v>
      </c>
      <c r="BT11" s="42">
        <v>2028537.119999998</v>
      </c>
      <c r="BU11" s="42">
        <v>2302546.89</v>
      </c>
      <c r="BV11" s="42">
        <v>1651835.7200000009</v>
      </c>
      <c r="BW11" s="42">
        <v>1877011.7099999995</v>
      </c>
      <c r="BX11" s="42">
        <v>1397615.8</v>
      </c>
      <c r="BY11" s="42">
        <v>1436606.97</v>
      </c>
      <c r="BZ11" s="42">
        <v>1720029.0800000012</v>
      </c>
      <c r="CA11" s="42">
        <v>1455271.4700000007</v>
      </c>
      <c r="CB11" s="42">
        <v>1423444.1800000002</v>
      </c>
      <c r="CC11" s="42">
        <v>2314426.2400000007</v>
      </c>
      <c r="CD11" s="42">
        <v>1421529.2010000004</v>
      </c>
      <c r="CE11" s="42">
        <v>1439448.3099999998</v>
      </c>
      <c r="CF11" s="42">
        <v>1389320.59</v>
      </c>
      <c r="CG11" s="42">
        <v>1455709.71</v>
      </c>
      <c r="CH11" s="42">
        <v>1644933.6899999997</v>
      </c>
      <c r="CI11" s="42">
        <v>1052894.9700000004</v>
      </c>
      <c r="CJ11" s="42">
        <v>1369788.94</v>
      </c>
      <c r="CK11" s="42">
        <v>1665738.99</v>
      </c>
      <c r="CL11" s="42">
        <v>1587585.08</v>
      </c>
      <c r="CM11" s="42">
        <v>1606772.4000000004</v>
      </c>
      <c r="CN11" s="42">
        <v>1316393.24</v>
      </c>
      <c r="CO11" s="27"/>
      <c r="CP11" s="42">
        <f>SUMIFS($H11:$CO11,$H$8:$CO$8,$CP$7)</f>
        <v>18264541.360999998</v>
      </c>
      <c r="CQ11" s="27"/>
      <c r="CR11" s="42">
        <f ca="1">SUM(OFFSET($B11,0,COLUMN($BQ$7)-2,1,MONTH(MAX($H$7:$CO$7))))</f>
        <v>21971211.960000001</v>
      </c>
      <c r="CS11" s="27"/>
    </row>
    <row r="12" spans="2:99" ht="17.45" customHeight="1">
      <c r="B12" s="39" t="s">
        <v>50</v>
      </c>
      <c r="C12" s="40"/>
      <c r="D12" s="40"/>
      <c r="E12" s="40"/>
      <c r="F12" s="40"/>
      <c r="G12" s="41"/>
      <c r="H12" s="41"/>
      <c r="I12" s="42">
        <v>474957.02</v>
      </c>
      <c r="J12" s="42">
        <v>285564.74</v>
      </c>
      <c r="K12" s="42">
        <v>124186.04000000001</v>
      </c>
      <c r="L12" s="42">
        <v>161357.29999999999</v>
      </c>
      <c r="M12" s="42">
        <v>174521.60000000001</v>
      </c>
      <c r="N12" s="42">
        <v>155626.13</v>
      </c>
      <c r="O12" s="42">
        <v>152192.91</v>
      </c>
      <c r="P12" s="42">
        <v>441780.3</v>
      </c>
      <c r="Q12" s="42">
        <v>161071.29</v>
      </c>
      <c r="R12" s="42">
        <v>125579.88</v>
      </c>
      <c r="S12" s="42">
        <v>202052.06</v>
      </c>
      <c r="T12" s="42">
        <v>207719.63</v>
      </c>
      <c r="U12" s="42">
        <v>342656.12</v>
      </c>
      <c r="V12" s="42">
        <v>271382.19</v>
      </c>
      <c r="W12" s="42">
        <v>118779.66</v>
      </c>
      <c r="X12" s="42">
        <v>0</v>
      </c>
      <c r="Y12" s="42">
        <v>33052.339999999997</v>
      </c>
      <c r="Z12" s="42">
        <v>28614.329999999998</v>
      </c>
      <c r="AA12" s="42">
        <v>111229.79000000001</v>
      </c>
      <c r="AB12" s="42">
        <v>191424.38</v>
      </c>
      <c r="AC12" s="42">
        <v>275775.32</v>
      </c>
      <c r="AD12" s="42">
        <v>151651.51</v>
      </c>
      <c r="AE12" s="42">
        <v>211123.99</v>
      </c>
      <c r="AF12" s="42">
        <v>147857.97999999998</v>
      </c>
      <c r="AG12" s="42">
        <v>199731.15999999997</v>
      </c>
      <c r="AH12" s="42">
        <v>97818.44</v>
      </c>
      <c r="AI12" s="42">
        <v>88153.53</v>
      </c>
      <c r="AJ12" s="42">
        <v>46742.86</v>
      </c>
      <c r="AK12" s="42">
        <v>79658.59</v>
      </c>
      <c r="AL12" s="42">
        <v>68138</v>
      </c>
      <c r="AM12" s="42">
        <v>61169.25</v>
      </c>
      <c r="AN12" s="42">
        <v>88230.7</v>
      </c>
      <c r="AO12" s="42">
        <v>70123.41</v>
      </c>
      <c r="AP12" s="42">
        <v>70540.89</v>
      </c>
      <c r="AQ12" s="42">
        <v>169061.02</v>
      </c>
      <c r="AR12" s="42">
        <v>160792.26999999999</v>
      </c>
      <c r="AS12" s="42">
        <v>261844.66</v>
      </c>
      <c r="AT12" s="42">
        <v>97782</v>
      </c>
      <c r="AU12" s="42">
        <v>76531.14</v>
      </c>
      <c r="AV12" s="42">
        <v>124649.14000000001</v>
      </c>
      <c r="AW12" s="42">
        <v>107754.28000000001</v>
      </c>
      <c r="AX12" s="42">
        <v>105125.97</v>
      </c>
      <c r="AY12" s="42">
        <v>102379.06</v>
      </c>
      <c r="AZ12" s="42">
        <v>293630.34999999998</v>
      </c>
      <c r="BA12" s="42">
        <v>229028.43</v>
      </c>
      <c r="BB12" s="42">
        <v>99012.13</v>
      </c>
      <c r="BC12" s="42">
        <v>194674.94999999995</v>
      </c>
      <c r="BD12" s="42">
        <v>178658.57</v>
      </c>
      <c r="BE12" s="42">
        <v>227766.05000000002</v>
      </c>
      <c r="BF12" s="42">
        <v>190734.86000000002</v>
      </c>
      <c r="BG12" s="42">
        <v>114141.04</v>
      </c>
      <c r="BH12" s="42">
        <v>169795.65</v>
      </c>
      <c r="BI12" s="42">
        <v>208302.61000000002</v>
      </c>
      <c r="BJ12" s="42">
        <v>171705.80000000005</v>
      </c>
      <c r="BK12" s="42">
        <v>190200.84000000003</v>
      </c>
      <c r="BL12" s="42">
        <v>366160.90000000008</v>
      </c>
      <c r="BM12" s="42">
        <v>224618.24999999997</v>
      </c>
      <c r="BN12" s="42">
        <v>228415.55000000002</v>
      </c>
      <c r="BO12" s="42">
        <v>267575.19000000006</v>
      </c>
      <c r="BP12" s="42">
        <v>273051.63</v>
      </c>
      <c r="BQ12" s="42">
        <v>308317.33</v>
      </c>
      <c r="BR12" s="42">
        <v>349780.01</v>
      </c>
      <c r="BS12" s="42">
        <v>135728.04</v>
      </c>
      <c r="BT12" s="42">
        <v>172291.94999999998</v>
      </c>
      <c r="BU12" s="42">
        <v>198934.07000000004</v>
      </c>
      <c r="BV12" s="42">
        <v>194404.15</v>
      </c>
      <c r="BW12" s="42">
        <v>171288.78</v>
      </c>
      <c r="BX12" s="42">
        <v>262356.48000000004</v>
      </c>
      <c r="BY12" s="42">
        <v>161280.26999999999</v>
      </c>
      <c r="BZ12" s="42">
        <v>94137.86</v>
      </c>
      <c r="CA12" s="42">
        <v>50672.86</v>
      </c>
      <c r="CB12" s="42">
        <v>64257.390000000007</v>
      </c>
      <c r="CC12" s="42">
        <v>64750.390000000014</v>
      </c>
      <c r="CD12" s="42">
        <v>138643.63000000003</v>
      </c>
      <c r="CE12" s="42">
        <v>89466.12999999999</v>
      </c>
      <c r="CF12" s="42">
        <v>89839.58</v>
      </c>
      <c r="CG12" s="42">
        <v>191011.06999999998</v>
      </c>
      <c r="CH12" s="42">
        <v>159736.85</v>
      </c>
      <c r="CI12" s="42">
        <v>727152.33</v>
      </c>
      <c r="CJ12" s="42">
        <v>164247.94</v>
      </c>
      <c r="CK12" s="42">
        <v>154749.88999999996</v>
      </c>
      <c r="CL12" s="42">
        <v>152626.06999999995</v>
      </c>
      <c r="CM12" s="42">
        <v>194893.83</v>
      </c>
      <c r="CN12" s="42">
        <v>507833.61</v>
      </c>
      <c r="CO12" s="27"/>
      <c r="CP12" s="42">
        <f t="shared" ref="CP12:CP24" si="71">SUMIFS($H12:$CO12,$H$8:$CO$8,$CP$7)</f>
        <v>2634951.3199999998</v>
      </c>
      <c r="CQ12" s="27"/>
      <c r="CR12" s="42">
        <f t="shared" ref="CR12:CR24" ca="1" si="72">SUM(OFFSET($B12,0,COLUMN($BQ$7)-2,1,MONTH(MAX($H$7:$CO$7))))</f>
        <v>2163449.1900000004</v>
      </c>
      <c r="CS12" s="27"/>
    </row>
    <row r="13" spans="2:99" ht="17.45" customHeight="1">
      <c r="B13" s="39" t="s">
        <v>51</v>
      </c>
      <c r="C13" s="40"/>
      <c r="D13" s="40"/>
      <c r="E13" s="40"/>
      <c r="F13" s="40"/>
      <c r="G13" s="41"/>
      <c r="H13" s="41"/>
      <c r="I13" s="42">
        <v>428143.3</v>
      </c>
      <c r="J13" s="42">
        <v>465353.4599999999</v>
      </c>
      <c r="K13" s="42">
        <v>446110.09</v>
      </c>
      <c r="L13" s="42">
        <v>501442.07999999996</v>
      </c>
      <c r="M13" s="42">
        <v>501387.44000000006</v>
      </c>
      <c r="N13" s="42">
        <v>420395.07</v>
      </c>
      <c r="O13" s="42">
        <v>537574.79</v>
      </c>
      <c r="P13" s="42">
        <v>532160.47</v>
      </c>
      <c r="Q13" s="42">
        <v>511113.95999999996</v>
      </c>
      <c r="R13" s="42">
        <v>482498.68000000005</v>
      </c>
      <c r="S13" s="42">
        <v>569331.95000000007</v>
      </c>
      <c r="T13" s="42">
        <v>968069.79999999993</v>
      </c>
      <c r="U13" s="42">
        <v>507876.69000000006</v>
      </c>
      <c r="V13" s="42">
        <v>547268.64</v>
      </c>
      <c r="W13" s="42">
        <v>573165.29</v>
      </c>
      <c r="X13" s="42">
        <v>140545.29</v>
      </c>
      <c r="Y13" s="42">
        <v>96548.73</v>
      </c>
      <c r="Z13" s="42">
        <v>135158.13</v>
      </c>
      <c r="AA13" s="42">
        <v>102124.4</v>
      </c>
      <c r="AB13" s="42">
        <v>245394.46</v>
      </c>
      <c r="AC13" s="42">
        <v>203529.53</v>
      </c>
      <c r="AD13" s="42">
        <v>396687.25999999995</v>
      </c>
      <c r="AE13" s="42">
        <v>469267.73</v>
      </c>
      <c r="AF13" s="42">
        <v>637318.65999999992</v>
      </c>
      <c r="AG13" s="42">
        <v>546754.99</v>
      </c>
      <c r="AH13" s="42">
        <v>607386.37</v>
      </c>
      <c r="AI13" s="42">
        <v>646433.74</v>
      </c>
      <c r="AJ13" s="42">
        <v>187912.72</v>
      </c>
      <c r="AK13" s="42">
        <v>593848.42000000004</v>
      </c>
      <c r="AL13" s="42">
        <v>502659.03</v>
      </c>
      <c r="AM13" s="42">
        <v>507185.59000000008</v>
      </c>
      <c r="AN13" s="42">
        <v>582833.85</v>
      </c>
      <c r="AO13" s="42">
        <v>613070.71</v>
      </c>
      <c r="AP13" s="42">
        <v>532404.17000000004</v>
      </c>
      <c r="AQ13" s="42">
        <v>711629.95000000019</v>
      </c>
      <c r="AR13" s="42">
        <v>926242.79999999993</v>
      </c>
      <c r="AS13" s="42">
        <v>550715.83000000007</v>
      </c>
      <c r="AT13" s="42">
        <v>578300</v>
      </c>
      <c r="AU13" s="42">
        <v>575129.14</v>
      </c>
      <c r="AV13" s="42">
        <v>580657.60000000009</v>
      </c>
      <c r="AW13" s="42">
        <v>546932.10999999987</v>
      </c>
      <c r="AX13" s="42">
        <v>709158.21</v>
      </c>
      <c r="AY13" s="42">
        <v>660501.5</v>
      </c>
      <c r="AZ13" s="42">
        <v>513590.33000000007</v>
      </c>
      <c r="BA13" s="42">
        <v>697139.76</v>
      </c>
      <c r="BB13" s="42">
        <v>618474.47</v>
      </c>
      <c r="BC13" s="42">
        <v>665275.92000000004</v>
      </c>
      <c r="BD13" s="42">
        <v>812776.14000000013</v>
      </c>
      <c r="BE13" s="42">
        <v>588154.71000000008</v>
      </c>
      <c r="BF13" s="42">
        <v>544899.26</v>
      </c>
      <c r="BG13" s="42">
        <v>486130.0500000001</v>
      </c>
      <c r="BH13" s="42">
        <v>515078.25000000023</v>
      </c>
      <c r="BI13" s="42">
        <v>626325.69000000006</v>
      </c>
      <c r="BJ13" s="42">
        <v>568902.16</v>
      </c>
      <c r="BK13" s="42">
        <v>660716.78</v>
      </c>
      <c r="BL13" s="42">
        <v>643215.94000000006</v>
      </c>
      <c r="BM13" s="42">
        <v>558155.46</v>
      </c>
      <c r="BN13" s="42">
        <v>569955.51</v>
      </c>
      <c r="BO13" s="42">
        <v>557370.43000000005</v>
      </c>
      <c r="BP13" s="42">
        <v>671845.21000000031</v>
      </c>
      <c r="BQ13" s="42">
        <v>541244.69999999995</v>
      </c>
      <c r="BR13" s="42">
        <v>549257.62000000011</v>
      </c>
      <c r="BS13" s="42">
        <v>511295.9</v>
      </c>
      <c r="BT13" s="42">
        <v>424487.49000000005</v>
      </c>
      <c r="BU13" s="42">
        <v>556805.18999999994</v>
      </c>
      <c r="BV13" s="42">
        <v>516123.97</v>
      </c>
      <c r="BW13" s="42">
        <v>549583.50000000023</v>
      </c>
      <c r="BX13" s="42">
        <v>505687.11</v>
      </c>
      <c r="BY13" s="42">
        <v>542854.29</v>
      </c>
      <c r="BZ13" s="42">
        <v>640847.6399999999</v>
      </c>
      <c r="CA13" s="42">
        <v>634306.7300000001</v>
      </c>
      <c r="CB13" s="42">
        <v>713791.75</v>
      </c>
      <c r="CC13" s="42">
        <v>531195.94999999995</v>
      </c>
      <c r="CD13" s="42">
        <v>526993.81999999983</v>
      </c>
      <c r="CE13" s="42">
        <v>382075.69</v>
      </c>
      <c r="CF13" s="42">
        <v>526771.21000000008</v>
      </c>
      <c r="CG13" s="42">
        <v>436787.67000000004</v>
      </c>
      <c r="CH13" s="42">
        <v>495498.69</v>
      </c>
      <c r="CI13" s="42">
        <v>610445.68000000005</v>
      </c>
      <c r="CJ13" s="42">
        <v>543377.57999999996</v>
      </c>
      <c r="CK13" s="42">
        <v>488039.83</v>
      </c>
      <c r="CL13" s="42">
        <v>435886.32000000007</v>
      </c>
      <c r="CM13" s="42">
        <v>483421.68999999994</v>
      </c>
      <c r="CN13" s="42">
        <v>587832.85999999987</v>
      </c>
      <c r="CO13" s="27"/>
      <c r="CP13" s="42"/>
      <c r="CQ13" s="27"/>
      <c r="CR13" s="42"/>
      <c r="CS13" s="27"/>
    </row>
    <row r="14" spans="2:99" ht="17.45" customHeight="1">
      <c r="B14" s="39" t="s">
        <v>21</v>
      </c>
      <c r="C14" s="40"/>
      <c r="D14" s="40"/>
      <c r="E14" s="40"/>
      <c r="F14" s="40"/>
      <c r="G14" s="41"/>
      <c r="H14" s="41"/>
      <c r="I14" s="42">
        <v>34357.759999999776</v>
      </c>
      <c r="J14" s="42">
        <v>68202.699999999721</v>
      </c>
      <c r="K14" s="42">
        <v>80253.060000000522</v>
      </c>
      <c r="L14" s="42">
        <v>38202.259999999776</v>
      </c>
      <c r="M14" s="42">
        <v>31545.029999999795</v>
      </c>
      <c r="N14" s="42">
        <v>55098.529999999795</v>
      </c>
      <c r="O14" s="42">
        <v>50057.099999999627</v>
      </c>
      <c r="P14" s="42">
        <v>27878.620000000112</v>
      </c>
      <c r="Q14" s="42">
        <v>17466.979999999981</v>
      </c>
      <c r="R14" s="42">
        <v>55834.319999999367</v>
      </c>
      <c r="S14" s="42">
        <v>77938.66999999946</v>
      </c>
      <c r="T14" s="42">
        <v>41383.479999999981</v>
      </c>
      <c r="U14" s="42">
        <v>363790.8599999994</v>
      </c>
      <c r="V14" s="42">
        <v>48357.639999999199</v>
      </c>
      <c r="W14" s="42">
        <v>29218.399999999907</v>
      </c>
      <c r="X14" s="42">
        <v>0</v>
      </c>
      <c r="Y14" s="42">
        <v>6575</v>
      </c>
      <c r="Z14" s="42">
        <v>49633.910000000033</v>
      </c>
      <c r="AA14" s="42">
        <v>4499.2199999999721</v>
      </c>
      <c r="AB14" s="42">
        <v>10345.040000000037</v>
      </c>
      <c r="AC14" s="42">
        <v>142045.07000000007</v>
      </c>
      <c r="AD14" s="42">
        <v>74024.889999999898</v>
      </c>
      <c r="AE14" s="42">
        <v>59629.879999999888</v>
      </c>
      <c r="AF14" s="42">
        <v>2812.2599999997765</v>
      </c>
      <c r="AG14" s="42">
        <v>27701.699999999721</v>
      </c>
      <c r="AH14" s="42">
        <v>7898.4699999997392</v>
      </c>
      <c r="AI14" s="42">
        <v>32851.950000000186</v>
      </c>
      <c r="AJ14" s="42">
        <v>851.06000000005588</v>
      </c>
      <c r="AK14" s="42">
        <v>42749.310000000056</v>
      </c>
      <c r="AL14" s="42">
        <v>33462.879999999423</v>
      </c>
      <c r="AM14" s="42">
        <v>12894.989999999758</v>
      </c>
      <c r="AN14" s="42">
        <v>19056.129999999888</v>
      </c>
      <c r="AO14" s="42">
        <v>39220.989999999758</v>
      </c>
      <c r="AP14" s="42">
        <v>53148.270000000019</v>
      </c>
      <c r="AQ14" s="42">
        <v>8472.5300000002608</v>
      </c>
      <c r="AR14" s="42">
        <v>8527.2599999997765</v>
      </c>
      <c r="AS14" s="42">
        <v>5226.5499999998137</v>
      </c>
      <c r="AT14" s="42">
        <v>1609.7000000001863</v>
      </c>
      <c r="AU14" s="42">
        <v>51109.450000000186</v>
      </c>
      <c r="AV14" s="42">
        <v>10279.299999999814</v>
      </c>
      <c r="AW14" s="42">
        <v>18439</v>
      </c>
      <c r="AX14" s="42">
        <v>10413.89000000013</v>
      </c>
      <c r="AY14" s="42">
        <v>5614.2299999999814</v>
      </c>
      <c r="AZ14" s="42">
        <v>6499.0400000000373</v>
      </c>
      <c r="BA14" s="42">
        <v>11099.479999999516</v>
      </c>
      <c r="BB14" s="42">
        <v>45849.990000000224</v>
      </c>
      <c r="BC14" s="42">
        <v>81210.290000000037</v>
      </c>
      <c r="BD14" s="42">
        <v>653268.28000000026</v>
      </c>
      <c r="BE14" s="42">
        <v>59779.939999999944</v>
      </c>
      <c r="BF14" s="42">
        <v>22249.299999999814</v>
      </c>
      <c r="BG14" s="42">
        <v>154121.62999999989</v>
      </c>
      <c r="BH14" s="42">
        <v>27551.529999999795</v>
      </c>
      <c r="BI14" s="42">
        <v>34152.370000000112</v>
      </c>
      <c r="BJ14" s="42">
        <v>118749.01000000024</v>
      </c>
      <c r="BK14" s="42">
        <v>208600.10999999987</v>
      </c>
      <c r="BL14" s="42">
        <v>65782.290000000037</v>
      </c>
      <c r="BM14" s="42">
        <v>73504.100000000093</v>
      </c>
      <c r="BN14" s="42">
        <v>32059.810000000056</v>
      </c>
      <c r="BO14" s="42">
        <v>20366.489999999758</v>
      </c>
      <c r="BP14" s="42">
        <v>12359.470000000205</v>
      </c>
      <c r="BQ14" s="42">
        <v>23501.209999999963</v>
      </c>
      <c r="BR14" s="42">
        <v>40681.449999999721</v>
      </c>
      <c r="BS14" s="42">
        <v>11125.209999999963</v>
      </c>
      <c r="BT14" s="42">
        <v>22216.479999999981</v>
      </c>
      <c r="BU14" s="42">
        <v>865307.40999999968</v>
      </c>
      <c r="BV14" s="42">
        <v>31777.120000000112</v>
      </c>
      <c r="BW14" s="42">
        <v>38131.120000000112</v>
      </c>
      <c r="BX14" s="42">
        <v>39314.770000000019</v>
      </c>
      <c r="BY14" s="42">
        <v>23186.120000000112</v>
      </c>
      <c r="BZ14" s="42">
        <v>23866.149999999907</v>
      </c>
      <c r="CA14" s="42">
        <v>28999.35999999987</v>
      </c>
      <c r="CB14" s="42">
        <v>1476936.96</v>
      </c>
      <c r="CC14" s="42">
        <v>3055.5499999993481</v>
      </c>
      <c r="CD14" s="42">
        <v>60000.000000000233</v>
      </c>
      <c r="CE14" s="42">
        <v>3055.5500000000466</v>
      </c>
      <c r="CF14" s="42">
        <v>684.07999999984168</v>
      </c>
      <c r="CG14" s="42">
        <v>1056.0399999998044</v>
      </c>
      <c r="CH14" s="42">
        <v>1710.4699999997392</v>
      </c>
      <c r="CI14" s="42">
        <v>36811.319999999832</v>
      </c>
      <c r="CJ14" s="42">
        <v>13532.399999999674</v>
      </c>
      <c r="CK14" s="42">
        <v>17528.490000000224</v>
      </c>
      <c r="CL14" s="42">
        <v>31350.279999999795</v>
      </c>
      <c r="CM14" s="42">
        <v>28946.060000000056</v>
      </c>
      <c r="CN14" s="42">
        <v>12285.860000000335</v>
      </c>
      <c r="CO14" s="27"/>
      <c r="CP14" s="42">
        <f t="shared" si="71"/>
        <v>210016.09999999893</v>
      </c>
      <c r="CQ14" s="27"/>
      <c r="CR14" s="42">
        <f t="shared" ca="1" si="72"/>
        <v>2625043.3599999994</v>
      </c>
      <c r="CS14" s="27"/>
    </row>
    <row r="15" spans="2:99" ht="17.45" customHeight="1">
      <c r="B15" s="28" t="s">
        <v>22</v>
      </c>
      <c r="C15" s="16"/>
      <c r="D15" s="16"/>
      <c r="E15" s="16"/>
      <c r="F15" s="16"/>
      <c r="G15" s="27"/>
      <c r="H15" s="27"/>
      <c r="I15" s="29">
        <f>SUM(I11:I14)</f>
        <v>4462826.41</v>
      </c>
      <c r="J15" s="29">
        <f t="shared" ref="J15:BU15" si="73">SUM(J11:J14)</f>
        <v>3230758.8099999991</v>
      </c>
      <c r="K15" s="29">
        <f t="shared" si="73"/>
        <v>3000726.65</v>
      </c>
      <c r="L15" s="29">
        <f t="shared" si="73"/>
        <v>3052144.3600000003</v>
      </c>
      <c r="M15" s="29">
        <f t="shared" si="73"/>
        <v>3090338.61</v>
      </c>
      <c r="N15" s="29">
        <f t="shared" si="73"/>
        <v>3126912.04</v>
      </c>
      <c r="O15" s="29">
        <f t="shared" si="73"/>
        <v>3084088.1299999994</v>
      </c>
      <c r="P15" s="29">
        <f t="shared" si="73"/>
        <v>3327577.6199999992</v>
      </c>
      <c r="Q15" s="29">
        <f t="shared" si="73"/>
        <v>3187624.4800000004</v>
      </c>
      <c r="R15" s="29">
        <f t="shared" si="73"/>
        <v>3138613.4599999995</v>
      </c>
      <c r="S15" s="29">
        <f t="shared" si="73"/>
        <v>3315765.5100000002</v>
      </c>
      <c r="T15" s="29">
        <f t="shared" si="73"/>
        <v>3789899.3899999997</v>
      </c>
      <c r="U15" s="29">
        <f t="shared" si="73"/>
        <v>5199944.6399999997</v>
      </c>
      <c r="V15" s="29">
        <f t="shared" si="73"/>
        <v>3455233.9899999988</v>
      </c>
      <c r="W15" s="29">
        <f t="shared" si="73"/>
        <v>2874460.41</v>
      </c>
      <c r="X15" s="29">
        <f t="shared" si="73"/>
        <v>106412.87</v>
      </c>
      <c r="Y15" s="29">
        <f t="shared" si="73"/>
        <v>1003152.4</v>
      </c>
      <c r="Z15" s="29">
        <f t="shared" si="73"/>
        <v>366722.38</v>
      </c>
      <c r="AA15" s="29">
        <f t="shared" si="73"/>
        <v>1417424.39</v>
      </c>
      <c r="AB15" s="29">
        <f t="shared" si="73"/>
        <v>1410086.79</v>
      </c>
      <c r="AC15" s="29">
        <f t="shared" si="73"/>
        <v>1773173.76</v>
      </c>
      <c r="AD15" s="29">
        <f t="shared" si="73"/>
        <v>2029863.8099999994</v>
      </c>
      <c r="AE15" s="29">
        <f t="shared" si="73"/>
        <v>2336267.2299999995</v>
      </c>
      <c r="AF15" s="29">
        <f t="shared" si="73"/>
        <v>2562729.1499999994</v>
      </c>
      <c r="AG15" s="29">
        <f t="shared" si="73"/>
        <v>2426739.0499999998</v>
      </c>
      <c r="AH15" s="29">
        <f t="shared" si="73"/>
        <v>2424850.0299999998</v>
      </c>
      <c r="AI15" s="29">
        <f t="shared" si="73"/>
        <v>2551191.3500000006</v>
      </c>
      <c r="AJ15" s="29">
        <f t="shared" si="73"/>
        <v>1321505.4199999995</v>
      </c>
      <c r="AK15" s="29">
        <f t="shared" si="73"/>
        <v>2095978.0000000005</v>
      </c>
      <c r="AL15" s="29">
        <f t="shared" si="73"/>
        <v>2949128.82</v>
      </c>
      <c r="AM15" s="29">
        <f t="shared" si="73"/>
        <v>2324947.3899999992</v>
      </c>
      <c r="AN15" s="29">
        <f t="shared" si="73"/>
        <v>2821274.05</v>
      </c>
      <c r="AO15" s="29">
        <f t="shared" si="73"/>
        <v>2599759.1799999992</v>
      </c>
      <c r="AP15" s="29">
        <f t="shared" si="73"/>
        <v>2339839.31</v>
      </c>
      <c r="AQ15" s="29">
        <f t="shared" si="73"/>
        <v>2834927.1100000008</v>
      </c>
      <c r="AR15" s="29">
        <f t="shared" si="73"/>
        <v>3327842.02</v>
      </c>
      <c r="AS15" s="29">
        <f t="shared" si="73"/>
        <v>3261703.7499999995</v>
      </c>
      <c r="AT15" s="29">
        <f t="shared" si="73"/>
        <v>2767146.3100000005</v>
      </c>
      <c r="AU15" s="29">
        <f t="shared" si="73"/>
        <v>3046946.040000001</v>
      </c>
      <c r="AV15" s="29">
        <f t="shared" si="73"/>
        <v>2452110.6800000002</v>
      </c>
      <c r="AW15" s="29">
        <f t="shared" si="73"/>
        <v>2908112.9999999995</v>
      </c>
      <c r="AX15" s="29">
        <f t="shared" si="73"/>
        <v>3414652.8900000006</v>
      </c>
      <c r="AY15" s="29">
        <f t="shared" si="73"/>
        <v>2890851.39</v>
      </c>
      <c r="AZ15" s="29">
        <f t="shared" si="73"/>
        <v>3127162.4100000006</v>
      </c>
      <c r="BA15" s="29">
        <f t="shared" si="73"/>
        <v>3288948.9946121434</v>
      </c>
      <c r="BB15" s="29">
        <f t="shared" si="73"/>
        <v>3008591.9899999993</v>
      </c>
      <c r="BC15" s="29">
        <f t="shared" si="73"/>
        <v>3432634.9899999993</v>
      </c>
      <c r="BD15" s="29">
        <f t="shared" si="73"/>
        <v>4323809.4800000004</v>
      </c>
      <c r="BE15" s="29">
        <f t="shared" si="73"/>
        <v>3608986.7700000009</v>
      </c>
      <c r="BF15" s="29">
        <f t="shared" si="73"/>
        <v>2800460.8699999992</v>
      </c>
      <c r="BG15" s="29">
        <f t="shared" si="73"/>
        <v>3414450.63</v>
      </c>
      <c r="BH15" s="29">
        <f t="shared" si="73"/>
        <v>2680835.4300000002</v>
      </c>
      <c r="BI15" s="29">
        <f t="shared" si="73"/>
        <v>2901914.38</v>
      </c>
      <c r="BJ15" s="29">
        <f t="shared" si="73"/>
        <v>3756877.4600000004</v>
      </c>
      <c r="BK15" s="29">
        <f t="shared" si="73"/>
        <v>3439262.4</v>
      </c>
      <c r="BL15" s="29">
        <f t="shared" si="73"/>
        <v>3387523.69</v>
      </c>
      <c r="BM15" s="29">
        <f t="shared" si="73"/>
        <v>3045637.0100000002</v>
      </c>
      <c r="BN15" s="29">
        <f t="shared" si="73"/>
        <v>3287945.86</v>
      </c>
      <c r="BO15" s="29">
        <f t="shared" si="73"/>
        <v>2924474.55</v>
      </c>
      <c r="BP15" s="29">
        <f t="shared" si="73"/>
        <v>3283360.0900000003</v>
      </c>
      <c r="BQ15" s="29">
        <f t="shared" si="73"/>
        <v>3262132.09</v>
      </c>
      <c r="BR15" s="29">
        <f t="shared" si="73"/>
        <v>2899015.3599999994</v>
      </c>
      <c r="BS15" s="29">
        <f t="shared" si="73"/>
        <v>2988097.0400000005</v>
      </c>
      <c r="BT15" s="29">
        <f t="shared" si="73"/>
        <v>2647533.0399999982</v>
      </c>
      <c r="BU15" s="29">
        <f t="shared" si="73"/>
        <v>3923593.5599999996</v>
      </c>
      <c r="BV15" s="29">
        <f t="shared" ref="BV15:CG15" si="74">SUM(BV11:BV14)</f>
        <v>2394140.9600000009</v>
      </c>
      <c r="BW15" s="29">
        <f t="shared" si="74"/>
        <v>2636015.11</v>
      </c>
      <c r="BX15" s="29">
        <f t="shared" si="74"/>
        <v>2204974.16</v>
      </c>
      <c r="BY15" s="29">
        <f t="shared" si="74"/>
        <v>2163927.6500000004</v>
      </c>
      <c r="BZ15" s="29">
        <f t="shared" si="74"/>
        <v>2478880.7300000009</v>
      </c>
      <c r="CA15" s="29">
        <f t="shared" si="74"/>
        <v>2169250.4200000009</v>
      </c>
      <c r="CB15" s="29">
        <f t="shared" si="74"/>
        <v>3678430.2800000003</v>
      </c>
      <c r="CC15" s="29">
        <f t="shared" si="74"/>
        <v>2913428.1300000004</v>
      </c>
      <c r="CD15" s="29">
        <f t="shared" si="74"/>
        <v>2147166.6510000005</v>
      </c>
      <c r="CE15" s="29">
        <f t="shared" si="74"/>
        <v>1914045.6799999997</v>
      </c>
      <c r="CF15" s="29">
        <f t="shared" si="74"/>
        <v>2006615.4600000002</v>
      </c>
      <c r="CG15" s="29">
        <f t="shared" si="74"/>
        <v>2084564.49</v>
      </c>
      <c r="CH15" s="29">
        <f t="shared" ref="CH15:CI15" si="75">SUM(CH11:CH14)</f>
        <v>2301879.6999999997</v>
      </c>
      <c r="CI15" s="29">
        <f t="shared" si="75"/>
        <v>2427304.3000000003</v>
      </c>
      <c r="CJ15" s="29">
        <f t="shared" ref="CJ15:CK15" si="76">SUM(CJ11:CJ14)</f>
        <v>2090946.8599999996</v>
      </c>
      <c r="CK15" s="29">
        <f t="shared" si="76"/>
        <v>2326057.2000000002</v>
      </c>
      <c r="CL15" s="29">
        <f t="shared" ref="CL15:CM15" si="77">SUM(CL11:CL14)</f>
        <v>2207447.7499999995</v>
      </c>
      <c r="CM15" s="29">
        <f t="shared" si="77"/>
        <v>2314033.9800000004</v>
      </c>
      <c r="CN15" s="29">
        <f t="shared" ref="CN15" si="78">SUM(CN11:CN14)</f>
        <v>2424345.5700000003</v>
      </c>
      <c r="CO15" s="27"/>
      <c r="CP15" s="29">
        <f t="shared" si="71"/>
        <v>27157835.771000002</v>
      </c>
      <c r="CQ15" s="27"/>
      <c r="CR15" s="29">
        <f t="shared" ca="1" si="72"/>
        <v>33445990.400000002</v>
      </c>
      <c r="CS15" s="27"/>
    </row>
    <row r="16" spans="2:99" s="43" customFormat="1" ht="17.45" customHeight="1">
      <c r="B16" s="39" t="s">
        <v>23</v>
      </c>
      <c r="C16" s="40"/>
      <c r="D16" s="40"/>
      <c r="E16" s="40"/>
      <c r="F16" s="40"/>
      <c r="G16" s="41"/>
      <c r="H16" s="41"/>
      <c r="I16" s="42">
        <v>-119673.20000000001</v>
      </c>
      <c r="J16" s="42">
        <v>-108273.64</v>
      </c>
      <c r="K16" s="42">
        <v>-421366.76</v>
      </c>
      <c r="L16" s="42">
        <v>-137946.23000000001</v>
      </c>
      <c r="M16" s="42">
        <v>-420723.63</v>
      </c>
      <c r="N16" s="42">
        <v>-441689.28</v>
      </c>
      <c r="O16" s="42">
        <v>-373830.80000000005</v>
      </c>
      <c r="P16" s="42">
        <v>-388475.8</v>
      </c>
      <c r="Q16" s="42">
        <v>-388506.15</v>
      </c>
      <c r="R16" s="42">
        <v>-445500.75</v>
      </c>
      <c r="S16" s="42">
        <v>-447612.25</v>
      </c>
      <c r="T16" s="42">
        <v>-445531.99</v>
      </c>
      <c r="U16" s="42">
        <v>-521998.04</v>
      </c>
      <c r="V16" s="42">
        <v>-31362.809999999998</v>
      </c>
      <c r="W16" s="42">
        <v>-415087.44999999995</v>
      </c>
      <c r="X16" s="42">
        <v>-252174.96</v>
      </c>
      <c r="Y16" s="42">
        <v>-175954.16999999998</v>
      </c>
      <c r="Z16" s="42">
        <v>-489597.32</v>
      </c>
      <c r="AA16" s="42">
        <v>-85852.19</v>
      </c>
      <c r="AB16" s="42">
        <v>-109251.52</v>
      </c>
      <c r="AC16" s="42">
        <v>-1425176.51</v>
      </c>
      <c r="AD16" s="42">
        <v>-1092514.58</v>
      </c>
      <c r="AE16" s="42">
        <v>-1207553.5</v>
      </c>
      <c r="AF16" s="42">
        <v>-782314.3</v>
      </c>
      <c r="AG16" s="42">
        <v>-337999.02</v>
      </c>
      <c r="AH16" s="42">
        <v>-533990.86</v>
      </c>
      <c r="AI16" s="42">
        <v>-1095719.26</v>
      </c>
      <c r="AJ16" s="42">
        <v>-1057883.02</v>
      </c>
      <c r="AK16" s="42">
        <v>-1014337.38</v>
      </c>
      <c r="AL16" s="42">
        <v>-989408.55</v>
      </c>
      <c r="AM16" s="42">
        <v>-1040659.03</v>
      </c>
      <c r="AN16" s="42">
        <v>-1073218.5600000001</v>
      </c>
      <c r="AO16" s="42">
        <v>-1110014.8999999999</v>
      </c>
      <c r="AP16" s="42">
        <v>-1088770.3899999999</v>
      </c>
      <c r="AQ16" s="42">
        <v>-1074830.22</v>
      </c>
      <c r="AR16" s="42">
        <v>-1028480.25</v>
      </c>
      <c r="AS16" s="42">
        <v>-263630.02999999997</v>
      </c>
      <c r="AT16" s="42">
        <v>-492390.12</v>
      </c>
      <c r="AU16" s="42">
        <v>-1039881.8300000001</v>
      </c>
      <c r="AV16" s="42">
        <v>-853931.32000000007</v>
      </c>
      <c r="AW16" s="42">
        <v>0</v>
      </c>
      <c r="AX16" s="42">
        <v>-1474585</v>
      </c>
      <c r="AY16" s="42">
        <v>-904558.49</v>
      </c>
      <c r="AZ16" s="42">
        <v>-911157.22</v>
      </c>
      <c r="BA16" s="42">
        <v>-1072791.81</v>
      </c>
      <c r="BB16" s="42">
        <v>-1138813.93</v>
      </c>
      <c r="BC16" s="42">
        <v>-1106239.22</v>
      </c>
      <c r="BD16" s="42">
        <v>-1094413.2</v>
      </c>
      <c r="BE16" s="42">
        <v>-499257.81999999995</v>
      </c>
      <c r="BF16" s="42">
        <v>-596342.61</v>
      </c>
      <c r="BG16" s="42">
        <v>-1156141.96</v>
      </c>
      <c r="BH16" s="42">
        <v>-919974.34000000008</v>
      </c>
      <c r="BI16" s="42">
        <v>-1044030.05</v>
      </c>
      <c r="BJ16" s="42">
        <v>-977786.5</v>
      </c>
      <c r="BK16" s="42">
        <v>-1053222.46</v>
      </c>
      <c r="BL16" s="42">
        <v>-1051304.9099999999</v>
      </c>
      <c r="BM16" s="42">
        <v>-1043011.6099999999</v>
      </c>
      <c r="BN16" s="42">
        <v>-910710.87</v>
      </c>
      <c r="BO16" s="42">
        <v>-916077.1</v>
      </c>
      <c r="BP16" s="42">
        <v>-1249624.28</v>
      </c>
      <c r="BQ16" s="42">
        <v>-749442.11</v>
      </c>
      <c r="BR16" s="42">
        <v>-768093.59</v>
      </c>
      <c r="BS16" s="42">
        <v>-1407078.21</v>
      </c>
      <c r="BT16" s="42">
        <v>-1376992.01</v>
      </c>
      <c r="BU16" s="42">
        <v>-1352849.0999999999</v>
      </c>
      <c r="BV16" s="42">
        <v>-1541168.77</v>
      </c>
      <c r="BW16" s="42">
        <v>-1524450.29</v>
      </c>
      <c r="BX16" s="42">
        <v>-1579832.0100000002</v>
      </c>
      <c r="BY16" s="42">
        <v>-1600639.4500000002</v>
      </c>
      <c r="BZ16" s="42">
        <v>-1640997.06</v>
      </c>
      <c r="CA16" s="42">
        <v>-1581440</v>
      </c>
      <c r="CB16" s="42">
        <v>-1309880.8500000001</v>
      </c>
      <c r="CC16" s="42">
        <v>-883762.81</v>
      </c>
      <c r="CD16" s="42">
        <v>-946797.48</v>
      </c>
      <c r="CE16" s="42">
        <v>-994852.32000000007</v>
      </c>
      <c r="CF16" s="42">
        <v>-946569.95092668606</v>
      </c>
      <c r="CG16" s="42">
        <v>-770736.60000000009</v>
      </c>
      <c r="CH16" s="42">
        <v>-743264.92999999993</v>
      </c>
      <c r="CI16" s="42">
        <v>-721216.05961111095</v>
      </c>
      <c r="CJ16" s="42">
        <v>-725832.73</v>
      </c>
      <c r="CK16" s="42">
        <v>-679736.56</v>
      </c>
      <c r="CL16" s="42">
        <v>-683187.704296296</v>
      </c>
      <c r="CM16" s="42">
        <v>-695388.43</v>
      </c>
      <c r="CN16" s="42">
        <v>-695388.43</v>
      </c>
      <c r="CO16" s="41"/>
      <c r="CP16" s="42">
        <f t="shared" si="71"/>
        <v>-9486734.0048340932</v>
      </c>
      <c r="CQ16" s="42"/>
      <c r="CR16" s="42">
        <f t="shared" ca="1" si="72"/>
        <v>-16432863.449999999</v>
      </c>
      <c r="CS16" s="42"/>
    </row>
    <row r="17" spans="2:97" s="43" customFormat="1" ht="17.45" customHeight="1">
      <c r="B17" s="39" t="s">
        <v>24</v>
      </c>
      <c r="C17" s="40"/>
      <c r="D17" s="40"/>
      <c r="E17" s="40"/>
      <c r="F17" s="40"/>
      <c r="G17" s="41"/>
      <c r="H17" s="41"/>
      <c r="I17" s="42">
        <v>-1002977</v>
      </c>
      <c r="J17" s="42">
        <v>-1970873.5299999996</v>
      </c>
      <c r="K17" s="42">
        <v>-571964.19999999995</v>
      </c>
      <c r="L17" s="42">
        <v>-768383.45</v>
      </c>
      <c r="M17" s="42">
        <v>-632794.49000000011</v>
      </c>
      <c r="N17" s="42">
        <v>-560579.33000000007</v>
      </c>
      <c r="O17" s="42">
        <v>-825644.75</v>
      </c>
      <c r="P17" s="42">
        <v>-753792</v>
      </c>
      <c r="Q17" s="42">
        <v>-506187.47999999986</v>
      </c>
      <c r="R17" s="42">
        <v>-685267.4600000002</v>
      </c>
      <c r="S17" s="42">
        <v>-504676.51000000013</v>
      </c>
      <c r="T17" s="42">
        <v>913614.24</v>
      </c>
      <c r="U17" s="42">
        <v>-656163.99</v>
      </c>
      <c r="V17" s="42">
        <v>-1650936.7299999997</v>
      </c>
      <c r="W17" s="42">
        <v>-954876.34999999986</v>
      </c>
      <c r="X17" s="42">
        <v>-458806.68000000005</v>
      </c>
      <c r="Y17" s="42">
        <v>-43479.670000000013</v>
      </c>
      <c r="Z17" s="42">
        <v>387156.83</v>
      </c>
      <c r="AA17" s="42">
        <v>-1363834.24</v>
      </c>
      <c r="AB17" s="42">
        <v>-1034035.04</v>
      </c>
      <c r="AC17" s="42">
        <v>5393.2200000002049</v>
      </c>
      <c r="AD17" s="42">
        <v>-1969313.75</v>
      </c>
      <c r="AE17" s="42">
        <v>682065.48000000021</v>
      </c>
      <c r="AF17" s="42">
        <v>-464301.25</v>
      </c>
      <c r="AG17" s="42">
        <v>-553104.64999999991</v>
      </c>
      <c r="AH17" s="42">
        <v>-1716439.62</v>
      </c>
      <c r="AI17" s="42">
        <v>-729094.65999999992</v>
      </c>
      <c r="AJ17" s="42">
        <v>-900973.41999999993</v>
      </c>
      <c r="AK17" s="42">
        <v>-1105390.4099999997</v>
      </c>
      <c r="AL17" s="42">
        <v>-636651.3600000001</v>
      </c>
      <c r="AM17" s="42">
        <v>-1142016.57</v>
      </c>
      <c r="AN17" s="42">
        <v>-870019.84000000008</v>
      </c>
      <c r="AO17" s="42">
        <v>-895241.92000000016</v>
      </c>
      <c r="AP17" s="42">
        <v>-723041.37000000011</v>
      </c>
      <c r="AQ17" s="42">
        <v>-544163.74999999977</v>
      </c>
      <c r="AR17" s="42">
        <v>-551707.55000000005</v>
      </c>
      <c r="AS17" s="42">
        <v>-818518.40999999992</v>
      </c>
      <c r="AT17" s="42">
        <v>-801572.58</v>
      </c>
      <c r="AU17" s="42">
        <v>-616433.98000000021</v>
      </c>
      <c r="AV17" s="42">
        <v>-521196.68000000017</v>
      </c>
      <c r="AW17" s="42">
        <v>-1165951.8399999999</v>
      </c>
      <c r="AX17" s="42">
        <v>-779262.12999999989</v>
      </c>
      <c r="AY17" s="42">
        <v>-1059883.1500000001</v>
      </c>
      <c r="AZ17" s="42">
        <v>-1402555.9814285717</v>
      </c>
      <c r="BA17" s="42">
        <v>-662898.39999999991</v>
      </c>
      <c r="BB17" s="42">
        <v>-343916.01</v>
      </c>
      <c r="BC17" s="42">
        <v>-497287.97999999975</v>
      </c>
      <c r="BD17" s="42">
        <v>-390898.19999999995</v>
      </c>
      <c r="BE17" s="42">
        <v>-545529.76</v>
      </c>
      <c r="BF17" s="42">
        <v>-367028.47999999986</v>
      </c>
      <c r="BG17" s="42">
        <v>-670707.48999999976</v>
      </c>
      <c r="BH17" s="42">
        <v>-593989.7100000002</v>
      </c>
      <c r="BI17" s="42">
        <v>-1008280.9200000002</v>
      </c>
      <c r="BJ17" s="42">
        <v>-456145.17000000016</v>
      </c>
      <c r="BK17" s="42">
        <v>-516165.95999999996</v>
      </c>
      <c r="BL17" s="42">
        <v>-522284.35000000009</v>
      </c>
      <c r="BM17" s="42">
        <v>-642918.87000000011</v>
      </c>
      <c r="BN17" s="42">
        <v>-1087642.9100000001</v>
      </c>
      <c r="BO17" s="42">
        <v>-580041.43999999983</v>
      </c>
      <c r="BP17" s="42">
        <v>-498602.51</v>
      </c>
      <c r="BQ17" s="42">
        <v>-326868.07999999996</v>
      </c>
      <c r="BR17" s="42">
        <v>-460232.70999999985</v>
      </c>
      <c r="BS17" s="42">
        <v>-568777.24000000022</v>
      </c>
      <c r="BT17" s="42">
        <v>-440187.33999999985</v>
      </c>
      <c r="BU17" s="42">
        <v>-687047.97</v>
      </c>
      <c r="BV17" s="42">
        <v>-743122.68999999948</v>
      </c>
      <c r="BW17" s="42">
        <v>-1345656.0100000007</v>
      </c>
      <c r="BX17" s="42">
        <v>-782590.31</v>
      </c>
      <c r="BY17" s="42">
        <v>-1072984.7800000003</v>
      </c>
      <c r="BZ17" s="42">
        <v>-1754051.1000000006</v>
      </c>
      <c r="CA17" s="42">
        <v>-1837444.56</v>
      </c>
      <c r="CB17" s="42">
        <v>-1749398.0899999999</v>
      </c>
      <c r="CC17" s="42">
        <v>-834391.68000000017</v>
      </c>
      <c r="CD17" s="42">
        <v>-691409.36999999965</v>
      </c>
      <c r="CE17" s="42">
        <v>-84607.619999999879</v>
      </c>
      <c r="CF17" s="42">
        <v>-48380.780000000028</v>
      </c>
      <c r="CG17" s="42">
        <v>-1074693.1999999997</v>
      </c>
      <c r="CH17" s="42">
        <v>-261395.47999999998</v>
      </c>
      <c r="CI17" s="42">
        <v>-77528.010000000009</v>
      </c>
      <c r="CJ17" s="42">
        <v>-532279.36999999988</v>
      </c>
      <c r="CK17" s="42">
        <v>-42050.969999999972</v>
      </c>
      <c r="CL17" s="42">
        <v>-400918.15999999992</v>
      </c>
      <c r="CM17" s="42">
        <v>-762885.00000000012</v>
      </c>
      <c r="CN17" s="42">
        <v>-5200809.72</v>
      </c>
      <c r="CO17" s="41"/>
      <c r="CP17" s="42">
        <f t="shared" si="71"/>
        <v>-10011349.359999999</v>
      </c>
      <c r="CQ17" s="42"/>
      <c r="CR17" s="42">
        <f t="shared" ca="1" si="72"/>
        <v>-11768360.880000001</v>
      </c>
      <c r="CS17" s="42"/>
    </row>
    <row r="18" spans="2:97" ht="17.45" customHeight="1">
      <c r="B18" s="28" t="s">
        <v>3</v>
      </c>
      <c r="C18" s="16"/>
      <c r="D18" s="16"/>
      <c r="E18" s="16"/>
      <c r="F18" s="16"/>
      <c r="G18" s="27"/>
      <c r="H18" s="27"/>
      <c r="I18" s="37">
        <f>SUM(I16:I17)</f>
        <v>-1122650.2</v>
      </c>
      <c r="J18" s="37">
        <f t="shared" ref="J18:BU18" si="79">SUM(J16:J17)</f>
        <v>-2079147.1699999995</v>
      </c>
      <c r="K18" s="37">
        <f t="shared" si="79"/>
        <v>-993330.96</v>
      </c>
      <c r="L18" s="37">
        <f t="shared" si="79"/>
        <v>-906329.67999999993</v>
      </c>
      <c r="M18" s="37">
        <f t="shared" si="79"/>
        <v>-1053518.1200000001</v>
      </c>
      <c r="N18" s="37">
        <f t="shared" si="79"/>
        <v>-1002268.6100000001</v>
      </c>
      <c r="O18" s="37">
        <f t="shared" si="79"/>
        <v>-1199475.55</v>
      </c>
      <c r="P18" s="37">
        <f t="shared" si="79"/>
        <v>-1142267.8</v>
      </c>
      <c r="Q18" s="37">
        <f t="shared" si="79"/>
        <v>-894693.62999999989</v>
      </c>
      <c r="R18" s="37">
        <f t="shared" si="79"/>
        <v>-1130768.2100000002</v>
      </c>
      <c r="S18" s="37">
        <f t="shared" si="79"/>
        <v>-952288.76000000013</v>
      </c>
      <c r="T18" s="37">
        <f t="shared" si="79"/>
        <v>468082.25</v>
      </c>
      <c r="U18" s="37">
        <f t="shared" si="79"/>
        <v>-1178162.03</v>
      </c>
      <c r="V18" s="37">
        <f t="shared" si="79"/>
        <v>-1682299.5399999998</v>
      </c>
      <c r="W18" s="37">
        <f t="shared" si="79"/>
        <v>-1369963.7999999998</v>
      </c>
      <c r="X18" s="37">
        <f t="shared" si="79"/>
        <v>-710981.64</v>
      </c>
      <c r="Y18" s="37">
        <f t="shared" si="79"/>
        <v>-219433.84</v>
      </c>
      <c r="Z18" s="37">
        <f t="shared" si="79"/>
        <v>-102440.48999999999</v>
      </c>
      <c r="AA18" s="37">
        <f t="shared" si="79"/>
        <v>-1449686.43</v>
      </c>
      <c r="AB18" s="37">
        <f t="shared" si="79"/>
        <v>-1143286.56</v>
      </c>
      <c r="AC18" s="37">
        <f t="shared" si="79"/>
        <v>-1419783.2899999998</v>
      </c>
      <c r="AD18" s="37">
        <f t="shared" si="79"/>
        <v>-3061828.33</v>
      </c>
      <c r="AE18" s="37">
        <f t="shared" si="79"/>
        <v>-525488.01999999979</v>
      </c>
      <c r="AF18" s="37">
        <f t="shared" si="79"/>
        <v>-1246615.55</v>
      </c>
      <c r="AG18" s="37">
        <f t="shared" si="79"/>
        <v>-891103.66999999993</v>
      </c>
      <c r="AH18" s="37">
        <f t="shared" si="79"/>
        <v>-2250430.48</v>
      </c>
      <c r="AI18" s="37">
        <f t="shared" si="79"/>
        <v>-1824813.92</v>
      </c>
      <c r="AJ18" s="37">
        <f t="shared" si="79"/>
        <v>-1958856.44</v>
      </c>
      <c r="AK18" s="37">
        <f t="shared" si="79"/>
        <v>-2119727.7899999996</v>
      </c>
      <c r="AL18" s="37">
        <f t="shared" si="79"/>
        <v>-1626059.9100000001</v>
      </c>
      <c r="AM18" s="37">
        <f t="shared" si="79"/>
        <v>-2182675.6</v>
      </c>
      <c r="AN18" s="37">
        <f t="shared" si="79"/>
        <v>-1943238.4000000001</v>
      </c>
      <c r="AO18" s="37">
        <f t="shared" si="79"/>
        <v>-2005256.82</v>
      </c>
      <c r="AP18" s="37">
        <f t="shared" si="79"/>
        <v>-1811811.76</v>
      </c>
      <c r="AQ18" s="37">
        <f t="shared" si="79"/>
        <v>-1618993.9699999997</v>
      </c>
      <c r="AR18" s="37">
        <f t="shared" si="79"/>
        <v>-1580187.8</v>
      </c>
      <c r="AS18" s="37">
        <f t="shared" si="79"/>
        <v>-1082148.44</v>
      </c>
      <c r="AT18" s="37">
        <f t="shared" si="79"/>
        <v>-1293962.7</v>
      </c>
      <c r="AU18" s="37">
        <f t="shared" si="79"/>
        <v>-1656315.8100000003</v>
      </c>
      <c r="AV18" s="37">
        <f t="shared" si="79"/>
        <v>-1375128.0000000002</v>
      </c>
      <c r="AW18" s="37">
        <f t="shared" si="79"/>
        <v>-1165951.8399999999</v>
      </c>
      <c r="AX18" s="37">
        <f t="shared" si="79"/>
        <v>-2253847.13</v>
      </c>
      <c r="AY18" s="37">
        <f t="shared" si="79"/>
        <v>-1964441.6400000001</v>
      </c>
      <c r="AZ18" s="37">
        <f t="shared" si="79"/>
        <v>-2313713.2014285717</v>
      </c>
      <c r="BA18" s="37">
        <f t="shared" si="79"/>
        <v>-1735690.21</v>
      </c>
      <c r="BB18" s="37">
        <f t="shared" si="79"/>
        <v>-1482729.94</v>
      </c>
      <c r="BC18" s="37">
        <f t="shared" si="79"/>
        <v>-1603527.1999999997</v>
      </c>
      <c r="BD18" s="37">
        <f t="shared" si="79"/>
        <v>-1485311.4</v>
      </c>
      <c r="BE18" s="37">
        <f t="shared" si="79"/>
        <v>-1044787.58</v>
      </c>
      <c r="BF18" s="37">
        <f t="shared" si="79"/>
        <v>-963371.08999999985</v>
      </c>
      <c r="BG18" s="37">
        <f t="shared" si="79"/>
        <v>-1826849.4499999997</v>
      </c>
      <c r="BH18" s="37">
        <f t="shared" si="79"/>
        <v>-1513964.0500000003</v>
      </c>
      <c r="BI18" s="37">
        <f t="shared" si="79"/>
        <v>-2052310.9700000002</v>
      </c>
      <c r="BJ18" s="37">
        <f t="shared" si="79"/>
        <v>-1433931.6700000002</v>
      </c>
      <c r="BK18" s="37">
        <f t="shared" si="79"/>
        <v>-1569388.42</v>
      </c>
      <c r="BL18" s="37">
        <f t="shared" si="79"/>
        <v>-1573589.26</v>
      </c>
      <c r="BM18" s="37">
        <f t="shared" si="79"/>
        <v>-1685930.48</v>
      </c>
      <c r="BN18" s="37">
        <f t="shared" si="79"/>
        <v>-1998353.7800000003</v>
      </c>
      <c r="BO18" s="37">
        <f t="shared" si="79"/>
        <v>-1496118.5399999998</v>
      </c>
      <c r="BP18" s="37">
        <f t="shared" si="79"/>
        <v>-1748226.79</v>
      </c>
      <c r="BQ18" s="37">
        <f t="shared" si="79"/>
        <v>-1076310.19</v>
      </c>
      <c r="BR18" s="37">
        <f t="shared" si="79"/>
        <v>-1228326.2999999998</v>
      </c>
      <c r="BS18" s="37">
        <f t="shared" si="79"/>
        <v>-1975855.4500000002</v>
      </c>
      <c r="BT18" s="37">
        <f t="shared" si="79"/>
        <v>-1817179.3499999999</v>
      </c>
      <c r="BU18" s="37">
        <f t="shared" si="79"/>
        <v>-2039897.0699999998</v>
      </c>
      <c r="BV18" s="37">
        <f t="shared" ref="BV18:CG18" si="80">SUM(BV16:BV17)</f>
        <v>-2284291.4599999995</v>
      </c>
      <c r="BW18" s="37">
        <f t="shared" si="80"/>
        <v>-2870106.3000000007</v>
      </c>
      <c r="BX18" s="37">
        <f t="shared" si="80"/>
        <v>-2362422.3200000003</v>
      </c>
      <c r="BY18" s="37">
        <f t="shared" si="80"/>
        <v>-2673624.2300000004</v>
      </c>
      <c r="BZ18" s="37">
        <f t="shared" si="80"/>
        <v>-3395048.1600000006</v>
      </c>
      <c r="CA18" s="37">
        <f t="shared" si="80"/>
        <v>-3418884.56</v>
      </c>
      <c r="CB18" s="37">
        <f t="shared" si="80"/>
        <v>-3059278.94</v>
      </c>
      <c r="CC18" s="37">
        <f t="shared" si="80"/>
        <v>-1718154.4900000002</v>
      </c>
      <c r="CD18" s="37">
        <f t="shared" si="80"/>
        <v>-1638206.8499999996</v>
      </c>
      <c r="CE18" s="37">
        <f t="shared" si="80"/>
        <v>-1079459.94</v>
      </c>
      <c r="CF18" s="37">
        <f t="shared" si="80"/>
        <v>-994950.73092668608</v>
      </c>
      <c r="CG18" s="37">
        <f t="shared" si="80"/>
        <v>-1845429.7999999998</v>
      </c>
      <c r="CH18" s="37">
        <f t="shared" ref="CH18:CI18" si="81">SUM(CH16:CH17)</f>
        <v>-1004660.4099999999</v>
      </c>
      <c r="CI18" s="37">
        <f t="shared" si="81"/>
        <v>-798744.06961111096</v>
      </c>
      <c r="CJ18" s="37">
        <f t="shared" ref="CJ18:CK18" si="82">SUM(CJ16:CJ17)</f>
        <v>-1258112.0999999999</v>
      </c>
      <c r="CK18" s="37">
        <f t="shared" si="82"/>
        <v>-721787.53</v>
      </c>
      <c r="CL18" s="37">
        <f t="shared" ref="CL18:CM18" si="83">SUM(CL16:CL17)</f>
        <v>-1084105.8642962959</v>
      </c>
      <c r="CM18" s="37">
        <f t="shared" si="83"/>
        <v>-1458273.4300000002</v>
      </c>
      <c r="CN18" s="37">
        <f t="shared" ref="CN18" si="84">SUM(CN16:CN17)</f>
        <v>-5896198.1499999994</v>
      </c>
      <c r="CO18" s="27"/>
      <c r="CP18" s="37">
        <f t="shared" si="71"/>
        <v>-19498083.364834093</v>
      </c>
      <c r="CQ18" s="27"/>
      <c r="CR18" s="37">
        <f t="shared" ca="1" si="72"/>
        <v>-28201224.330000002</v>
      </c>
      <c r="CS18" s="27"/>
    </row>
    <row r="19" spans="2:97" ht="17.45" customHeight="1">
      <c r="B19" s="45" t="s">
        <v>4</v>
      </c>
      <c r="C19" s="46"/>
      <c r="D19" s="46"/>
      <c r="E19" s="46"/>
      <c r="F19" s="61"/>
      <c r="G19" s="27"/>
      <c r="H19" s="27"/>
      <c r="I19" s="47">
        <f>I18+I15</f>
        <v>3340176.21</v>
      </c>
      <c r="J19" s="47">
        <f t="shared" ref="J19:BU19" si="85">J18+J15</f>
        <v>1151611.6399999997</v>
      </c>
      <c r="K19" s="47">
        <f t="shared" si="85"/>
        <v>2007395.69</v>
      </c>
      <c r="L19" s="47">
        <f t="shared" si="85"/>
        <v>2145814.6800000006</v>
      </c>
      <c r="M19" s="47">
        <f t="shared" si="85"/>
        <v>2036820.4899999998</v>
      </c>
      <c r="N19" s="47">
        <f t="shared" si="85"/>
        <v>2124643.4299999997</v>
      </c>
      <c r="O19" s="47">
        <f t="shared" si="85"/>
        <v>1884612.5799999994</v>
      </c>
      <c r="P19" s="47">
        <f t="shared" si="85"/>
        <v>2185309.8199999994</v>
      </c>
      <c r="Q19" s="47">
        <f t="shared" si="85"/>
        <v>2292930.8500000006</v>
      </c>
      <c r="R19" s="47">
        <f t="shared" si="85"/>
        <v>2007845.2499999993</v>
      </c>
      <c r="S19" s="47">
        <f t="shared" si="85"/>
        <v>2363476.75</v>
      </c>
      <c r="T19" s="47">
        <f t="shared" si="85"/>
        <v>4257981.6399999997</v>
      </c>
      <c r="U19" s="47">
        <f t="shared" si="85"/>
        <v>4021782.6099999994</v>
      </c>
      <c r="V19" s="47">
        <f t="shared" si="85"/>
        <v>1772934.449999999</v>
      </c>
      <c r="W19" s="47">
        <f t="shared" si="85"/>
        <v>1504496.6100000003</v>
      </c>
      <c r="X19" s="47">
        <f t="shared" si="85"/>
        <v>-604568.77</v>
      </c>
      <c r="Y19" s="47">
        <f t="shared" si="85"/>
        <v>783718.56</v>
      </c>
      <c r="Z19" s="47">
        <f t="shared" si="85"/>
        <v>264281.89</v>
      </c>
      <c r="AA19" s="47">
        <f t="shared" si="85"/>
        <v>-32262.040000000037</v>
      </c>
      <c r="AB19" s="47">
        <f t="shared" si="85"/>
        <v>266800.23</v>
      </c>
      <c r="AC19" s="47">
        <f t="shared" si="85"/>
        <v>353390.4700000002</v>
      </c>
      <c r="AD19" s="47">
        <f t="shared" si="85"/>
        <v>-1031964.5200000007</v>
      </c>
      <c r="AE19" s="47">
        <f t="shared" si="85"/>
        <v>1810779.2099999997</v>
      </c>
      <c r="AF19" s="47">
        <f t="shared" si="85"/>
        <v>1316113.5999999994</v>
      </c>
      <c r="AG19" s="47">
        <f t="shared" si="85"/>
        <v>1535635.38</v>
      </c>
      <c r="AH19" s="47">
        <f t="shared" si="85"/>
        <v>174419.54999999981</v>
      </c>
      <c r="AI19" s="47">
        <f t="shared" si="85"/>
        <v>726377.43000000063</v>
      </c>
      <c r="AJ19" s="47">
        <f t="shared" si="85"/>
        <v>-637351.02000000048</v>
      </c>
      <c r="AK19" s="47">
        <f t="shared" si="85"/>
        <v>-23749.789999999106</v>
      </c>
      <c r="AL19" s="47">
        <f t="shared" si="85"/>
        <v>1323068.9099999997</v>
      </c>
      <c r="AM19" s="47">
        <f t="shared" si="85"/>
        <v>142271.78999999911</v>
      </c>
      <c r="AN19" s="47">
        <f t="shared" si="85"/>
        <v>878035.64999999967</v>
      </c>
      <c r="AO19" s="47">
        <f t="shared" si="85"/>
        <v>594502.35999999917</v>
      </c>
      <c r="AP19" s="47">
        <f t="shared" si="85"/>
        <v>528027.55000000005</v>
      </c>
      <c r="AQ19" s="47">
        <f t="shared" si="85"/>
        <v>1215933.1400000011</v>
      </c>
      <c r="AR19" s="47">
        <f t="shared" si="85"/>
        <v>1747654.22</v>
      </c>
      <c r="AS19" s="47">
        <f t="shared" si="85"/>
        <v>2179555.3099999996</v>
      </c>
      <c r="AT19" s="47">
        <f t="shared" si="85"/>
        <v>1473183.6100000006</v>
      </c>
      <c r="AU19" s="47">
        <f t="shared" si="85"/>
        <v>1390630.2300000007</v>
      </c>
      <c r="AV19" s="47">
        <f t="shared" si="85"/>
        <v>1076982.68</v>
      </c>
      <c r="AW19" s="47">
        <f t="shared" si="85"/>
        <v>1742161.1599999997</v>
      </c>
      <c r="AX19" s="47">
        <f t="shared" si="85"/>
        <v>1160805.7600000007</v>
      </c>
      <c r="AY19" s="47">
        <f t="shared" si="85"/>
        <v>926409.75</v>
      </c>
      <c r="AZ19" s="47">
        <f t="shared" si="85"/>
        <v>813449.2085714289</v>
      </c>
      <c r="BA19" s="47">
        <f t="shared" si="85"/>
        <v>1553258.7846121434</v>
      </c>
      <c r="BB19" s="47">
        <f t="shared" si="85"/>
        <v>1525862.0499999993</v>
      </c>
      <c r="BC19" s="47">
        <f t="shared" si="85"/>
        <v>1829107.7899999996</v>
      </c>
      <c r="BD19" s="47">
        <f t="shared" si="85"/>
        <v>2838498.0800000005</v>
      </c>
      <c r="BE19" s="47">
        <f t="shared" si="85"/>
        <v>2564199.1900000009</v>
      </c>
      <c r="BF19" s="47">
        <f t="shared" si="85"/>
        <v>1837089.7799999993</v>
      </c>
      <c r="BG19" s="47">
        <f t="shared" si="85"/>
        <v>1587601.1800000002</v>
      </c>
      <c r="BH19" s="47">
        <f t="shared" si="85"/>
        <v>1166871.3799999999</v>
      </c>
      <c r="BI19" s="47">
        <f t="shared" si="85"/>
        <v>849603.40999999968</v>
      </c>
      <c r="BJ19" s="47">
        <f t="shared" si="85"/>
        <v>2322945.79</v>
      </c>
      <c r="BK19" s="47">
        <f t="shared" si="85"/>
        <v>1869873.98</v>
      </c>
      <c r="BL19" s="47">
        <f t="shared" si="85"/>
        <v>1813934.43</v>
      </c>
      <c r="BM19" s="47">
        <f t="shared" si="85"/>
        <v>1359706.5300000003</v>
      </c>
      <c r="BN19" s="47">
        <f t="shared" si="85"/>
        <v>1289592.0799999996</v>
      </c>
      <c r="BO19" s="47">
        <f t="shared" si="85"/>
        <v>1428356.01</v>
      </c>
      <c r="BP19" s="47">
        <f t="shared" si="85"/>
        <v>1535133.3000000003</v>
      </c>
      <c r="BQ19" s="47">
        <f t="shared" si="85"/>
        <v>2185821.9</v>
      </c>
      <c r="BR19" s="47">
        <f t="shared" si="85"/>
        <v>1670689.0599999996</v>
      </c>
      <c r="BS19" s="47">
        <f t="shared" si="85"/>
        <v>1012241.5900000003</v>
      </c>
      <c r="BT19" s="47">
        <f t="shared" si="85"/>
        <v>830353.68999999831</v>
      </c>
      <c r="BU19" s="47">
        <f t="shared" si="85"/>
        <v>1883696.4899999998</v>
      </c>
      <c r="BV19" s="47">
        <f t="shared" ref="BV19:CG19" si="86">BV18+BV15</f>
        <v>109849.5000000014</v>
      </c>
      <c r="BW19" s="47">
        <f t="shared" si="86"/>
        <v>-234091.19000000088</v>
      </c>
      <c r="BX19" s="47">
        <f t="shared" si="86"/>
        <v>-157448.16000000015</v>
      </c>
      <c r="BY19" s="47">
        <f t="shared" si="86"/>
        <v>-509696.58000000007</v>
      </c>
      <c r="BZ19" s="47">
        <f t="shared" si="86"/>
        <v>-916167.4299999997</v>
      </c>
      <c r="CA19" s="47">
        <f t="shared" si="86"/>
        <v>-1249634.1399999992</v>
      </c>
      <c r="CB19" s="47">
        <f t="shared" si="86"/>
        <v>619151.34000000032</v>
      </c>
      <c r="CC19" s="47">
        <f t="shared" si="86"/>
        <v>1195273.6400000001</v>
      </c>
      <c r="CD19" s="47">
        <f t="shared" si="86"/>
        <v>508959.80100000091</v>
      </c>
      <c r="CE19" s="47">
        <f t="shared" si="86"/>
        <v>834585.73999999976</v>
      </c>
      <c r="CF19" s="47">
        <f t="shared" si="86"/>
        <v>1011664.7290733141</v>
      </c>
      <c r="CG19" s="47">
        <f t="shared" si="86"/>
        <v>239134.69000000018</v>
      </c>
      <c r="CH19" s="47">
        <f t="shared" ref="CH19:CI19" si="87">CH18+CH15</f>
        <v>1297219.2899999998</v>
      </c>
      <c r="CI19" s="47">
        <f t="shared" si="87"/>
        <v>1628560.2303888893</v>
      </c>
      <c r="CJ19" s="47">
        <f t="shared" ref="CJ19:CK19" si="88">CJ18+CJ15</f>
        <v>832834.75999999978</v>
      </c>
      <c r="CK19" s="47">
        <f t="shared" si="88"/>
        <v>1604269.6700000002</v>
      </c>
      <c r="CL19" s="47">
        <f t="shared" ref="CL19:CM19" si="89">CL18+CL15</f>
        <v>1123341.8857037036</v>
      </c>
      <c r="CM19" s="47">
        <f t="shared" si="89"/>
        <v>855760.55000000028</v>
      </c>
      <c r="CN19" s="47">
        <f t="shared" ref="CN19" si="90">CN18+CN15</f>
        <v>-3471852.5799999991</v>
      </c>
      <c r="CO19" s="27"/>
      <c r="CP19" s="47">
        <f t="shared" si="71"/>
        <v>7659752.40616591</v>
      </c>
      <c r="CQ19" s="27"/>
      <c r="CR19" s="47">
        <f t="shared" ca="1" si="72"/>
        <v>5244766.07</v>
      </c>
      <c r="CS19" s="27"/>
    </row>
    <row r="20" spans="2:97" s="43" customFormat="1" ht="17.45" customHeight="1" thickBot="1">
      <c r="B20" s="39" t="s">
        <v>25</v>
      </c>
      <c r="C20" s="40"/>
      <c r="D20" s="40"/>
      <c r="E20" s="40"/>
      <c r="F20" s="40"/>
      <c r="G20" s="27"/>
      <c r="H20" s="27"/>
      <c r="I20" s="42">
        <v>1389967.29</v>
      </c>
      <c r="J20" s="42">
        <v>1217516.95</v>
      </c>
      <c r="K20" s="42">
        <v>1079807.01</v>
      </c>
      <c r="L20" s="42">
        <v>1225455.1499999999</v>
      </c>
      <c r="M20" s="42">
        <v>1063136.8900000001</v>
      </c>
      <c r="N20" s="42">
        <v>939654.62</v>
      </c>
      <c r="O20" s="42">
        <v>1001876.72</v>
      </c>
      <c r="P20" s="42">
        <v>809518.96</v>
      </c>
      <c r="Q20" s="42">
        <v>1047638.11</v>
      </c>
      <c r="R20" s="42">
        <v>1081290.71</v>
      </c>
      <c r="S20" s="42">
        <v>1271381.23</v>
      </c>
      <c r="T20" s="42">
        <v>1350528.86</v>
      </c>
      <c r="U20" s="42">
        <v>1472518.14</v>
      </c>
      <c r="V20" s="42">
        <v>1236619.3899999999</v>
      </c>
      <c r="W20" s="42">
        <v>1229154.1599999999</v>
      </c>
      <c r="X20" s="42">
        <v>0</v>
      </c>
      <c r="Y20" s="42">
        <v>378114.22</v>
      </c>
      <c r="Z20" s="42">
        <v>0</v>
      </c>
      <c r="AA20" s="42">
        <v>0</v>
      </c>
      <c r="AB20" s="42">
        <v>596979.68999999994</v>
      </c>
      <c r="AC20" s="42">
        <v>594740.53</v>
      </c>
      <c r="AD20" s="42">
        <v>0</v>
      </c>
      <c r="AE20" s="42">
        <v>1534498.88</v>
      </c>
      <c r="AF20" s="42">
        <v>1128355.51</v>
      </c>
      <c r="AG20" s="42">
        <v>881943.62</v>
      </c>
      <c r="AH20" s="42">
        <v>981589.95</v>
      </c>
      <c r="AI20" s="42">
        <v>898388.98</v>
      </c>
      <c r="AJ20" s="42">
        <v>517708.37</v>
      </c>
      <c r="AK20" s="42">
        <v>475771.86</v>
      </c>
      <c r="AL20" s="42">
        <v>780229.73</v>
      </c>
      <c r="AM20" s="42">
        <v>793822.42</v>
      </c>
      <c r="AN20" s="42">
        <v>914507.29</v>
      </c>
      <c r="AO20" s="42">
        <v>884776.27</v>
      </c>
      <c r="AP20" s="42">
        <v>780573.37</v>
      </c>
      <c r="AQ20" s="42">
        <v>1048769.31</v>
      </c>
      <c r="AR20" s="42">
        <v>1012103.95</v>
      </c>
      <c r="AS20" s="42">
        <v>972426.83</v>
      </c>
      <c r="AT20" s="42">
        <v>880091.82</v>
      </c>
      <c r="AU20" s="42">
        <v>831147.33</v>
      </c>
      <c r="AV20" s="42">
        <v>0</v>
      </c>
      <c r="AW20" s="42">
        <v>1792866.58</v>
      </c>
      <c r="AX20" s="42">
        <v>852363.9</v>
      </c>
      <c r="AY20" s="42">
        <v>1093155.78</v>
      </c>
      <c r="AZ20" s="42">
        <v>1485314.75</v>
      </c>
      <c r="BA20" s="42">
        <v>1126763.2907999998</v>
      </c>
      <c r="BB20" s="42">
        <v>926473.93689999974</v>
      </c>
      <c r="BC20" s="42">
        <v>1079616.0722000003</v>
      </c>
      <c r="BD20" s="42">
        <v>1156261.5922000003</v>
      </c>
      <c r="BE20" s="42">
        <v>997540.57</v>
      </c>
      <c r="BF20" s="42">
        <v>1118172.68</v>
      </c>
      <c r="BG20" s="42">
        <v>884789.59</v>
      </c>
      <c r="BH20" s="42">
        <v>952118.55</v>
      </c>
      <c r="BI20" s="42">
        <v>1345258.07</v>
      </c>
      <c r="BJ20" s="42">
        <v>1306077.0900000001</v>
      </c>
      <c r="BK20" s="42">
        <v>1257624.9099999999</v>
      </c>
      <c r="BL20" s="42">
        <v>1702109.03</v>
      </c>
      <c r="BM20" s="42">
        <v>1403880.39</v>
      </c>
      <c r="BN20" s="42">
        <v>1243359.43</v>
      </c>
      <c r="BO20" s="42">
        <v>1263657.07</v>
      </c>
      <c r="BP20" s="42">
        <v>1247007.8663999999</v>
      </c>
      <c r="BQ20" s="42">
        <v>1224045.7113353554</v>
      </c>
      <c r="BR20" s="42">
        <v>1191220.9843576085</v>
      </c>
      <c r="BS20" s="42">
        <v>1006390.1569518144</v>
      </c>
      <c r="BT20" s="42">
        <v>1028308.9370763511</v>
      </c>
      <c r="BU20" s="42">
        <v>976704.16422318295</v>
      </c>
      <c r="BV20" s="42">
        <v>1042327.7176250631</v>
      </c>
      <c r="BW20" s="42">
        <v>988887.43620692287</v>
      </c>
      <c r="BX20" s="42">
        <v>1148310.4793622131</v>
      </c>
      <c r="BY20" s="42">
        <v>1086328.92</v>
      </c>
      <c r="BZ20" s="42">
        <v>960948.50000000012</v>
      </c>
      <c r="CA20" s="42">
        <v>1141114.9500000002</v>
      </c>
      <c r="CB20" s="42">
        <v>1183307.1800000002</v>
      </c>
      <c r="CC20" s="42">
        <v>1227997.95</v>
      </c>
      <c r="CD20" s="42">
        <v>1106521.54</v>
      </c>
      <c r="CE20" s="42">
        <v>711507.36</v>
      </c>
      <c r="CF20" s="42">
        <v>2001546.4</v>
      </c>
      <c r="CG20" s="42">
        <v>1192669.27</v>
      </c>
      <c r="CH20" s="42">
        <v>1069840.76</v>
      </c>
      <c r="CI20" s="42">
        <v>1102136.02</v>
      </c>
      <c r="CJ20" s="42">
        <v>1215492.51</v>
      </c>
      <c r="CK20" s="42">
        <v>1066705.54</v>
      </c>
      <c r="CL20" s="42">
        <v>1010167.308824128</v>
      </c>
      <c r="CM20" s="42">
        <v>1218117.71</v>
      </c>
      <c r="CN20" s="42">
        <v>1243520.709915454</v>
      </c>
      <c r="CO20" s="41"/>
      <c r="CP20" s="42">
        <f t="shared" si="71"/>
        <v>14166223.078739578</v>
      </c>
      <c r="CQ20" s="42"/>
      <c r="CR20" s="42">
        <f t="shared" ca="1" si="72"/>
        <v>12977895.137138512</v>
      </c>
      <c r="CS20" s="42"/>
    </row>
    <row r="21" spans="2:97" ht="17.45" customHeight="1">
      <c r="B21" s="30" t="s">
        <v>26</v>
      </c>
      <c r="C21" s="31"/>
      <c r="D21" s="31"/>
      <c r="E21" s="31"/>
      <c r="F21" s="31"/>
      <c r="G21" s="27"/>
      <c r="H21" s="27"/>
      <c r="I21" s="38">
        <f>I19+I20</f>
        <v>4730143.5</v>
      </c>
      <c r="J21" s="38">
        <f t="shared" ref="J21:BU21" si="91">J19+J20</f>
        <v>2369128.59</v>
      </c>
      <c r="K21" s="38">
        <f t="shared" si="91"/>
        <v>3087202.7</v>
      </c>
      <c r="L21" s="38">
        <f t="shared" si="91"/>
        <v>3371269.8300000005</v>
      </c>
      <c r="M21" s="38">
        <f t="shared" si="91"/>
        <v>3099957.38</v>
      </c>
      <c r="N21" s="38">
        <f t="shared" si="91"/>
        <v>3064298.05</v>
      </c>
      <c r="O21" s="38">
        <f t="shared" si="91"/>
        <v>2886489.2999999993</v>
      </c>
      <c r="P21" s="38">
        <f t="shared" si="91"/>
        <v>2994828.7799999993</v>
      </c>
      <c r="Q21" s="38">
        <f t="shared" si="91"/>
        <v>3340568.9600000004</v>
      </c>
      <c r="R21" s="38">
        <f t="shared" si="91"/>
        <v>3089135.959999999</v>
      </c>
      <c r="S21" s="38">
        <f t="shared" si="91"/>
        <v>3634857.98</v>
      </c>
      <c r="T21" s="38">
        <f t="shared" si="91"/>
        <v>5608510.5</v>
      </c>
      <c r="U21" s="38">
        <f t="shared" si="91"/>
        <v>5494300.7499999991</v>
      </c>
      <c r="V21" s="38">
        <f t="shared" si="91"/>
        <v>3009553.8399999989</v>
      </c>
      <c r="W21" s="38">
        <f t="shared" si="91"/>
        <v>2733650.7700000005</v>
      </c>
      <c r="X21" s="38">
        <f t="shared" si="91"/>
        <v>-604568.77</v>
      </c>
      <c r="Y21" s="38">
        <f t="shared" si="91"/>
        <v>1161832.78</v>
      </c>
      <c r="Z21" s="38">
        <f t="shared" si="91"/>
        <v>264281.89</v>
      </c>
      <c r="AA21" s="38">
        <f t="shared" si="91"/>
        <v>-32262.040000000037</v>
      </c>
      <c r="AB21" s="38">
        <f t="shared" si="91"/>
        <v>863779.91999999993</v>
      </c>
      <c r="AC21" s="38">
        <f t="shared" si="91"/>
        <v>948131.00000000023</v>
      </c>
      <c r="AD21" s="38">
        <f t="shared" si="91"/>
        <v>-1031964.5200000007</v>
      </c>
      <c r="AE21" s="38">
        <f t="shared" si="91"/>
        <v>3345278.09</v>
      </c>
      <c r="AF21" s="38">
        <f t="shared" si="91"/>
        <v>2444469.1099999994</v>
      </c>
      <c r="AG21" s="38">
        <f t="shared" si="91"/>
        <v>2417579</v>
      </c>
      <c r="AH21" s="38">
        <f t="shared" si="91"/>
        <v>1156009.4999999998</v>
      </c>
      <c r="AI21" s="38">
        <f t="shared" si="91"/>
        <v>1624766.4100000006</v>
      </c>
      <c r="AJ21" s="38">
        <f t="shared" si="91"/>
        <v>-119642.65000000049</v>
      </c>
      <c r="AK21" s="38">
        <f t="shared" si="91"/>
        <v>452022.07000000088</v>
      </c>
      <c r="AL21" s="38">
        <f t="shared" si="91"/>
        <v>2103298.6399999997</v>
      </c>
      <c r="AM21" s="38">
        <f t="shared" si="91"/>
        <v>936094.20999999915</v>
      </c>
      <c r="AN21" s="38">
        <f t="shared" si="91"/>
        <v>1792542.9399999997</v>
      </c>
      <c r="AO21" s="38">
        <f t="shared" si="91"/>
        <v>1479278.6299999992</v>
      </c>
      <c r="AP21" s="38">
        <f t="shared" si="91"/>
        <v>1308600.92</v>
      </c>
      <c r="AQ21" s="38">
        <f t="shared" si="91"/>
        <v>2264702.4500000011</v>
      </c>
      <c r="AR21" s="38">
        <f t="shared" si="91"/>
        <v>2759758.17</v>
      </c>
      <c r="AS21" s="38">
        <f t="shared" si="91"/>
        <v>3151982.1399999997</v>
      </c>
      <c r="AT21" s="38">
        <f t="shared" si="91"/>
        <v>2353275.4300000006</v>
      </c>
      <c r="AU21" s="38">
        <f t="shared" si="91"/>
        <v>2221777.5600000005</v>
      </c>
      <c r="AV21" s="38">
        <f t="shared" si="91"/>
        <v>1076982.68</v>
      </c>
      <c r="AW21" s="38">
        <f t="shared" si="91"/>
        <v>3535027.7399999998</v>
      </c>
      <c r="AX21" s="38">
        <f t="shared" si="91"/>
        <v>2013169.6600000006</v>
      </c>
      <c r="AY21" s="38">
        <f t="shared" si="91"/>
        <v>2019565.53</v>
      </c>
      <c r="AZ21" s="38">
        <f t="shared" si="91"/>
        <v>2298763.9585714289</v>
      </c>
      <c r="BA21" s="38">
        <f t="shared" si="91"/>
        <v>2680022.075412143</v>
      </c>
      <c r="BB21" s="38">
        <f t="shared" si="91"/>
        <v>2452335.986899999</v>
      </c>
      <c r="BC21" s="38">
        <f t="shared" si="91"/>
        <v>2908723.8621999999</v>
      </c>
      <c r="BD21" s="38">
        <f t="shared" si="91"/>
        <v>3994759.6722000008</v>
      </c>
      <c r="BE21" s="38">
        <f t="shared" si="91"/>
        <v>3561739.7600000007</v>
      </c>
      <c r="BF21" s="38">
        <f t="shared" si="91"/>
        <v>2955262.459999999</v>
      </c>
      <c r="BG21" s="38">
        <f t="shared" si="91"/>
        <v>2472390.77</v>
      </c>
      <c r="BH21" s="38">
        <f t="shared" si="91"/>
        <v>2118989.9299999997</v>
      </c>
      <c r="BI21" s="38">
        <f t="shared" si="91"/>
        <v>2194861.4799999995</v>
      </c>
      <c r="BJ21" s="38">
        <f t="shared" si="91"/>
        <v>3629022.88</v>
      </c>
      <c r="BK21" s="38">
        <f t="shared" si="91"/>
        <v>3127498.8899999997</v>
      </c>
      <c r="BL21" s="38">
        <f t="shared" si="91"/>
        <v>3516043.46</v>
      </c>
      <c r="BM21" s="38">
        <f t="shared" si="91"/>
        <v>2763586.92</v>
      </c>
      <c r="BN21" s="38">
        <f t="shared" si="91"/>
        <v>2532951.5099999998</v>
      </c>
      <c r="BO21" s="38">
        <f t="shared" si="91"/>
        <v>2692013.08</v>
      </c>
      <c r="BP21" s="38">
        <f t="shared" si="91"/>
        <v>2782141.1664000005</v>
      </c>
      <c r="BQ21" s="38">
        <f t="shared" si="91"/>
        <v>3409867.6113353553</v>
      </c>
      <c r="BR21" s="38">
        <f t="shared" si="91"/>
        <v>2861910.0443576081</v>
      </c>
      <c r="BS21" s="38">
        <f t="shared" si="91"/>
        <v>2018631.7469518147</v>
      </c>
      <c r="BT21" s="38">
        <f t="shared" si="91"/>
        <v>1858662.6270763495</v>
      </c>
      <c r="BU21" s="38">
        <f t="shared" si="91"/>
        <v>2860400.6542231827</v>
      </c>
      <c r="BV21" s="38">
        <f t="shared" ref="BV21:CG21" si="92">BV19+BV20</f>
        <v>1152177.2176250645</v>
      </c>
      <c r="BW21" s="38">
        <f t="shared" si="92"/>
        <v>754796.24620692199</v>
      </c>
      <c r="BX21" s="38">
        <f t="shared" si="92"/>
        <v>990862.3193622129</v>
      </c>
      <c r="BY21" s="38">
        <f t="shared" si="92"/>
        <v>576632.33999999985</v>
      </c>
      <c r="BZ21" s="38">
        <f t="shared" si="92"/>
        <v>44781.070000000414</v>
      </c>
      <c r="CA21" s="38">
        <f t="shared" si="92"/>
        <v>-108519.18999999901</v>
      </c>
      <c r="CB21" s="38">
        <f t="shared" si="92"/>
        <v>1802458.5200000005</v>
      </c>
      <c r="CC21" s="38">
        <f t="shared" si="92"/>
        <v>2423271.59</v>
      </c>
      <c r="CD21" s="38">
        <f t="shared" si="92"/>
        <v>1615481.3410000009</v>
      </c>
      <c r="CE21" s="38">
        <f t="shared" si="92"/>
        <v>1546093.0999999996</v>
      </c>
      <c r="CF21" s="38">
        <f t="shared" si="92"/>
        <v>3013211.1290733139</v>
      </c>
      <c r="CG21" s="38">
        <f t="shared" si="92"/>
        <v>1431803.9600000002</v>
      </c>
      <c r="CH21" s="38">
        <f t="shared" ref="CH21:CI21" si="93">CH19+CH20</f>
        <v>2367060.0499999998</v>
      </c>
      <c r="CI21" s="38">
        <f t="shared" si="93"/>
        <v>2730696.2503888896</v>
      </c>
      <c r="CJ21" s="38">
        <f t="shared" ref="CJ21:CK21" si="94">CJ19+CJ20</f>
        <v>2048327.2699999998</v>
      </c>
      <c r="CK21" s="38">
        <f t="shared" si="94"/>
        <v>2670975.21</v>
      </c>
      <c r="CL21" s="38">
        <f t="shared" ref="CL21:CM21" si="95">CL19+CL20</f>
        <v>2133509.1945278319</v>
      </c>
      <c r="CM21" s="38">
        <f t="shared" si="95"/>
        <v>2073878.2600000002</v>
      </c>
      <c r="CN21" s="38">
        <f t="shared" ref="CN21" si="96">CN19+CN20</f>
        <v>-2228331.8700845451</v>
      </c>
      <c r="CO21" s="27"/>
      <c r="CP21" s="38">
        <f t="shared" si="71"/>
        <v>21825975.484905493</v>
      </c>
      <c r="CQ21" s="27"/>
      <c r="CR21" s="38">
        <f t="shared" ca="1" si="72"/>
        <v>18222661.207138512</v>
      </c>
      <c r="CS21" s="27"/>
    </row>
    <row r="22" spans="2:97" s="43" customFormat="1" ht="17.45" customHeight="1">
      <c r="B22" s="39" t="s">
        <v>5</v>
      </c>
      <c r="C22" s="44"/>
      <c r="D22" s="44"/>
      <c r="E22" s="44"/>
      <c r="F22" s="44"/>
      <c r="G22" s="27"/>
      <c r="H22" s="27"/>
      <c r="I22" s="42">
        <v>-165244.88</v>
      </c>
      <c r="J22" s="42">
        <v>-232444.74</v>
      </c>
      <c r="K22" s="42">
        <v>-520745.88000000006</v>
      </c>
      <c r="L22" s="42">
        <v>-401691.02999999997</v>
      </c>
      <c r="M22" s="42">
        <v>-669272.69999999995</v>
      </c>
      <c r="N22" s="42">
        <v>-326257.73</v>
      </c>
      <c r="O22" s="42">
        <v>-1400964.6099999999</v>
      </c>
      <c r="P22" s="42">
        <v>-840855.4600000002</v>
      </c>
      <c r="Q22" s="42">
        <v>-503946.12000000005</v>
      </c>
      <c r="R22" s="42">
        <v>-691581.28</v>
      </c>
      <c r="S22" s="42">
        <v>-815804.08000000019</v>
      </c>
      <c r="T22" s="42">
        <v>-1979186.7200000002</v>
      </c>
      <c r="U22" s="42">
        <v>-238401.00999999998</v>
      </c>
      <c r="V22" s="42">
        <v>-181349.63</v>
      </c>
      <c r="W22" s="42">
        <v>-504447.53</v>
      </c>
      <c r="X22" s="42">
        <v>-180061.05</v>
      </c>
      <c r="Y22" s="42">
        <v>-108679.64</v>
      </c>
      <c r="Z22" s="42">
        <v>-227095.48</v>
      </c>
      <c r="AA22" s="42">
        <v>-338265.87</v>
      </c>
      <c r="AB22" s="42">
        <v>-233045.38</v>
      </c>
      <c r="AC22" s="42">
        <v>-185809.64</v>
      </c>
      <c r="AD22" s="42">
        <v>-363180.38</v>
      </c>
      <c r="AE22" s="42">
        <v>-306965.54000000004</v>
      </c>
      <c r="AF22" s="42">
        <v>-467942.74</v>
      </c>
      <c r="AG22" s="42">
        <v>-68013.830000000016</v>
      </c>
      <c r="AH22" s="42">
        <v>-241223.12</v>
      </c>
      <c r="AI22" s="42">
        <v>-154828.39000000001</v>
      </c>
      <c r="AJ22" s="42">
        <v>-343276.27</v>
      </c>
      <c r="AK22" s="42">
        <v>-355753.5</v>
      </c>
      <c r="AL22" s="42">
        <v>-500220.50999999995</v>
      </c>
      <c r="AM22" s="42">
        <v>-352598.3</v>
      </c>
      <c r="AN22" s="42">
        <v>-372219.83</v>
      </c>
      <c r="AO22" s="42">
        <v>-202053.37</v>
      </c>
      <c r="AP22" s="42">
        <v>-261172.26</v>
      </c>
      <c r="AQ22" s="42">
        <v>-576222.24</v>
      </c>
      <c r="AR22" s="42">
        <v>-718488.11</v>
      </c>
      <c r="AS22" s="42">
        <v>-4909.58</v>
      </c>
      <c r="AT22" s="42">
        <v>0</v>
      </c>
      <c r="AU22" s="42">
        <v>-95907.25</v>
      </c>
      <c r="AV22" s="42">
        <v>0</v>
      </c>
      <c r="AW22" s="42">
        <v>-350000</v>
      </c>
      <c r="AX22" s="42">
        <v>-335625</v>
      </c>
      <c r="AY22" s="42">
        <v>-160625</v>
      </c>
      <c r="AZ22" s="42">
        <v>-476424.66000000003</v>
      </c>
      <c r="BA22" s="42">
        <v>-143093.41</v>
      </c>
      <c r="BB22" s="42">
        <v>-322508.42</v>
      </c>
      <c r="BC22" s="42">
        <v>-899995.32</v>
      </c>
      <c r="BD22" s="42">
        <v>-2047637.28</v>
      </c>
      <c r="BE22" s="42">
        <v>-47739.54</v>
      </c>
      <c r="BF22" s="42">
        <v>-98003.23000000001</v>
      </c>
      <c r="BG22" s="42">
        <v>-73280.539999999994</v>
      </c>
      <c r="BH22" s="42">
        <v>-19425</v>
      </c>
      <c r="BI22" s="42">
        <v>0</v>
      </c>
      <c r="BJ22" s="42">
        <v>-37000</v>
      </c>
      <c r="BK22" s="42">
        <v>-17575</v>
      </c>
      <c r="BL22" s="42">
        <v>-19425</v>
      </c>
      <c r="BM22" s="42">
        <v>-17575</v>
      </c>
      <c r="BN22" s="42">
        <v>-296559.32</v>
      </c>
      <c r="BO22" s="42">
        <v>-62595.83</v>
      </c>
      <c r="BP22" s="42">
        <v>-2677612.4500000002</v>
      </c>
      <c r="BQ22" s="42">
        <v>0</v>
      </c>
      <c r="BR22" s="42">
        <v>0</v>
      </c>
      <c r="BS22" s="42">
        <v>0</v>
      </c>
      <c r="BT22" s="42">
        <v>0</v>
      </c>
      <c r="BU22" s="42">
        <v>0</v>
      </c>
      <c r="BV22" s="42">
        <v>0</v>
      </c>
      <c r="BW22" s="42">
        <v>0</v>
      </c>
      <c r="BX22" s="42">
        <v>0</v>
      </c>
      <c r="BY22" s="42">
        <v>-70800.72</v>
      </c>
      <c r="BZ22" s="42">
        <v>-473130.15</v>
      </c>
      <c r="CA22" s="42">
        <v>-1066168.01</v>
      </c>
      <c r="CB22" s="42">
        <v>-490345.39999999991</v>
      </c>
      <c r="CC22" s="42">
        <v>0</v>
      </c>
      <c r="CD22" s="42">
        <v>0</v>
      </c>
      <c r="CE22" s="42">
        <v>0</v>
      </c>
      <c r="CF22" s="42">
        <v>0</v>
      </c>
      <c r="CG22" s="42">
        <v>0</v>
      </c>
      <c r="CH22" s="42">
        <v>0</v>
      </c>
      <c r="CI22" s="42">
        <v>0</v>
      </c>
      <c r="CJ22" s="42">
        <v>0</v>
      </c>
      <c r="CK22" s="42">
        <v>0</v>
      </c>
      <c r="CL22" s="42">
        <v>0</v>
      </c>
      <c r="CM22" s="42">
        <v>0</v>
      </c>
      <c r="CN22" s="42">
        <v>0</v>
      </c>
      <c r="CO22" s="41"/>
      <c r="CP22" s="42">
        <f t="shared" si="71"/>
        <v>0</v>
      </c>
      <c r="CQ22" s="41"/>
      <c r="CR22" s="42">
        <f t="shared" ca="1" si="72"/>
        <v>-2100444.2799999998</v>
      </c>
      <c r="CS22" s="41"/>
    </row>
    <row r="23" spans="2:97" s="43" customFormat="1" ht="17.45" customHeight="1">
      <c r="B23" s="39" t="s">
        <v>31</v>
      </c>
      <c r="C23" s="44"/>
      <c r="D23" s="44"/>
      <c r="E23" s="44"/>
      <c r="F23" s="44"/>
      <c r="G23" s="27"/>
      <c r="H23" s="27"/>
      <c r="I23" s="42">
        <v>9409.27</v>
      </c>
      <c r="J23" s="42">
        <v>5557.9800000000005</v>
      </c>
      <c r="K23" s="42">
        <v>7774.82</v>
      </c>
      <c r="L23" s="42">
        <v>0</v>
      </c>
      <c r="M23" s="42">
        <v>5635.25</v>
      </c>
      <c r="N23" s="42">
        <v>5437.74</v>
      </c>
      <c r="O23" s="42">
        <v>6784.29</v>
      </c>
      <c r="P23" s="42">
        <v>3442.75</v>
      </c>
      <c r="Q23" s="42">
        <v>0</v>
      </c>
      <c r="R23" s="42">
        <v>0</v>
      </c>
      <c r="S23" s="42">
        <v>3165</v>
      </c>
      <c r="T23" s="42">
        <v>57621.209999999992</v>
      </c>
      <c r="U23" s="42">
        <v>17204.689999999999</v>
      </c>
      <c r="V23" s="42">
        <v>0</v>
      </c>
      <c r="W23" s="42">
        <v>4526.1000000000004</v>
      </c>
      <c r="X23" s="42">
        <v>2590.7200000000003</v>
      </c>
      <c r="Y23" s="42">
        <v>2566.88</v>
      </c>
      <c r="Z23" s="42">
        <v>-1099374.5900000001</v>
      </c>
      <c r="AA23" s="42">
        <v>-998184.41</v>
      </c>
      <c r="AB23" s="42">
        <v>-899478.78</v>
      </c>
      <c r="AC23" s="42">
        <v>404.97</v>
      </c>
      <c r="AD23" s="42">
        <v>4429.1099999999997</v>
      </c>
      <c r="AE23" s="42">
        <v>3452.14</v>
      </c>
      <c r="AF23" s="42">
        <v>7354.04</v>
      </c>
      <c r="AG23" s="42">
        <v>540.26</v>
      </c>
      <c r="AH23" s="42">
        <v>270.02</v>
      </c>
      <c r="AI23" s="42">
        <v>1467</v>
      </c>
      <c r="AJ23" s="42">
        <v>345.45</v>
      </c>
      <c r="AK23" s="42">
        <v>2751.45</v>
      </c>
      <c r="AL23" s="42">
        <v>2922.73</v>
      </c>
      <c r="AM23" s="42">
        <v>4767.2299999999996</v>
      </c>
      <c r="AN23" s="42">
        <v>4139.95</v>
      </c>
      <c r="AO23" s="42">
        <v>3718.48</v>
      </c>
      <c r="AP23" s="42">
        <v>5299.54</v>
      </c>
      <c r="AQ23" s="42">
        <v>2702.41</v>
      </c>
      <c r="AR23" s="42">
        <v>10460.939999999999</v>
      </c>
      <c r="AS23" s="42">
        <v>10683.67</v>
      </c>
      <c r="AT23" s="42">
        <v>7855.89</v>
      </c>
      <c r="AU23" s="42">
        <v>2445.7999999999997</v>
      </c>
      <c r="AV23" s="42">
        <v>0</v>
      </c>
      <c r="AW23" s="42">
        <v>0</v>
      </c>
      <c r="AX23" s="42">
        <v>0</v>
      </c>
      <c r="AY23" s="42">
        <v>2302.0700000000002</v>
      </c>
      <c r="AZ23" s="42">
        <v>2190.2399999999998</v>
      </c>
      <c r="BA23" s="42">
        <v>2271.5300000000002</v>
      </c>
      <c r="BB23" s="42">
        <v>1359.46</v>
      </c>
      <c r="BC23" s="42">
        <v>2817.84</v>
      </c>
      <c r="BD23" s="42">
        <v>1641.57</v>
      </c>
      <c r="BE23" s="42">
        <v>3000.06</v>
      </c>
      <c r="BF23" s="42">
        <v>2599.84</v>
      </c>
      <c r="BG23" s="42">
        <v>1797.32</v>
      </c>
      <c r="BH23" s="42">
        <v>2808.52</v>
      </c>
      <c r="BI23" s="42">
        <v>0</v>
      </c>
      <c r="BJ23" s="42">
        <v>0</v>
      </c>
      <c r="BK23" s="42">
        <v>15.28</v>
      </c>
      <c r="BL23" s="42">
        <v>0</v>
      </c>
      <c r="BM23" s="42">
        <v>0</v>
      </c>
      <c r="BN23" s="42">
        <v>3084.66</v>
      </c>
      <c r="BO23" s="42">
        <v>0</v>
      </c>
      <c r="BP23" s="42">
        <v>0</v>
      </c>
      <c r="BQ23" s="42">
        <v>0</v>
      </c>
      <c r="BR23" s="42">
        <v>0</v>
      </c>
      <c r="BS23" s="42">
        <v>0</v>
      </c>
      <c r="BT23" s="42">
        <v>0</v>
      </c>
      <c r="BU23" s="42">
        <v>0</v>
      </c>
      <c r="BV23" s="42">
        <v>0</v>
      </c>
      <c r="BW23" s="42">
        <v>0</v>
      </c>
      <c r="BX23" s="42">
        <v>0</v>
      </c>
      <c r="BY23" s="42">
        <v>601569.9</v>
      </c>
      <c r="BZ23" s="42">
        <v>201958.03000000003</v>
      </c>
      <c r="CA23" s="42">
        <v>601644.06000000006</v>
      </c>
      <c r="CB23" s="42">
        <v>202052.92999999993</v>
      </c>
      <c r="CC23" s="42">
        <v>-220533.23000000088</v>
      </c>
      <c r="CD23" s="42">
        <v>-99543.180000000008</v>
      </c>
      <c r="CE23" s="42">
        <v>-92849.61</v>
      </c>
      <c r="CF23" s="42">
        <v>-14893.159999999994</v>
      </c>
      <c r="CG23" s="42">
        <v>5533.9799999999987</v>
      </c>
      <c r="CH23" s="42">
        <v>-343290.31</v>
      </c>
      <c r="CI23" s="42">
        <v>18289.700000000099</v>
      </c>
      <c r="CJ23" s="42">
        <v>-413754.79</v>
      </c>
      <c r="CK23" s="42">
        <v>325116.07999999996</v>
      </c>
      <c r="CL23" s="42">
        <v>-656459.98</v>
      </c>
      <c r="CM23" s="42">
        <v>16631.100000000006</v>
      </c>
      <c r="CN23" s="42">
        <v>-971553.53999999957</v>
      </c>
      <c r="CO23" s="44"/>
      <c r="CP23" s="42">
        <f t="shared" si="71"/>
        <v>-2447306.9400000004</v>
      </c>
      <c r="CQ23" s="44"/>
      <c r="CR23" s="42">
        <f t="shared" ca="1" si="72"/>
        <v>1607224.9200000002</v>
      </c>
      <c r="CS23" s="44"/>
    </row>
    <row r="24" spans="2:97" ht="17.45" customHeight="1">
      <c r="B24" s="45" t="s">
        <v>32</v>
      </c>
      <c r="C24" s="46"/>
      <c r="D24" s="46"/>
      <c r="E24" s="46"/>
      <c r="F24" s="61"/>
      <c r="G24" s="27"/>
      <c r="H24" s="27"/>
      <c r="I24" s="47">
        <f>I21+I22+I23</f>
        <v>4574307.8899999997</v>
      </c>
      <c r="J24" s="47">
        <f t="shared" ref="J24:BU24" si="97">J21+J22+J23</f>
        <v>2142241.8299999996</v>
      </c>
      <c r="K24" s="47">
        <f t="shared" si="97"/>
        <v>2574231.64</v>
      </c>
      <c r="L24" s="47">
        <f t="shared" si="97"/>
        <v>2969578.8000000007</v>
      </c>
      <c r="M24" s="47">
        <f t="shared" si="97"/>
        <v>2436319.9299999997</v>
      </c>
      <c r="N24" s="47">
        <f t="shared" si="97"/>
        <v>2743478.06</v>
      </c>
      <c r="O24" s="47">
        <f t="shared" si="97"/>
        <v>1492308.9799999995</v>
      </c>
      <c r="P24" s="47">
        <f t="shared" si="97"/>
        <v>2157416.0699999994</v>
      </c>
      <c r="Q24" s="47">
        <f t="shared" si="97"/>
        <v>2836622.8400000003</v>
      </c>
      <c r="R24" s="47">
        <f t="shared" si="97"/>
        <v>2397554.6799999988</v>
      </c>
      <c r="S24" s="47">
        <f t="shared" si="97"/>
        <v>2822218.9</v>
      </c>
      <c r="T24" s="47">
        <f t="shared" si="97"/>
        <v>3686944.9899999998</v>
      </c>
      <c r="U24" s="47">
        <f t="shared" si="97"/>
        <v>5273104.43</v>
      </c>
      <c r="V24" s="47">
        <f t="shared" si="97"/>
        <v>2828204.209999999</v>
      </c>
      <c r="W24" s="47">
        <f t="shared" si="97"/>
        <v>2233729.3400000003</v>
      </c>
      <c r="X24" s="47">
        <f t="shared" si="97"/>
        <v>-782039.10000000009</v>
      </c>
      <c r="Y24" s="47">
        <f t="shared" si="97"/>
        <v>1055720.02</v>
      </c>
      <c r="Z24" s="47">
        <f t="shared" si="97"/>
        <v>-1062188.1800000002</v>
      </c>
      <c r="AA24" s="47">
        <f t="shared" si="97"/>
        <v>-1368712.32</v>
      </c>
      <c r="AB24" s="47">
        <f t="shared" si="97"/>
        <v>-268744.24000000011</v>
      </c>
      <c r="AC24" s="47">
        <f t="shared" si="97"/>
        <v>762726.33000000019</v>
      </c>
      <c r="AD24" s="47">
        <f t="shared" si="97"/>
        <v>-1390715.7900000007</v>
      </c>
      <c r="AE24" s="47">
        <f t="shared" si="97"/>
        <v>3041764.69</v>
      </c>
      <c r="AF24" s="47">
        <f t="shared" si="97"/>
        <v>1983880.4099999995</v>
      </c>
      <c r="AG24" s="47">
        <f t="shared" si="97"/>
        <v>2350105.4299999997</v>
      </c>
      <c r="AH24" s="47">
        <f t="shared" si="97"/>
        <v>915056.39999999979</v>
      </c>
      <c r="AI24" s="47">
        <f t="shared" si="97"/>
        <v>1471405.0200000005</v>
      </c>
      <c r="AJ24" s="47">
        <f t="shared" si="97"/>
        <v>-462573.4700000005</v>
      </c>
      <c r="AK24" s="47">
        <f t="shared" si="97"/>
        <v>99020.020000000877</v>
      </c>
      <c r="AL24" s="47">
        <f t="shared" si="97"/>
        <v>1606000.8599999996</v>
      </c>
      <c r="AM24" s="47">
        <f t="shared" si="97"/>
        <v>588263.1399999992</v>
      </c>
      <c r="AN24" s="47">
        <f t="shared" si="97"/>
        <v>1424463.0599999996</v>
      </c>
      <c r="AO24" s="47">
        <f t="shared" si="97"/>
        <v>1280943.7399999993</v>
      </c>
      <c r="AP24" s="47">
        <f t="shared" si="97"/>
        <v>1052728.2</v>
      </c>
      <c r="AQ24" s="47">
        <f t="shared" si="97"/>
        <v>1691182.620000001</v>
      </c>
      <c r="AR24" s="47">
        <f t="shared" si="97"/>
        <v>2051731</v>
      </c>
      <c r="AS24" s="47">
        <f t="shared" si="97"/>
        <v>3157756.2299999995</v>
      </c>
      <c r="AT24" s="47">
        <f t="shared" si="97"/>
        <v>2361131.3200000008</v>
      </c>
      <c r="AU24" s="47">
        <f t="shared" si="97"/>
        <v>2128316.1100000003</v>
      </c>
      <c r="AV24" s="47">
        <f t="shared" si="97"/>
        <v>1076982.68</v>
      </c>
      <c r="AW24" s="47">
        <f t="shared" si="97"/>
        <v>3185027.7399999998</v>
      </c>
      <c r="AX24" s="47">
        <f t="shared" si="97"/>
        <v>1677544.6600000006</v>
      </c>
      <c r="AY24" s="47">
        <f t="shared" si="97"/>
        <v>1861242.6</v>
      </c>
      <c r="AZ24" s="47">
        <f t="shared" si="97"/>
        <v>1824529.5385714287</v>
      </c>
      <c r="BA24" s="47">
        <f t="shared" si="97"/>
        <v>2539200.1954121427</v>
      </c>
      <c r="BB24" s="47">
        <f t="shared" si="97"/>
        <v>2131187.026899999</v>
      </c>
      <c r="BC24" s="47">
        <f t="shared" si="97"/>
        <v>2011546.3822000001</v>
      </c>
      <c r="BD24" s="47">
        <f t="shared" si="97"/>
        <v>1948763.9622000009</v>
      </c>
      <c r="BE24" s="47">
        <f t="shared" si="97"/>
        <v>3517000.2800000007</v>
      </c>
      <c r="BF24" s="47">
        <f t="shared" si="97"/>
        <v>2859859.0699999989</v>
      </c>
      <c r="BG24" s="47">
        <f t="shared" si="97"/>
        <v>2400907.5499999998</v>
      </c>
      <c r="BH24" s="47">
        <f t="shared" si="97"/>
        <v>2102373.4499999997</v>
      </c>
      <c r="BI24" s="47">
        <f t="shared" si="97"/>
        <v>2194861.4799999995</v>
      </c>
      <c r="BJ24" s="47">
        <f t="shared" si="97"/>
        <v>3592022.88</v>
      </c>
      <c r="BK24" s="47">
        <f t="shared" si="97"/>
        <v>3109939.1699999995</v>
      </c>
      <c r="BL24" s="47">
        <f t="shared" si="97"/>
        <v>3496618.46</v>
      </c>
      <c r="BM24" s="47">
        <f t="shared" si="97"/>
        <v>2746011.92</v>
      </c>
      <c r="BN24" s="47">
        <f t="shared" si="97"/>
        <v>2239476.85</v>
      </c>
      <c r="BO24" s="47">
        <f t="shared" si="97"/>
        <v>2629417.25</v>
      </c>
      <c r="BP24" s="47">
        <f t="shared" si="97"/>
        <v>104528.71640000027</v>
      </c>
      <c r="BQ24" s="47">
        <f t="shared" si="97"/>
        <v>3409867.6113353553</v>
      </c>
      <c r="BR24" s="47">
        <f t="shared" si="97"/>
        <v>2861910.0443576081</v>
      </c>
      <c r="BS24" s="47">
        <f t="shared" si="97"/>
        <v>2018631.7469518147</v>
      </c>
      <c r="BT24" s="47">
        <f t="shared" si="97"/>
        <v>1858662.6270763495</v>
      </c>
      <c r="BU24" s="47">
        <f t="shared" si="97"/>
        <v>2860400.6542231827</v>
      </c>
      <c r="BV24" s="47">
        <f t="shared" ref="BV24:CG24" si="98">BV21+BV22+BV23</f>
        <v>1152177.2176250645</v>
      </c>
      <c r="BW24" s="47">
        <f t="shared" si="98"/>
        <v>754796.24620692199</v>
      </c>
      <c r="BX24" s="47">
        <f t="shared" si="98"/>
        <v>990862.3193622129</v>
      </c>
      <c r="BY24" s="47">
        <f t="shared" si="98"/>
        <v>1107401.52</v>
      </c>
      <c r="BZ24" s="47">
        <f t="shared" si="98"/>
        <v>-226391.04999999958</v>
      </c>
      <c r="CA24" s="47">
        <f t="shared" si="98"/>
        <v>-573043.13999999897</v>
      </c>
      <c r="CB24" s="47">
        <f t="shared" si="98"/>
        <v>1514166.0500000005</v>
      </c>
      <c r="CC24" s="47">
        <f t="shared" si="98"/>
        <v>2202738.3599999989</v>
      </c>
      <c r="CD24" s="47">
        <f t="shared" si="98"/>
        <v>1515938.161000001</v>
      </c>
      <c r="CE24" s="47">
        <f t="shared" si="98"/>
        <v>1453243.4899999995</v>
      </c>
      <c r="CF24" s="47">
        <f t="shared" si="98"/>
        <v>2998317.9690733138</v>
      </c>
      <c r="CG24" s="47">
        <f t="shared" si="98"/>
        <v>1437337.9400000002</v>
      </c>
      <c r="CH24" s="47">
        <f t="shared" ref="CH24:CI24" si="99">CH21+CH22+CH23</f>
        <v>2023769.7399999998</v>
      </c>
      <c r="CI24" s="47">
        <f t="shared" si="99"/>
        <v>2748985.9503888898</v>
      </c>
      <c r="CJ24" s="47">
        <f t="shared" ref="CJ24:CK24" si="100">CJ21+CJ22+CJ23</f>
        <v>1634572.4799999997</v>
      </c>
      <c r="CK24" s="47">
        <f t="shared" si="100"/>
        <v>2996091.29</v>
      </c>
      <c r="CL24" s="47">
        <f t="shared" ref="CL24:CM24" si="101">CL21+CL22+CL23</f>
        <v>1477049.2145278319</v>
      </c>
      <c r="CM24" s="47">
        <f t="shared" si="101"/>
        <v>2090509.3600000003</v>
      </c>
      <c r="CN24" s="47">
        <f t="shared" ref="CN24" si="102">CN21+CN22+CN23</f>
        <v>-3199885.4100845447</v>
      </c>
      <c r="CO24" s="27"/>
      <c r="CP24" s="47">
        <f t="shared" si="71"/>
        <v>19378668.544905487</v>
      </c>
      <c r="CQ24" s="27"/>
      <c r="CR24" s="47">
        <f t="shared" ca="1" si="72"/>
        <v>17729441.847138509</v>
      </c>
      <c r="CS24" s="27"/>
    </row>
    <row r="26" spans="2:97" ht="17.45" customHeight="1">
      <c r="B26" s="25" t="s">
        <v>46</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row>
    <row r="27" spans="2:97"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P27" s="7"/>
      <c r="CR27" s="7"/>
    </row>
    <row r="28" spans="2:97"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row>
    <row r="29" spans="2:97" ht="17.45" customHeight="1">
      <c r="B29" s="39" t="s">
        <v>33</v>
      </c>
      <c r="I29" s="62">
        <v>44952641</v>
      </c>
      <c r="J29" s="62">
        <v>37032167.890000001</v>
      </c>
      <c r="K29" s="62">
        <v>38701685.740000002</v>
      </c>
      <c r="L29" s="62">
        <v>37077266.920000002</v>
      </c>
      <c r="M29" s="62">
        <v>39496781.380000003</v>
      </c>
      <c r="N29" s="62">
        <v>39823751.119999997</v>
      </c>
      <c r="O29" s="62">
        <v>40698351.979999997</v>
      </c>
      <c r="P29" s="62">
        <v>38083197.350000001</v>
      </c>
      <c r="Q29" s="62">
        <v>37407934.950000003</v>
      </c>
      <c r="R29" s="62">
        <v>41181887.82</v>
      </c>
      <c r="S29" s="62">
        <v>46322572.299999997</v>
      </c>
      <c r="T29" s="62">
        <v>56208975.109999999</v>
      </c>
      <c r="U29" s="62">
        <v>43203638.659999996</v>
      </c>
      <c r="V29" s="62">
        <v>35256811.640000001</v>
      </c>
      <c r="W29" s="62">
        <v>17588371.739999998</v>
      </c>
      <c r="X29" s="62">
        <v>2579878.14</v>
      </c>
      <c r="Y29" s="62">
        <v>3069436.73</v>
      </c>
      <c r="Z29" s="62">
        <v>13877190.34</v>
      </c>
      <c r="AA29" s="62">
        <v>24058595.5</v>
      </c>
      <c r="AB29" s="62">
        <v>28742983</v>
      </c>
      <c r="AC29" s="62">
        <v>27742000</v>
      </c>
      <c r="AD29" s="62">
        <v>33253786</v>
      </c>
      <c r="AE29" s="62">
        <v>34428912</v>
      </c>
      <c r="AF29" s="62">
        <v>39592100.520000003</v>
      </c>
      <c r="AG29" s="62">
        <v>31600185.870000001</v>
      </c>
      <c r="AH29" s="62">
        <v>29489627.18</v>
      </c>
      <c r="AI29" s="62">
        <v>23321103</v>
      </c>
      <c r="AJ29" s="62">
        <v>20049034.829999998</v>
      </c>
      <c r="AK29" s="62">
        <v>29158502</v>
      </c>
      <c r="AL29" s="62">
        <v>29832959.399999999</v>
      </c>
      <c r="AM29" s="62">
        <v>33597615</v>
      </c>
      <c r="AN29" s="62">
        <v>30074250.690000001</v>
      </c>
      <c r="AO29" s="62">
        <v>29281514</v>
      </c>
      <c r="AP29" s="62">
        <v>34546308</v>
      </c>
      <c r="AQ29" s="62">
        <v>34844511</v>
      </c>
      <c r="AR29" s="62">
        <v>40232259</v>
      </c>
      <c r="AS29" s="62">
        <v>30310680</v>
      </c>
      <c r="AT29" s="62">
        <v>26557802.879999999</v>
      </c>
      <c r="AU29" s="62">
        <v>34642000</v>
      </c>
      <c r="AV29" s="62">
        <v>30947952.230000008</v>
      </c>
      <c r="AW29" s="62">
        <v>31422143.84</v>
      </c>
      <c r="AX29" s="62">
        <v>31350756</v>
      </c>
      <c r="AY29" s="62">
        <v>38570000</v>
      </c>
      <c r="AZ29" s="62">
        <v>34134063.68</v>
      </c>
      <c r="BA29" s="62">
        <v>30487853.479999978</v>
      </c>
      <c r="BB29" s="62">
        <v>34627213</v>
      </c>
      <c r="BC29" s="62">
        <v>34254831</v>
      </c>
      <c r="BD29" s="62">
        <v>38386907</v>
      </c>
      <c r="BE29" s="62">
        <v>34066229</v>
      </c>
      <c r="BF29" s="62">
        <v>27826291</v>
      </c>
      <c r="BG29" s="62">
        <v>31097898</v>
      </c>
      <c r="BH29" s="62">
        <v>33193031</v>
      </c>
      <c r="BI29" s="62">
        <v>32756684</v>
      </c>
      <c r="BJ29" s="62">
        <v>31715691</v>
      </c>
      <c r="BK29" s="62">
        <v>37515047</v>
      </c>
      <c r="BL29" s="62">
        <v>31102143</v>
      </c>
      <c r="BM29" s="62">
        <v>31032374.409999974</v>
      </c>
      <c r="BN29" s="62">
        <v>33075272</v>
      </c>
      <c r="BO29" s="62">
        <v>32638803</v>
      </c>
      <c r="BP29" s="62">
        <v>35207845</v>
      </c>
      <c r="BQ29" s="62">
        <v>33760752.750000007</v>
      </c>
      <c r="BR29" s="62">
        <v>22213358.960000005</v>
      </c>
      <c r="BS29" s="62">
        <v>27099701.089999996</v>
      </c>
      <c r="BT29" s="62">
        <v>26254227.819999974</v>
      </c>
      <c r="BU29" s="62">
        <v>24562232.389999997</v>
      </c>
      <c r="BV29" s="62">
        <v>24512946.799999997</v>
      </c>
      <c r="BW29" s="62">
        <v>27015563.510000002</v>
      </c>
      <c r="BX29" s="62">
        <v>25579934.289999988</v>
      </c>
      <c r="BY29" s="62">
        <v>20550170.989999998</v>
      </c>
      <c r="BZ29" s="62">
        <v>23248082.469999999</v>
      </c>
      <c r="CA29" s="62">
        <v>27215547.149999999</v>
      </c>
      <c r="CB29" s="62">
        <v>32515179.650000006</v>
      </c>
      <c r="CC29" s="62">
        <v>29257746.220000003</v>
      </c>
      <c r="CD29" s="62">
        <v>24393854.740000002</v>
      </c>
      <c r="CE29" s="62">
        <v>24928023.579999994</v>
      </c>
      <c r="CF29" s="62">
        <v>26360325.720000006</v>
      </c>
      <c r="CG29" s="62">
        <v>26792686.060000002</v>
      </c>
      <c r="CH29" s="62">
        <v>26586258.459999997</v>
      </c>
      <c r="CI29" s="62">
        <v>27944482.499999996</v>
      </c>
      <c r="CJ29" s="62">
        <v>26112881.500000004</v>
      </c>
      <c r="CK29" s="62">
        <v>26020146.149999999</v>
      </c>
      <c r="CL29" s="62">
        <v>30154644.399999999</v>
      </c>
      <c r="CM29" s="62">
        <v>31904461.389999997</v>
      </c>
      <c r="CN29" s="62">
        <v>33426630.849999994</v>
      </c>
    </row>
    <row r="30" spans="2:97" ht="17.45" customHeight="1">
      <c r="B30" s="39" t="s">
        <v>34</v>
      </c>
      <c r="I30" s="50">
        <v>2.3846960167714884E-2</v>
      </c>
      <c r="J30" s="50">
        <v>3.2756813417190778E-2</v>
      </c>
      <c r="K30" s="50">
        <v>3.1778476589797343E-2</v>
      </c>
      <c r="L30" s="50">
        <v>3.1778476589797343E-2</v>
      </c>
      <c r="M30" s="50">
        <v>2.6869322152341019E-2</v>
      </c>
      <c r="N30" s="50">
        <v>2.5536243576477196E-2</v>
      </c>
      <c r="O30" s="50">
        <v>1.9345107599487873E-2</v>
      </c>
      <c r="P30" s="50">
        <v>2.5220548257537227E-2</v>
      </c>
      <c r="Q30" s="50">
        <v>2.0625427504077733E-2</v>
      </c>
      <c r="R30" s="50">
        <v>2.4794534963256565E-2</v>
      </c>
      <c r="S30" s="50">
        <v>2.3696616798498684E-2</v>
      </c>
      <c r="T30" s="50">
        <v>3.6472981742287379E-2</v>
      </c>
      <c r="U30" s="50">
        <v>3.8551868812942633E-2</v>
      </c>
      <c r="V30" s="50">
        <v>4.2148326794664286E-2</v>
      </c>
      <c r="W30" s="50">
        <v>4.112280701754386E-2</v>
      </c>
      <c r="X30" s="50">
        <v>4.112280701754386E-2</v>
      </c>
      <c r="Y30" s="50">
        <v>4.3631578947368424E-2</v>
      </c>
      <c r="Z30" s="50">
        <v>4.6421052631578946E-2</v>
      </c>
      <c r="AA30" s="50">
        <v>5.198245614035088E-2</v>
      </c>
      <c r="AB30" s="50">
        <v>7.6807017543859643E-2</v>
      </c>
      <c r="AC30" s="50">
        <v>6.9543859649122811E-2</v>
      </c>
      <c r="AD30" s="50">
        <v>6.6000000000000003E-2</v>
      </c>
      <c r="AE30" s="50">
        <v>6.9000000000000006E-2</v>
      </c>
      <c r="AF30" s="50">
        <v>5.9561403508771933E-2</v>
      </c>
      <c r="AG30" s="50">
        <v>5.8000000000000003E-2</v>
      </c>
      <c r="AH30" s="50">
        <v>5.4596491228070178E-2</v>
      </c>
      <c r="AI30" s="50">
        <v>5.3192982456140347E-2</v>
      </c>
      <c r="AJ30" s="50">
        <v>5.3192982456140347E-2</v>
      </c>
      <c r="AK30" s="50">
        <v>6.4929824561403504E-2</v>
      </c>
      <c r="AL30" s="50">
        <v>5.701754385964912E-2</v>
      </c>
      <c r="AM30" s="50">
        <v>3.4000000000000002E-2</v>
      </c>
      <c r="AN30" s="50">
        <v>5.6733321536011329E-2</v>
      </c>
      <c r="AO30" s="50">
        <v>5.5211466996991684E-2</v>
      </c>
      <c r="AP30" s="50">
        <v>5.7299592992390729E-2</v>
      </c>
      <c r="AQ30" s="50">
        <v>6.9403508771929828E-2</v>
      </c>
      <c r="AR30" s="50">
        <v>5.5087595115908689E-2</v>
      </c>
      <c r="AS30" s="50">
        <v>4.7938417979118741E-2</v>
      </c>
      <c r="AT30" s="50">
        <v>6.912050964431074E-2</v>
      </c>
      <c r="AU30" s="50">
        <v>6.8642718102990621E-2</v>
      </c>
      <c r="AV30" s="50">
        <v>5.09113431251106E-2</v>
      </c>
      <c r="AW30" s="50">
        <v>7.1704123164041761E-2</v>
      </c>
      <c r="AX30" s="50">
        <v>7.3845337108476378E-2</v>
      </c>
      <c r="AY30" s="50">
        <v>7.3845337108476378E-2</v>
      </c>
      <c r="AZ30" s="50">
        <v>7.0571580251282962E-2</v>
      </c>
      <c r="BA30" s="50">
        <v>8.2569456733321542E-2</v>
      </c>
      <c r="BB30" s="50">
        <v>8.789594761989028E-2</v>
      </c>
      <c r="BC30" s="50">
        <v>6.2378340116793489E-2</v>
      </c>
      <c r="BD30" s="50">
        <v>4.397451778446293E-2</v>
      </c>
      <c r="BE30" s="50">
        <v>4.7269332861440451E-2</v>
      </c>
      <c r="BF30" s="50">
        <v>4.7269332861440451E-2</v>
      </c>
      <c r="BG30" s="50">
        <v>5.0483808175544119E-2</v>
      </c>
      <c r="BH30" s="50">
        <v>6.9168111838612642E-2</v>
      </c>
      <c r="BI30" s="50">
        <v>7.1350203503804638E-2</v>
      </c>
      <c r="BJ30" s="50">
        <v>7.1778446292691561E-2</v>
      </c>
      <c r="BK30" s="50">
        <v>7.4730136259069185E-2</v>
      </c>
      <c r="BL30" s="50">
        <v>6.2059812422580074E-2</v>
      </c>
      <c r="BM30" s="50">
        <v>5.8130596354627515E-2</v>
      </c>
      <c r="BN30" s="50">
        <v>7.79685011502389E-2</v>
      </c>
      <c r="BO30" s="50">
        <v>7.7543797557954347E-2</v>
      </c>
      <c r="BP30" s="50">
        <v>6.8430366306848345E-2</v>
      </c>
      <c r="BQ30" s="50">
        <v>7.3948595750711957E-2</v>
      </c>
      <c r="BR30" s="50">
        <v>7.6493812680355419E-2</v>
      </c>
      <c r="BS30" s="50">
        <v>9.4852356037248592E-2</v>
      </c>
      <c r="BT30" s="50">
        <v>0.11886618865038401</v>
      </c>
      <c r="BU30" s="50">
        <v>0.23042174165275311</v>
      </c>
      <c r="BV30" s="50">
        <v>0.21305678007170556</v>
      </c>
      <c r="BW30" s="50">
        <v>0.1177483162054523</v>
      </c>
      <c r="BX30" s="50">
        <v>0.12012977067744311</v>
      </c>
      <c r="BY30" s="50">
        <v>0.13125404115091602</v>
      </c>
      <c r="BZ30" s="50">
        <v>0.12767314580099248</v>
      </c>
      <c r="CA30" s="50">
        <v>0.11418996368851304</v>
      </c>
      <c r="CB30" s="50">
        <v>0.11522852287761848</v>
      </c>
      <c r="CC30" s="50">
        <v>0.12133977855289362</v>
      </c>
      <c r="CD30" s="50">
        <v>0.12329791765166034</v>
      </c>
      <c r="CE30" s="50">
        <v>0.12386250432539082</v>
      </c>
      <c r="CF30" s="50">
        <v>0.10501688035100218</v>
      </c>
      <c r="CG30" s="50">
        <v>0.10058666283104184</v>
      </c>
      <c r="CH30" s="50">
        <v>0.11088740569402518</v>
      </c>
      <c r="CI30" s="50">
        <v>0.11201945725958631</v>
      </c>
      <c r="CJ30" s="50">
        <v>0.10963580841086003</v>
      </c>
      <c r="CK30" s="50">
        <v>0.10876814181790047</v>
      </c>
      <c r="CL30" s="50">
        <v>0.11523217826804115</v>
      </c>
      <c r="CM30" s="50">
        <v>0.10408564565034538</v>
      </c>
      <c r="CN30" s="50">
        <v>0.10393286126558221</v>
      </c>
    </row>
    <row r="31" spans="2:97" ht="17.45" customHeight="1">
      <c r="B31" s="39" t="s">
        <v>35</v>
      </c>
      <c r="I31" s="62">
        <v>232104</v>
      </c>
      <c r="J31" s="62">
        <v>212976</v>
      </c>
      <c r="K31" s="62">
        <v>211248</v>
      </c>
      <c r="L31" s="62">
        <v>202661</v>
      </c>
      <c r="M31" s="62">
        <v>220145</v>
      </c>
      <c r="N31" s="62">
        <v>214673</v>
      </c>
      <c r="O31" s="62">
        <v>225453</v>
      </c>
      <c r="P31" s="62">
        <v>209549</v>
      </c>
      <c r="Q31" s="62">
        <v>194963</v>
      </c>
      <c r="R31" s="62">
        <v>211500</v>
      </c>
      <c r="S31" s="62">
        <v>218389</v>
      </c>
      <c r="T31" s="62">
        <v>227998</v>
      </c>
      <c r="U31" s="62">
        <v>218718</v>
      </c>
      <c r="V31" s="62">
        <v>171838</v>
      </c>
      <c r="W31" s="62">
        <v>100042</v>
      </c>
      <c r="X31" s="62">
        <v>0</v>
      </c>
      <c r="Y31" s="62">
        <v>0</v>
      </c>
      <c r="Z31" s="62">
        <v>69630</v>
      </c>
      <c r="AA31" s="62">
        <v>103172</v>
      </c>
      <c r="AB31" s="62">
        <v>121094</v>
      </c>
      <c r="AC31" s="62">
        <v>125005</v>
      </c>
      <c r="AD31" s="62">
        <v>158684</v>
      </c>
      <c r="AE31" s="62">
        <v>157835</v>
      </c>
      <c r="AF31" s="62">
        <v>161963</v>
      </c>
      <c r="AG31" s="62">
        <v>171414</v>
      </c>
      <c r="AH31" s="62">
        <v>156381</v>
      </c>
      <c r="AI31" s="62">
        <v>125871</v>
      </c>
      <c r="AJ31" s="62">
        <v>113284</v>
      </c>
      <c r="AK31" s="62">
        <v>341763</v>
      </c>
      <c r="AL31" s="62">
        <v>156229</v>
      </c>
      <c r="AM31" s="62">
        <v>176651</v>
      </c>
      <c r="AN31" s="62">
        <v>163115</v>
      </c>
      <c r="AO31" s="62">
        <v>157104</v>
      </c>
      <c r="AP31" s="62">
        <v>182285</v>
      </c>
      <c r="AQ31" s="62">
        <v>177180</v>
      </c>
      <c r="AR31" s="62">
        <v>172755</v>
      </c>
      <c r="AS31" s="62">
        <v>152830</v>
      </c>
      <c r="AT31" s="62">
        <v>152097</v>
      </c>
      <c r="AU31" s="62">
        <v>176656</v>
      </c>
      <c r="AV31" s="62">
        <v>148153</v>
      </c>
      <c r="AW31" s="62">
        <v>166734</v>
      </c>
      <c r="AX31" s="62">
        <v>162752</v>
      </c>
      <c r="AY31" s="62">
        <v>206981</v>
      </c>
      <c r="AZ31" s="62">
        <v>168067</v>
      </c>
      <c r="BA31" s="62">
        <v>157201</v>
      </c>
      <c r="BB31" s="62">
        <v>171063</v>
      </c>
      <c r="BC31" s="62">
        <v>164900</v>
      </c>
      <c r="BD31" s="62">
        <v>162171</v>
      </c>
      <c r="BE31" s="62">
        <v>161399</v>
      </c>
      <c r="BF31" s="62">
        <v>137512</v>
      </c>
      <c r="BG31" s="62">
        <v>149313</v>
      </c>
      <c r="BH31" s="62">
        <v>148995</v>
      </c>
      <c r="BI31" s="62">
        <v>167633</v>
      </c>
      <c r="BJ31" s="62">
        <v>163703</v>
      </c>
      <c r="BK31" s="62">
        <v>213880</v>
      </c>
      <c r="BL31" s="62">
        <v>168067</v>
      </c>
      <c r="BM31" s="62">
        <v>157201</v>
      </c>
      <c r="BN31" s="62">
        <v>171063</v>
      </c>
      <c r="BO31" s="62">
        <v>170678</v>
      </c>
      <c r="BP31" s="62">
        <v>158642</v>
      </c>
      <c r="BQ31" s="62">
        <v>150695</v>
      </c>
      <c r="BR31" s="62">
        <v>123288</v>
      </c>
      <c r="BS31" s="62">
        <v>139338</v>
      </c>
      <c r="BT31" s="62">
        <v>136511</v>
      </c>
      <c r="BU31" s="62">
        <v>136664</v>
      </c>
      <c r="BV31" s="62">
        <v>134191</v>
      </c>
      <c r="BW31" s="62">
        <v>152162</v>
      </c>
      <c r="BX31" s="62">
        <v>142351</v>
      </c>
      <c r="BY31" s="62">
        <v>125732</v>
      </c>
      <c r="BZ31" s="62">
        <v>139464</v>
      </c>
      <c r="CA31" s="62">
        <v>143857</v>
      </c>
      <c r="CB31" s="62">
        <v>145225</v>
      </c>
      <c r="CC31" s="62">
        <v>133491</v>
      </c>
      <c r="CD31" s="62">
        <v>122249</v>
      </c>
      <c r="CE31" s="62">
        <v>124130</v>
      </c>
      <c r="CF31" s="62">
        <v>128655</v>
      </c>
      <c r="CG31" s="62">
        <v>147775</v>
      </c>
      <c r="CH31" s="62">
        <v>138982</v>
      </c>
      <c r="CI31" s="62">
        <v>149497</v>
      </c>
      <c r="CJ31" s="62">
        <v>146365</v>
      </c>
      <c r="CK31" s="62">
        <v>143571</v>
      </c>
      <c r="CL31" s="62">
        <v>161805</v>
      </c>
      <c r="CM31" s="62">
        <v>156642</v>
      </c>
      <c r="CN31" s="62">
        <v>154738</v>
      </c>
    </row>
    <row r="32" spans="2:97" ht="17.45" customHeight="1">
      <c r="B32" s="39" t="s">
        <v>48</v>
      </c>
      <c r="I32" s="50">
        <v>1.6171021947638087E-2</v>
      </c>
      <c r="J32" s="50">
        <v>1.1669029849575407E-2</v>
      </c>
      <c r="K32" s="50">
        <v>1.0877635370988403E-2</v>
      </c>
      <c r="L32" s="50">
        <v>8.1770285605747839E-3</v>
      </c>
      <c r="M32" s="50">
        <v>7.1472961468443952E-3</v>
      </c>
      <c r="N32" s="50">
        <v>2.9021516083347354E-3</v>
      </c>
      <c r="O32" s="50">
        <v>5.9171958569286254E-3</v>
      </c>
      <c r="P32" s="50">
        <v>1.1394525080891338E-2</v>
      </c>
      <c r="Q32" s="50">
        <v>1.0145520164889787E-2</v>
      </c>
      <c r="R32" s="50">
        <v>2.0060598882915448E-2</v>
      </c>
      <c r="S32" s="50">
        <v>2.0262923424365198E-2</v>
      </c>
      <c r="T32" s="50">
        <v>1.9629927316536677E-2</v>
      </c>
      <c r="U32" s="50">
        <v>2.4154284101011614E-2</v>
      </c>
      <c r="V32" s="50">
        <v>2.4254434924147028E-2</v>
      </c>
      <c r="W32" s="50">
        <v>3.3665359531862449E-2</v>
      </c>
      <c r="X32" s="50">
        <v>3.8034936327572821E-2</v>
      </c>
      <c r="Y32" s="50">
        <v>5.1326776097833759E-2</v>
      </c>
      <c r="Z32" s="50">
        <v>6.2641029249803082E-2</v>
      </c>
      <c r="AA32" s="50">
        <v>4.8422907492916556E-2</v>
      </c>
      <c r="AB32" s="50">
        <v>5.2069481429409481E-2</v>
      </c>
      <c r="AC32" s="50">
        <v>5.677126985449743E-2</v>
      </c>
      <c r="AD32" s="50">
        <v>6.7833573848968043E-2</v>
      </c>
      <c r="AE32" s="50">
        <v>7.6757175333392325E-2</v>
      </c>
      <c r="AF32" s="50">
        <v>8.9907021071747528E-2</v>
      </c>
      <c r="AG32" s="50">
        <v>0.15632535412203807</v>
      </c>
      <c r="AH32" s="50">
        <v>0.17791017044011881</v>
      </c>
      <c r="AI32" s="50">
        <v>0.18331259665954935</v>
      </c>
      <c r="AJ32" s="50">
        <v>0.20228960736181589</v>
      </c>
      <c r="AK32" s="50">
        <v>0.18526772424609517</v>
      </c>
      <c r="AL32" s="50">
        <v>0.16020645780686005</v>
      </c>
      <c r="AM32" s="50">
        <v>0.18359626463401357</v>
      </c>
      <c r="AN32" s="50">
        <v>0.17497315641962763</v>
      </c>
      <c r="AO32" s="50">
        <v>0.18072786125945173</v>
      </c>
      <c r="AP32" s="50">
        <v>0.18692214672093643</v>
      </c>
      <c r="AQ32" s="50">
        <v>0.18495052025390946</v>
      </c>
      <c r="AR32" s="50">
        <v>0.17943660523898397</v>
      </c>
      <c r="AS32" s="50">
        <v>0.17695120169833189</v>
      </c>
      <c r="AT32" s="50">
        <v>0.1757456186670272</v>
      </c>
      <c r="AU32" s="50">
        <v>0.16756580100306906</v>
      </c>
      <c r="AV32" s="50">
        <v>0.15886523156213606</v>
      </c>
      <c r="AW32" s="50">
        <v>0.15902248886581205</v>
      </c>
      <c r="AX32" s="50">
        <v>0.15585157847428788</v>
      </c>
      <c r="AY32" s="50">
        <v>0.14920673681788088</v>
      </c>
      <c r="AZ32" s="50">
        <v>0.14986551496121403</v>
      </c>
      <c r="BA32" s="50">
        <v>0.13981168314959436</v>
      </c>
      <c r="BB32" s="50">
        <v>0.12926423854446656</v>
      </c>
      <c r="BC32" s="50">
        <v>0.12445883843597594</v>
      </c>
      <c r="BD32" s="50">
        <v>0.11695398100057308</v>
      </c>
      <c r="BE32" s="50">
        <v>0.1169417597166692</v>
      </c>
      <c r="BF32" s="50">
        <v>0.11506853137916118</v>
      </c>
      <c r="BG32" s="50">
        <v>0.11204484283653626</v>
      </c>
      <c r="BH32" s="50">
        <v>0.10345184454567669</v>
      </c>
      <c r="BI32" s="50">
        <v>0.10447074375701837</v>
      </c>
      <c r="BJ32" s="50">
        <v>9.7156075299355105E-2</v>
      </c>
      <c r="BK32" s="50">
        <v>8.5545161092941413E-2</v>
      </c>
      <c r="BL32" s="50">
        <v>8.0113983055716154E-2</v>
      </c>
      <c r="BM32" s="50">
        <v>8.1022307546696037E-2</v>
      </c>
      <c r="BN32" s="50">
        <v>6.998303133451933E-2</v>
      </c>
      <c r="BO32" s="50">
        <v>7.1972324092213991E-2</v>
      </c>
      <c r="BP32" s="50">
        <v>7.411567778319017E-2</v>
      </c>
      <c r="BQ32" s="50">
        <v>7.1899497892540576E-2</v>
      </c>
      <c r="BR32" s="50">
        <v>6.2451874977427213E-2</v>
      </c>
      <c r="BS32" s="50">
        <v>5.9627369332868385E-2</v>
      </c>
      <c r="BT32" s="50">
        <v>6.0807391419426038E-2</v>
      </c>
      <c r="BU32" s="50">
        <v>5.6069440225954725E-2</v>
      </c>
      <c r="BV32" s="50">
        <v>7.9938506576819779E-2</v>
      </c>
      <c r="BW32" s="50">
        <v>9.9538441989603932E-2</v>
      </c>
      <c r="BX32" s="50">
        <v>0.1146140962725537</v>
      </c>
      <c r="BY32" s="50">
        <v>0.12693942849857842</v>
      </c>
      <c r="BZ32" s="50">
        <v>0.13003507926884406</v>
      </c>
      <c r="CA32" s="50">
        <v>0.13452870881824119</v>
      </c>
      <c r="CB32" s="50">
        <v>0.14580319912557893</v>
      </c>
      <c r="CC32" s="50">
        <v>0.13753989824264523</v>
      </c>
      <c r="CD32" s="50">
        <v>0.15184009042374458</v>
      </c>
      <c r="CE32" s="50">
        <v>0.16669585967416967</v>
      </c>
      <c r="CF32" s="50">
        <v>0.16661205574845361</v>
      </c>
      <c r="CG32" s="50">
        <v>0.17155178611394117</v>
      </c>
      <c r="CH32" s="50">
        <v>0.15866061172866708</v>
      </c>
      <c r="CI32" s="50">
        <v>0.15135546083453544</v>
      </c>
      <c r="CJ32" s="50">
        <v>0.13767052814961822</v>
      </c>
      <c r="CK32" s="50">
        <v>0.11516038293287223</v>
      </c>
      <c r="CL32" s="50">
        <v>0.11925360893341752</v>
      </c>
      <c r="CM32" s="50">
        <v>0.10408517405377771</v>
      </c>
      <c r="CN32" s="50">
        <v>9.6238788692129096E-2</v>
      </c>
    </row>
    <row r="33" spans="2:92" ht="17.45" customHeight="1">
      <c r="B33" s="39" t="s">
        <v>47</v>
      </c>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v>3.9893513989660789E-2</v>
      </c>
      <c r="BR33" s="50">
        <v>-0.13060683300531495</v>
      </c>
      <c r="BS33" s="50">
        <v>-5.5929390626429987E-2</v>
      </c>
      <c r="BT33" s="50">
        <v>-0.11257522837050971</v>
      </c>
      <c r="BU33" s="50">
        <v>-0.11303272367918071</v>
      </c>
      <c r="BV33" s="50">
        <v>-8.0770706744758169E-2</v>
      </c>
      <c r="BW33" s="50">
        <v>-0.17301812550657913</v>
      </c>
      <c r="BX33" s="50">
        <v>-3.2587538432721441E-2</v>
      </c>
      <c r="BY33" s="50">
        <v>-0.23312167042103382</v>
      </c>
      <c r="BZ33" s="50">
        <v>-0.2171522775030984</v>
      </c>
      <c r="CA33" s="50">
        <v>-7.0412100044925152E-2</v>
      </c>
      <c r="CB33" s="50">
        <v>-8.7804140823553589E-2</v>
      </c>
      <c r="CC33" s="50">
        <v>-0.22578621243951913</v>
      </c>
      <c r="CD33" s="50">
        <v>-2.0805398659599628E-2</v>
      </c>
      <c r="CE33" s="50">
        <v>-0.22204057856525272</v>
      </c>
      <c r="CF33" s="50">
        <v>5.7702987986415266E-2</v>
      </c>
      <c r="CG33" s="50">
        <v>-7.4693054450807095E-2</v>
      </c>
      <c r="CH33" s="50">
        <v>-9.7500000000000003E-2</v>
      </c>
      <c r="CI33" s="50">
        <v>-0.12440571849948601</v>
      </c>
      <c r="CJ33" s="50">
        <v>-0.14360029450290801</v>
      </c>
      <c r="CK33" s="50">
        <v>4.1982400656364272E-2</v>
      </c>
      <c r="CL33" s="50">
        <v>2.1000000000000001E-2</v>
      </c>
      <c r="CM33" s="50">
        <v>-0.02</v>
      </c>
      <c r="CN33" s="50">
        <v>6.8531545283508688E-2</v>
      </c>
    </row>
  </sheetData>
  <pageMargins left="0.7" right="0.7" top="0.75" bottom="0.75" header="0.3" footer="0.3"/>
  <pageSetup paperSize="9" orientation="portrait" horizontalDpi="300" verticalDpi="300" r:id="rId1"/>
  <ignoredErrors>
    <ignoredError sqref="CQ7 CP8:CQ8 CP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2026-02-23T22:21:04Z</dcterms:modified>
</cp:coreProperties>
</file>