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1D47F181-CB6A-4407-965C-46C7BE238C40}" xr6:coauthVersionLast="47" xr6:coauthVersionMax="47" xr10:uidLastSave="{00000000-0000-0000-0000-000000000000}"/>
  <bookViews>
    <workbookView xWindow="-120" yWindow="-120" windowWidth="29040" windowHeight="15720" tabRatio="915" xr2:uid="{00000000-000D-0000-FFFF-FFFF00000000}"/>
  </bookViews>
  <sheets>
    <sheet name="Capa" sheetId="17" r:id="rId1"/>
    <sheet name="Portfólio" sheetId="4" r:id="rId2"/>
    <sheet name="FUNDO --&gt;" sheetId="10" state="hidden" r:id="rId3"/>
    <sheet name="Fluxo de Caixa - Fundo" sheetId="2" r:id="rId4"/>
    <sheet name="Renda Imobiliária Detalhada" sheetId="11" r:id="rId5"/>
    <sheet name="ATIVOS--&gt;" sheetId="12" state="hidden" r:id="rId6"/>
    <sheet name="Fluxo de Caixa - Ativos" sheetId="15" r:id="rId7"/>
    <sheet name="Indicadores Operacionais" sheetId="16" r:id="rId8"/>
    <sheet name="Valores de avaliação" sheetId="14" r:id="rId9"/>
    <sheet name="Glossário"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P302" i="15" l="1"/>
  <c r="EP299" i="15"/>
  <c r="EP286" i="15"/>
  <c r="EP283" i="15"/>
  <c r="EP270" i="15"/>
  <c r="EP271" i="15" s="1"/>
  <c r="EP273" i="15" s="1"/>
  <c r="EP267" i="15"/>
  <c r="EP24" i="15"/>
  <c r="EP142" i="15"/>
  <c r="EP139" i="15"/>
  <c r="EP143" i="15" s="1"/>
  <c r="EP145" i="15" s="1"/>
  <c r="EP110" i="15"/>
  <c r="EP94" i="15"/>
  <c r="EP91" i="15"/>
  <c r="EP78" i="15"/>
  <c r="EP75" i="15"/>
  <c r="EP62" i="15"/>
  <c r="EP59" i="15"/>
  <c r="EP46" i="15"/>
  <c r="EP43" i="15"/>
  <c r="EP28" i="15"/>
  <c r="EP27" i="15"/>
  <c r="EP26" i="15"/>
  <c r="EP25" i="15"/>
  <c r="EP12" i="15"/>
  <c r="EP7" i="15"/>
  <c r="EP13" i="15" s="1"/>
  <c r="EP254" i="15" l="1"/>
  <c r="EP255" i="15" s="1"/>
  <c r="EP257" i="15" s="1"/>
  <c r="EP29" i="15" s="1"/>
  <c r="EP107" i="15"/>
  <c r="EP47" i="15"/>
  <c r="EP49" i="15" s="1"/>
  <c r="EP95" i="15"/>
  <c r="EP97" i="15" s="1"/>
  <c r="EP251" i="15"/>
  <c r="EP276" i="15"/>
  <c r="EP30" i="15"/>
  <c r="EP79" i="15"/>
  <c r="EP81" i="15" s="1"/>
  <c r="EP148" i="15"/>
  <c r="EP22" i="15"/>
  <c r="EP63" i="15"/>
  <c r="EP65" i="15" s="1"/>
  <c r="EP111" i="15"/>
  <c r="EP113" i="15" s="1"/>
  <c r="EP303" i="15"/>
  <c r="EP305" i="15" s="1"/>
  <c r="EP19" i="15"/>
  <c r="EP100" i="15"/>
  <c r="EP287" i="15"/>
  <c r="EP289" i="15" s="1"/>
  <c r="EP52" i="15"/>
  <c r="EP16" i="15"/>
  <c r="EP5" i="15"/>
  <c r="EP6" i="15"/>
  <c r="EP260" i="15" l="1"/>
  <c r="EP292" i="15"/>
  <c r="EP34" i="15"/>
  <c r="EP308" i="15"/>
  <c r="EP35" i="15"/>
  <c r="EP20" i="15"/>
  <c r="EP116" i="15"/>
  <c r="EP84" i="15"/>
  <c r="EP18" i="15"/>
  <c r="EP68" i="15"/>
  <c r="EP17" i="15"/>
  <c r="EP8" i="15" l="1"/>
  <c r="EQ194" i="16" l="1"/>
  <c r="EQ193" i="16"/>
  <c r="EQ192" i="16"/>
  <c r="EQ190" i="16"/>
  <c r="EQ189" i="16"/>
  <c r="EQ188" i="16"/>
  <c r="EQ186" i="16"/>
  <c r="EQ183" i="16"/>
  <c r="EQ181" i="16"/>
  <c r="EQ179" i="16"/>
  <c r="EQ177" i="16"/>
  <c r="EQ175" i="16"/>
  <c r="EQ119" i="16"/>
  <c r="EQ118" i="16"/>
  <c r="EQ113" i="16"/>
  <c r="EQ123" i="16"/>
  <c r="EQ121" i="16"/>
  <c r="EQ120" i="16"/>
  <c r="EQ117" i="16"/>
  <c r="EQ116" i="16"/>
  <c r="EQ115" i="16"/>
  <c r="EQ112" i="16"/>
  <c r="EQ110" i="16"/>
  <c r="EQ108" i="16"/>
  <c r="EQ107" i="16"/>
  <c r="EQ106" i="16"/>
  <c r="EQ105" i="16"/>
  <c r="EQ104" i="16"/>
  <c r="EQ191" i="16"/>
  <c r="EQ187" i="16"/>
  <c r="EQ185" i="16"/>
  <c r="EQ184" i="16"/>
  <c r="EQ178" i="16"/>
  <c r="EQ176" i="16"/>
  <c r="EQ171" i="16"/>
  <c r="O30" i="2"/>
  <c r="O22" i="2"/>
  <c r="O18" i="2"/>
  <c r="O13" i="2"/>
  <c r="O21" i="2" s="1"/>
  <c r="O27" i="2" s="1"/>
  <c r="O29" i="2" s="1"/>
  <c r="O12" i="2"/>
  <c r="O11" i="2"/>
  <c r="O10" i="2"/>
  <c r="O7" i="2"/>
  <c r="O28" i="11"/>
  <c r="O10" i="11"/>
  <c r="O7" i="11"/>
  <c r="EQ101" i="16" l="1"/>
  <c r="EQ114" i="16"/>
  <c r="EQ218" i="16"/>
  <c r="EQ195" i="16"/>
  <c r="EQ122" i="16"/>
  <c r="EQ124" i="16" l="1"/>
  <c r="EQ55" i="16"/>
  <c r="EP10" i="15"/>
  <c r="EO254" i="15" l="1"/>
  <c r="EO251" i="15"/>
  <c r="EO28" i="15"/>
  <c r="EO26" i="15"/>
  <c r="EO25" i="15"/>
  <c r="EO24" i="15"/>
  <c r="EO110" i="15"/>
  <c r="EO75" i="15"/>
  <c r="EO46" i="15"/>
  <c r="EO43" i="15"/>
  <c r="EO27" i="15"/>
  <c r="EP123" i="16"/>
  <c r="EP122" i="16"/>
  <c r="EP120" i="16"/>
  <c r="EP118" i="16"/>
  <c r="EP116" i="16"/>
  <c r="EP115" i="16"/>
  <c r="EP114" i="16"/>
  <c r="EP112" i="16"/>
  <c r="EP110" i="16"/>
  <c r="EP107" i="16"/>
  <c r="EP105" i="16"/>
  <c r="EP194" i="16"/>
  <c r="EP192" i="16"/>
  <c r="EP187" i="16"/>
  <c r="EP186" i="16"/>
  <c r="EP184" i="16"/>
  <c r="EP181" i="16"/>
  <c r="N30" i="2"/>
  <c r="N22" i="2"/>
  <c r="N18" i="2"/>
  <c r="N7" i="2"/>
  <c r="N28" i="11"/>
  <c r="N12" i="2" s="1"/>
  <c r="N10" i="11"/>
  <c r="N11" i="2" s="1"/>
  <c r="N10" i="2" s="1"/>
  <c r="N7" i="11"/>
  <c r="EO62" i="15" l="1"/>
  <c r="EO283" i="15"/>
  <c r="EO286" i="15"/>
  <c r="EP104" i="16"/>
  <c r="EP117" i="16"/>
  <c r="EP106" i="16"/>
  <c r="EO94" i="15"/>
  <c r="EP108" i="16"/>
  <c r="EP121" i="16"/>
  <c r="EO139" i="15"/>
  <c r="EO270" i="15"/>
  <c r="EP113" i="16"/>
  <c r="N13" i="2"/>
  <c r="N21" i="2" s="1"/>
  <c r="N27" i="2" s="1"/>
  <c r="N29" i="2" s="1"/>
  <c r="EP193" i="16"/>
  <c r="EP119" i="16"/>
  <c r="EO47" i="15"/>
  <c r="EO49" i="15" s="1"/>
  <c r="EO52" i="15" s="1"/>
  <c r="EO255" i="15"/>
  <c r="EO257" i="15" s="1"/>
  <c r="EO29" i="15" s="1"/>
  <c r="EO78" i="15"/>
  <c r="EO79" i="15" s="1"/>
  <c r="EO81" i="15" s="1"/>
  <c r="EO107" i="15"/>
  <c r="EO111" i="15" s="1"/>
  <c r="EO113" i="15" s="1"/>
  <c r="EO299" i="15"/>
  <c r="EO59" i="15"/>
  <c r="EO63" i="15" s="1"/>
  <c r="EO65" i="15" s="1"/>
  <c r="EO142" i="15"/>
  <c r="EO143" i="15" s="1"/>
  <c r="EO145" i="15" s="1"/>
  <c r="EO148" i="15" s="1"/>
  <c r="EO302" i="15"/>
  <c r="EO91" i="15"/>
  <c r="EO95" i="15" s="1"/>
  <c r="EO97" i="15" s="1"/>
  <c r="EO100" i="15" s="1"/>
  <c r="EO267" i="15"/>
  <c r="EP178" i="16"/>
  <c r="EP191" i="16"/>
  <c r="EP190" i="16"/>
  <c r="EP183" i="16"/>
  <c r="EP218" i="16"/>
  <c r="EP185" i="16"/>
  <c r="EP177" i="16"/>
  <c r="EP188" i="16"/>
  <c r="EP101" i="16"/>
  <c r="EP175" i="16"/>
  <c r="EP176" i="16"/>
  <c r="EP189" i="16"/>
  <c r="EO16" i="15"/>
  <c r="EP171" i="16"/>
  <c r="EP179" i="16"/>
  <c r="EO303" i="15" l="1"/>
  <c r="EO305" i="15" s="1"/>
  <c r="EO19" i="15"/>
  <c r="EO287" i="15"/>
  <c r="EO289" i="15" s="1"/>
  <c r="EO271" i="15"/>
  <c r="EO273" i="15" s="1"/>
  <c r="EO30" i="15" s="1"/>
  <c r="EO22" i="15"/>
  <c r="EP195" i="16"/>
  <c r="EP55" i="16" s="1"/>
  <c r="EO260" i="15"/>
  <c r="EO276" i="15"/>
  <c r="EO116" i="15"/>
  <c r="EO20" i="15"/>
  <c r="EO17" i="15"/>
  <c r="EO68" i="15"/>
  <c r="EO18" i="15"/>
  <c r="EO84" i="15"/>
  <c r="EO308" i="15"/>
  <c r="EO35" i="15"/>
  <c r="EP124" i="16" l="1"/>
  <c r="EO292" i="15"/>
  <c r="EO34" i="15"/>
  <c r="EO8" i="15" s="1"/>
  <c r="EO10" i="15" s="1"/>
  <c r="E17" i="4"/>
  <c r="EN28" i="15"/>
  <c r="EN27" i="15"/>
  <c r="EN26" i="15"/>
  <c r="EN24" i="15"/>
  <c r="EN139" i="15"/>
  <c r="EN62" i="15"/>
  <c r="EN25" i="15"/>
  <c r="EO121" i="16"/>
  <c r="EO108" i="16"/>
  <c r="EO192" i="16"/>
  <c r="EO179" i="16"/>
  <c r="M30" i="2"/>
  <c r="M7" i="2"/>
  <c r="M7" i="11"/>
  <c r="EO104" i="16" l="1"/>
  <c r="EO117" i="16"/>
  <c r="EO105" i="16"/>
  <c r="EO118" i="16"/>
  <c r="EO186" i="16"/>
  <c r="EO106" i="16"/>
  <c r="EO119" i="16"/>
  <c r="EN299" i="15"/>
  <c r="EO120" i="16"/>
  <c r="EN254" i="15"/>
  <c r="EN255" i="15" s="1"/>
  <c r="EN257" i="15" s="1"/>
  <c r="EN29" i="15" s="1"/>
  <c r="EN78" i="15"/>
  <c r="EN251" i="15"/>
  <c r="EO113" i="16"/>
  <c r="EO114" i="16"/>
  <c r="EO184" i="16"/>
  <c r="EO115" i="16"/>
  <c r="M18" i="2"/>
  <c r="EN75" i="15"/>
  <c r="EO193" i="16"/>
  <c r="EO181" i="16"/>
  <c r="EO194" i="16"/>
  <c r="EN286" i="15"/>
  <c r="EN94" i="15"/>
  <c r="EN43" i="15"/>
  <c r="EO183" i="16"/>
  <c r="EO185" i="16"/>
  <c r="EO110" i="16"/>
  <c r="EO123" i="16"/>
  <c r="EO176" i="16"/>
  <c r="EO189" i="16"/>
  <c r="EO112" i="16"/>
  <c r="EN270" i="15"/>
  <c r="EO171" i="16"/>
  <c r="EO107" i="16"/>
  <c r="EN46" i="15"/>
  <c r="EO178" i="16"/>
  <c r="EO191" i="16"/>
  <c r="EO122" i="16"/>
  <c r="EN59" i="15"/>
  <c r="EN63" i="15" s="1"/>
  <c r="EN65" i="15" s="1"/>
  <c r="EN283" i="15"/>
  <c r="EO218" i="16"/>
  <c r="EN91" i="15"/>
  <c r="EN107" i="15"/>
  <c r="EO116" i="16"/>
  <c r="EN110" i="15"/>
  <c r="EN142" i="15"/>
  <c r="EN143" i="15" s="1"/>
  <c r="EN145" i="15" s="1"/>
  <c r="EN302" i="15"/>
  <c r="EO187" i="16"/>
  <c r="EO101" i="16"/>
  <c r="EN267" i="15"/>
  <c r="EO188" i="16"/>
  <c r="EO177" i="16"/>
  <c r="EO190" i="16"/>
  <c r="EO175" i="16"/>
  <c r="M13" i="2"/>
  <c r="M28" i="11"/>
  <c r="M12" i="2" s="1"/>
  <c r="M22" i="2"/>
  <c r="M10" i="11"/>
  <c r="M11" i="2" s="1"/>
  <c r="EM254" i="15"/>
  <c r="EM28" i="15"/>
  <c r="EM27" i="15"/>
  <c r="EM26" i="15"/>
  <c r="EM25" i="15"/>
  <c r="EM24" i="15"/>
  <c r="EM21" i="15"/>
  <c r="EM78" i="15"/>
  <c r="EN190" i="16"/>
  <c r="EN175" i="16"/>
  <c r="K30" i="2"/>
  <c r="J30" i="2"/>
  <c r="I30" i="2"/>
  <c r="H30" i="2"/>
  <c r="L30" i="2"/>
  <c r="L7" i="2"/>
  <c r="L7" i="11"/>
  <c r="H55" i="2"/>
  <c r="I55" i="2"/>
  <c r="H56" i="2"/>
  <c r="I56" i="2"/>
  <c r="J56" i="2"/>
  <c r="K56" i="2"/>
  <c r="L56" i="2"/>
  <c r="M56" i="2"/>
  <c r="N56" i="2"/>
  <c r="O56" i="2"/>
  <c r="P56" i="2"/>
  <c r="Q56" i="2"/>
  <c r="R56" i="2"/>
  <c r="S56" i="2"/>
  <c r="EN79" i="15" l="1"/>
  <c r="EN81" i="15" s="1"/>
  <c r="EN84" i="15" s="1"/>
  <c r="EN303" i="15"/>
  <c r="EN305" i="15" s="1"/>
  <c r="I18" i="2"/>
  <c r="EN95" i="15"/>
  <c r="EN97" i="15" s="1"/>
  <c r="EN287" i="15"/>
  <c r="EN289" i="15" s="1"/>
  <c r="EN271" i="15"/>
  <c r="EN273" i="15" s="1"/>
  <c r="EN276" i="15" s="1"/>
  <c r="EN47" i="15"/>
  <c r="EN49" i="15" s="1"/>
  <c r="EN16" i="15" s="1"/>
  <c r="EN52" i="15"/>
  <c r="EN104" i="16"/>
  <c r="EN117" i="16"/>
  <c r="EN18" i="15"/>
  <c r="EN111" i="15"/>
  <c r="EN113" i="15" s="1"/>
  <c r="EN116" i="15" s="1"/>
  <c r="M10" i="2"/>
  <c r="M21" i="2" s="1"/>
  <c r="M27" i="2" s="1"/>
  <c r="M29" i="2" s="1"/>
  <c r="K18" i="2"/>
  <c r="H13" i="2"/>
  <c r="EN308" i="15"/>
  <c r="EN35" i="15"/>
  <c r="EN22" i="15"/>
  <c r="EN148" i="15"/>
  <c r="EM94" i="15"/>
  <c r="EO195" i="16"/>
  <c r="EO55" i="16" s="1"/>
  <c r="EN260" i="15"/>
  <c r="K22" i="2"/>
  <c r="EN114" i="16"/>
  <c r="J13" i="2"/>
  <c r="EN116" i="16"/>
  <c r="H18" i="2"/>
  <c r="L22" i="2"/>
  <c r="J18" i="2"/>
  <c r="J22" i="2"/>
  <c r="EN17" i="15"/>
  <c r="EN68" i="15"/>
  <c r="EN100" i="15"/>
  <c r="EN19" i="15"/>
  <c r="EM251" i="15"/>
  <c r="EM255" i="15" s="1"/>
  <c r="EM257" i="15" s="1"/>
  <c r="EM29" i="15" s="1"/>
  <c r="EN112" i="16"/>
  <c r="EN194" i="16"/>
  <c r="EN113" i="16"/>
  <c r="EM286" i="15"/>
  <c r="L28" i="11"/>
  <c r="L12" i="2" s="1"/>
  <c r="I13" i="2"/>
  <c r="K13" i="2"/>
  <c r="H22" i="2"/>
  <c r="EN105" i="16"/>
  <c r="EN118" i="16"/>
  <c r="EN193" i="16"/>
  <c r="L10" i="11"/>
  <c r="L11" i="2" s="1"/>
  <c r="EN106" i="16"/>
  <c r="EN119" i="16"/>
  <c r="I22" i="2"/>
  <c r="EN107" i="16"/>
  <c r="EN120" i="16"/>
  <c r="EM62" i="15"/>
  <c r="EN191" i="16"/>
  <c r="W30" i="2"/>
  <c r="EN110" i="16"/>
  <c r="EN123" i="16"/>
  <c r="EN177" i="16"/>
  <c r="EN178" i="16"/>
  <c r="EN179" i="16"/>
  <c r="EN192" i="16"/>
  <c r="EN184" i="16"/>
  <c r="EN180" i="16"/>
  <c r="EN181" i="16"/>
  <c r="EN176" i="16"/>
  <c r="EN189" i="16"/>
  <c r="EN171" i="16"/>
  <c r="EN185" i="16"/>
  <c r="EN186" i="16"/>
  <c r="EN187" i="16"/>
  <c r="EN188" i="16"/>
  <c r="EN218" i="16"/>
  <c r="EM46" i="15"/>
  <c r="EM302" i="15"/>
  <c r="EN101" i="16"/>
  <c r="EN115" i="16"/>
  <c r="EN183" i="16"/>
  <c r="EM59" i="15"/>
  <c r="EM43" i="15"/>
  <c r="EM139" i="15"/>
  <c r="EM270" i="15"/>
  <c r="EM107" i="15"/>
  <c r="EM299" i="15"/>
  <c r="EN108" i="16"/>
  <c r="EM91" i="15"/>
  <c r="EN121" i="16"/>
  <c r="EN109" i="16"/>
  <c r="EN122" i="16"/>
  <c r="EM142" i="15"/>
  <c r="EM283" i="15"/>
  <c r="EM110" i="15"/>
  <c r="EM75" i="15"/>
  <c r="EM79" i="15" s="1"/>
  <c r="EM81" i="15" s="1"/>
  <c r="EM267" i="15"/>
  <c r="L18" i="2"/>
  <c r="L13" i="2"/>
  <c r="EN30" i="15" l="1"/>
  <c r="EN8" i="15" s="1"/>
  <c r="EN10" i="15" s="1"/>
  <c r="EM95" i="15"/>
  <c r="EM97" i="15" s="1"/>
  <c r="EM100" i="15" s="1"/>
  <c r="EN292" i="15"/>
  <c r="EN34" i="15"/>
  <c r="EN20" i="15"/>
  <c r="EM271" i="15"/>
  <c r="EM273" i="15" s="1"/>
  <c r="EO124" i="16"/>
  <c r="EM19" i="15"/>
  <c r="EM287" i="15"/>
  <c r="EM289" i="15" s="1"/>
  <c r="EM292" i="15" s="1"/>
  <c r="EM47" i="15"/>
  <c r="EM49" i="15" s="1"/>
  <c r="EM16" i="15" s="1"/>
  <c r="EM303" i="15"/>
  <c r="EM305" i="15" s="1"/>
  <c r="EM63" i="15"/>
  <c r="EM65" i="15" s="1"/>
  <c r="EM111" i="15"/>
  <c r="EM113" i="15" s="1"/>
  <c r="L10" i="2"/>
  <c r="L21" i="2" s="1"/>
  <c r="L27" i="2" s="1"/>
  <c r="L29" i="2" s="1"/>
  <c r="EN195" i="16"/>
  <c r="EN124" i="16" s="1"/>
  <c r="EM260" i="15"/>
  <c r="EM143" i="15"/>
  <c r="EM145" i="15" s="1"/>
  <c r="EM18" i="15"/>
  <c r="EM84" i="15"/>
  <c r="EM30" i="15"/>
  <c r="EM276" i="15"/>
  <c r="EM34" i="15" l="1"/>
  <c r="EM52" i="15"/>
  <c r="EM308" i="15"/>
  <c r="EM35" i="15"/>
  <c r="EM17" i="15"/>
  <c r="EM68" i="15"/>
  <c r="EM116" i="15"/>
  <c r="EM20" i="15"/>
  <c r="EN55" i="16"/>
  <c r="EM148" i="15"/>
  <c r="EM22" i="15"/>
  <c r="EM8" i="15" l="1"/>
  <c r="EH302" i="15" l="1"/>
  <c r="EM10" i="15"/>
  <c r="EG302" i="15"/>
  <c r="EI302" i="15"/>
  <c r="DX302" i="15"/>
  <c r="DZ299" i="15"/>
  <c r="EL299" i="15"/>
  <c r="EA299" i="15"/>
  <c r="DX299" i="15"/>
  <c r="DX303" i="15" s="1"/>
  <c r="DX305" i="15" s="1"/>
  <c r="EA302" i="15"/>
  <c r="EE299" i="15"/>
  <c r="EE303" i="15" s="1"/>
  <c r="EE305" i="15" s="1"/>
  <c r="EG299" i="15"/>
  <c r="EH299" i="15"/>
  <c r="EH303" i="15" s="1"/>
  <c r="EH305" i="15" s="1"/>
  <c r="EJ302" i="15"/>
  <c r="EB302" i="15"/>
  <c r="EB299" i="15"/>
  <c r="EC299" i="15"/>
  <c r="DY299" i="15"/>
  <c r="DY303" i="15" s="1"/>
  <c r="DY305" i="15" s="1"/>
  <c r="EK299" i="15"/>
  <c r="EK303" i="15" s="1"/>
  <c r="EK305" i="15" s="1"/>
  <c r="EI299" i="15"/>
  <c r="EI303" i="15" s="1"/>
  <c r="EI305" i="15" s="1"/>
  <c r="EE302" i="15"/>
  <c r="EC302" i="15"/>
  <c r="ED299" i="15"/>
  <c r="EJ299" i="15"/>
  <c r="EF302" i="15"/>
  <c r="ED302" i="15"/>
  <c r="EF299" i="15"/>
  <c r="DY302" i="15"/>
  <c r="EK302" i="15"/>
  <c r="DZ302" i="15"/>
  <c r="EL302" i="15"/>
  <c r="EL303" i="15" s="1"/>
  <c r="EL305" i="15" s="1"/>
  <c r="EG303" i="15" l="1"/>
  <c r="EG305" i="15" s="1"/>
  <c r="EA303" i="15"/>
  <c r="EA305" i="15" s="1"/>
  <c r="EA35" i="15" s="1"/>
  <c r="EF303" i="15"/>
  <c r="EF305" i="15" s="1"/>
  <c r="EF308" i="15" s="1"/>
  <c r="EB303" i="15"/>
  <c r="EB305" i="15" s="1"/>
  <c r="DZ303" i="15"/>
  <c r="DZ305" i="15" s="1"/>
  <c r="DZ308" i="15" s="1"/>
  <c r="EL308" i="15"/>
  <c r="EL35" i="15"/>
  <c r="EI308" i="15"/>
  <c r="EI35" i="15"/>
  <c r="EB308" i="15"/>
  <c r="EB35" i="15"/>
  <c r="ED303" i="15"/>
  <c r="ED305" i="15" s="1"/>
  <c r="EK308" i="15"/>
  <c r="EK35" i="15"/>
  <c r="EE308" i="15"/>
  <c r="EE35" i="15"/>
  <c r="EJ303" i="15"/>
  <c r="EJ305" i="15" s="1"/>
  <c r="EG308" i="15"/>
  <c r="EG35" i="15"/>
  <c r="DY308" i="15"/>
  <c r="DY35" i="15"/>
  <c r="EA308" i="15"/>
  <c r="EH308" i="15"/>
  <c r="EH35" i="15"/>
  <c r="DX308" i="15"/>
  <c r="DX35" i="15"/>
  <c r="EC303" i="15"/>
  <c r="EC305" i="15" s="1"/>
  <c r="DZ35" i="15" l="1"/>
  <c r="EF35" i="15"/>
  <c r="EJ308" i="15"/>
  <c r="EJ35" i="15"/>
  <c r="ED308" i="15"/>
  <c r="ED35" i="15"/>
  <c r="EC308" i="15"/>
  <c r="EC35" i="15"/>
  <c r="EL28" i="15"/>
  <c r="EL27" i="15"/>
  <c r="EL26" i="15"/>
  <c r="EL25" i="15"/>
  <c r="EL24" i="15"/>
  <c r="EL21" i="15"/>
  <c r="EM180" i="16"/>
  <c r="EM178" i="16"/>
  <c r="K7" i="2"/>
  <c r="K7" i="11"/>
  <c r="EM107" i="16" l="1"/>
  <c r="EL78" i="15"/>
  <c r="EM120" i="16"/>
  <c r="EL286" i="15"/>
  <c r="EM185" i="16"/>
  <c r="EM106" i="16"/>
  <c r="EM119" i="16"/>
  <c r="EL94" i="15"/>
  <c r="EM104" i="16"/>
  <c r="EM117" i="16"/>
  <c r="EL270" i="15"/>
  <c r="EM105" i="16"/>
  <c r="EM118" i="16"/>
  <c r="EL46" i="15"/>
  <c r="EL110" i="15"/>
  <c r="EM116" i="16"/>
  <c r="EM110" i="16"/>
  <c r="EM123" i="16"/>
  <c r="EM193" i="16"/>
  <c r="K10" i="11"/>
  <c r="K11" i="2" s="1"/>
  <c r="K28" i="11"/>
  <c r="K12" i="2" s="1"/>
  <c r="EL267" i="15"/>
  <c r="EM113" i="16"/>
  <c r="EM187" i="16"/>
  <c r="EL91" i="15"/>
  <c r="EL142" i="15"/>
  <c r="EM188" i="16"/>
  <c r="EM112" i="16"/>
  <c r="EM183" i="16"/>
  <c r="EM192" i="16"/>
  <c r="EM108" i="16"/>
  <c r="EM121" i="16"/>
  <c r="EM190" i="16"/>
  <c r="EM171" i="16"/>
  <c r="EM109" i="16"/>
  <c r="EM122" i="16"/>
  <c r="EM181" i="16"/>
  <c r="EM114" i="16"/>
  <c r="EM189" i="16"/>
  <c r="EM115" i="16"/>
  <c r="EM176" i="16"/>
  <c r="EM191" i="16"/>
  <c r="EL283" i="15"/>
  <c r="EL59" i="15"/>
  <c r="EL43" i="15"/>
  <c r="EL62" i="15"/>
  <c r="EL107" i="15"/>
  <c r="EL139" i="15"/>
  <c r="EL254" i="15"/>
  <c r="EL75" i="15"/>
  <c r="EL79" i="15" s="1"/>
  <c r="EL81" i="15" s="1"/>
  <c r="EL251" i="15"/>
  <c r="EM194" i="16"/>
  <c r="EM184" i="16"/>
  <c r="EM179" i="16"/>
  <c r="EM186" i="16"/>
  <c r="EM177" i="16"/>
  <c r="EM218" i="16"/>
  <c r="EM175" i="16"/>
  <c r="EM101" i="16"/>
  <c r="EL95" i="15" l="1"/>
  <c r="EL97" i="15" s="1"/>
  <c r="EL100" i="15" s="1"/>
  <c r="EL287" i="15"/>
  <c r="EL289" i="15" s="1"/>
  <c r="EL292" i="15" s="1"/>
  <c r="K10" i="2"/>
  <c r="K21" i="2" s="1"/>
  <c r="K27" i="2" s="1"/>
  <c r="K29" i="2" s="1"/>
  <c r="EL111" i="15"/>
  <c r="EL113" i="15" s="1"/>
  <c r="EL116" i="15" s="1"/>
  <c r="EL271" i="15"/>
  <c r="EL273" i="15" s="1"/>
  <c r="EL30" i="15" s="1"/>
  <c r="EL47" i="15"/>
  <c r="EL49" i="15" s="1"/>
  <c r="EL16" i="15" s="1"/>
  <c r="EL143" i="15"/>
  <c r="EL145" i="15" s="1"/>
  <c r="EL148" i="15" s="1"/>
  <c r="EL19" i="15"/>
  <c r="EL63" i="15"/>
  <c r="EL65" i="15" s="1"/>
  <c r="EL17" i="15" s="1"/>
  <c r="EL255" i="15"/>
  <c r="EL257" i="15" s="1"/>
  <c r="EL29" i="15" s="1"/>
  <c r="EL18" i="15"/>
  <c r="EL84" i="15"/>
  <c r="EM195" i="16"/>
  <c r="EL22" i="15" l="1"/>
  <c r="EL52" i="15"/>
  <c r="EL34" i="15"/>
  <c r="EL20" i="15"/>
  <c r="EL276" i="15"/>
  <c r="EL8" i="15"/>
  <c r="EL10" i="15" s="1"/>
  <c r="EL68" i="15"/>
  <c r="EL260" i="15"/>
  <c r="EM55" i="16"/>
  <c r="EM124" i="16"/>
  <c r="D29" i="4" l="1"/>
  <c r="J7" i="2" l="1"/>
  <c r="J7" i="11"/>
  <c r="H67" i="4"/>
  <c r="I7" i="2"/>
  <c r="I7" i="11"/>
  <c r="F11" i="4"/>
  <c r="CN193" i="16"/>
  <c r="CM193" i="16"/>
  <c r="CL193" i="16"/>
  <c r="CK193" i="16"/>
  <c r="CJ193" i="16"/>
  <c r="CI193" i="16"/>
  <c r="CH193" i="16"/>
  <c r="CG193" i="16"/>
  <c r="CF193" i="16"/>
  <c r="CE193" i="16"/>
  <c r="CD193" i="16"/>
  <c r="CC193" i="16"/>
  <c r="CB193" i="16"/>
  <c r="CA193" i="16"/>
  <c r="BZ193" i="16"/>
  <c r="BY193" i="16"/>
  <c r="BX193" i="16"/>
  <c r="BW193" i="16"/>
  <c r="BV193" i="16"/>
  <c r="BU193" i="16"/>
  <c r="BT193" i="16"/>
  <c r="BS193" i="16"/>
  <c r="BR193" i="16"/>
  <c r="BQ193" i="16"/>
  <c r="BP193" i="16"/>
  <c r="BO193" i="16"/>
  <c r="BN193" i="16"/>
  <c r="BM193" i="16"/>
  <c r="BL193" i="16"/>
  <c r="BK193" i="16"/>
  <c r="BJ193" i="16"/>
  <c r="BI193" i="16"/>
  <c r="BH193" i="16"/>
  <c r="BG193" i="16"/>
  <c r="BF193" i="16"/>
  <c r="BE193" i="16"/>
  <c r="CN192" i="16"/>
  <c r="CM192" i="16"/>
  <c r="CL192" i="16"/>
  <c r="CK192" i="16"/>
  <c r="CJ192" i="16"/>
  <c r="CI192" i="16"/>
  <c r="CH192" i="16"/>
  <c r="CG192" i="16"/>
  <c r="CF192" i="16"/>
  <c r="CE192" i="16"/>
  <c r="CD192" i="16"/>
  <c r="CC192" i="16"/>
  <c r="CB192" i="16"/>
  <c r="CA192" i="16"/>
  <c r="BZ192" i="16"/>
  <c r="BY192" i="16"/>
  <c r="BX192" i="16"/>
  <c r="BW192" i="16"/>
  <c r="BV192" i="16"/>
  <c r="BU192" i="16"/>
  <c r="BT192" i="16"/>
  <c r="BS192" i="16"/>
  <c r="BR192" i="16"/>
  <c r="BQ192" i="16"/>
  <c r="BP192" i="16"/>
  <c r="BO192" i="16"/>
  <c r="BN192" i="16"/>
  <c r="BM192" i="16"/>
  <c r="BL192" i="16"/>
  <c r="BK192" i="16"/>
  <c r="BJ192" i="16"/>
  <c r="BI192" i="16"/>
  <c r="BH192" i="16"/>
  <c r="BG192" i="16"/>
  <c r="BF192" i="16"/>
  <c r="BE192" i="16"/>
  <c r="U285" i="2"/>
  <c r="U284" i="2"/>
  <c r="U281" i="2"/>
  <c r="U280" i="2"/>
  <c r="U279" i="2"/>
  <c r="U278" i="2"/>
  <c r="U277" i="2"/>
  <c r="U276" i="2"/>
  <c r="U275" i="2"/>
  <c r="U274" i="2"/>
  <c r="U273" i="2"/>
  <c r="U272" i="2"/>
  <c r="U271" i="2"/>
  <c r="U270" i="2"/>
  <c r="U267" i="2"/>
  <c r="U265" i="2"/>
  <c r="U264" i="2"/>
  <c r="U261" i="2"/>
  <c r="U260" i="2"/>
  <c r="U259" i="2"/>
  <c r="U258" i="2"/>
  <c r="U257" i="2"/>
  <c r="U256" i="2"/>
  <c r="U255" i="2"/>
  <c r="U254" i="2"/>
  <c r="U253" i="2"/>
  <c r="U252" i="2"/>
  <c r="U251" i="2"/>
  <c r="U250" i="2"/>
  <c r="U247" i="2"/>
  <c r="U245" i="2"/>
  <c r="U244" i="2"/>
  <c r="U241" i="2"/>
  <c r="U240" i="2"/>
  <c r="U239" i="2"/>
  <c r="U238" i="2"/>
  <c r="U237" i="2"/>
  <c r="U236" i="2"/>
  <c r="U235" i="2"/>
  <c r="U234" i="2"/>
  <c r="U233" i="2"/>
  <c r="U232" i="2"/>
  <c r="U231" i="2"/>
  <c r="U230" i="2"/>
  <c r="U227" i="2"/>
  <c r="U225" i="2"/>
  <c r="U224" i="2"/>
  <c r="U223" i="2"/>
  <c r="U222" i="2"/>
  <c r="U221" i="2"/>
  <c r="U220" i="2"/>
  <c r="U219" i="2"/>
  <c r="U218" i="2"/>
  <c r="U217" i="2"/>
  <c r="U216" i="2"/>
  <c r="U215" i="2"/>
  <c r="U214" i="2"/>
  <c r="U213" i="2"/>
  <c r="U212" i="2"/>
  <c r="U211" i="2"/>
  <c r="U210" i="2"/>
  <c r="U209" i="2"/>
  <c r="U208" i="2"/>
  <c r="U207" i="2"/>
  <c r="U204" i="2"/>
  <c r="U202" i="2"/>
  <c r="U201" i="2"/>
  <c r="U200" i="2"/>
  <c r="U199" i="2"/>
  <c r="U198" i="2"/>
  <c r="U197" i="2"/>
  <c r="U196" i="2"/>
  <c r="U195" i="2"/>
  <c r="U194" i="2"/>
  <c r="U193" i="2"/>
  <c r="U192" i="2"/>
  <c r="U191" i="2"/>
  <c r="U190" i="2"/>
  <c r="U189" i="2"/>
  <c r="U188" i="2"/>
  <c r="U187" i="2"/>
  <c r="U186" i="2"/>
  <c r="U185" i="2"/>
  <c r="U184" i="2"/>
  <c r="U181" i="2"/>
  <c r="U179" i="2"/>
  <c r="U178" i="2"/>
  <c r="U177" i="2"/>
  <c r="U176" i="2"/>
  <c r="U175" i="2"/>
  <c r="U174" i="2"/>
  <c r="U173" i="2"/>
  <c r="U172" i="2"/>
  <c r="U171" i="2"/>
  <c r="U170" i="2"/>
  <c r="U169" i="2"/>
  <c r="U168" i="2"/>
  <c r="U167" i="2"/>
  <c r="U166" i="2"/>
  <c r="U165" i="2"/>
  <c r="U164" i="2"/>
  <c r="U163" i="2"/>
  <c r="U162" i="2"/>
  <c r="U161" i="2"/>
  <c r="U158" i="2"/>
  <c r="U156" i="2"/>
  <c r="U155" i="2"/>
  <c r="U154" i="2"/>
  <c r="U153" i="2"/>
  <c r="U152" i="2"/>
  <c r="U151" i="2"/>
  <c r="U150" i="2"/>
  <c r="U149" i="2"/>
  <c r="U148" i="2"/>
  <c r="U147" i="2"/>
  <c r="U146" i="2"/>
  <c r="U145" i="2"/>
  <c r="U144" i="2"/>
  <c r="U143" i="2"/>
  <c r="U142" i="2"/>
  <c r="U141" i="2"/>
  <c r="U140" i="2"/>
  <c r="U139" i="2"/>
  <c r="U138" i="2"/>
  <c r="U135" i="2"/>
  <c r="U112" i="2"/>
  <c r="U85" i="2"/>
  <c r="U133" i="2"/>
  <c r="U132" i="2"/>
  <c r="U131" i="2"/>
  <c r="U130" i="2"/>
  <c r="U129" i="2"/>
  <c r="U128" i="2"/>
  <c r="U127" i="2"/>
  <c r="U126" i="2"/>
  <c r="U125" i="2"/>
  <c r="U124" i="2"/>
  <c r="U123" i="2"/>
  <c r="U122" i="2"/>
  <c r="U121" i="2"/>
  <c r="U120" i="2"/>
  <c r="U119" i="2"/>
  <c r="U118" i="2"/>
  <c r="U117" i="2"/>
  <c r="U116" i="2"/>
  <c r="U115" i="2"/>
  <c r="U109" i="2"/>
  <c r="U108" i="2"/>
  <c r="U107" i="2"/>
  <c r="U106" i="2"/>
  <c r="U105" i="2"/>
  <c r="U104" i="2"/>
  <c r="U103" i="2"/>
  <c r="U102" i="2"/>
  <c r="U101" i="2"/>
  <c r="U100" i="2"/>
  <c r="U99" i="2"/>
  <c r="U98" i="2"/>
  <c r="U97" i="2"/>
  <c r="U96" i="2"/>
  <c r="U95" i="2"/>
  <c r="U94" i="2"/>
  <c r="U93" i="2"/>
  <c r="U92" i="2"/>
  <c r="U91" i="2"/>
  <c r="U90" i="2"/>
  <c r="U89" i="2"/>
  <c r="U88" i="2"/>
  <c r="U82" i="2"/>
  <c r="U80" i="2"/>
  <c r="U78" i="2"/>
  <c r="U77" i="2"/>
  <c r="U76" i="2"/>
  <c r="U75" i="2"/>
  <c r="U74" i="2"/>
  <c r="U72" i="2"/>
  <c r="U71" i="2"/>
  <c r="U70" i="2"/>
  <c r="U69" i="2"/>
  <c r="U68" i="2"/>
  <c r="U67" i="2"/>
  <c r="U66" i="2"/>
  <c r="U65" i="2"/>
  <c r="U59" i="2"/>
  <c r="U54" i="2"/>
  <c r="U52" i="2"/>
  <c r="U51" i="2"/>
  <c r="U50" i="2"/>
  <c r="U49" i="2"/>
  <c r="U46" i="2"/>
  <c r="U45" i="2"/>
  <c r="U43" i="2"/>
  <c r="U42" i="2"/>
  <c r="U41" i="2"/>
  <c r="U40" i="2"/>
  <c r="U33" i="2"/>
  <c r="U7" i="2"/>
  <c r="Q63" i="14"/>
  <c r="Q62" i="14"/>
  <c r="Q61" i="14"/>
  <c r="Q60" i="14"/>
  <c r="Q59" i="14"/>
  <c r="Q58" i="14"/>
  <c r="Q57" i="14"/>
  <c r="Q56" i="14"/>
  <c r="Q55" i="14"/>
  <c r="Q54" i="14"/>
  <c r="Q53" i="14"/>
  <c r="Q52" i="14"/>
  <c r="Q51" i="14"/>
  <c r="Q50" i="14"/>
  <c r="Q49" i="14"/>
  <c r="Q48" i="14"/>
  <c r="F28" i="4"/>
  <c r="F27" i="4"/>
  <c r="F25" i="4"/>
  <c r="F24" i="4"/>
  <c r="F20" i="4"/>
  <c r="F19" i="4"/>
  <c r="F13" i="4"/>
  <c r="F16" i="4"/>
  <c r="F15" i="4"/>
  <c r="F14" i="4"/>
  <c r="F12" i="4"/>
  <c r="F22" i="4"/>
  <c r="F18" i="4"/>
  <c r="S44" i="2"/>
  <c r="R48" i="2"/>
  <c r="J28" i="11" l="1"/>
  <c r="J12" i="2" s="1"/>
  <c r="I10" i="11"/>
  <c r="I11" i="2" s="1"/>
  <c r="J10" i="11"/>
  <c r="J11" i="2" s="1"/>
  <c r="J10" i="2" s="1"/>
  <c r="J21" i="2" s="1"/>
  <c r="J27" i="2" s="1"/>
  <c r="J29" i="2" s="1"/>
  <c r="I28" i="11"/>
  <c r="I12" i="2" s="1"/>
  <c r="EJ91" i="15"/>
  <c r="EH91" i="15"/>
  <c r="H10" i="11"/>
  <c r="H11" i="2" s="1"/>
  <c r="EI91" i="15"/>
  <c r="EK112" i="16"/>
  <c r="EI75" i="15"/>
  <c r="EH59" i="15"/>
  <c r="EJ283" i="15"/>
  <c r="EI59" i="15"/>
  <c r="EJ75" i="15"/>
  <c r="EJ59" i="15"/>
  <c r="EH75" i="15"/>
  <c r="EK113" i="16"/>
  <c r="EL192" i="16"/>
  <c r="EL190" i="16"/>
  <c r="EL119" i="16"/>
  <c r="EL191" i="16"/>
  <c r="EL185" i="16"/>
  <c r="EL179" i="16"/>
  <c r="EK107" i="15"/>
  <c r="EL180" i="16"/>
  <c r="EL181" i="16"/>
  <c r="EL193" i="16"/>
  <c r="EL186" i="16"/>
  <c r="EL184" i="16"/>
  <c r="EL176" i="16"/>
  <c r="EL178" i="16"/>
  <c r="EK91" i="15"/>
  <c r="EL183" i="16"/>
  <c r="EL112" i="16"/>
  <c r="EL177" i="16"/>
  <c r="EL188" i="16"/>
  <c r="EL194" i="16"/>
  <c r="EL189" i="16"/>
  <c r="EL175" i="16"/>
  <c r="EL187" i="16"/>
  <c r="EL116" i="16"/>
  <c r="EJ192" i="16"/>
  <c r="EJ190" i="16"/>
  <c r="EJ185" i="16"/>
  <c r="EJ108" i="16"/>
  <c r="EH108" i="16"/>
  <c r="EH109" i="16"/>
  <c r="EJ110" i="16"/>
  <c r="EH110" i="16"/>
  <c r="EI139" i="15"/>
  <c r="EJ182" i="16"/>
  <c r="EJ193" i="16"/>
  <c r="EJ117" i="16"/>
  <c r="EJ189" i="16"/>
  <c r="EJ104" i="16"/>
  <c r="EH104" i="16"/>
  <c r="EJ187" i="16"/>
  <c r="EK139" i="15"/>
  <c r="EK283" i="15"/>
  <c r="EK59" i="15"/>
  <c r="EK75" i="15"/>
  <c r="EK251" i="15"/>
  <c r="EK267" i="15"/>
  <c r="EK43" i="15"/>
  <c r="EI119" i="16"/>
  <c r="EI114" i="16"/>
  <c r="EI107" i="15"/>
  <c r="EH107" i="15"/>
  <c r="EG107" i="15"/>
  <c r="EI122" i="16"/>
  <c r="EI283" i="15"/>
  <c r="EH283" i="15"/>
  <c r="EG283" i="15"/>
  <c r="EJ113" i="16"/>
  <c r="EI113" i="16"/>
  <c r="EI251" i="15"/>
  <c r="EH251" i="15"/>
  <c r="CZ118" i="16"/>
  <c r="CY118" i="16"/>
  <c r="CX118" i="16"/>
  <c r="CW118" i="16"/>
  <c r="CV118" i="16"/>
  <c r="CU118" i="16"/>
  <c r="CT118" i="16"/>
  <c r="CS118" i="16"/>
  <c r="CR118" i="16"/>
  <c r="CQ118" i="16"/>
  <c r="CP118" i="16"/>
  <c r="CO118" i="16"/>
  <c r="EI118" i="16"/>
  <c r="EI267" i="15"/>
  <c r="EH267" i="15"/>
  <c r="EG267" i="15"/>
  <c r="CY267" i="15"/>
  <c r="CX267" i="15"/>
  <c r="CW267" i="15"/>
  <c r="CV267" i="15"/>
  <c r="CU267" i="15"/>
  <c r="CT267" i="15"/>
  <c r="CS267" i="15"/>
  <c r="CR267" i="15"/>
  <c r="CQ267" i="15"/>
  <c r="CP267" i="15"/>
  <c r="CO267" i="15"/>
  <c r="CN267" i="15"/>
  <c r="EI43" i="15"/>
  <c r="EH43" i="15"/>
  <c r="EG43" i="15"/>
  <c r="EI254" i="15"/>
  <c r="EH254" i="15"/>
  <c r="EK119" i="16"/>
  <c r="EK123" i="16"/>
  <c r="DL193" i="16"/>
  <c r="DK193" i="16"/>
  <c r="DJ193" i="16"/>
  <c r="DI193" i="16"/>
  <c r="DH193" i="16"/>
  <c r="DG193" i="16"/>
  <c r="DF193" i="16"/>
  <c r="DE193" i="16"/>
  <c r="DD193" i="16"/>
  <c r="DC193" i="16"/>
  <c r="DB193" i="16"/>
  <c r="DA193" i="16"/>
  <c r="CZ193" i="16"/>
  <c r="CY193" i="16"/>
  <c r="CX193" i="16"/>
  <c r="CW193" i="16"/>
  <c r="CV193" i="16"/>
  <c r="CU193" i="16"/>
  <c r="CT193" i="16"/>
  <c r="CS193" i="16"/>
  <c r="CR193" i="16"/>
  <c r="CQ193" i="16"/>
  <c r="CP193" i="16"/>
  <c r="CO193" i="16"/>
  <c r="DL122" i="16"/>
  <c r="DK122" i="16"/>
  <c r="DJ122" i="16"/>
  <c r="DI122" i="16"/>
  <c r="DH122" i="16"/>
  <c r="DG122" i="16"/>
  <c r="DF122" i="16"/>
  <c r="DD122" i="16"/>
  <c r="DC122" i="16"/>
  <c r="DB122" i="16"/>
  <c r="DA122" i="16"/>
  <c r="CZ122" i="16"/>
  <c r="CY122" i="16"/>
  <c r="CX122" i="16"/>
  <c r="CU122" i="16"/>
  <c r="CS122" i="16"/>
  <c r="CR122" i="16"/>
  <c r="CQ122" i="16"/>
  <c r="CP122" i="16"/>
  <c r="CO122" i="16"/>
  <c r="DK283" i="15"/>
  <c r="DJ283" i="15"/>
  <c r="DI283" i="15"/>
  <c r="DH283" i="15"/>
  <c r="DG283" i="15"/>
  <c r="DF283" i="15"/>
  <c r="DE283" i="15"/>
  <c r="DD283" i="15"/>
  <c r="DC283" i="15"/>
  <c r="DB283" i="15"/>
  <c r="DA283" i="15"/>
  <c r="CY283" i="15"/>
  <c r="CX283" i="15"/>
  <c r="CW283" i="15"/>
  <c r="CV283" i="15"/>
  <c r="CU283" i="15"/>
  <c r="CT283" i="15"/>
  <c r="CS283" i="15"/>
  <c r="CR283" i="15"/>
  <c r="CQ283" i="15"/>
  <c r="CP283" i="15"/>
  <c r="CO283" i="15"/>
  <c r="CN283" i="15"/>
  <c r="EK194" i="16"/>
  <c r="EK109" i="16"/>
  <c r="EK108" i="16"/>
  <c r="EK107" i="16"/>
  <c r="EK106" i="16"/>
  <c r="EK105" i="16"/>
  <c r="EK104" i="16"/>
  <c r="EK122" i="16"/>
  <c r="EI193" i="16"/>
  <c r="EH193" i="16"/>
  <c r="EK193" i="16"/>
  <c r="EK192" i="16"/>
  <c r="EK190" i="16"/>
  <c r="EK189" i="16"/>
  <c r="EK188" i="16"/>
  <c r="EK187" i="16"/>
  <c r="EK186" i="16"/>
  <c r="EK185" i="16"/>
  <c r="EK184" i="16"/>
  <c r="EK183" i="16"/>
  <c r="EK181" i="16"/>
  <c r="EK180" i="16"/>
  <c r="EK179" i="16"/>
  <c r="EK178" i="16"/>
  <c r="EK177" i="16"/>
  <c r="EK176" i="16"/>
  <c r="EK175" i="16"/>
  <c r="DL121" i="16"/>
  <c r="DK121" i="16"/>
  <c r="DJ121" i="16"/>
  <c r="DI121" i="16"/>
  <c r="DH121" i="16"/>
  <c r="DG121" i="16"/>
  <c r="DF121" i="16"/>
  <c r="DE121" i="16"/>
  <c r="DD121" i="16"/>
  <c r="DC121" i="16"/>
  <c r="DB121" i="16"/>
  <c r="DA121" i="16"/>
  <c r="CZ121" i="16"/>
  <c r="CY121" i="16"/>
  <c r="EI183" i="16"/>
  <c r="EH183" i="16"/>
  <c r="EI178" i="16"/>
  <c r="EH178" i="16"/>
  <c r="EH192" i="16"/>
  <c r="DL192" i="16"/>
  <c r="DK192" i="16"/>
  <c r="DJ192" i="16"/>
  <c r="DI192" i="16"/>
  <c r="DH192" i="16"/>
  <c r="DG192" i="16"/>
  <c r="DF192" i="16"/>
  <c r="DE192" i="16"/>
  <c r="DD192" i="16"/>
  <c r="DC192" i="16"/>
  <c r="DB192" i="16"/>
  <c r="DA192" i="16"/>
  <c r="CZ192" i="16"/>
  <c r="CY192" i="16"/>
  <c r="CX192" i="16"/>
  <c r="CW192" i="16"/>
  <c r="CV192" i="16"/>
  <c r="CU192" i="16"/>
  <c r="CT192" i="16"/>
  <c r="CS192" i="16"/>
  <c r="CR192" i="16"/>
  <c r="CQ192" i="16"/>
  <c r="CP192" i="16"/>
  <c r="CO192" i="16"/>
  <c r="EI192" i="16"/>
  <c r="EI190" i="16"/>
  <c r="EI188" i="16"/>
  <c r="EI186" i="16"/>
  <c r="EI184" i="16"/>
  <c r="EI182" i="16"/>
  <c r="EI181" i="16"/>
  <c r="EI179" i="16"/>
  <c r="EI177" i="16"/>
  <c r="EI175" i="16"/>
  <c r="EI189" i="16"/>
  <c r="EI187" i="16"/>
  <c r="EI185" i="16"/>
  <c r="EI180" i="16"/>
  <c r="EI176" i="16"/>
  <c r="EH177" i="16"/>
  <c r="EH176" i="16"/>
  <c r="EH190" i="16"/>
  <c r="EH189" i="16"/>
  <c r="EH188" i="16"/>
  <c r="EH187" i="16"/>
  <c r="EH186" i="16"/>
  <c r="EH185" i="16"/>
  <c r="EH184" i="16"/>
  <c r="EH182" i="16"/>
  <c r="EH181" i="16"/>
  <c r="EH180" i="16"/>
  <c r="EH179" i="16"/>
  <c r="CX121" i="16"/>
  <c r="CW121" i="16"/>
  <c r="CV121" i="16"/>
  <c r="CU121" i="16"/>
  <c r="CT121" i="16"/>
  <c r="CS121" i="16"/>
  <c r="CR121" i="16"/>
  <c r="CQ121" i="16"/>
  <c r="CP121" i="16"/>
  <c r="CO121" i="16"/>
  <c r="CZ283" i="15"/>
  <c r="EI117" i="16"/>
  <c r="EI111" i="16"/>
  <c r="EI110" i="16"/>
  <c r="EI108" i="16"/>
  <c r="EI105" i="16"/>
  <c r="EJ186" i="16"/>
  <c r="EJ184" i="16"/>
  <c r="EJ183" i="16"/>
  <c r="EJ180" i="16"/>
  <c r="EJ179" i="16"/>
  <c r="EJ178" i="16"/>
  <c r="EJ177" i="16"/>
  <c r="EJ176" i="16"/>
  <c r="EH121" i="16"/>
  <c r="H28" i="11"/>
  <c r="H12" i="2" s="1"/>
  <c r="W17" i="2"/>
  <c r="U17" i="2"/>
  <c r="U16" i="2"/>
  <c r="W16" i="2"/>
  <c r="U15" i="2"/>
  <c r="W15" i="2"/>
  <c r="W14" i="2"/>
  <c r="U14" i="2"/>
  <c r="W28" i="2"/>
  <c r="U28" i="2"/>
  <c r="W26" i="2"/>
  <c r="U26" i="2"/>
  <c r="W25" i="2"/>
  <c r="U25" i="2"/>
  <c r="W24" i="2"/>
  <c r="U24" i="2"/>
  <c r="W23" i="2"/>
  <c r="U23" i="2"/>
  <c r="W20" i="2"/>
  <c r="U20" i="2"/>
  <c r="W19" i="2"/>
  <c r="U19" i="2"/>
  <c r="S39" i="2"/>
  <c r="R39" i="2"/>
  <c r="R44" i="2"/>
  <c r="R57" i="11"/>
  <c r="R38" i="2" s="1"/>
  <c r="EJ106" i="16"/>
  <c r="EJ105" i="16"/>
  <c r="S48" i="2"/>
  <c r="S40" i="11"/>
  <c r="S37" i="2" s="1"/>
  <c r="EJ175" i="16"/>
  <c r="EJ115" i="16"/>
  <c r="EJ112" i="16"/>
  <c r="EJ111" i="16"/>
  <c r="EJ109" i="16"/>
  <c r="EJ107" i="16"/>
  <c r="S57" i="11"/>
  <c r="S38" i="2" s="1"/>
  <c r="EH105" i="16"/>
  <c r="EH117" i="16"/>
  <c r="EG75" i="15"/>
  <c r="EH106" i="16"/>
  <c r="EH107" i="16"/>
  <c r="Q44" i="2"/>
  <c r="EG139" i="15"/>
  <c r="EH139" i="15"/>
  <c r="EH111" i="16"/>
  <c r="EI115" i="16"/>
  <c r="EI112" i="16"/>
  <c r="EH112" i="16"/>
  <c r="EI106" i="16"/>
  <c r="EI107" i="16"/>
  <c r="EH115" i="16"/>
  <c r="EI109" i="16"/>
  <c r="EI121" i="16"/>
  <c r="EI104" i="16"/>
  <c r="EG251" i="15"/>
  <c r="EG91" i="15"/>
  <c r="R40" i="11"/>
  <c r="R37" i="2" s="1"/>
  <c r="Q48" i="2"/>
  <c r="Q39" i="2"/>
  <c r="Q57" i="11"/>
  <c r="Q38" i="2" s="1"/>
  <c r="Q40" i="11"/>
  <c r="Q37" i="2" s="1"/>
  <c r="EH175" i="16"/>
  <c r="EI78" i="15"/>
  <c r="EH78" i="15"/>
  <c r="EI94" i="15"/>
  <c r="EI95" i="15" s="1"/>
  <c r="EI97" i="15" s="1"/>
  <c r="EH94" i="15"/>
  <c r="H10" i="2" l="1"/>
  <c r="H21" i="2" s="1"/>
  <c r="H27" i="2" s="1"/>
  <c r="H29" i="2" s="1"/>
  <c r="EH79" i="15"/>
  <c r="EH81" i="15" s="1"/>
  <c r="CW122" i="16"/>
  <c r="EH95" i="15"/>
  <c r="EH97" i="15" s="1"/>
  <c r="EH100" i="15" s="1"/>
  <c r="I10" i="2"/>
  <c r="I21" i="2" s="1"/>
  <c r="I27" i="2" s="1"/>
  <c r="I29" i="2" s="1"/>
  <c r="W29" i="2" s="1"/>
  <c r="CV122" i="16"/>
  <c r="CQ286" i="15"/>
  <c r="CQ287" i="15" s="1"/>
  <c r="CQ289" i="15" s="1"/>
  <c r="CW286" i="15"/>
  <c r="CW287" i="15" s="1"/>
  <c r="CW289" i="15" s="1"/>
  <c r="DC286" i="15"/>
  <c r="DC287" i="15" s="1"/>
  <c r="DC289" i="15" s="1"/>
  <c r="DC34" i="15" s="1"/>
  <c r="DI286" i="15"/>
  <c r="DI287" i="15" s="1"/>
  <c r="DI289" i="15" s="1"/>
  <c r="DI34" i="15" s="1"/>
  <c r="EI79" i="15"/>
  <c r="EI81" i="15" s="1"/>
  <c r="EI84" i="15" s="1"/>
  <c r="EL122" i="16"/>
  <c r="EJ188" i="16"/>
  <c r="EL104" i="16"/>
  <c r="EL121" i="16"/>
  <c r="EL107" i="16"/>
  <c r="EL109" i="16"/>
  <c r="EJ181" i="16"/>
  <c r="EL101" i="16"/>
  <c r="DE122" i="16"/>
  <c r="CT122" i="16"/>
  <c r="EJ122" i="16"/>
  <c r="EJ46" i="15"/>
  <c r="EJ118" i="16"/>
  <c r="EL171" i="16"/>
  <c r="EJ251" i="15"/>
  <c r="EK110" i="16"/>
  <c r="EK116" i="16"/>
  <c r="EK117" i="16"/>
  <c r="CP270" i="15"/>
  <c r="CP271" i="15" s="1"/>
  <c r="CP273" i="15" s="1"/>
  <c r="CP276" i="15" s="1"/>
  <c r="EJ94" i="15"/>
  <c r="EJ286" i="15"/>
  <c r="EJ287" i="15" s="1"/>
  <c r="EJ107" i="15"/>
  <c r="EJ270" i="15"/>
  <c r="EJ267" i="15"/>
  <c r="EK115" i="16"/>
  <c r="EJ43" i="15"/>
  <c r="EK121" i="16"/>
  <c r="EJ139" i="15"/>
  <c r="EK118" i="16"/>
  <c r="EK114" i="16"/>
  <c r="EJ119" i="16"/>
  <c r="EL123" i="16"/>
  <c r="EL108" i="16"/>
  <c r="CO270" i="15"/>
  <c r="EH255" i="15"/>
  <c r="EH257" i="15" s="1"/>
  <c r="EH29" i="15" s="1"/>
  <c r="EL195" i="16"/>
  <c r="EJ114" i="16"/>
  <c r="CR286" i="15"/>
  <c r="CR287" i="15" s="1"/>
  <c r="CR289" i="15" s="1"/>
  <c r="CX286" i="15"/>
  <c r="CX287" i="15" s="1"/>
  <c r="CX289" i="15" s="1"/>
  <c r="DD286" i="15"/>
  <c r="DD287" i="15" s="1"/>
  <c r="DD289" i="15" s="1"/>
  <c r="DJ286" i="15"/>
  <c r="DJ287" i="15" s="1"/>
  <c r="DJ289" i="15" s="1"/>
  <c r="CY286" i="15"/>
  <c r="CY287" i="15" s="1"/>
  <c r="CY289" i="15" s="1"/>
  <c r="DE286" i="15"/>
  <c r="DE287" i="15" s="1"/>
  <c r="DE289" i="15" s="1"/>
  <c r="DK286" i="15"/>
  <c r="DK287" i="15" s="1"/>
  <c r="DK289" i="15" s="1"/>
  <c r="EL115" i="16"/>
  <c r="EL106" i="16"/>
  <c r="EL120" i="16"/>
  <c r="EL110" i="16"/>
  <c r="EI218" i="16"/>
  <c r="CT286" i="15"/>
  <c r="CT287" i="15" s="1"/>
  <c r="CT289" i="15" s="1"/>
  <c r="CZ286" i="15"/>
  <c r="CZ287" i="15" s="1"/>
  <c r="CZ289" i="15" s="1"/>
  <c r="DF286" i="15"/>
  <c r="DF287" i="15" s="1"/>
  <c r="DF289" i="15" s="1"/>
  <c r="EJ218" i="16"/>
  <c r="EL118" i="16"/>
  <c r="EL105" i="16"/>
  <c r="CO286" i="15"/>
  <c r="CO287" i="15" s="1"/>
  <c r="CO289" i="15" s="1"/>
  <c r="CU286" i="15"/>
  <c r="CU287" i="15" s="1"/>
  <c r="CU289" i="15" s="1"/>
  <c r="DA286" i="15"/>
  <c r="DA287" i="15" s="1"/>
  <c r="DA289" i="15" s="1"/>
  <c r="DG286" i="15"/>
  <c r="DG287" i="15" s="1"/>
  <c r="DG289" i="15" s="1"/>
  <c r="EI120" i="16"/>
  <c r="EJ120" i="16"/>
  <c r="EL113" i="16"/>
  <c r="CP286" i="15"/>
  <c r="CP287" i="15" s="1"/>
  <c r="CP289" i="15" s="1"/>
  <c r="CV286" i="15"/>
  <c r="CV287" i="15" s="1"/>
  <c r="CV289" i="15" s="1"/>
  <c r="DB286" i="15"/>
  <c r="DB287" i="15" s="1"/>
  <c r="DB289" i="15" s="1"/>
  <c r="DH286" i="15"/>
  <c r="DH287" i="15" s="1"/>
  <c r="DH289" i="15" s="1"/>
  <c r="EL117" i="16"/>
  <c r="EL114" i="16"/>
  <c r="CU270" i="15"/>
  <c r="CU271" i="15" s="1"/>
  <c r="CU273" i="15" s="1"/>
  <c r="CU276" i="15" s="1"/>
  <c r="CO271" i="15"/>
  <c r="CO273" i="15" s="1"/>
  <c r="CO276" i="15" s="1"/>
  <c r="EK78" i="15"/>
  <c r="EK79" i="15" s="1"/>
  <c r="EK81" i="15" s="1"/>
  <c r="EI46" i="15"/>
  <c r="EI47" i="15" s="1"/>
  <c r="EI49" i="15" s="1"/>
  <c r="EI16" i="15" s="1"/>
  <c r="EL218" i="16"/>
  <c r="EH218" i="16"/>
  <c r="EJ121" i="16"/>
  <c r="EH119" i="16"/>
  <c r="EH120" i="16"/>
  <c r="EH114" i="16"/>
  <c r="EH122" i="16"/>
  <c r="EH113" i="16"/>
  <c r="EH118" i="16"/>
  <c r="EK110" i="15"/>
  <c r="EK111" i="15" s="1"/>
  <c r="EK113" i="15" s="1"/>
  <c r="EK142" i="15"/>
  <c r="EK143" i="15" s="1"/>
  <c r="EK145" i="15" s="1"/>
  <c r="EK286" i="15"/>
  <c r="EK287" i="15" s="1"/>
  <c r="EK289" i="15" s="1"/>
  <c r="EK62" i="15"/>
  <c r="EK63" i="15" s="1"/>
  <c r="EK65" i="15" s="1"/>
  <c r="EK94" i="15"/>
  <c r="EK95" i="15" s="1"/>
  <c r="EK97" i="15" s="1"/>
  <c r="EK254" i="15"/>
  <c r="EK255" i="15" s="1"/>
  <c r="EK257" i="15" s="1"/>
  <c r="EK29" i="15" s="1"/>
  <c r="EK270" i="15"/>
  <c r="EK271" i="15" s="1"/>
  <c r="EK273" i="15" s="1"/>
  <c r="EK46" i="15"/>
  <c r="EK47" i="15" s="1"/>
  <c r="EK49" i="15" s="1"/>
  <c r="EK16" i="15" s="1"/>
  <c r="EI110" i="15"/>
  <c r="EI111" i="15" s="1"/>
  <c r="EI113" i="15" s="1"/>
  <c r="EG110" i="15"/>
  <c r="EG111" i="15" s="1"/>
  <c r="EI142" i="15"/>
  <c r="EI143" i="15" s="1"/>
  <c r="EI145" i="15" s="1"/>
  <c r="EI148" i="15" s="1"/>
  <c r="EH142" i="15"/>
  <c r="EH143" i="15" s="1"/>
  <c r="EH145" i="15" s="1"/>
  <c r="EI286" i="15"/>
  <c r="EI287" i="15" s="1"/>
  <c r="EI289" i="15" s="1"/>
  <c r="EI292" i="15" s="1"/>
  <c r="EH286" i="15"/>
  <c r="EH287" i="15" s="1"/>
  <c r="EH289" i="15" s="1"/>
  <c r="EH34" i="15" s="1"/>
  <c r="EI62" i="15"/>
  <c r="EI63" i="15" s="1"/>
  <c r="EI65" i="15" s="1"/>
  <c r="EI68" i="15" s="1"/>
  <c r="EH62" i="15"/>
  <c r="EH63" i="15" s="1"/>
  <c r="EH65" i="15" s="1"/>
  <c r="EH17" i="15" s="1"/>
  <c r="EI270" i="15"/>
  <c r="EI271" i="15" s="1"/>
  <c r="EI273" i="15" s="1"/>
  <c r="EI276" i="15" s="1"/>
  <c r="CX270" i="15"/>
  <c r="CX271" i="15" s="1"/>
  <c r="CX273" i="15" s="1"/>
  <c r="CX276" i="15" s="1"/>
  <c r="CS270" i="15"/>
  <c r="CS271" i="15" s="1"/>
  <c r="CS273" i="15" s="1"/>
  <c r="CS276" i="15" s="1"/>
  <c r="EK218" i="16"/>
  <c r="EK191" i="16"/>
  <c r="EK195" i="16" s="1"/>
  <c r="EK171" i="16"/>
  <c r="EJ191" i="16"/>
  <c r="EJ171" i="16"/>
  <c r="EI171" i="16"/>
  <c r="EI191" i="16"/>
  <c r="EH171" i="16"/>
  <c r="EH191" i="16"/>
  <c r="EK120" i="16"/>
  <c r="EK101" i="16"/>
  <c r="CY270" i="15"/>
  <c r="CY271" i="15" s="1"/>
  <c r="CY273" i="15" s="1"/>
  <c r="CY276" i="15" s="1"/>
  <c r="CW270" i="15"/>
  <c r="CW271" i="15" s="1"/>
  <c r="CW273" i="15" s="1"/>
  <c r="CW276" i="15" s="1"/>
  <c r="CV270" i="15"/>
  <c r="CV271" i="15" s="1"/>
  <c r="CV273" i="15" s="1"/>
  <c r="CV276" i="15" s="1"/>
  <c r="CR270" i="15"/>
  <c r="CR271" i="15" s="1"/>
  <c r="CR273" i="15" s="1"/>
  <c r="CR276" i="15" s="1"/>
  <c r="CQ270" i="15"/>
  <c r="CQ271" i="15" s="1"/>
  <c r="CQ273" i="15" s="1"/>
  <c r="CQ276" i="15" s="1"/>
  <c r="CN270" i="15"/>
  <c r="CN271" i="15" s="1"/>
  <c r="CN273" i="15" s="1"/>
  <c r="CN276" i="15" s="1"/>
  <c r="CT270" i="15"/>
  <c r="CT271" i="15" s="1"/>
  <c r="CT273" i="15" s="1"/>
  <c r="CT276" i="15" s="1"/>
  <c r="EH46" i="15"/>
  <c r="EH47" i="15" s="1"/>
  <c r="EH49" i="15" s="1"/>
  <c r="CS286" i="15"/>
  <c r="CS287" i="15" s="1"/>
  <c r="CS289" i="15" s="1"/>
  <c r="CS34" i="15" s="1"/>
  <c r="EJ101" i="16"/>
  <c r="EJ116" i="16"/>
  <c r="EI101" i="16"/>
  <c r="EI116" i="16"/>
  <c r="EH101" i="16"/>
  <c r="EH116" i="16"/>
  <c r="EI255" i="15"/>
  <c r="EI257" i="15" s="1"/>
  <c r="EI260" i="15" s="1"/>
  <c r="CN286" i="15"/>
  <c r="CN287" i="15" s="1"/>
  <c r="CN289" i="15" s="1"/>
  <c r="EJ123" i="16"/>
  <c r="EJ194" i="16"/>
  <c r="EI123" i="16"/>
  <c r="EI194" i="16"/>
  <c r="EH123" i="16"/>
  <c r="EH194" i="16"/>
  <c r="EG123" i="16"/>
  <c r="EG194" i="16"/>
  <c r="EF123" i="16"/>
  <c r="EF194" i="16"/>
  <c r="EE123" i="16"/>
  <c r="EE194" i="16"/>
  <c r="ED123" i="16"/>
  <c r="ED194" i="16"/>
  <c r="EC123" i="16"/>
  <c r="EC194" i="16"/>
  <c r="EB123" i="16"/>
  <c r="EB194" i="16"/>
  <c r="EA123" i="16"/>
  <c r="EA194" i="16"/>
  <c r="DZ123" i="16"/>
  <c r="DZ194" i="16"/>
  <c r="DY123" i="16"/>
  <c r="DY194" i="16"/>
  <c r="EI24" i="15"/>
  <c r="W22" i="2"/>
  <c r="U22" i="2"/>
  <c r="U12" i="2"/>
  <c r="W12" i="2"/>
  <c r="EI30" i="15"/>
  <c r="W13" i="2"/>
  <c r="U13" i="2"/>
  <c r="W18" i="2"/>
  <c r="U18" i="2"/>
  <c r="U30" i="2"/>
  <c r="W11" i="2"/>
  <c r="U11" i="2"/>
  <c r="EH270" i="15"/>
  <c r="EH271" i="15" s="1"/>
  <c r="EH273" i="15" s="1"/>
  <c r="EG286" i="15"/>
  <c r="EG62" i="15"/>
  <c r="EG59" i="15"/>
  <c r="EG94" i="15"/>
  <c r="EG95" i="15" s="1"/>
  <c r="EG270" i="15"/>
  <c r="EG271" i="15" s="1"/>
  <c r="EG78" i="15"/>
  <c r="EH110" i="15"/>
  <c r="EG46" i="15"/>
  <c r="EG142" i="15"/>
  <c r="EG254" i="15"/>
  <c r="R36" i="2"/>
  <c r="R47" i="2" s="1"/>
  <c r="R53" i="2" s="1"/>
  <c r="R55" i="2" s="1"/>
  <c r="S36" i="2"/>
  <c r="S47" i="2" s="1"/>
  <c r="S53" i="2" s="1"/>
  <c r="S55" i="2" s="1"/>
  <c r="EI19" i="15"/>
  <c r="EI100" i="15"/>
  <c r="EH18" i="15"/>
  <c r="EH84" i="15"/>
  <c r="EH260" i="15"/>
  <c r="Q36" i="2"/>
  <c r="Q47" i="2" s="1"/>
  <c r="Q53" i="2" s="1"/>
  <c r="Q55" i="2" s="1"/>
  <c r="P57" i="11"/>
  <c r="P38" i="2" s="1"/>
  <c r="P44" i="2"/>
  <c r="P48" i="2"/>
  <c r="P40" i="11"/>
  <c r="P37" i="2" s="1"/>
  <c r="P39" i="2"/>
  <c r="EH195" i="16" l="1"/>
  <c r="EH124" i="16" s="1"/>
  <c r="CW292" i="15"/>
  <c r="CW34" i="15"/>
  <c r="CQ34" i="15"/>
  <c r="CQ292" i="15"/>
  <c r="EH19" i="15"/>
  <c r="EI18" i="15"/>
  <c r="U29" i="2"/>
  <c r="DI292" i="15"/>
  <c r="EI29" i="15"/>
  <c r="EJ289" i="15"/>
  <c r="EJ62" i="15"/>
  <c r="DC292" i="15"/>
  <c r="EJ271" i="15"/>
  <c r="EJ254" i="15"/>
  <c r="EJ110" i="15"/>
  <c r="EH292" i="15"/>
  <c r="EJ95" i="15"/>
  <c r="EJ78" i="15"/>
  <c r="EI34" i="15"/>
  <c r="EJ142" i="15"/>
  <c r="EJ47" i="15"/>
  <c r="EL124" i="16"/>
  <c r="DJ34" i="15"/>
  <c r="DJ292" i="15"/>
  <c r="CR34" i="15"/>
  <c r="CR292" i="15"/>
  <c r="EI52" i="15"/>
  <c r="EI195" i="16"/>
  <c r="EI124" i="16" s="1"/>
  <c r="EJ195" i="16"/>
  <c r="EJ55" i="16" s="1"/>
  <c r="EI22" i="15"/>
  <c r="CS292" i="15"/>
  <c r="CZ34" i="15"/>
  <c r="CZ292" i="15"/>
  <c r="EJ292" i="15"/>
  <c r="EI17" i="15"/>
  <c r="DE34" i="15"/>
  <c r="DE292" i="15"/>
  <c r="CY34" i="15"/>
  <c r="CY292" i="15"/>
  <c r="CX34" i="15"/>
  <c r="CX292" i="15"/>
  <c r="DD34" i="15"/>
  <c r="DD292" i="15"/>
  <c r="EF107" i="15"/>
  <c r="EH68" i="15"/>
  <c r="EK52" i="15"/>
  <c r="EK260" i="15"/>
  <c r="EF43" i="15"/>
  <c r="DB34" i="15"/>
  <c r="DB292" i="15"/>
  <c r="DG34" i="15"/>
  <c r="DG292" i="15"/>
  <c r="DF292" i="15"/>
  <c r="DF34" i="15"/>
  <c r="CV34" i="15"/>
  <c r="CV292" i="15"/>
  <c r="DA34" i="15"/>
  <c r="DA292" i="15"/>
  <c r="CP34" i="15"/>
  <c r="CP292" i="15"/>
  <c r="CU34" i="15"/>
  <c r="CU292" i="15"/>
  <c r="CT292" i="15"/>
  <c r="CT34" i="15"/>
  <c r="CO34" i="15"/>
  <c r="CO292" i="15"/>
  <c r="DH34" i="15"/>
  <c r="DH292" i="15"/>
  <c r="EF59" i="15"/>
  <c r="EF91" i="15"/>
  <c r="EF283" i="15"/>
  <c r="EG119" i="16"/>
  <c r="DK292" i="15"/>
  <c r="DK34" i="15"/>
  <c r="EF75" i="15"/>
  <c r="EF267" i="15"/>
  <c r="EF139" i="15"/>
  <c r="EK18" i="15"/>
  <c r="EK84" i="15"/>
  <c r="EK20" i="15"/>
  <c r="EK116" i="15"/>
  <c r="EK148" i="15"/>
  <c r="EK22" i="15"/>
  <c r="EK292" i="15"/>
  <c r="EK34" i="15"/>
  <c r="EK17" i="15"/>
  <c r="EK68" i="15"/>
  <c r="EK19" i="15"/>
  <c r="EK100" i="15"/>
  <c r="EK30" i="15"/>
  <c r="EK276" i="15"/>
  <c r="EI20" i="15"/>
  <c r="EI116" i="15"/>
  <c r="EG190" i="16"/>
  <c r="EG182" i="16"/>
  <c r="EG187" i="16"/>
  <c r="EL55" i="16"/>
  <c r="EK26" i="15"/>
  <c r="EK21" i="15"/>
  <c r="EK27" i="15"/>
  <c r="EK25" i="15"/>
  <c r="EK28" i="15"/>
  <c r="EI26" i="15"/>
  <c r="EI21" i="15"/>
  <c r="CN292" i="15"/>
  <c r="CN34" i="15"/>
  <c r="EI27" i="15"/>
  <c r="EK124" i="16"/>
  <c r="EK55" i="16"/>
  <c r="EF251" i="15"/>
  <c r="EG287" i="15"/>
  <c r="EG63" i="15"/>
  <c r="EG79" i="15"/>
  <c r="EG143" i="15"/>
  <c r="EG255" i="15"/>
  <c r="EH276" i="15"/>
  <c r="EH30" i="15"/>
  <c r="EH111" i="15"/>
  <c r="EH113" i="15" s="1"/>
  <c r="EG47" i="15"/>
  <c r="EG49" i="15" s="1"/>
  <c r="U10" i="2"/>
  <c r="W10" i="2"/>
  <c r="EG113" i="15"/>
  <c r="EG97" i="15"/>
  <c r="EH22" i="15"/>
  <c r="EH148" i="15"/>
  <c r="EG273" i="15"/>
  <c r="EG28" i="15"/>
  <c r="P36" i="2"/>
  <c r="P47" i="2" s="1"/>
  <c r="P53" i="2" s="1"/>
  <c r="P55" i="2" s="1"/>
  <c r="EH16" i="15"/>
  <c r="EH52" i="15"/>
  <c r="EH24" i="15"/>
  <c r="EG111" i="16"/>
  <c r="EG116" i="16"/>
  <c r="EF62" i="15"/>
  <c r="EF110" i="15"/>
  <c r="EF142" i="15"/>
  <c r="EF78" i="15"/>
  <c r="EF286" i="15"/>
  <c r="EF270" i="15"/>
  <c r="EF94" i="15"/>
  <c r="EF254" i="15"/>
  <c r="EF46" i="15"/>
  <c r="EF180" i="16"/>
  <c r="EF188" i="16"/>
  <c r="EF187" i="16"/>
  <c r="EH55" i="16" l="1"/>
  <c r="EG105" i="16"/>
  <c r="EG122" i="16"/>
  <c r="EJ255" i="15"/>
  <c r="EJ27" i="15"/>
  <c r="EJ97" i="15"/>
  <c r="EJ79" i="15"/>
  <c r="EJ25" i="15"/>
  <c r="EF63" i="15"/>
  <c r="EF65" i="15" s="1"/>
  <c r="EF68" i="15" s="1"/>
  <c r="EJ49" i="15"/>
  <c r="EJ63" i="15"/>
  <c r="EE139" i="15"/>
  <c r="EF95" i="15"/>
  <c r="EF97" i="15" s="1"/>
  <c r="EF19" i="15" s="1"/>
  <c r="EJ124" i="16"/>
  <c r="EJ111" i="15"/>
  <c r="EJ273" i="15"/>
  <c r="EF111" i="15"/>
  <c r="EF113" i="15" s="1"/>
  <c r="EF116" i="15" s="1"/>
  <c r="EJ143" i="15"/>
  <c r="EJ34" i="15"/>
  <c r="EI55" i="16"/>
  <c r="EF143" i="15"/>
  <c r="EF145" i="15" s="1"/>
  <c r="EF148" i="15" s="1"/>
  <c r="EF47" i="15"/>
  <c r="EF49" i="15" s="1"/>
  <c r="EF16" i="15" s="1"/>
  <c r="EF287" i="15"/>
  <c r="EF289" i="15" s="1"/>
  <c r="EF292" i="15" s="1"/>
  <c r="ED43" i="15"/>
  <c r="ED91" i="15"/>
  <c r="EF79" i="15"/>
  <c r="EF81" i="15" s="1"/>
  <c r="EF84" i="15" s="1"/>
  <c r="ED251" i="15"/>
  <c r="ED267" i="15"/>
  <c r="ED107" i="15"/>
  <c r="EE267" i="15"/>
  <c r="EF271" i="15"/>
  <c r="EF273" i="15" s="1"/>
  <c r="EF30" i="15" s="1"/>
  <c r="EG107" i="16"/>
  <c r="EG108" i="16"/>
  <c r="ED59" i="15"/>
  <c r="EE91" i="15"/>
  <c r="EE43" i="15"/>
  <c r="ED75" i="15"/>
  <c r="EE283" i="15"/>
  <c r="EE75" i="15"/>
  <c r="EG110" i="16"/>
  <c r="EE107" i="15"/>
  <c r="EG192" i="16"/>
  <c r="EG191" i="16"/>
  <c r="EG185" i="16"/>
  <c r="EG179" i="16"/>
  <c r="EG181" i="16"/>
  <c r="EG180" i="16"/>
  <c r="EG193" i="16"/>
  <c r="EG186" i="16"/>
  <c r="EG184" i="16"/>
  <c r="EG189" i="16"/>
  <c r="EG176" i="16"/>
  <c r="EG178" i="16"/>
  <c r="EG188" i="16"/>
  <c r="EG177" i="16"/>
  <c r="EG183" i="16"/>
  <c r="EG218" i="16"/>
  <c r="EG106" i="16"/>
  <c r="EK24" i="15"/>
  <c r="EK8" i="15" s="1"/>
  <c r="EK10" i="15" s="1"/>
  <c r="ED139" i="15"/>
  <c r="EG120" i="16"/>
  <c r="EI23" i="15"/>
  <c r="EI28" i="15"/>
  <c r="EI25" i="15"/>
  <c r="EG109" i="16"/>
  <c r="EG171" i="16"/>
  <c r="EG101" i="16"/>
  <c r="ED283" i="15"/>
  <c r="EG113" i="16"/>
  <c r="EG115" i="16"/>
  <c r="EG117" i="16"/>
  <c r="EG114" i="16"/>
  <c r="EE251" i="15"/>
  <c r="EG276" i="15"/>
  <c r="EG30" i="15"/>
  <c r="EG118" i="16"/>
  <c r="EF255" i="15"/>
  <c r="EF257" i="15" s="1"/>
  <c r="EG81" i="15"/>
  <c r="EG84" i="15" s="1"/>
  <c r="EG145" i="15"/>
  <c r="EG22" i="15" s="1"/>
  <c r="EG121" i="16"/>
  <c r="EG112" i="16"/>
  <c r="EG289" i="15"/>
  <c r="EG65" i="15"/>
  <c r="EG257" i="15"/>
  <c r="EH20" i="15"/>
  <c r="EH116" i="15"/>
  <c r="EF116" i="16"/>
  <c r="EG20" i="15"/>
  <c r="EG116" i="15"/>
  <c r="EG19" i="15"/>
  <c r="EG100" i="15"/>
  <c r="EH28" i="15"/>
  <c r="EG16" i="15"/>
  <c r="EG52" i="15"/>
  <c r="U21" i="2"/>
  <c r="W21" i="2"/>
  <c r="EG27" i="15"/>
  <c r="EG21" i="15"/>
  <c r="EG25" i="15"/>
  <c r="EG26" i="15"/>
  <c r="EE59" i="15"/>
  <c r="EH23" i="15"/>
  <c r="EG175" i="16"/>
  <c r="EG104" i="16"/>
  <c r="EF192" i="16"/>
  <c r="EF190" i="16"/>
  <c r="EF191" i="16"/>
  <c r="EF183" i="16"/>
  <c r="EF185" i="16"/>
  <c r="EF179" i="16"/>
  <c r="EF181" i="16"/>
  <c r="EF182" i="16"/>
  <c r="EF109" i="16"/>
  <c r="EF193" i="16"/>
  <c r="EF186" i="16"/>
  <c r="EF184" i="16"/>
  <c r="EF189" i="16"/>
  <c r="EF178" i="16"/>
  <c r="EF117" i="16"/>
  <c r="EF177" i="16"/>
  <c r="ED110" i="15"/>
  <c r="ED270" i="15"/>
  <c r="ED254" i="15"/>
  <c r="ED286" i="15"/>
  <c r="ED142" i="15"/>
  <c r="ED62" i="15"/>
  <c r="EE46" i="15"/>
  <c r="EE78" i="15"/>
  <c r="EE254" i="15"/>
  <c r="EE62" i="15"/>
  <c r="EE270" i="15"/>
  <c r="EE110" i="15"/>
  <c r="ED94" i="15"/>
  <c r="EE94" i="15"/>
  <c r="EE142" i="15"/>
  <c r="EE286" i="15"/>
  <c r="EE287" i="15" s="1"/>
  <c r="EE289" i="15" s="1"/>
  <c r="ED78" i="15"/>
  <c r="ED46" i="15"/>
  <c r="O44" i="2"/>
  <c r="I8" i="16"/>
  <c r="J8" i="16"/>
  <c r="K8" i="16"/>
  <c r="L8" i="16"/>
  <c r="M8" i="16"/>
  <c r="N8" i="16"/>
  <c r="O8" i="16"/>
  <c r="P8" i="16"/>
  <c r="Q8" i="16"/>
  <c r="R8" i="16"/>
  <c r="S8" i="16"/>
  <c r="T8" i="16"/>
  <c r="U8" i="16"/>
  <c r="V8" i="16"/>
  <c r="W8" i="16"/>
  <c r="X8" i="16"/>
  <c r="Y8" i="16"/>
  <c r="Z8" i="16"/>
  <c r="AA8" i="16"/>
  <c r="AB8" i="16"/>
  <c r="AC8" i="16"/>
  <c r="AD8" i="16"/>
  <c r="AE8" i="16"/>
  <c r="AF8" i="16"/>
  <c r="AG8" i="16"/>
  <c r="AH8" i="16"/>
  <c r="AI8" i="16"/>
  <c r="AJ8" i="16"/>
  <c r="AK8" i="16"/>
  <c r="AL8" i="16"/>
  <c r="AM8" i="16"/>
  <c r="AN8" i="16"/>
  <c r="AO8" i="16"/>
  <c r="AP8" i="16"/>
  <c r="AQ8" i="16"/>
  <c r="AR8" i="16"/>
  <c r="AS8" i="16"/>
  <c r="DW193" i="16"/>
  <c r="DV193" i="16"/>
  <c r="DT193" i="16"/>
  <c r="DS193" i="16"/>
  <c r="DP193" i="16"/>
  <c r="DN193" i="16"/>
  <c r="EC192" i="16"/>
  <c r="EB192" i="16"/>
  <c r="DZ192" i="16"/>
  <c r="DY192" i="16"/>
  <c r="DV192" i="16"/>
  <c r="DT192" i="16"/>
  <c r="DQ192" i="16"/>
  <c r="DP192" i="16"/>
  <c r="DN192" i="16"/>
  <c r="DM192" i="16"/>
  <c r="EF20" i="15" l="1"/>
  <c r="EF100" i="15"/>
  <c r="ED271" i="15"/>
  <c r="ED273" i="15" s="1"/>
  <c r="EI8" i="15"/>
  <c r="EF22" i="15"/>
  <c r="ED47" i="15"/>
  <c r="ED49" i="15" s="1"/>
  <c r="ED52" i="15" s="1"/>
  <c r="EE47" i="15"/>
  <c r="EE49" i="15" s="1"/>
  <c r="EE16" i="15" s="1"/>
  <c r="EF52" i="15"/>
  <c r="EF17" i="15"/>
  <c r="EE79" i="15"/>
  <c r="EE81" i="15" s="1"/>
  <c r="EE18" i="15" s="1"/>
  <c r="EJ28" i="15"/>
  <c r="EJ24" i="15"/>
  <c r="EJ113" i="15"/>
  <c r="EJ81" i="15"/>
  <c r="EF34" i="15"/>
  <c r="EJ21" i="15"/>
  <c r="EE95" i="15"/>
  <c r="EE97" i="15" s="1"/>
  <c r="EE19" i="15" s="1"/>
  <c r="EJ26" i="15"/>
  <c r="ED95" i="15"/>
  <c r="ED97" i="15" s="1"/>
  <c r="ED100" i="15" s="1"/>
  <c r="EJ19" i="15"/>
  <c r="EJ100" i="15"/>
  <c r="EE111" i="15"/>
  <c r="EE113" i="15" s="1"/>
  <c r="EE116" i="15" s="1"/>
  <c r="EJ30" i="15"/>
  <c r="EJ276" i="15"/>
  <c r="EE143" i="15"/>
  <c r="EE145" i="15" s="1"/>
  <c r="EE22" i="15" s="1"/>
  <c r="EJ145" i="15"/>
  <c r="EJ16" i="15"/>
  <c r="EJ52" i="15"/>
  <c r="EJ65" i="15"/>
  <c r="ED79" i="15"/>
  <c r="ED81" i="15" s="1"/>
  <c r="ED84" i="15" s="1"/>
  <c r="EJ257" i="15"/>
  <c r="ED255" i="15"/>
  <c r="ED257" i="15" s="1"/>
  <c r="ED260" i="15" s="1"/>
  <c r="EF115" i="16"/>
  <c r="EF107" i="16"/>
  <c r="EF118" i="16"/>
  <c r="EF276" i="15"/>
  <c r="EE271" i="15"/>
  <c r="EE273" i="15" s="1"/>
  <c r="EE276" i="15" s="1"/>
  <c r="ED111" i="15"/>
  <c r="ED113" i="15" s="1"/>
  <c r="ED20" i="15" s="1"/>
  <c r="ED63" i="15"/>
  <c r="ED65" i="15" s="1"/>
  <c r="ED68" i="15" s="1"/>
  <c r="EF18" i="15"/>
  <c r="ED287" i="15"/>
  <c r="ED289" i="15" s="1"/>
  <c r="ED34" i="15" s="1"/>
  <c r="EF120" i="16"/>
  <c r="EF119" i="16"/>
  <c r="EG148" i="15"/>
  <c r="EF121" i="16"/>
  <c r="EG18" i="15"/>
  <c r="EF114" i="16"/>
  <c r="EF113" i="16"/>
  <c r="EG195" i="16"/>
  <c r="EG55" i="16" s="1"/>
  <c r="DX193" i="16"/>
  <c r="DO193" i="16"/>
  <c r="ED192" i="16"/>
  <c r="EF218" i="16"/>
  <c r="ED143" i="15"/>
  <c r="ED145" i="15" s="1"/>
  <c r="ED22" i="15" s="1"/>
  <c r="EI10" i="15"/>
  <c r="EE255" i="15"/>
  <c r="EE257" i="15" s="1"/>
  <c r="EE29" i="15" s="1"/>
  <c r="EF260" i="15"/>
  <c r="EF29" i="15"/>
  <c r="EF112" i="16"/>
  <c r="EF106" i="16"/>
  <c r="EF110" i="16"/>
  <c r="EF171" i="16"/>
  <c r="EF101" i="16"/>
  <c r="EF111" i="16"/>
  <c r="EG34" i="15"/>
  <c r="EG292" i="15"/>
  <c r="EG17" i="15"/>
  <c r="EG68" i="15"/>
  <c r="EG29" i="15"/>
  <c r="EG260" i="15"/>
  <c r="EE63" i="15"/>
  <c r="EE65" i="15" s="1"/>
  <c r="EH27" i="15"/>
  <c r="EH25" i="15"/>
  <c r="EH26" i="15"/>
  <c r="EH21" i="15"/>
  <c r="U27" i="2"/>
  <c r="W27" i="2"/>
  <c r="EF108" i="16"/>
  <c r="EG23" i="15"/>
  <c r="EG24" i="15"/>
  <c r="EF122" i="16"/>
  <c r="EF105" i="16"/>
  <c r="EF176" i="16"/>
  <c r="EF175" i="16"/>
  <c r="EF104" i="16"/>
  <c r="EE52" i="15"/>
  <c r="EE292" i="15"/>
  <c r="EE34" i="15"/>
  <c r="DW122" i="16"/>
  <c r="ED121" i="16"/>
  <c r="DN121" i="16"/>
  <c r="DT121" i="16"/>
  <c r="DX121" i="16"/>
  <c r="DN122" i="16"/>
  <c r="DP121" i="16"/>
  <c r="DR122" i="16"/>
  <c r="DQ121" i="16"/>
  <c r="DU121" i="16"/>
  <c r="EC121" i="16"/>
  <c r="DO122" i="16"/>
  <c r="DR121" i="16"/>
  <c r="DZ121" i="16"/>
  <c r="DT122" i="16"/>
  <c r="DX122" i="16"/>
  <c r="DS122" i="16"/>
  <c r="DY121" i="16"/>
  <c r="DR192" i="16"/>
  <c r="DV122" i="16"/>
  <c r="DU192" i="16"/>
  <c r="O57" i="11"/>
  <c r="O38" i="2" s="1"/>
  <c r="ED292" i="15"/>
  <c r="O39" i="2"/>
  <c r="DO121" i="16"/>
  <c r="DO192" i="16"/>
  <c r="DS121" i="16"/>
  <c r="DS192" i="16"/>
  <c r="DW121" i="16"/>
  <c r="DW192" i="16"/>
  <c r="EA121" i="16"/>
  <c r="EA192" i="16"/>
  <c r="DM122" i="16"/>
  <c r="DM193" i="16"/>
  <c r="DQ122" i="16"/>
  <c r="DQ193" i="16"/>
  <c r="DU122" i="16"/>
  <c r="DU193" i="16"/>
  <c r="DV121" i="16"/>
  <c r="DP122" i="16"/>
  <c r="DX192" i="16"/>
  <c r="DR193" i="16"/>
  <c r="DM121" i="16"/>
  <c r="O40" i="11"/>
  <c r="O37" i="2" s="1"/>
  <c r="EB121" i="16"/>
  <c r="O48" i="2"/>
  <c r="ED276" i="15"/>
  <c r="ED30" i="15"/>
  <c r="ED16" i="15" l="1"/>
  <c r="ED116" i="15"/>
  <c r="EH8" i="15"/>
  <c r="EH10" i="15" s="1"/>
  <c r="ED19" i="15"/>
  <c r="EG8" i="15"/>
  <c r="EG10" i="15" s="1"/>
  <c r="EE84" i="15"/>
  <c r="EE148" i="15"/>
  <c r="EE30" i="15"/>
  <c r="EE100" i="15"/>
  <c r="EE20" i="15"/>
  <c r="ED29" i="15"/>
  <c r="EJ116" i="15"/>
  <c r="EJ20" i="15"/>
  <c r="EJ29" i="15"/>
  <c r="EJ260" i="15"/>
  <c r="EJ17" i="15"/>
  <c r="EJ68" i="15"/>
  <c r="ED18" i="15"/>
  <c r="EJ148" i="15"/>
  <c r="EJ22" i="15"/>
  <c r="EJ18" i="15"/>
  <c r="EJ84" i="15"/>
  <c r="ED148" i="15"/>
  <c r="ED17" i="15"/>
  <c r="EG124" i="16"/>
  <c r="EE260" i="15"/>
  <c r="EF195" i="16"/>
  <c r="EF124" i="16" s="1"/>
  <c r="EE17" i="15"/>
  <c r="EE68" i="15"/>
  <c r="EF21" i="15"/>
  <c r="EF25" i="15"/>
  <c r="EF26" i="15"/>
  <c r="EF28" i="15"/>
  <c r="EF23" i="15"/>
  <c r="EF24" i="15"/>
  <c r="EF27" i="15"/>
  <c r="ED27" i="15"/>
  <c r="O36" i="2"/>
  <c r="O47" i="2" s="1"/>
  <c r="O53" i="2" s="1"/>
  <c r="O55" i="2" s="1"/>
  <c r="EF55" i="16" l="1"/>
  <c r="EJ8" i="15"/>
  <c r="EJ10" i="15" s="1"/>
  <c r="EF8" i="15"/>
  <c r="EF10" i="15" s="1"/>
  <c r="EE28" i="15"/>
  <c r="ED28" i="15"/>
  <c r="ED26" i="15"/>
  <c r="ED24" i="15"/>
  <c r="EE21" i="15"/>
  <c r="EE23" i="15"/>
  <c r="EE26" i="15"/>
  <c r="ED25" i="15"/>
  <c r="ED23" i="15"/>
  <c r="ED21" i="15"/>
  <c r="EE27" i="15"/>
  <c r="EE24" i="15"/>
  <c r="EE25" i="15"/>
  <c r="EC28" i="15"/>
  <c r="EC27" i="15"/>
  <c r="EC26" i="15"/>
  <c r="EC25" i="15"/>
  <c r="EC24" i="15"/>
  <c r="EC23" i="15"/>
  <c r="EC21" i="15"/>
  <c r="ED8" i="15" l="1"/>
  <c r="EE8" i="15"/>
  <c r="EE10" i="15" s="1"/>
  <c r="EE218" i="16"/>
  <c r="EE108" i="16"/>
  <c r="EE119" i="16"/>
  <c r="EE109" i="16"/>
  <c r="EE101" i="16"/>
  <c r="EE171" i="16"/>
  <c r="EE120" i="16"/>
  <c r="EE113" i="16"/>
  <c r="EE112" i="16"/>
  <c r="EE116" i="16"/>
  <c r="EC254" i="15"/>
  <c r="EE105" i="16"/>
  <c r="EE117" i="16"/>
  <c r="EE107" i="16"/>
  <c r="EE111" i="16"/>
  <c r="EE115" i="16"/>
  <c r="EE106" i="16"/>
  <c r="EE110" i="16"/>
  <c r="EE114" i="16"/>
  <c r="EE118" i="16"/>
  <c r="EE178" i="16"/>
  <c r="EE186" i="16"/>
  <c r="EE179" i="16"/>
  <c r="EE187" i="16"/>
  <c r="EE182" i="16"/>
  <c r="EE190" i="16"/>
  <c r="EE183" i="16"/>
  <c r="EE191" i="16"/>
  <c r="EE193" i="16"/>
  <c r="EE122" i="16"/>
  <c r="EE176" i="16"/>
  <c r="EE180" i="16"/>
  <c r="EE184" i="16"/>
  <c r="EE188" i="16"/>
  <c r="EE192" i="16"/>
  <c r="EC286" i="15"/>
  <c r="EE175" i="16"/>
  <c r="EE121" i="16"/>
  <c r="EE177" i="16"/>
  <c r="EE181" i="16"/>
  <c r="EE185" i="16"/>
  <c r="EE189" i="16"/>
  <c r="EC75" i="15"/>
  <c r="EC283" i="15"/>
  <c r="EC91" i="15"/>
  <c r="EC139" i="15"/>
  <c r="EC43" i="15"/>
  <c r="EC46" i="15"/>
  <c r="EC110" i="15"/>
  <c r="EE104" i="16"/>
  <c r="EC142" i="15"/>
  <c r="EC251" i="15"/>
  <c r="EC59" i="15"/>
  <c r="EC94" i="15"/>
  <c r="EC107" i="15"/>
  <c r="EC62" i="15"/>
  <c r="EC267" i="15"/>
  <c r="EC270" i="15"/>
  <c r="EC78" i="15"/>
  <c r="EE195" i="16" l="1"/>
  <c r="EE124" i="16" s="1"/>
  <c r="EC287" i="15"/>
  <c r="EC289" i="15" s="1"/>
  <c r="EC255" i="15"/>
  <c r="EC257" i="15" s="1"/>
  <c r="EC95" i="15"/>
  <c r="EC97" i="15" s="1"/>
  <c r="EC143" i="15"/>
  <c r="EC145" i="15" s="1"/>
  <c r="EC111" i="15"/>
  <c r="EC113" i="15" s="1"/>
  <c r="EC79" i="15"/>
  <c r="EC81" i="15" s="1"/>
  <c r="EC18" i="15" s="1"/>
  <c r="EC271" i="15"/>
  <c r="EC273" i="15" s="1"/>
  <c r="EC47" i="15"/>
  <c r="EC49" i="15" s="1"/>
  <c r="EC63" i="15"/>
  <c r="EC65" i="15" s="1"/>
  <c r="N44" i="2"/>
  <c r="EE55" i="16" l="1"/>
  <c r="ED218" i="16"/>
  <c r="ED171" i="16"/>
  <c r="ED101" i="16"/>
  <c r="ED119" i="16"/>
  <c r="EC52" i="15"/>
  <c r="EC16" i="15"/>
  <c r="EC292" i="15"/>
  <c r="EC34" i="15"/>
  <c r="EC260" i="15"/>
  <c r="EC29" i="15"/>
  <c r="EC148" i="15"/>
  <c r="EC22" i="15"/>
  <c r="EC19" i="15"/>
  <c r="EC100" i="15"/>
  <c r="EC20" i="15"/>
  <c r="EC116" i="15"/>
  <c r="EC84" i="15"/>
  <c r="ED116" i="16"/>
  <c r="ED10" i="15"/>
  <c r="ED193" i="16"/>
  <c r="ED122" i="16"/>
  <c r="EC276" i="15"/>
  <c r="EC30" i="15"/>
  <c r="N57" i="11"/>
  <c r="N38" i="2" s="1"/>
  <c r="N48" i="2"/>
  <c r="ED104" i="16"/>
  <c r="EC68" i="15"/>
  <c r="EC17" i="15"/>
  <c r="N40" i="11"/>
  <c r="N37" i="2" s="1"/>
  <c r="ED179" i="16"/>
  <c r="ED187" i="16"/>
  <c r="ED191" i="16"/>
  <c r="ED108" i="16"/>
  <c r="ED176" i="16"/>
  <c r="ED180" i="16"/>
  <c r="ED184" i="16"/>
  <c r="ED188" i="16"/>
  <c r="ED175" i="16"/>
  <c r="ED183" i="16"/>
  <c r="N39" i="2"/>
  <c r="ED112" i="16"/>
  <c r="ED177" i="16"/>
  <c r="ED181" i="16"/>
  <c r="ED185" i="16"/>
  <c r="ED189" i="16"/>
  <c r="ED120" i="16"/>
  <c r="ED178" i="16"/>
  <c r="ED182" i="16"/>
  <c r="ED186" i="16"/>
  <c r="ED190" i="16"/>
  <c r="ED106" i="16"/>
  <c r="ED110" i="16"/>
  <c r="ED114" i="16"/>
  <c r="ED118" i="16"/>
  <c r="ED107" i="16"/>
  <c r="ED111" i="16"/>
  <c r="ED115" i="16"/>
  <c r="ED105" i="16"/>
  <c r="ED113" i="16"/>
  <c r="ED109" i="16"/>
  <c r="ED117" i="16"/>
  <c r="ED195" i="16" l="1"/>
  <c r="ED55" i="16" s="1"/>
  <c r="N36" i="2"/>
  <c r="N47" i="2" s="1"/>
  <c r="N53" i="2" s="1"/>
  <c r="N55" i="2" s="1"/>
  <c r="EB28" i="15"/>
  <c r="EB27" i="15"/>
  <c r="EB26" i="15"/>
  <c r="EB25" i="15"/>
  <c r="EB24" i="15"/>
  <c r="EB23" i="15"/>
  <c r="EB21" i="15"/>
  <c r="EC191" i="16"/>
  <c r="EC190" i="16"/>
  <c r="EC188" i="16"/>
  <c r="EC186" i="16"/>
  <c r="EC184" i="16"/>
  <c r="EC183" i="16"/>
  <c r="EC182" i="16"/>
  <c r="EC181" i="16"/>
  <c r="EC180" i="16"/>
  <c r="EC179" i="16"/>
  <c r="EC178" i="16"/>
  <c r="EC177" i="16"/>
  <c r="EC176" i="16"/>
  <c r="EA28" i="15"/>
  <c r="EA27" i="15"/>
  <c r="EA26" i="15"/>
  <c r="EA25" i="15"/>
  <c r="EA24" i="15"/>
  <c r="EA23" i="15"/>
  <c r="EA21" i="15"/>
  <c r="EB191" i="16"/>
  <c r="EB190" i="16"/>
  <c r="EB189" i="16"/>
  <c r="EB188" i="16"/>
  <c r="EB187" i="16"/>
  <c r="EB186" i="16"/>
  <c r="EB185" i="16"/>
  <c r="EB184" i="16"/>
  <c r="EB183" i="16"/>
  <c r="EB182" i="16"/>
  <c r="EB181" i="16"/>
  <c r="EB180" i="16"/>
  <c r="EB179" i="16"/>
  <c r="EB178" i="16"/>
  <c r="EB177" i="16"/>
  <c r="EB176" i="16"/>
  <c r="DZ28" i="15"/>
  <c r="DZ27" i="15"/>
  <c r="DZ26" i="15"/>
  <c r="DZ25" i="15"/>
  <c r="DZ24" i="15"/>
  <c r="DZ23" i="15"/>
  <c r="DZ21" i="15"/>
  <c r="U56" i="2"/>
  <c r="EA101" i="16" l="1"/>
  <c r="EC101" i="16"/>
  <c r="EA119" i="16"/>
  <c r="EC119" i="16"/>
  <c r="EC218" i="16"/>
  <c r="EC171" i="16"/>
  <c r="EA218" i="16"/>
  <c r="ED124" i="16"/>
  <c r="EB218" i="16"/>
  <c r="EB171" i="16"/>
  <c r="EB119" i="16"/>
  <c r="EB101" i="16"/>
  <c r="EA171" i="16"/>
  <c r="M44" i="2"/>
  <c r="EC175" i="16"/>
  <c r="EB175" i="16"/>
  <c r="EA193" i="16"/>
  <c r="EA122" i="16"/>
  <c r="EB193" i="16"/>
  <c r="EB122" i="16"/>
  <c r="EC193" i="16"/>
  <c r="EC122" i="16"/>
  <c r="EA142" i="15"/>
  <c r="EA175" i="16"/>
  <c r="EA183" i="16"/>
  <c r="EA187" i="16"/>
  <c r="EA176" i="16"/>
  <c r="EA177" i="16"/>
  <c r="EA181" i="16"/>
  <c r="EA185" i="16"/>
  <c r="EA189" i="16"/>
  <c r="M39" i="2"/>
  <c r="EA179" i="16"/>
  <c r="EA191" i="16"/>
  <c r="EA180" i="16"/>
  <c r="EA184" i="16"/>
  <c r="EA188" i="16"/>
  <c r="EA178" i="16"/>
  <c r="EA182" i="16"/>
  <c r="EA186" i="16"/>
  <c r="EA190" i="16"/>
  <c r="DZ78" i="15"/>
  <c r="L44" i="2"/>
  <c r="EB78" i="15"/>
  <c r="EC104" i="16"/>
  <c r="EC120" i="16"/>
  <c r="EB108" i="16"/>
  <c r="EC116" i="16"/>
  <c r="EB46" i="15"/>
  <c r="EB110" i="15"/>
  <c r="EC115" i="16"/>
  <c r="EB75" i="15"/>
  <c r="M57" i="11"/>
  <c r="M38" i="2" s="1"/>
  <c r="M48" i="2"/>
  <c r="EC107" i="16"/>
  <c r="EC111" i="16"/>
  <c r="EC108" i="16"/>
  <c r="EC187" i="16"/>
  <c r="EA108" i="16"/>
  <c r="EB106" i="16"/>
  <c r="EB110" i="16"/>
  <c r="EB114" i="16"/>
  <c r="EB118" i="16"/>
  <c r="EA254" i="15"/>
  <c r="M40" i="11"/>
  <c r="M37" i="2" s="1"/>
  <c r="EC112" i="16"/>
  <c r="EC106" i="16"/>
  <c r="EC110" i="16"/>
  <c r="EC114" i="16"/>
  <c r="EC185" i="16"/>
  <c r="EC118" i="16"/>
  <c r="EC189" i="16"/>
  <c r="EB139" i="15"/>
  <c r="EB142" i="15"/>
  <c r="H44" i="2"/>
  <c r="U44" i="2" s="1"/>
  <c r="I44" i="2"/>
  <c r="EA106" i="16"/>
  <c r="EA110" i="16"/>
  <c r="EA114" i="16"/>
  <c r="EA118" i="16"/>
  <c r="EA78" i="15"/>
  <c r="EB94" i="15"/>
  <c r="EB270" i="15"/>
  <c r="EB91" i="15"/>
  <c r="EB251" i="15"/>
  <c r="EB254" i="15"/>
  <c r="EB107" i="15"/>
  <c r="EB267" i="15"/>
  <c r="EB59" i="15"/>
  <c r="EB62" i="15"/>
  <c r="EB283" i="15"/>
  <c r="EB286" i="15"/>
  <c r="EC105" i="16"/>
  <c r="EC109" i="16"/>
  <c r="EC113" i="16"/>
  <c r="EC117" i="16"/>
  <c r="EB112" i="16"/>
  <c r="EB116" i="16"/>
  <c r="EB120" i="16"/>
  <c r="EB107" i="16"/>
  <c r="EB111" i="16"/>
  <c r="EB115" i="16"/>
  <c r="EA62" i="15"/>
  <c r="EA75" i="15"/>
  <c r="EA283" i="15"/>
  <c r="DZ46" i="15"/>
  <c r="DZ110" i="15"/>
  <c r="DZ254" i="15"/>
  <c r="EA46" i="15"/>
  <c r="EA110" i="15"/>
  <c r="L39" i="2"/>
  <c r="K44" i="2"/>
  <c r="J39" i="2"/>
  <c r="J44" i="2"/>
  <c r="EA104" i="16"/>
  <c r="EA112" i="16"/>
  <c r="EA120" i="16"/>
  <c r="L57" i="11"/>
  <c r="L38" i="2" s="1"/>
  <c r="EA94" i="15"/>
  <c r="EA107" i="15"/>
  <c r="EA251" i="15"/>
  <c r="EA91" i="15"/>
  <c r="EA139" i="15"/>
  <c r="EA286" i="15"/>
  <c r="L40" i="11"/>
  <c r="L37" i="2" s="1"/>
  <c r="L48" i="2"/>
  <c r="EB104" i="16"/>
  <c r="EA59" i="15"/>
  <c r="EA267" i="15"/>
  <c r="EA270" i="15"/>
  <c r="DZ270" i="15"/>
  <c r="DZ139" i="15"/>
  <c r="EB113" i="16"/>
  <c r="EB105" i="16"/>
  <c r="EB109" i="16"/>
  <c r="EB117" i="16"/>
  <c r="DZ142" i="15"/>
  <c r="H39" i="2"/>
  <c r="U39" i="2" s="1"/>
  <c r="I39" i="2"/>
  <c r="H48" i="2"/>
  <c r="U48" i="2" s="1"/>
  <c r="I48" i="2"/>
  <c r="J48" i="2"/>
  <c r="DZ75" i="15"/>
  <c r="DZ94" i="15"/>
  <c r="EA111" i="16"/>
  <c r="DZ91" i="15"/>
  <c r="DZ107" i="15"/>
  <c r="DZ267" i="15"/>
  <c r="EA107" i="16"/>
  <c r="EA115" i="16"/>
  <c r="DZ251" i="15"/>
  <c r="EA116" i="16"/>
  <c r="DZ59" i="15"/>
  <c r="DZ62" i="15"/>
  <c r="DZ283" i="15"/>
  <c r="DZ286" i="15"/>
  <c r="EA105" i="16"/>
  <c r="EA117" i="16"/>
  <c r="EA109" i="16"/>
  <c r="EA113" i="16"/>
  <c r="K48" i="2"/>
  <c r="K39" i="2"/>
  <c r="EC195" i="16" l="1"/>
  <c r="EC124" i="16" s="1"/>
  <c r="EB195" i="16"/>
  <c r="EB124" i="16" s="1"/>
  <c r="EB55" i="16"/>
  <c r="EA195" i="16"/>
  <c r="EA143" i="15"/>
  <c r="EA145" i="15" s="1"/>
  <c r="EA95" i="15"/>
  <c r="EA97" i="15" s="1"/>
  <c r="EB111" i="15"/>
  <c r="EB113" i="15" s="1"/>
  <c r="EB116" i="15" s="1"/>
  <c r="DZ255" i="15"/>
  <c r="DZ257" i="15" s="1"/>
  <c r="EB79" i="15"/>
  <c r="EB81" i="15" s="1"/>
  <c r="EB84" i="15" s="1"/>
  <c r="DZ79" i="15"/>
  <c r="DZ81" i="15" s="1"/>
  <c r="DZ84" i="15" s="1"/>
  <c r="EB95" i="15"/>
  <c r="EB97" i="15" s="1"/>
  <c r="EA287" i="15"/>
  <c r="EA289" i="15" s="1"/>
  <c r="EA292" i="15" s="1"/>
  <c r="EA255" i="15"/>
  <c r="EA257" i="15" s="1"/>
  <c r="EA29" i="15" s="1"/>
  <c r="EB271" i="15"/>
  <c r="EB273" i="15" s="1"/>
  <c r="EA111" i="15"/>
  <c r="EA113" i="15" s="1"/>
  <c r="EA20" i="15" s="1"/>
  <c r="DZ143" i="15"/>
  <c r="DZ145" i="15" s="1"/>
  <c r="DZ148" i="15" s="1"/>
  <c r="EA79" i="15"/>
  <c r="EA81" i="15" s="1"/>
  <c r="EA84" i="15" s="1"/>
  <c r="EB255" i="15"/>
  <c r="EB257" i="15" s="1"/>
  <c r="EB260" i="15" s="1"/>
  <c r="L36" i="2"/>
  <c r="L47" i="2" s="1"/>
  <c r="L53" i="2" s="1"/>
  <c r="L55" i="2" s="1"/>
  <c r="EB63" i="15"/>
  <c r="EB65" i="15" s="1"/>
  <c r="EB68" i="15" s="1"/>
  <c r="EB143" i="15"/>
  <c r="EB145" i="15" s="1"/>
  <c r="M36" i="2"/>
  <c r="M47" i="2" s="1"/>
  <c r="M53" i="2" s="1"/>
  <c r="M55" i="2" s="1"/>
  <c r="EA63" i="15"/>
  <c r="EA65" i="15" s="1"/>
  <c r="EA17" i="15" s="1"/>
  <c r="DZ111" i="15"/>
  <c r="DZ113" i="15" s="1"/>
  <c r="DZ116" i="15" s="1"/>
  <c r="EB287" i="15"/>
  <c r="EB289" i="15" s="1"/>
  <c r="DZ287" i="15"/>
  <c r="DZ289" i="15" s="1"/>
  <c r="DZ34" i="15" s="1"/>
  <c r="EA271" i="15"/>
  <c r="EA273" i="15" s="1"/>
  <c r="DZ271" i="15"/>
  <c r="DZ273" i="15" s="1"/>
  <c r="DZ30" i="15" s="1"/>
  <c r="DZ95" i="15"/>
  <c r="DZ97" i="15" s="1"/>
  <c r="DZ63" i="15"/>
  <c r="DZ65" i="15" s="1"/>
  <c r="EC55" i="16" l="1"/>
  <c r="EA124" i="16"/>
  <c r="EA55" i="16"/>
  <c r="EA22" i="15"/>
  <c r="EA148" i="15"/>
  <c r="DZ260" i="15"/>
  <c r="DZ29" i="15"/>
  <c r="EA100" i="15"/>
  <c r="EA19" i="15"/>
  <c r="EB20" i="15"/>
  <c r="EA116" i="15"/>
  <c r="EB18" i="15"/>
  <c r="DZ18" i="15"/>
  <c r="EA34" i="15"/>
  <c r="DZ22" i="15"/>
  <c r="EA260" i="15"/>
  <c r="EB100" i="15"/>
  <c r="EB19" i="15"/>
  <c r="EB276" i="15"/>
  <c r="EB30" i="15"/>
  <c r="EB29" i="15"/>
  <c r="EA18" i="15"/>
  <c r="EA68" i="15"/>
  <c r="DZ20" i="15"/>
  <c r="DZ292" i="15"/>
  <c r="EB17" i="15"/>
  <c r="EB22" i="15"/>
  <c r="EB148" i="15"/>
  <c r="EB34" i="15"/>
  <c r="EB292" i="15"/>
  <c r="DZ276" i="15"/>
  <c r="EA30" i="15"/>
  <c r="EA276" i="15"/>
  <c r="DZ19" i="15"/>
  <c r="DZ100" i="15"/>
  <c r="DZ68" i="15"/>
  <c r="DZ17" i="15"/>
  <c r="DY28" i="15"/>
  <c r="DY27" i="15"/>
  <c r="DY26" i="15"/>
  <c r="DY25" i="15"/>
  <c r="DY24" i="15"/>
  <c r="DY23" i="15"/>
  <c r="DY21" i="15"/>
  <c r="DZ191" i="16"/>
  <c r="DZ190" i="16"/>
  <c r="DZ189" i="16"/>
  <c r="DZ188" i="16"/>
  <c r="DZ187" i="16"/>
  <c r="DZ186" i="16"/>
  <c r="DZ185" i="16"/>
  <c r="DZ184" i="16"/>
  <c r="DZ183" i="16"/>
  <c r="DZ182" i="16"/>
  <c r="DZ181" i="16"/>
  <c r="DZ180" i="16"/>
  <c r="DZ179" i="16"/>
  <c r="DZ178" i="16"/>
  <c r="DZ177" i="16"/>
  <c r="DZ176" i="16"/>
  <c r="S112" i="11"/>
  <c r="H112" i="11"/>
  <c r="I112" i="11"/>
  <c r="J112" i="11"/>
  <c r="K112" i="11"/>
  <c r="L112" i="11"/>
  <c r="M112" i="11"/>
  <c r="N112" i="11"/>
  <c r="O112" i="11"/>
  <c r="P112" i="11"/>
  <c r="Q112" i="11"/>
  <c r="R112" i="11"/>
  <c r="DZ218" i="16" l="1"/>
  <c r="DZ171" i="16"/>
  <c r="DZ119" i="16"/>
  <c r="DZ101" i="16"/>
  <c r="DZ122" i="16"/>
  <c r="DZ193" i="16"/>
  <c r="DZ175" i="16"/>
  <c r="DY78" i="15"/>
  <c r="DY254" i="15"/>
  <c r="I57" i="11"/>
  <c r="I38" i="2" s="1"/>
  <c r="DY142" i="15"/>
  <c r="DY94" i="15"/>
  <c r="DZ110" i="16"/>
  <c r="DZ114" i="16"/>
  <c r="DZ118" i="16"/>
  <c r="J57" i="11"/>
  <c r="J38" i="2" s="1"/>
  <c r="H57" i="11"/>
  <c r="H38" i="2" s="1"/>
  <c r="U38" i="2" s="1"/>
  <c r="DY59" i="15"/>
  <c r="DY267" i="15"/>
  <c r="DY270" i="15"/>
  <c r="K40" i="11"/>
  <c r="K37" i="2" s="1"/>
  <c r="DY286" i="15"/>
  <c r="DY62" i="15"/>
  <c r="DY75" i="15"/>
  <c r="DY283" i="15"/>
  <c r="DY91" i="15"/>
  <c r="DY139" i="15"/>
  <c r="DY43" i="15"/>
  <c r="DY46" i="15"/>
  <c r="DY107" i="15"/>
  <c r="DY110" i="15"/>
  <c r="DY251" i="15"/>
  <c r="DZ104" i="16"/>
  <c r="DZ108" i="16"/>
  <c r="DZ112" i="16"/>
  <c r="DZ116" i="16"/>
  <c r="DZ120" i="16"/>
  <c r="DZ105" i="16"/>
  <c r="DZ109" i="16"/>
  <c r="DZ113" i="16"/>
  <c r="DZ117" i="16"/>
  <c r="DZ107" i="16"/>
  <c r="DZ111" i="16"/>
  <c r="DZ115" i="16"/>
  <c r="K57" i="11"/>
  <c r="K38" i="2" s="1"/>
  <c r="DZ106" i="16"/>
  <c r="DZ195" i="16" l="1"/>
  <c r="DY143" i="15"/>
  <c r="DY145" i="15" s="1"/>
  <c r="DY255" i="15"/>
  <c r="DY257" i="15" s="1"/>
  <c r="DY260" i="15" s="1"/>
  <c r="DY95" i="15"/>
  <c r="DY97" i="15" s="1"/>
  <c r="DY100" i="15" s="1"/>
  <c r="DY79" i="15"/>
  <c r="DY81" i="15" s="1"/>
  <c r="DY63" i="15"/>
  <c r="DY65" i="15" s="1"/>
  <c r="DY68" i="15" s="1"/>
  <c r="DY271" i="15"/>
  <c r="DY273" i="15" s="1"/>
  <c r="DY30" i="15" s="1"/>
  <c r="DY287" i="15"/>
  <c r="DY289" i="15" s="1"/>
  <c r="DY292" i="15" s="1"/>
  <c r="DY111" i="15"/>
  <c r="DY113" i="15" s="1"/>
  <c r="K36" i="2"/>
  <c r="K47" i="2" s="1"/>
  <c r="K53" i="2" s="1"/>
  <c r="K55" i="2" s="1"/>
  <c r="DY47" i="15"/>
  <c r="DY49" i="15" s="1"/>
  <c r="DY16" i="15" s="1"/>
  <c r="DZ124" i="16" l="1"/>
  <c r="DZ55" i="16"/>
  <c r="DY22" i="15"/>
  <c r="DY148" i="15"/>
  <c r="DY29" i="15"/>
  <c r="DY19" i="15"/>
  <c r="DY17" i="15"/>
  <c r="DY18" i="15"/>
  <c r="DY84" i="15"/>
  <c r="DY34" i="15"/>
  <c r="DY276" i="15"/>
  <c r="DY52" i="15"/>
  <c r="DY116" i="15"/>
  <c r="DY20" i="15"/>
  <c r="J40" i="11" l="1"/>
  <c r="J37" i="2" s="1"/>
  <c r="J36" i="2" s="1"/>
  <c r="J47" i="2" s="1"/>
  <c r="J53" i="2" s="1"/>
  <c r="J55" i="2" s="1"/>
  <c r="DY191" i="16"/>
  <c r="DY190" i="16"/>
  <c r="DY189" i="16"/>
  <c r="DY188" i="16"/>
  <c r="DY187" i="16"/>
  <c r="DY186" i="16"/>
  <c r="DY185" i="16"/>
  <c r="DY184" i="16"/>
  <c r="DY183" i="16"/>
  <c r="DY182" i="16"/>
  <c r="DY181" i="16"/>
  <c r="DY180" i="16"/>
  <c r="DY179" i="16"/>
  <c r="DY178" i="16"/>
  <c r="DY177" i="16"/>
  <c r="DY176" i="16"/>
  <c r="I33" i="2"/>
  <c r="J33" i="2" s="1"/>
  <c r="K33" i="2" s="1"/>
  <c r="L33" i="2" s="1"/>
  <c r="M33" i="2" s="1"/>
  <c r="N33" i="2" s="1"/>
  <c r="O33" i="2" s="1"/>
  <c r="P33" i="2" s="1"/>
  <c r="Q33" i="2" s="1"/>
  <c r="R33" i="2" s="1"/>
  <c r="S33" i="2" s="1"/>
  <c r="H7" i="2" s="1"/>
  <c r="I37" i="11"/>
  <c r="J37" i="11" s="1"/>
  <c r="K37" i="11" s="1"/>
  <c r="L37" i="11" s="1"/>
  <c r="M37" i="11" s="1"/>
  <c r="N37" i="11" s="1"/>
  <c r="O37" i="11" s="1"/>
  <c r="P37" i="11" s="1"/>
  <c r="Q37" i="11" s="1"/>
  <c r="R37" i="11" s="1"/>
  <c r="S37" i="11" s="1"/>
  <c r="H7" i="11" s="1"/>
  <c r="DY218" i="16" l="1"/>
  <c r="DY101" i="16"/>
  <c r="DY119" i="16"/>
  <c r="DY171" i="16"/>
  <c r="DQ286" i="15"/>
  <c r="DV286" i="15"/>
  <c r="DU286" i="15"/>
  <c r="DT286" i="15"/>
  <c r="DS286" i="15"/>
  <c r="DR286" i="15"/>
  <c r="DO286" i="15"/>
  <c r="DN286" i="15"/>
  <c r="DM286" i="15"/>
  <c r="DV283" i="15"/>
  <c r="DU283" i="15"/>
  <c r="DT283" i="15"/>
  <c r="DS283" i="15"/>
  <c r="DR283" i="15"/>
  <c r="DQ283" i="15"/>
  <c r="DP283" i="15"/>
  <c r="DO283" i="15"/>
  <c r="DN283" i="15"/>
  <c r="DM283" i="15"/>
  <c r="DW283" i="15"/>
  <c r="DW286" i="15"/>
  <c r="DY193" i="16"/>
  <c r="DY122" i="16"/>
  <c r="DY175" i="16"/>
  <c r="DP286" i="15"/>
  <c r="DX286" i="15"/>
  <c r="DX21" i="15"/>
  <c r="DX24" i="15"/>
  <c r="DX26" i="15"/>
  <c r="DX28" i="15"/>
  <c r="DX23" i="15"/>
  <c r="DX25" i="15"/>
  <c r="DX27" i="15"/>
  <c r="DX283" i="15"/>
  <c r="DX254" i="15"/>
  <c r="I40" i="11"/>
  <c r="I37" i="2" s="1"/>
  <c r="I36" i="2" s="1"/>
  <c r="I47" i="2" s="1"/>
  <c r="I53" i="2" s="1"/>
  <c r="DX142" i="15"/>
  <c r="DX78" i="15"/>
  <c r="DL283" i="15"/>
  <c r="DL286" i="15"/>
  <c r="DY107" i="16"/>
  <c r="DY111" i="16"/>
  <c r="DY115" i="16"/>
  <c r="DY109" i="16"/>
  <c r="DY113" i="16"/>
  <c r="DY117" i="16"/>
  <c r="DY104" i="16"/>
  <c r="DY108" i="16"/>
  <c r="DY112" i="16"/>
  <c r="DY116" i="16"/>
  <c r="DY120" i="16"/>
  <c r="DY106" i="16"/>
  <c r="DY110" i="16"/>
  <c r="DY114" i="16"/>
  <c r="DY118" i="16"/>
  <c r="DX43" i="15"/>
  <c r="DX107" i="15"/>
  <c r="DX251" i="15"/>
  <c r="DX59" i="15"/>
  <c r="DX62" i="15"/>
  <c r="DX110" i="15"/>
  <c r="DX267" i="15"/>
  <c r="DX270" i="15"/>
  <c r="DX46" i="15"/>
  <c r="DX75" i="15"/>
  <c r="DX91" i="15"/>
  <c r="DX94" i="15"/>
  <c r="DX139" i="15"/>
  <c r="DY105" i="16"/>
  <c r="DY195" i="16" l="1"/>
  <c r="DQ287" i="15"/>
  <c r="DQ289" i="15" s="1"/>
  <c r="DV287" i="15"/>
  <c r="DV289" i="15" s="1"/>
  <c r="DU287" i="15"/>
  <c r="DU289" i="15" s="1"/>
  <c r="DT287" i="15"/>
  <c r="DT289" i="15" s="1"/>
  <c r="DS287" i="15"/>
  <c r="DS289" i="15" s="1"/>
  <c r="DR287" i="15"/>
  <c r="DR289" i="15" s="1"/>
  <c r="DO287" i="15"/>
  <c r="DO289" i="15" s="1"/>
  <c r="DP287" i="15"/>
  <c r="DP289" i="15" s="1"/>
  <c r="DN287" i="15"/>
  <c r="DN289" i="15" s="1"/>
  <c r="DM287" i="15"/>
  <c r="DM289" i="15" s="1"/>
  <c r="DW287" i="15"/>
  <c r="DW289" i="15" s="1"/>
  <c r="DX287" i="15"/>
  <c r="DX255" i="15"/>
  <c r="DL287" i="15"/>
  <c r="DL289" i="15" s="1"/>
  <c r="DX143" i="15"/>
  <c r="DX79" i="15"/>
  <c r="DX95" i="15"/>
  <c r="DX111" i="15"/>
  <c r="DX271" i="15"/>
  <c r="DX47" i="15"/>
  <c r="DX63" i="15"/>
  <c r="DY124" i="16" l="1"/>
  <c r="DY55" i="16"/>
  <c r="DQ292" i="15"/>
  <c r="DQ34" i="15"/>
  <c r="DV292" i="15"/>
  <c r="DV34" i="15"/>
  <c r="DU292" i="15"/>
  <c r="DU34" i="15"/>
  <c r="DT292" i="15"/>
  <c r="DT34" i="15"/>
  <c r="DS292" i="15"/>
  <c r="DS34" i="15"/>
  <c r="DR292" i="15"/>
  <c r="DR34" i="15"/>
  <c r="DO34" i="15"/>
  <c r="DO292" i="15"/>
  <c r="DP292" i="15"/>
  <c r="DP34" i="15"/>
  <c r="DN292" i="15"/>
  <c r="DN34" i="15"/>
  <c r="DM292" i="15"/>
  <c r="DM34" i="15"/>
  <c r="DW292" i="15"/>
  <c r="DW34" i="15"/>
  <c r="DX65" i="15"/>
  <c r="DX113" i="15"/>
  <c r="DX49" i="15"/>
  <c r="DX97" i="15"/>
  <c r="DX257" i="15"/>
  <c r="DX273" i="15"/>
  <c r="DX81" i="15"/>
  <c r="DX145" i="15"/>
  <c r="DX289" i="15"/>
  <c r="DL292" i="15"/>
  <c r="DL34" i="15"/>
  <c r="DX17" i="15" l="1"/>
  <c r="DX20" i="15"/>
  <c r="DX16" i="15"/>
  <c r="DX260" i="15"/>
  <c r="DX30" i="15"/>
  <c r="DX18" i="15"/>
  <c r="DX22" i="15"/>
  <c r="DX100" i="15"/>
  <c r="DX116" i="15"/>
  <c r="DX148" i="15"/>
  <c r="DX276" i="15"/>
  <c r="DX19" i="15"/>
  <c r="DX292" i="15"/>
  <c r="DX34" i="15"/>
  <c r="DX84" i="15"/>
  <c r="DX29" i="15"/>
  <c r="DX52" i="15"/>
  <c r="DX68" i="15"/>
  <c r="DW28" i="15"/>
  <c r="DW27" i="15"/>
  <c r="DW26" i="15"/>
  <c r="DW25" i="15"/>
  <c r="DW24" i="15"/>
  <c r="DW23" i="15"/>
  <c r="DW21" i="15"/>
  <c r="DW142" i="15" l="1"/>
  <c r="DW110" i="15"/>
  <c r="DW94" i="15"/>
  <c r="DW91" i="15"/>
  <c r="DW46" i="15"/>
  <c r="DW62" i="15"/>
  <c r="DW43" i="15"/>
  <c r="DW139" i="15"/>
  <c r="DW59" i="15"/>
  <c r="DW107" i="15"/>
  <c r="DW251" i="15"/>
  <c r="DW254" i="15"/>
  <c r="DW75" i="15"/>
  <c r="DW78" i="15"/>
  <c r="DW267" i="15"/>
  <c r="DW270" i="15"/>
  <c r="DW255" i="15" l="1"/>
  <c r="DW257" i="15" s="1"/>
  <c r="DW63" i="15"/>
  <c r="DW65" i="15" s="1"/>
  <c r="DW68" i="15" s="1"/>
  <c r="DW95" i="15"/>
  <c r="DW97" i="15" s="1"/>
  <c r="DW19" i="15" s="1"/>
  <c r="DW111" i="15"/>
  <c r="DW113" i="15" s="1"/>
  <c r="DW116" i="15" s="1"/>
  <c r="DW143" i="15"/>
  <c r="DW145" i="15" s="1"/>
  <c r="DW148" i="15" s="1"/>
  <c r="DW47" i="15"/>
  <c r="DW49" i="15" s="1"/>
  <c r="DW79" i="15"/>
  <c r="DW81" i="15" s="1"/>
  <c r="DW271" i="15"/>
  <c r="DW273" i="15" s="1"/>
  <c r="DW260" i="15" l="1"/>
  <c r="DW29" i="15"/>
  <c r="DW17" i="15"/>
  <c r="DW100" i="15"/>
  <c r="DW20" i="15"/>
  <c r="DW22" i="15"/>
  <c r="DW52" i="15"/>
  <c r="DW16" i="15"/>
  <c r="DW276" i="15"/>
  <c r="DW30" i="15"/>
  <c r="DW84" i="15"/>
  <c r="DW18" i="15"/>
  <c r="R82" i="2" l="1"/>
  <c r="Q82" i="2"/>
  <c r="N82" i="2"/>
  <c r="M82" i="2"/>
  <c r="J82" i="2"/>
  <c r="I82" i="2"/>
  <c r="Q70" i="2"/>
  <c r="S70" i="2"/>
  <c r="K70" i="2"/>
  <c r="P62" i="14"/>
  <c r="P61" i="14"/>
  <c r="P60" i="14"/>
  <c r="P59" i="14"/>
  <c r="P58" i="14"/>
  <c r="P57" i="14"/>
  <c r="P56" i="14"/>
  <c r="P55" i="14"/>
  <c r="P54" i="14"/>
  <c r="P53" i="14"/>
  <c r="P52" i="14"/>
  <c r="P51" i="14"/>
  <c r="P50" i="14"/>
  <c r="P49" i="14"/>
  <c r="P48" i="14"/>
  <c r="DX218" i="16" l="1"/>
  <c r="DX171" i="16"/>
  <c r="DX101" i="16"/>
  <c r="DX119" i="16"/>
  <c r="DX178" i="16"/>
  <c r="DX186" i="16"/>
  <c r="DX179" i="16"/>
  <c r="DX187" i="16"/>
  <c r="DX180" i="16"/>
  <c r="DX184" i="16"/>
  <c r="DX188" i="16"/>
  <c r="DX182" i="16"/>
  <c r="DX190" i="16"/>
  <c r="DX175" i="16"/>
  <c r="DX183" i="16"/>
  <c r="DX191" i="16"/>
  <c r="DX177" i="16"/>
  <c r="DX181" i="16"/>
  <c r="DX185" i="16"/>
  <c r="DX189" i="16"/>
  <c r="H40" i="11"/>
  <c r="H37" i="2" s="1"/>
  <c r="O82" i="2"/>
  <c r="J70" i="2"/>
  <c r="K74" i="2"/>
  <c r="N65" i="2"/>
  <c r="S74" i="2"/>
  <c r="K82" i="2"/>
  <c r="R70" i="2"/>
  <c r="Q65" i="2"/>
  <c r="I70" i="2"/>
  <c r="R65" i="2"/>
  <c r="I65" i="2"/>
  <c r="J65" i="2"/>
  <c r="M70" i="2"/>
  <c r="O74" i="2"/>
  <c r="S82" i="2"/>
  <c r="N70" i="2"/>
  <c r="O70" i="2"/>
  <c r="M65" i="2"/>
  <c r="DX106" i="16"/>
  <c r="DX110" i="16"/>
  <c r="DX114" i="16"/>
  <c r="DX118" i="16"/>
  <c r="J74" i="2"/>
  <c r="N74" i="2"/>
  <c r="R74" i="2"/>
  <c r="K65" i="2"/>
  <c r="O65" i="2"/>
  <c r="S65" i="2"/>
  <c r="L65" i="2"/>
  <c r="P65" i="2"/>
  <c r="L70" i="2"/>
  <c r="P70" i="2"/>
  <c r="P74" i="2"/>
  <c r="M74" i="2"/>
  <c r="Q74" i="2"/>
  <c r="L82" i="2"/>
  <c r="P82" i="2"/>
  <c r="DX105" i="16"/>
  <c r="DX109" i="16"/>
  <c r="DX113" i="16"/>
  <c r="DX117" i="16"/>
  <c r="DX104" i="16"/>
  <c r="DX108" i="16"/>
  <c r="DX112" i="16"/>
  <c r="DX116" i="16"/>
  <c r="DX120" i="16"/>
  <c r="DX107" i="16"/>
  <c r="DX111" i="16"/>
  <c r="DX115" i="16"/>
  <c r="DX176" i="16"/>
  <c r="L74" i="2"/>
  <c r="I74" i="2"/>
  <c r="DV28" i="15"/>
  <c r="DV27" i="15"/>
  <c r="DV26" i="15"/>
  <c r="DV25" i="15"/>
  <c r="DV24" i="15"/>
  <c r="DV23" i="15"/>
  <c r="DV21" i="15"/>
  <c r="DW191" i="16"/>
  <c r="DW190" i="16"/>
  <c r="DW189" i="16"/>
  <c r="DW188" i="16"/>
  <c r="DW187" i="16"/>
  <c r="DW186" i="16"/>
  <c r="DW185" i="16"/>
  <c r="DW184" i="16"/>
  <c r="DW183" i="16"/>
  <c r="DW182" i="16"/>
  <c r="DW181" i="16"/>
  <c r="DW180" i="16"/>
  <c r="DW179" i="16"/>
  <c r="DW178" i="16"/>
  <c r="DW177" i="16"/>
  <c r="DU27" i="15"/>
  <c r="DU25" i="15"/>
  <c r="DW218" i="16" l="1"/>
  <c r="DV101" i="16"/>
  <c r="DV218" i="16"/>
  <c r="DW171" i="16"/>
  <c r="DV171" i="16"/>
  <c r="DV119" i="16"/>
  <c r="DW101" i="16"/>
  <c r="DW119" i="16"/>
  <c r="DX195" i="16"/>
  <c r="H36" i="2"/>
  <c r="U37" i="2"/>
  <c r="DW175" i="16"/>
  <c r="DW106" i="16"/>
  <c r="DW110" i="16"/>
  <c r="DW114" i="16"/>
  <c r="DW118" i="16"/>
  <c r="DU23" i="15"/>
  <c r="DV94" i="15"/>
  <c r="DU24" i="15"/>
  <c r="DU26" i="15"/>
  <c r="DU28" i="15"/>
  <c r="DV105" i="16"/>
  <c r="DV117" i="16"/>
  <c r="DV183" i="16"/>
  <c r="DV191" i="16"/>
  <c r="DV109" i="16"/>
  <c r="DV175" i="16"/>
  <c r="DV180" i="16"/>
  <c r="DV110" i="15"/>
  <c r="DV178" i="16"/>
  <c r="DV182" i="16"/>
  <c r="DV186" i="16"/>
  <c r="DV190" i="16"/>
  <c r="DV113" i="16"/>
  <c r="DV179" i="16"/>
  <c r="DV187" i="16"/>
  <c r="DV184" i="16"/>
  <c r="DV188" i="16"/>
  <c r="DV177" i="16"/>
  <c r="DV181" i="16"/>
  <c r="DV185" i="16"/>
  <c r="DV189" i="16"/>
  <c r="DU78" i="15"/>
  <c r="DU21" i="15"/>
  <c r="DV46" i="15"/>
  <c r="DU254" i="15"/>
  <c r="DV106" i="16"/>
  <c r="DV114" i="16"/>
  <c r="DW105" i="16"/>
  <c r="DW109" i="16"/>
  <c r="DW113" i="16"/>
  <c r="DW117" i="16"/>
  <c r="DV110" i="16"/>
  <c r="DV118" i="16"/>
  <c r="DV104" i="16"/>
  <c r="DV108" i="16"/>
  <c r="DV112" i="16"/>
  <c r="DV116" i="16"/>
  <c r="DV120" i="16"/>
  <c r="DU270" i="15"/>
  <c r="DV43" i="15"/>
  <c r="DV91" i="15"/>
  <c r="DU91" i="15"/>
  <c r="DU94" i="15"/>
  <c r="DU139" i="15"/>
  <c r="DV62" i="15"/>
  <c r="DW111" i="16"/>
  <c r="DW115" i="16"/>
  <c r="DV139" i="15"/>
  <c r="R69" i="11"/>
  <c r="R63" i="2" s="1"/>
  <c r="S85" i="11"/>
  <c r="S64" i="2" s="1"/>
  <c r="DW104" i="16"/>
  <c r="DW108" i="16"/>
  <c r="DW112" i="16"/>
  <c r="DW116" i="16"/>
  <c r="DW120" i="16"/>
  <c r="DV107" i="15"/>
  <c r="DV142" i="15"/>
  <c r="DV251" i="15"/>
  <c r="DV254" i="15"/>
  <c r="DW107" i="16"/>
  <c r="DV59" i="15"/>
  <c r="S69" i="11"/>
  <c r="S63" i="2" s="1"/>
  <c r="DV75" i="15"/>
  <c r="DV78" i="15"/>
  <c r="DV267" i="15"/>
  <c r="DV270" i="15"/>
  <c r="DW176" i="16"/>
  <c r="DU43" i="15"/>
  <c r="DU107" i="15"/>
  <c r="DV107" i="16"/>
  <c r="DV115" i="16"/>
  <c r="DU46" i="15"/>
  <c r="DU59" i="15"/>
  <c r="DU62" i="15"/>
  <c r="DU110" i="15"/>
  <c r="DU267" i="15"/>
  <c r="R85" i="11"/>
  <c r="R64" i="2" s="1"/>
  <c r="DU142" i="15"/>
  <c r="DU251" i="15"/>
  <c r="DV111" i="16"/>
  <c r="DU75" i="15"/>
  <c r="DV176" i="16"/>
  <c r="DX124" i="16" l="1"/>
  <c r="DX55" i="16"/>
  <c r="DW195" i="16"/>
  <c r="DV195" i="16"/>
  <c r="U36" i="2"/>
  <c r="H47" i="2"/>
  <c r="DV95" i="15"/>
  <c r="DV97" i="15" s="1"/>
  <c r="DV100" i="15" s="1"/>
  <c r="S62" i="2"/>
  <c r="S73" i="2" s="1"/>
  <c r="S79" i="2" s="1"/>
  <c r="S81" i="2" s="1"/>
  <c r="DV111" i="15"/>
  <c r="DV113" i="15" s="1"/>
  <c r="DV20" i="15" s="1"/>
  <c r="DV47" i="15"/>
  <c r="DV49" i="15" s="1"/>
  <c r="DV52" i="15" s="1"/>
  <c r="DV63" i="15"/>
  <c r="DV65" i="15" s="1"/>
  <c r="DV68" i="15" s="1"/>
  <c r="DU271" i="15"/>
  <c r="DU79" i="15"/>
  <c r="DU255" i="15"/>
  <c r="DU143" i="15"/>
  <c r="DV143" i="15"/>
  <c r="DV145" i="15" s="1"/>
  <c r="DV148" i="15" s="1"/>
  <c r="R62" i="2"/>
  <c r="R73" i="2" s="1"/>
  <c r="R79" i="2" s="1"/>
  <c r="R81" i="2" s="1"/>
  <c r="DU95" i="15"/>
  <c r="DV271" i="15"/>
  <c r="DV273" i="15" s="1"/>
  <c r="DV30" i="15" s="1"/>
  <c r="DV255" i="15"/>
  <c r="DV257" i="15" s="1"/>
  <c r="DV29" i="15" s="1"/>
  <c r="DV79" i="15"/>
  <c r="DV81" i="15" s="1"/>
  <c r="DU111" i="15"/>
  <c r="DU47" i="15"/>
  <c r="DU63" i="15"/>
  <c r="DW124" i="16" l="1"/>
  <c r="DW55" i="16"/>
  <c r="DV124" i="16"/>
  <c r="DV55" i="16"/>
  <c r="H53" i="2"/>
  <c r="U47" i="2"/>
  <c r="DV19" i="15"/>
  <c r="DV17" i="15"/>
  <c r="DV116" i="15"/>
  <c r="DV16" i="15"/>
  <c r="DU257" i="15"/>
  <c r="DU81" i="15"/>
  <c r="DU65" i="15"/>
  <c r="DU17" i="15" s="1"/>
  <c r="DV22" i="15"/>
  <c r="DU97" i="15"/>
  <c r="DU19" i="15" s="1"/>
  <c r="DU273" i="15"/>
  <c r="DU49" i="15"/>
  <c r="DU52" i="15" s="1"/>
  <c r="DU145" i="15"/>
  <c r="DU22" i="15" s="1"/>
  <c r="DU113" i="15"/>
  <c r="DV260" i="15"/>
  <c r="DV276" i="15"/>
  <c r="DV18" i="15"/>
  <c r="DV84" i="15"/>
  <c r="DU68" i="15"/>
  <c r="DT28" i="15"/>
  <c r="DT27" i="15"/>
  <c r="DT26" i="15"/>
  <c r="DT25" i="15"/>
  <c r="DT24" i="15"/>
  <c r="DT23" i="15"/>
  <c r="DT21" i="15"/>
  <c r="DU119" i="16"/>
  <c r="DS27" i="15"/>
  <c r="DS26" i="15"/>
  <c r="DS25" i="15"/>
  <c r="DS24" i="15"/>
  <c r="DS23" i="15"/>
  <c r="DS21" i="15"/>
  <c r="DT191" i="16"/>
  <c r="DT190" i="16"/>
  <c r="DT189" i="16"/>
  <c r="DT188" i="16"/>
  <c r="DT187" i="16"/>
  <c r="DT186" i="16"/>
  <c r="DT185" i="16"/>
  <c r="DT184" i="16"/>
  <c r="DT183" i="16"/>
  <c r="DT182" i="16"/>
  <c r="DT181" i="16"/>
  <c r="DT180" i="16"/>
  <c r="DT179" i="16"/>
  <c r="DT178" i="16"/>
  <c r="DT177" i="16"/>
  <c r="DT176" i="16"/>
  <c r="DU218" i="16" l="1"/>
  <c r="DT218" i="16"/>
  <c r="DS171" i="16"/>
  <c r="DU171" i="16"/>
  <c r="DS218" i="16"/>
  <c r="DS119" i="16"/>
  <c r="DS101" i="16"/>
  <c r="DT171" i="16"/>
  <c r="DU101" i="16"/>
  <c r="DT119" i="16"/>
  <c r="DT101" i="16"/>
  <c r="U53" i="2"/>
  <c r="U55" i="2"/>
  <c r="DU182" i="16"/>
  <c r="DU175" i="16"/>
  <c r="DU179" i="16"/>
  <c r="DU183" i="16"/>
  <c r="DU187" i="16"/>
  <c r="DU191" i="16"/>
  <c r="DU190" i="16"/>
  <c r="DU180" i="16"/>
  <c r="DU184" i="16"/>
  <c r="DU188" i="16"/>
  <c r="DU178" i="16"/>
  <c r="DU186" i="16"/>
  <c r="DU177" i="16"/>
  <c r="DU181" i="16"/>
  <c r="DU185" i="16"/>
  <c r="DU189" i="16"/>
  <c r="DU100" i="15"/>
  <c r="DS254" i="15"/>
  <c r="DU16" i="15"/>
  <c r="DU20" i="15"/>
  <c r="DU116" i="15"/>
  <c r="DS175" i="16"/>
  <c r="DS179" i="16"/>
  <c r="DS183" i="16"/>
  <c r="DS187" i="16"/>
  <c r="DS191" i="16"/>
  <c r="DS180" i="16"/>
  <c r="DS184" i="16"/>
  <c r="DS188" i="16"/>
  <c r="DU18" i="15"/>
  <c r="DU84" i="15"/>
  <c r="DS177" i="16"/>
  <c r="DS181" i="16"/>
  <c r="DS185" i="16"/>
  <c r="DS189" i="16"/>
  <c r="DU148" i="15"/>
  <c r="DU30" i="15"/>
  <c r="DU276" i="15"/>
  <c r="DS178" i="16"/>
  <c r="DS182" i="16"/>
  <c r="DS186" i="16"/>
  <c r="DS190" i="16"/>
  <c r="DU29" i="15"/>
  <c r="DU260" i="15"/>
  <c r="DU105" i="16"/>
  <c r="DU109" i="16"/>
  <c r="DU113" i="16"/>
  <c r="DU117" i="16"/>
  <c r="DU106" i="16"/>
  <c r="DU110" i="16"/>
  <c r="DU114" i="16"/>
  <c r="DU118" i="16"/>
  <c r="DT107" i="16"/>
  <c r="DT115" i="16"/>
  <c r="DU108" i="16"/>
  <c r="DU112" i="16"/>
  <c r="DU116" i="16"/>
  <c r="DU120" i="16"/>
  <c r="DS270" i="15"/>
  <c r="DT105" i="16"/>
  <c r="DT109" i="16"/>
  <c r="DT113" i="16"/>
  <c r="DT117" i="16"/>
  <c r="DU115" i="16"/>
  <c r="DT142" i="15"/>
  <c r="DT91" i="15"/>
  <c r="DT94" i="15"/>
  <c r="DT110" i="15"/>
  <c r="DT62" i="15"/>
  <c r="DU107" i="16"/>
  <c r="DT78" i="15"/>
  <c r="DS94" i="15"/>
  <c r="DU111" i="16"/>
  <c r="DT43" i="15"/>
  <c r="DT46" i="15"/>
  <c r="Q85" i="11"/>
  <c r="Q64" i="2" s="1"/>
  <c r="Q69" i="11"/>
  <c r="Q63" i="2" s="1"/>
  <c r="DT59" i="15"/>
  <c r="DT139" i="15"/>
  <c r="DT106" i="16"/>
  <c r="DT110" i="16"/>
  <c r="DT114" i="16"/>
  <c r="DT118" i="16"/>
  <c r="DT75" i="15"/>
  <c r="DT107" i="15"/>
  <c r="DT251" i="15"/>
  <c r="DT254" i="15"/>
  <c r="DU176" i="16"/>
  <c r="DT267" i="15"/>
  <c r="DT270" i="15"/>
  <c r="DR62" i="15"/>
  <c r="DU104" i="16"/>
  <c r="DS104" i="16"/>
  <c r="DS108" i="16"/>
  <c r="DS112" i="16"/>
  <c r="DS116" i="16"/>
  <c r="DS120" i="16"/>
  <c r="DT111" i="16"/>
  <c r="DS78" i="15"/>
  <c r="DS91" i="15"/>
  <c r="P85" i="11"/>
  <c r="P64" i="2" s="1"/>
  <c r="DS62" i="15"/>
  <c r="DS105" i="16"/>
  <c r="DS109" i="16"/>
  <c r="DS113" i="16"/>
  <c r="DS117" i="16"/>
  <c r="P69" i="11"/>
  <c r="P63" i="2" s="1"/>
  <c r="DS43" i="15"/>
  <c r="DS139" i="15"/>
  <c r="O69" i="11"/>
  <c r="O63" i="2" s="1"/>
  <c r="DS106" i="16"/>
  <c r="DS110" i="16"/>
  <c r="DS114" i="16"/>
  <c r="DS118" i="16"/>
  <c r="DS46" i="15"/>
  <c r="DS59" i="15"/>
  <c r="DS107" i="15"/>
  <c r="DS142" i="15"/>
  <c r="DS251" i="15"/>
  <c r="DT104" i="16"/>
  <c r="DT108" i="16"/>
  <c r="DT112" i="16"/>
  <c r="DT116" i="16"/>
  <c r="DT120" i="16"/>
  <c r="DT175" i="16"/>
  <c r="DT195" i="16" s="1"/>
  <c r="DS75" i="15"/>
  <c r="DS110" i="15"/>
  <c r="DS267" i="15"/>
  <c r="DR78" i="15"/>
  <c r="DR251" i="15"/>
  <c r="DR110" i="15"/>
  <c r="DR267" i="15"/>
  <c r="DR75" i="15"/>
  <c r="DR46" i="15"/>
  <c r="DR94" i="15"/>
  <c r="DR43" i="15"/>
  <c r="DR91" i="15"/>
  <c r="DR139" i="15"/>
  <c r="DS107" i="16"/>
  <c r="DS111" i="16"/>
  <c r="DS115" i="16"/>
  <c r="DR59" i="15"/>
  <c r="DR107" i="15"/>
  <c r="DR142" i="15"/>
  <c r="DR270" i="15"/>
  <c r="O85" i="11"/>
  <c r="O64" i="2" s="1"/>
  <c r="DR254" i="15"/>
  <c r="DS176" i="16"/>
  <c r="DT124" i="16" l="1"/>
  <c r="DS195" i="16"/>
  <c r="DU195" i="16"/>
  <c r="DT55" i="16"/>
  <c r="DS271" i="15"/>
  <c r="DS273" i="15" s="1"/>
  <c r="DS255" i="15"/>
  <c r="DS257" i="15" s="1"/>
  <c r="DT143" i="15"/>
  <c r="DT145" i="15" s="1"/>
  <c r="DR47" i="15"/>
  <c r="DT111" i="15"/>
  <c r="DT113" i="15" s="1"/>
  <c r="DT20" i="15" s="1"/>
  <c r="DR95" i="15"/>
  <c r="DR111" i="15"/>
  <c r="Q62" i="2"/>
  <c r="Q73" i="2" s="1"/>
  <c r="Q79" i="2" s="1"/>
  <c r="Q81" i="2" s="1"/>
  <c r="P62" i="2"/>
  <c r="P73" i="2" s="1"/>
  <c r="P79" i="2" s="1"/>
  <c r="P81" i="2" s="1"/>
  <c r="O62" i="2"/>
  <c r="O73" i="2" s="1"/>
  <c r="O79" i="2" s="1"/>
  <c r="O81" i="2" s="1"/>
  <c r="DT95" i="15"/>
  <c r="DT97" i="15" s="1"/>
  <c r="DS95" i="15"/>
  <c r="DS97" i="15" s="1"/>
  <c r="DS100" i="15" s="1"/>
  <c r="DT47" i="15"/>
  <c r="DT49" i="15" s="1"/>
  <c r="DT52" i="15" s="1"/>
  <c r="DT63" i="15"/>
  <c r="DT65" i="15" s="1"/>
  <c r="DT79" i="15"/>
  <c r="DT81" i="15" s="1"/>
  <c r="DT255" i="15"/>
  <c r="DT257" i="15" s="1"/>
  <c r="DT29" i="15" s="1"/>
  <c r="DS79" i="15"/>
  <c r="DS81" i="15" s="1"/>
  <c r="DS84" i="15" s="1"/>
  <c r="DT271" i="15"/>
  <c r="DT273" i="15" s="1"/>
  <c r="DR63" i="15"/>
  <c r="DS111" i="15"/>
  <c r="DS113" i="15" s="1"/>
  <c r="DS20" i="15" s="1"/>
  <c r="DS47" i="15"/>
  <c r="DS49" i="15" s="1"/>
  <c r="DS63" i="15"/>
  <c r="DS65" i="15" s="1"/>
  <c r="DR255" i="15"/>
  <c r="DS143" i="15"/>
  <c r="DS145" i="15" s="1"/>
  <c r="DR79" i="15"/>
  <c r="DR271" i="15"/>
  <c r="DR143" i="15"/>
  <c r="DS124" i="16" l="1"/>
  <c r="DU124" i="16"/>
  <c r="DU55" i="16"/>
  <c r="DT22" i="15"/>
  <c r="DT148" i="15"/>
  <c r="DS276" i="15"/>
  <c r="DS30" i="15"/>
  <c r="DS29" i="15"/>
  <c r="DS260" i="15"/>
  <c r="DT116" i="15"/>
  <c r="DR81" i="15"/>
  <c r="DR18" i="15" s="1"/>
  <c r="DR145" i="15"/>
  <c r="DR22" i="15" s="1"/>
  <c r="DR65" i="15"/>
  <c r="DR68" i="15" s="1"/>
  <c r="DR257" i="15"/>
  <c r="DR29" i="15" s="1"/>
  <c r="DR49" i="15"/>
  <c r="DR273" i="15"/>
  <c r="DR276" i="15" s="1"/>
  <c r="DR113" i="15"/>
  <c r="DR97" i="15"/>
  <c r="DS19" i="15"/>
  <c r="DT100" i="15"/>
  <c r="DT19" i="15"/>
  <c r="DS18" i="15"/>
  <c r="DS116" i="15"/>
  <c r="DT260" i="15"/>
  <c r="DT16" i="15"/>
  <c r="DT68" i="15"/>
  <c r="DT17" i="15"/>
  <c r="DT18" i="15"/>
  <c r="DT84" i="15"/>
  <c r="DT30" i="15"/>
  <c r="DT276" i="15"/>
  <c r="DS68" i="15"/>
  <c r="DS17" i="15"/>
  <c r="DS52" i="15"/>
  <c r="DS16" i="15"/>
  <c r="DS148" i="15"/>
  <c r="DS22" i="15"/>
  <c r="DR218" i="16" l="1"/>
  <c r="DR119" i="16"/>
  <c r="DS55" i="16"/>
  <c r="DR101" i="16"/>
  <c r="DS28" i="15"/>
  <c r="DR115" i="16"/>
  <c r="DR114" i="16"/>
  <c r="DR111" i="16"/>
  <c r="DR110" i="16"/>
  <c r="DR175" i="16"/>
  <c r="DR180" i="16"/>
  <c r="DR184" i="16"/>
  <c r="DR188" i="16"/>
  <c r="DR176" i="16"/>
  <c r="DR181" i="16"/>
  <c r="DR185" i="16"/>
  <c r="DR189" i="16"/>
  <c r="DR178" i="16"/>
  <c r="DR182" i="16"/>
  <c r="DR186" i="16"/>
  <c r="DR190" i="16"/>
  <c r="DR179" i="16"/>
  <c r="DR183" i="16"/>
  <c r="DR187" i="16"/>
  <c r="DR191" i="16"/>
  <c r="DR118" i="16"/>
  <c r="DR107" i="16"/>
  <c r="DR148" i="15"/>
  <c r="DR19" i="15"/>
  <c r="DR100" i="15"/>
  <c r="DR116" i="15"/>
  <c r="DR20" i="15"/>
  <c r="DR16" i="15"/>
  <c r="DR52" i="15"/>
  <c r="DR17" i="15"/>
  <c r="DR84" i="15"/>
  <c r="DR30" i="15"/>
  <c r="DR260" i="15"/>
  <c r="DR105" i="16"/>
  <c r="DQ110" i="15"/>
  <c r="DR109" i="16"/>
  <c r="DR113" i="16"/>
  <c r="DR117" i="16"/>
  <c r="DQ94" i="15"/>
  <c r="DR108" i="16"/>
  <c r="DR112" i="16"/>
  <c r="DR116" i="16"/>
  <c r="DR120" i="16"/>
  <c r="DQ46" i="15"/>
  <c r="DQ142" i="15"/>
  <c r="DQ254" i="15"/>
  <c r="DQ75" i="15"/>
  <c r="DQ78" i="15"/>
  <c r="DQ91" i="15"/>
  <c r="DQ139" i="15"/>
  <c r="DQ43" i="15"/>
  <c r="DQ107" i="15"/>
  <c r="DQ251" i="15"/>
  <c r="DQ59" i="15"/>
  <c r="DQ62" i="15"/>
  <c r="DQ267" i="15"/>
  <c r="DQ270" i="15"/>
  <c r="N85" i="11"/>
  <c r="N64" i="2" s="1"/>
  <c r="N69" i="11"/>
  <c r="N63" i="2" s="1"/>
  <c r="DR104" i="16"/>
  <c r="DR23" i="15" l="1"/>
  <c r="DR28" i="15"/>
  <c r="DR25" i="15"/>
  <c r="DR27" i="15"/>
  <c r="DR26" i="15"/>
  <c r="DR24" i="15"/>
  <c r="DR21" i="15"/>
  <c r="DQ95" i="15"/>
  <c r="DQ97" i="15" s="1"/>
  <c r="DQ47" i="15"/>
  <c r="DQ49" i="15" s="1"/>
  <c r="DQ255" i="15"/>
  <c r="DQ257" i="15" s="1"/>
  <c r="N62" i="2"/>
  <c r="N73" i="2" s="1"/>
  <c r="N79" i="2" s="1"/>
  <c r="N81" i="2" s="1"/>
  <c r="DQ111" i="15"/>
  <c r="DQ113" i="15" s="1"/>
  <c r="DQ20" i="15" s="1"/>
  <c r="DQ143" i="15"/>
  <c r="DQ145" i="15" s="1"/>
  <c r="DQ22" i="15" s="1"/>
  <c r="DQ271" i="15"/>
  <c r="DQ273" i="15" s="1"/>
  <c r="DQ30" i="15" s="1"/>
  <c r="DQ79" i="15"/>
  <c r="DQ81" i="15" s="1"/>
  <c r="DQ63" i="15"/>
  <c r="DQ65" i="15" s="1"/>
  <c r="DQ29" i="15" l="1"/>
  <c r="DQ260" i="15"/>
  <c r="DQ19" i="15"/>
  <c r="DQ100" i="15"/>
  <c r="DQ52" i="15"/>
  <c r="DQ16" i="15"/>
  <c r="DQ116" i="15"/>
  <c r="DQ148" i="15"/>
  <c r="DQ276" i="15"/>
  <c r="DQ84" i="15"/>
  <c r="DQ18" i="15"/>
  <c r="DQ17" i="15"/>
  <c r="DQ68" i="15"/>
  <c r="DR171" i="16" l="1"/>
  <c r="DR177" i="16"/>
  <c r="DR106" i="16"/>
  <c r="DR195" i="16" l="1"/>
  <c r="DR124" i="16" s="1"/>
  <c r="DQ23" i="15" l="1"/>
  <c r="DQ25" i="15"/>
  <c r="DQ26" i="15"/>
  <c r="DQ27" i="15"/>
  <c r="DQ21" i="15"/>
  <c r="DQ28" i="15" l="1"/>
  <c r="CZ189" i="16"/>
  <c r="CY189" i="16"/>
  <c r="CX189" i="16"/>
  <c r="CW189" i="16"/>
  <c r="CV189" i="16"/>
  <c r="CU189" i="16"/>
  <c r="CT189" i="16"/>
  <c r="CS189" i="16"/>
  <c r="CR189" i="16"/>
  <c r="CQ189" i="16"/>
  <c r="CP189" i="16"/>
  <c r="CO189" i="16"/>
  <c r="CN189" i="16"/>
  <c r="CM189" i="16"/>
  <c r="CL189" i="16"/>
  <c r="CK189" i="16"/>
  <c r="CJ189" i="16"/>
  <c r="CI189" i="16"/>
  <c r="CH189" i="16"/>
  <c r="CG189" i="16"/>
  <c r="CF189" i="16"/>
  <c r="CE189" i="16"/>
  <c r="CD189" i="16"/>
  <c r="CC189" i="16"/>
  <c r="CB189" i="16"/>
  <c r="CA189" i="16"/>
  <c r="BZ189" i="16"/>
  <c r="BY189" i="16"/>
  <c r="BX189" i="16"/>
  <c r="BW189" i="16"/>
  <c r="BV189" i="16"/>
  <c r="BU189" i="16"/>
  <c r="BT189" i="16"/>
  <c r="BS189" i="16"/>
  <c r="BR189" i="16"/>
  <c r="BQ189" i="16"/>
  <c r="BP189" i="16"/>
  <c r="BO189" i="16"/>
  <c r="BN189" i="16"/>
  <c r="BM189" i="16"/>
  <c r="BL189" i="16"/>
  <c r="BK189" i="16"/>
  <c r="BJ189" i="16"/>
  <c r="BI189" i="16"/>
  <c r="BH189" i="16"/>
  <c r="BG189" i="16"/>
  <c r="BF189" i="16"/>
  <c r="BE189" i="16"/>
  <c r="CN188" i="16"/>
  <c r="CM188" i="16"/>
  <c r="CL188" i="16"/>
  <c r="CK188" i="16"/>
  <c r="CJ188" i="16"/>
  <c r="CI188" i="16"/>
  <c r="CH188" i="16"/>
  <c r="CG188" i="16"/>
  <c r="CF188" i="16"/>
  <c r="CE188" i="16"/>
  <c r="CD188" i="16"/>
  <c r="CC188" i="16"/>
  <c r="CB188" i="16"/>
  <c r="CA188" i="16"/>
  <c r="BZ188" i="16"/>
  <c r="BY188" i="16"/>
  <c r="BX188" i="16"/>
  <c r="BW188" i="16"/>
  <c r="BV188" i="16"/>
  <c r="BU188" i="16"/>
  <c r="BT188" i="16"/>
  <c r="BS188" i="16"/>
  <c r="BR188" i="16"/>
  <c r="BQ188" i="16"/>
  <c r="BP188" i="16"/>
  <c r="BO188" i="16"/>
  <c r="BN188" i="16"/>
  <c r="BM188" i="16"/>
  <c r="BL188" i="16"/>
  <c r="BK188" i="16"/>
  <c r="BJ188" i="16"/>
  <c r="BI188" i="16"/>
  <c r="BH188" i="16"/>
  <c r="BG188" i="16"/>
  <c r="BF188" i="16"/>
  <c r="BE188" i="16"/>
  <c r="CN187" i="16"/>
  <c r="CM187" i="16"/>
  <c r="CL187" i="16"/>
  <c r="CK187" i="16"/>
  <c r="CJ187" i="16"/>
  <c r="CI187" i="16"/>
  <c r="CH187" i="16"/>
  <c r="CG187" i="16"/>
  <c r="CF187" i="16"/>
  <c r="CE187" i="16"/>
  <c r="CD187" i="16"/>
  <c r="CC187" i="16"/>
  <c r="CB187" i="16"/>
  <c r="CA187" i="16"/>
  <c r="BZ187" i="16"/>
  <c r="BY187" i="16"/>
  <c r="BX187" i="16"/>
  <c r="BW187" i="16"/>
  <c r="BV187" i="16"/>
  <c r="BU187" i="16"/>
  <c r="BT187" i="16"/>
  <c r="BS187" i="16"/>
  <c r="BR187" i="16"/>
  <c r="BQ187" i="16"/>
  <c r="BP187" i="16"/>
  <c r="BO187" i="16"/>
  <c r="BN187" i="16"/>
  <c r="BM187" i="16"/>
  <c r="BL187" i="16"/>
  <c r="BK187" i="16"/>
  <c r="BJ187" i="16"/>
  <c r="BI187" i="16"/>
  <c r="BH187" i="16"/>
  <c r="BG187" i="16"/>
  <c r="BF187" i="16"/>
  <c r="BE187" i="16"/>
  <c r="DR55" i="16" l="1"/>
  <c r="DQ24" i="15"/>
  <c r="DP21" i="15"/>
  <c r="DP26" i="15"/>
  <c r="DP28" i="15"/>
  <c r="DP27" i="15"/>
  <c r="DP25" i="15"/>
  <c r="DP24" i="15"/>
  <c r="DP23" i="15"/>
  <c r="DQ191" i="16"/>
  <c r="DQ189" i="16"/>
  <c r="DQ188" i="16"/>
  <c r="DQ187" i="16"/>
  <c r="DQ186" i="16"/>
  <c r="DQ185" i="16"/>
  <c r="DQ184" i="16"/>
  <c r="DQ183" i="16"/>
  <c r="DQ182" i="16"/>
  <c r="DQ181" i="16"/>
  <c r="DQ180" i="16"/>
  <c r="DQ179" i="16"/>
  <c r="DQ178" i="16"/>
  <c r="DQ177" i="16"/>
  <c r="DQ176" i="16"/>
  <c r="W80" i="2"/>
  <c r="W78" i="2"/>
  <c r="W77" i="2"/>
  <c r="W76" i="2"/>
  <c r="W75" i="2"/>
  <c r="W72" i="2"/>
  <c r="W71" i="2"/>
  <c r="W69" i="2"/>
  <c r="W68" i="2"/>
  <c r="W67" i="2"/>
  <c r="W66" i="2"/>
  <c r="DQ218" i="16" l="1"/>
  <c r="DQ101" i="16"/>
  <c r="DP110" i="15"/>
  <c r="DP94" i="15"/>
  <c r="DP142" i="15"/>
  <c r="M69" i="11"/>
  <c r="M63" i="2" s="1"/>
  <c r="DP46" i="15"/>
  <c r="M85" i="11"/>
  <c r="M64" i="2" s="1"/>
  <c r="DP91" i="15"/>
  <c r="DP62" i="15"/>
  <c r="DQ104" i="16"/>
  <c r="DQ175" i="16"/>
  <c r="DQ106" i="16"/>
  <c r="DQ110" i="16"/>
  <c r="DQ114" i="16"/>
  <c r="DQ118" i="16"/>
  <c r="DQ107" i="16"/>
  <c r="DQ111" i="16"/>
  <c r="DQ115" i="16"/>
  <c r="DQ108" i="16"/>
  <c r="DQ112" i="16"/>
  <c r="DQ116" i="16"/>
  <c r="DQ120" i="16"/>
  <c r="DQ109" i="16"/>
  <c r="DQ113" i="16"/>
  <c r="DQ117" i="16"/>
  <c r="DP59" i="15"/>
  <c r="DP107" i="15"/>
  <c r="DP251" i="15"/>
  <c r="DP254" i="15"/>
  <c r="DP43" i="15"/>
  <c r="DP139" i="15"/>
  <c r="DP75" i="15"/>
  <c r="DP78" i="15"/>
  <c r="DP267" i="15"/>
  <c r="DP270" i="15"/>
  <c r="DQ105" i="16"/>
  <c r="H74" i="2"/>
  <c r="W74" i="2" s="1"/>
  <c r="H70" i="2"/>
  <c r="W70" i="2" s="1"/>
  <c r="DP95" i="15" l="1"/>
  <c r="DP97" i="15" s="1"/>
  <c r="DP19" i="15" s="1"/>
  <c r="M62" i="2"/>
  <c r="M73" i="2" s="1"/>
  <c r="M79" i="2" s="1"/>
  <c r="M81" i="2" s="1"/>
  <c r="DP111" i="15"/>
  <c r="DP113" i="15" s="1"/>
  <c r="DP143" i="15"/>
  <c r="DP145" i="15" s="1"/>
  <c r="DP148" i="15" s="1"/>
  <c r="DP63" i="15"/>
  <c r="DP65" i="15" s="1"/>
  <c r="DP68" i="15" s="1"/>
  <c r="DP79" i="15"/>
  <c r="DP81" i="15" s="1"/>
  <c r="DP255" i="15"/>
  <c r="DP257" i="15" s="1"/>
  <c r="DP29" i="15" s="1"/>
  <c r="DP47" i="15"/>
  <c r="DP49" i="15" s="1"/>
  <c r="DP271" i="15"/>
  <c r="DP273" i="15" s="1"/>
  <c r="DP100" i="15" l="1"/>
  <c r="DP22" i="15"/>
  <c r="DP20" i="15"/>
  <c r="DP116" i="15"/>
  <c r="DP17" i="15"/>
  <c r="DP260" i="15"/>
  <c r="DP84" i="15"/>
  <c r="DP18" i="15"/>
  <c r="DP16" i="15"/>
  <c r="DP52" i="15"/>
  <c r="DP276" i="15"/>
  <c r="DP30" i="15"/>
  <c r="H65" i="2" l="1"/>
  <c r="W65" i="2" s="1"/>
  <c r="H82" i="2"/>
  <c r="W82" i="2" s="1"/>
  <c r="AR5" i="15"/>
  <c r="AR6" i="15"/>
  <c r="AS6" i="16" l="1"/>
  <c r="AR6" i="16"/>
  <c r="AQ6" i="16"/>
  <c r="AP6" i="16"/>
  <c r="AO6" i="16"/>
  <c r="AN6" i="16"/>
  <c r="AM6" i="16"/>
  <c r="AL6" i="16"/>
  <c r="AK6" i="16"/>
  <c r="AJ6" i="16"/>
  <c r="AI6" i="16"/>
  <c r="AH6" i="16"/>
  <c r="AG6" i="16"/>
  <c r="AF6" i="16"/>
  <c r="AE6" i="16"/>
  <c r="AD6" i="16"/>
  <c r="AC6" i="16"/>
  <c r="AB6" i="16"/>
  <c r="AA6" i="16"/>
  <c r="Z6" i="16"/>
  <c r="Y6" i="16"/>
  <c r="X6" i="16"/>
  <c r="W6" i="16"/>
  <c r="V6" i="16"/>
  <c r="U6" i="16"/>
  <c r="T6" i="16"/>
  <c r="S6" i="16"/>
  <c r="R6" i="16"/>
  <c r="Q6" i="16"/>
  <c r="P6" i="16"/>
  <c r="O6" i="16"/>
  <c r="N6" i="16"/>
  <c r="M6" i="16"/>
  <c r="L6" i="16"/>
  <c r="K6" i="16"/>
  <c r="J6" i="16"/>
  <c r="CY30" i="15" l="1"/>
  <c r="CX30" i="15"/>
  <c r="CW30" i="15"/>
  <c r="CV30" i="15"/>
  <c r="CU30" i="15"/>
  <c r="CT30" i="15"/>
  <c r="CS30" i="15"/>
  <c r="CR30" i="15"/>
  <c r="CQ30" i="15"/>
  <c r="CP30" i="15"/>
  <c r="CO30" i="15"/>
  <c r="CN30" i="15"/>
  <c r="CM30" i="15"/>
  <c r="CL30" i="15"/>
  <c r="CK30" i="15"/>
  <c r="CJ30" i="15"/>
  <c r="CI30" i="15"/>
  <c r="CH30" i="15"/>
  <c r="CG30" i="15"/>
  <c r="CF30" i="15"/>
  <c r="CE30" i="15"/>
  <c r="CD30" i="15"/>
  <c r="CC30" i="15"/>
  <c r="CB30" i="15"/>
  <c r="CA30" i="15"/>
  <c r="BZ30" i="15"/>
  <c r="BY30" i="15"/>
  <c r="BX30" i="15"/>
  <c r="BW30" i="15"/>
  <c r="BV30" i="15"/>
  <c r="BU30" i="15"/>
  <c r="BT30" i="15"/>
  <c r="BS30" i="15"/>
  <c r="BR30" i="15"/>
  <c r="BQ30" i="15"/>
  <c r="BP30" i="15"/>
  <c r="BO30" i="15"/>
  <c r="BN30" i="15"/>
  <c r="BM30" i="15"/>
  <c r="BL30" i="15"/>
  <c r="BK30" i="15"/>
  <c r="BJ30" i="15"/>
  <c r="BI30" i="15"/>
  <c r="BH30" i="15"/>
  <c r="BG30" i="15"/>
  <c r="BF30" i="15"/>
  <c r="BE30" i="15"/>
  <c r="CM29" i="15"/>
  <c r="CL29" i="15"/>
  <c r="CK29" i="15"/>
  <c r="CJ29" i="15"/>
  <c r="CI29" i="15"/>
  <c r="CH29" i="15"/>
  <c r="CG29" i="15"/>
  <c r="CF29" i="15"/>
  <c r="CE29" i="15"/>
  <c r="CD29" i="15"/>
  <c r="CC29" i="15"/>
  <c r="CB29" i="15"/>
  <c r="CA29" i="15"/>
  <c r="BZ29" i="15"/>
  <c r="BY29" i="15"/>
  <c r="BX29" i="15"/>
  <c r="BW29" i="15"/>
  <c r="BV29" i="15"/>
  <c r="BU29" i="15"/>
  <c r="BT29" i="15"/>
  <c r="BS29" i="15"/>
  <c r="BR29" i="15"/>
  <c r="BQ29" i="15"/>
  <c r="BP29" i="15"/>
  <c r="BO29" i="15"/>
  <c r="BN29" i="15"/>
  <c r="BM29" i="15"/>
  <c r="BL29" i="15"/>
  <c r="BK29" i="15"/>
  <c r="BJ29" i="15"/>
  <c r="BI29" i="15"/>
  <c r="BH29" i="15"/>
  <c r="BG29" i="15"/>
  <c r="BF29" i="15"/>
  <c r="BE29" i="15"/>
  <c r="CM28" i="15"/>
  <c r="CL28" i="15"/>
  <c r="CK28" i="15"/>
  <c r="CJ28" i="15"/>
  <c r="CI28" i="15"/>
  <c r="CH28" i="15"/>
  <c r="CG28" i="15"/>
  <c r="CF28" i="15"/>
  <c r="CE28" i="15"/>
  <c r="CD28" i="15"/>
  <c r="CC28" i="15"/>
  <c r="CB28" i="15"/>
  <c r="CA28" i="15"/>
  <c r="BZ28" i="15"/>
  <c r="BY28" i="15"/>
  <c r="BX28" i="15"/>
  <c r="BW28" i="15"/>
  <c r="BV28" i="15"/>
  <c r="BU28" i="15"/>
  <c r="BT28" i="15"/>
  <c r="BS28" i="15"/>
  <c r="BR28" i="15"/>
  <c r="BQ28" i="15"/>
  <c r="BP28" i="15"/>
  <c r="BO28" i="15"/>
  <c r="BN28" i="15"/>
  <c r="BM28" i="15"/>
  <c r="BL28" i="15"/>
  <c r="BK28" i="15"/>
  <c r="BJ28" i="15"/>
  <c r="BI28" i="15"/>
  <c r="BH28" i="15"/>
  <c r="BG28" i="15"/>
  <c r="BF28" i="15"/>
  <c r="BE28" i="15"/>
  <c r="BO21" i="15"/>
  <c r="BN21" i="15"/>
  <c r="BM21" i="15"/>
  <c r="BL21" i="15"/>
  <c r="BK21" i="15"/>
  <c r="BJ21" i="15"/>
  <c r="BI21" i="15"/>
  <c r="BH21" i="15"/>
  <c r="BG21" i="15"/>
  <c r="BF21" i="15"/>
  <c r="BE21" i="15"/>
  <c r="BD30" i="15" l="1"/>
  <c r="BD29" i="15"/>
  <c r="BD28" i="15"/>
  <c r="BD21" i="15"/>
  <c r="DP191" i="16"/>
  <c r="DP190" i="16"/>
  <c r="DP189" i="16"/>
  <c r="DP188" i="16"/>
  <c r="DP187" i="16"/>
  <c r="DP186" i="16"/>
  <c r="DP185" i="16"/>
  <c r="DP184" i="16"/>
  <c r="DP183" i="16"/>
  <c r="DP182" i="16"/>
  <c r="DP181" i="16"/>
  <c r="DP180" i="16"/>
  <c r="DP179" i="16"/>
  <c r="DP178" i="16"/>
  <c r="DP177" i="16"/>
  <c r="DP176" i="16"/>
  <c r="DP218" i="16" l="1"/>
  <c r="DP119" i="16"/>
  <c r="DP171" i="16"/>
  <c r="DP101" i="16"/>
  <c r="DO78" i="15"/>
  <c r="DO23" i="15"/>
  <c r="DO25" i="15"/>
  <c r="DO27" i="15"/>
  <c r="DO21" i="15"/>
  <c r="DO24" i="15"/>
  <c r="DO26" i="15"/>
  <c r="DO28" i="15"/>
  <c r="DO94" i="15"/>
  <c r="DP175" i="16"/>
  <c r="DP107" i="16"/>
  <c r="DP111" i="16"/>
  <c r="DP115" i="16"/>
  <c r="DO142" i="15"/>
  <c r="DP105" i="16"/>
  <c r="DP109" i="16"/>
  <c r="DP113" i="16"/>
  <c r="DP117" i="16"/>
  <c r="DP104" i="16"/>
  <c r="DO59" i="15"/>
  <c r="DO62" i="15"/>
  <c r="DO46" i="15"/>
  <c r="DO110" i="15"/>
  <c r="DO254" i="15"/>
  <c r="DO91" i="15"/>
  <c r="DO139" i="15"/>
  <c r="DP108" i="16"/>
  <c r="DP112" i="16"/>
  <c r="DP116" i="16"/>
  <c r="DP120" i="16"/>
  <c r="DO75" i="15"/>
  <c r="DO107" i="15"/>
  <c r="DO251" i="15"/>
  <c r="DO43" i="15"/>
  <c r="DO267" i="15"/>
  <c r="DO270" i="15"/>
  <c r="DP106" i="16"/>
  <c r="DP110" i="16"/>
  <c r="DP114" i="16"/>
  <c r="DP118" i="16"/>
  <c r="DP195" i="16" l="1"/>
  <c r="DO79" i="15"/>
  <c r="DO143" i="15"/>
  <c r="DO95" i="15"/>
  <c r="DO111" i="15"/>
  <c r="DO255" i="15"/>
  <c r="DO63" i="15"/>
  <c r="DO271" i="15"/>
  <c r="DO47" i="15"/>
  <c r="DP124" i="16" l="1"/>
  <c r="DP55" i="16"/>
  <c r="DO257" i="15"/>
  <c r="DO260" i="15" s="1"/>
  <c r="DO49" i="15"/>
  <c r="DO16" i="15" s="1"/>
  <c r="DO97" i="15"/>
  <c r="DO273" i="15"/>
  <c r="DO30" i="15" s="1"/>
  <c r="DO81" i="15"/>
  <c r="DO65" i="15"/>
  <c r="DO17" i="15" s="1"/>
  <c r="DO113" i="15"/>
  <c r="DO20" i="15" s="1"/>
  <c r="DO145" i="15"/>
  <c r="L85" i="11"/>
  <c r="L64" i="2" s="1"/>
  <c r="L69" i="11"/>
  <c r="L63" i="2" s="1"/>
  <c r="DO52" i="15" l="1"/>
  <c r="L62" i="2"/>
  <c r="L73" i="2" s="1"/>
  <c r="L79" i="2" s="1"/>
  <c r="L81" i="2" s="1"/>
  <c r="DO29" i="15"/>
  <c r="DO276" i="15"/>
  <c r="DO68" i="15"/>
  <c r="DO148" i="15"/>
  <c r="DO22" i="15"/>
  <c r="DO116" i="15"/>
  <c r="DO84" i="15"/>
  <c r="DO18" i="15"/>
  <c r="DO100" i="15"/>
  <c r="DO19" i="15"/>
  <c r="AI107" i="16"/>
  <c r="AH107" i="16"/>
  <c r="AG107" i="16"/>
  <c r="AF107" i="16"/>
  <c r="AE107" i="16"/>
  <c r="AD107" i="16"/>
  <c r="AC107" i="16"/>
  <c r="AB107" i="16"/>
  <c r="AA107" i="16"/>
  <c r="Z107" i="16"/>
  <c r="Y107" i="16"/>
  <c r="X107" i="16"/>
  <c r="W107" i="16"/>
  <c r="V107" i="16"/>
  <c r="U107" i="16"/>
  <c r="T107" i="16"/>
  <c r="S107" i="16"/>
  <c r="R107" i="16"/>
  <c r="Q107" i="16"/>
  <c r="P107" i="16"/>
  <c r="O107" i="16"/>
  <c r="N107" i="16"/>
  <c r="M107" i="16"/>
  <c r="L107" i="16"/>
  <c r="K107" i="16"/>
  <c r="J107" i="16"/>
  <c r="I107" i="16"/>
  <c r="AI106" i="16"/>
  <c r="AH106" i="16"/>
  <c r="AG106" i="16"/>
  <c r="AF106" i="16"/>
  <c r="AE106" i="16"/>
  <c r="AD106" i="16"/>
  <c r="AC106" i="16"/>
  <c r="AB106" i="16"/>
  <c r="AA106" i="16"/>
  <c r="Z106" i="16"/>
  <c r="Y106" i="16"/>
  <c r="X106" i="16"/>
  <c r="W106" i="16"/>
  <c r="V106" i="16"/>
  <c r="U106" i="16"/>
  <c r="T106" i="16"/>
  <c r="S106" i="16"/>
  <c r="R106" i="16"/>
  <c r="Q106" i="16"/>
  <c r="P106" i="16"/>
  <c r="O106" i="16"/>
  <c r="N106" i="16"/>
  <c r="M106" i="16"/>
  <c r="L106" i="16"/>
  <c r="K106" i="16"/>
  <c r="J106" i="16"/>
  <c r="I106" i="16"/>
  <c r="AI105" i="16"/>
  <c r="AH105" i="16"/>
  <c r="AG105" i="16"/>
  <c r="AF105" i="16"/>
  <c r="AE105" i="16"/>
  <c r="AD105" i="16"/>
  <c r="AC105" i="16"/>
  <c r="AB105" i="16"/>
  <c r="AA105" i="16"/>
  <c r="Z105" i="16"/>
  <c r="Y105" i="16"/>
  <c r="X105" i="16"/>
  <c r="W105" i="16"/>
  <c r="V105" i="16"/>
  <c r="U105" i="16"/>
  <c r="T105" i="16"/>
  <c r="S105" i="16"/>
  <c r="R105" i="16"/>
  <c r="Q105" i="16"/>
  <c r="P105" i="16"/>
  <c r="O105" i="16"/>
  <c r="N105" i="16"/>
  <c r="M105" i="16"/>
  <c r="L105" i="16"/>
  <c r="K105" i="16"/>
  <c r="J105" i="16"/>
  <c r="I105" i="16"/>
  <c r="AI104" i="16"/>
  <c r="AH104" i="16"/>
  <c r="AG104" i="16"/>
  <c r="AF104" i="16"/>
  <c r="AE104" i="16"/>
  <c r="AD104" i="16"/>
  <c r="AC104" i="16"/>
  <c r="AB104" i="16"/>
  <c r="AA104" i="16"/>
  <c r="Z104" i="16"/>
  <c r="Y104" i="16"/>
  <c r="X104" i="16"/>
  <c r="W104" i="16"/>
  <c r="V104" i="16"/>
  <c r="U104" i="16"/>
  <c r="T104" i="16"/>
  <c r="S104" i="16"/>
  <c r="R104" i="16"/>
  <c r="Q104" i="16"/>
  <c r="P104" i="16"/>
  <c r="O104" i="16"/>
  <c r="N104" i="16"/>
  <c r="M104" i="16"/>
  <c r="L104" i="16"/>
  <c r="K104" i="16"/>
  <c r="J104" i="16"/>
  <c r="I104" i="16"/>
  <c r="AI109" i="16"/>
  <c r="AH109" i="16"/>
  <c r="AG109" i="16"/>
  <c r="AF109" i="16"/>
  <c r="AE109" i="16"/>
  <c r="AD109" i="16"/>
  <c r="AC109" i="16"/>
  <c r="AB109" i="16"/>
  <c r="AA109" i="16"/>
  <c r="Z109" i="16"/>
  <c r="Y109" i="16"/>
  <c r="X109" i="16"/>
  <c r="W109" i="16"/>
  <c r="V109" i="16"/>
  <c r="U109" i="16"/>
  <c r="T109" i="16"/>
  <c r="S109" i="16"/>
  <c r="R109" i="16"/>
  <c r="Q109" i="16"/>
  <c r="P109" i="16"/>
  <c r="O109" i="16"/>
  <c r="N109" i="16"/>
  <c r="BD109" i="16"/>
  <c r="BC109" i="16"/>
  <c r="BB109" i="16"/>
  <c r="BA109" i="16"/>
  <c r="AZ109" i="16"/>
  <c r="AY109" i="16"/>
  <c r="AX109" i="16"/>
  <c r="AW109" i="16"/>
  <c r="AV109" i="16"/>
  <c r="AU109" i="16"/>
  <c r="AT109" i="16"/>
  <c r="AS109" i="16"/>
  <c r="AR109" i="16"/>
  <c r="AQ109" i="16"/>
  <c r="AP109" i="16"/>
  <c r="AO109" i="16"/>
  <c r="AN109" i="16"/>
  <c r="AM109" i="16"/>
  <c r="AL109" i="16"/>
  <c r="AK109" i="16"/>
  <c r="AJ109" i="16"/>
  <c r="BD108" i="16"/>
  <c r="BC108" i="16"/>
  <c r="BB108" i="16"/>
  <c r="BA108" i="16"/>
  <c r="AZ108" i="16"/>
  <c r="AY108" i="16"/>
  <c r="AX108" i="16"/>
  <c r="AW108" i="16"/>
  <c r="AV108" i="16"/>
  <c r="AU108" i="16"/>
  <c r="AT108" i="16"/>
  <c r="AS108" i="16"/>
  <c r="AR108" i="16"/>
  <c r="AQ108" i="16"/>
  <c r="AP108" i="16"/>
  <c r="AO108" i="16"/>
  <c r="AN108" i="16"/>
  <c r="AM108" i="16"/>
  <c r="AL108" i="16"/>
  <c r="AK108" i="16"/>
  <c r="AJ108" i="16"/>
  <c r="BD107" i="16"/>
  <c r="BC107" i="16"/>
  <c r="BB107" i="16"/>
  <c r="BA107" i="16"/>
  <c r="AZ107" i="16"/>
  <c r="AY107" i="16"/>
  <c r="AX107" i="16"/>
  <c r="AW107" i="16"/>
  <c r="AV107" i="16"/>
  <c r="AU107" i="16"/>
  <c r="AT107" i="16"/>
  <c r="AS107" i="16"/>
  <c r="AR107" i="16"/>
  <c r="AQ107" i="16"/>
  <c r="AP107" i="16"/>
  <c r="AO107" i="16"/>
  <c r="AN107" i="16"/>
  <c r="AM107" i="16"/>
  <c r="AL107" i="16"/>
  <c r="AK107" i="16"/>
  <c r="AJ107" i="16"/>
  <c r="BD106" i="16"/>
  <c r="BC106" i="16"/>
  <c r="BB106" i="16"/>
  <c r="BA106" i="16"/>
  <c r="AZ106" i="16"/>
  <c r="AY106" i="16"/>
  <c r="AX106" i="16"/>
  <c r="AW106" i="16"/>
  <c r="AV106" i="16"/>
  <c r="AU106" i="16"/>
  <c r="AT106" i="16"/>
  <c r="AS106" i="16"/>
  <c r="AR106" i="16"/>
  <c r="AQ106" i="16"/>
  <c r="AP106" i="16"/>
  <c r="AO106" i="16"/>
  <c r="AN106" i="16"/>
  <c r="AM106" i="16"/>
  <c r="AL106" i="16"/>
  <c r="AK106" i="16"/>
  <c r="AJ106" i="16"/>
  <c r="BD105" i="16"/>
  <c r="BC105" i="16"/>
  <c r="BB105" i="16"/>
  <c r="BA105" i="16"/>
  <c r="AZ105" i="16"/>
  <c r="AY105" i="16"/>
  <c r="AX105" i="16"/>
  <c r="AW105" i="16"/>
  <c r="AV105" i="16"/>
  <c r="AU105" i="16"/>
  <c r="AT105" i="16"/>
  <c r="AS105" i="16"/>
  <c r="AR105" i="16"/>
  <c r="AQ105" i="16"/>
  <c r="AP105" i="16"/>
  <c r="AO105" i="16"/>
  <c r="AN105" i="16"/>
  <c r="AM105" i="16"/>
  <c r="AL105" i="16"/>
  <c r="AK105" i="16"/>
  <c r="AJ105" i="16"/>
  <c r="BD104" i="16"/>
  <c r="BC104" i="16"/>
  <c r="BB104" i="16"/>
  <c r="BA104" i="16"/>
  <c r="AZ104" i="16"/>
  <c r="AY104" i="16"/>
  <c r="AX104" i="16"/>
  <c r="AW104" i="16"/>
  <c r="AV104" i="16"/>
  <c r="AU104" i="16"/>
  <c r="AT104" i="16"/>
  <c r="AS104" i="16"/>
  <c r="AR104" i="16"/>
  <c r="AQ104" i="16"/>
  <c r="AP104" i="16"/>
  <c r="AO104" i="16"/>
  <c r="AN104" i="16"/>
  <c r="AM104" i="16"/>
  <c r="AL104" i="16"/>
  <c r="AK104" i="16"/>
  <c r="AJ104" i="16"/>
  <c r="AS12" i="15"/>
  <c r="AT12" i="15" s="1"/>
  <c r="AU12" i="15" s="1"/>
  <c r="AV12" i="15" s="1"/>
  <c r="AW12" i="15" s="1"/>
  <c r="AX12" i="15" s="1"/>
  <c r="AY12" i="15" s="1"/>
  <c r="AZ12" i="15" s="1"/>
  <c r="BA12" i="15" s="1"/>
  <c r="BB12" i="15" s="1"/>
  <c r="BC12" i="15" s="1"/>
  <c r="BD12" i="15" s="1"/>
  <c r="BE12" i="15" s="1"/>
  <c r="BF12" i="15" s="1"/>
  <c r="BG12" i="15" s="1"/>
  <c r="BH12" i="15" s="1"/>
  <c r="BI12" i="15" s="1"/>
  <c r="BJ12" i="15" s="1"/>
  <c r="BK12" i="15" s="1"/>
  <c r="BL12" i="15" s="1"/>
  <c r="BM12" i="15" s="1"/>
  <c r="BN12" i="15" s="1"/>
  <c r="BO12" i="15" s="1"/>
  <c r="BP12" i="15" s="1"/>
  <c r="BQ12" i="15" s="1"/>
  <c r="BR12" i="15" s="1"/>
  <c r="BS12" i="15" s="1"/>
  <c r="BT12" i="15" s="1"/>
  <c r="BU12" i="15" s="1"/>
  <c r="BV12" i="15" s="1"/>
  <c r="BW12" i="15" s="1"/>
  <c r="BX12" i="15" s="1"/>
  <c r="BY12" i="15" s="1"/>
  <c r="BZ12" i="15" s="1"/>
  <c r="CA12" i="15" s="1"/>
  <c r="CB12" i="15" s="1"/>
  <c r="CC12" i="15" s="1"/>
  <c r="CD12" i="15" s="1"/>
  <c r="CE12" i="15" s="1"/>
  <c r="CF12" i="15" s="1"/>
  <c r="CG12" i="15" s="1"/>
  <c r="CH12" i="15" s="1"/>
  <c r="CI12" i="15" s="1"/>
  <c r="CJ12" i="15" s="1"/>
  <c r="CK12" i="15" s="1"/>
  <c r="CL12" i="15" s="1"/>
  <c r="CM12" i="15" s="1"/>
  <c r="CN12" i="15" s="1"/>
  <c r="CO12" i="15" s="1"/>
  <c r="CP12" i="15" s="1"/>
  <c r="CQ12" i="15" s="1"/>
  <c r="CR12" i="15" s="1"/>
  <c r="CS12" i="15" s="1"/>
  <c r="CT12" i="15" s="1"/>
  <c r="CU12" i="15" s="1"/>
  <c r="CV12" i="15" s="1"/>
  <c r="CW12" i="15" s="1"/>
  <c r="CX12" i="15" s="1"/>
  <c r="CY12" i="15" s="1"/>
  <c r="CZ12" i="15" s="1"/>
  <c r="DA12" i="15" s="1"/>
  <c r="DB12" i="15" s="1"/>
  <c r="DC12" i="15" s="1"/>
  <c r="DD12" i="15" s="1"/>
  <c r="DE12" i="15" s="1"/>
  <c r="DF12" i="15" s="1"/>
  <c r="DG12" i="15" s="1"/>
  <c r="DH12" i="15" s="1"/>
  <c r="DI12" i="15" s="1"/>
  <c r="DJ12" i="15" s="1"/>
  <c r="DK12" i="15" s="1"/>
  <c r="DL12" i="15" s="1"/>
  <c r="DM12" i="15" s="1"/>
  <c r="DN12" i="15" s="1"/>
  <c r="DO12" i="15" s="1"/>
  <c r="DP12" i="15" s="1"/>
  <c r="DQ12" i="15" s="1"/>
  <c r="DR12" i="15" s="1"/>
  <c r="DS12" i="15" s="1"/>
  <c r="DT12" i="15" s="1"/>
  <c r="DU12" i="15" s="1"/>
  <c r="DV12" i="15" s="1"/>
  <c r="DW12" i="15" s="1"/>
  <c r="DX12" i="15" s="1"/>
  <c r="DY12" i="15" s="1"/>
  <c r="DZ12" i="15" s="1"/>
  <c r="EA12" i="15" s="1"/>
  <c r="EB12" i="15" s="1"/>
  <c r="EC12" i="15" s="1"/>
  <c r="ED12" i="15" s="1"/>
  <c r="EE12" i="15" s="1"/>
  <c r="EF12" i="15" s="1"/>
  <c r="EG12" i="15" s="1"/>
  <c r="EH12" i="15" s="1"/>
  <c r="EI12" i="15" s="1"/>
  <c r="EJ12" i="15" s="1"/>
  <c r="EK12" i="15" s="1"/>
  <c r="EL12" i="15" s="1"/>
  <c r="EM12" i="15" s="1"/>
  <c r="EN12" i="15" s="1"/>
  <c r="EO12" i="15" s="1"/>
  <c r="AQ12" i="15"/>
  <c r="AP12" i="15" s="1"/>
  <c r="AO12" i="15" s="1"/>
  <c r="AN12" i="15" s="1"/>
  <c r="AM12" i="15" s="1"/>
  <c r="AL12" i="15" s="1"/>
  <c r="AK12" i="15" s="1"/>
  <c r="AJ12" i="15" s="1"/>
  <c r="AI12" i="15" s="1"/>
  <c r="AH12" i="15" s="1"/>
  <c r="AG12" i="15" s="1"/>
  <c r="AF12" i="15" s="1"/>
  <c r="AE12" i="15" s="1"/>
  <c r="AD12" i="15" s="1"/>
  <c r="AC12" i="15" s="1"/>
  <c r="AB12" i="15" s="1"/>
  <c r="AA12" i="15" s="1"/>
  <c r="Z12" i="15" s="1"/>
  <c r="Y12" i="15" s="1"/>
  <c r="X12" i="15" s="1"/>
  <c r="W12" i="15" s="1"/>
  <c r="V12" i="15" s="1"/>
  <c r="U12" i="15" s="1"/>
  <c r="T12" i="15" s="1"/>
  <c r="S12" i="15" s="1"/>
  <c r="R12" i="15" s="1"/>
  <c r="Q12" i="15" s="1"/>
  <c r="P12" i="15" s="1"/>
  <c r="O12" i="15" s="1"/>
  <c r="N12" i="15" s="1"/>
  <c r="M12" i="15" s="1"/>
  <c r="L12" i="15" s="1"/>
  <c r="K12" i="15" s="1"/>
  <c r="J12" i="15" s="1"/>
  <c r="I12" i="15" s="1"/>
  <c r="H12" i="15" s="1"/>
  <c r="DN191" i="16"/>
  <c r="DM191" i="16"/>
  <c r="DK191" i="16"/>
  <c r="DJ191" i="16"/>
  <c r="DH191" i="16"/>
  <c r="DG191" i="16"/>
  <c r="DE191" i="16"/>
  <c r="DD191" i="16"/>
  <c r="DB191" i="16"/>
  <c r="DA191" i="16"/>
  <c r="CY191" i="16"/>
  <c r="CX191" i="16"/>
  <c r="CW191" i="16"/>
  <c r="CV191" i="16"/>
  <c r="CU191" i="16"/>
  <c r="CT191" i="16"/>
  <c r="CS191" i="16"/>
  <c r="CR191" i="16"/>
  <c r="CQ191" i="16"/>
  <c r="CP191" i="16"/>
  <c r="CO191" i="16"/>
  <c r="CM191" i="16"/>
  <c r="CL191" i="16"/>
  <c r="CK191" i="16"/>
  <c r="CJ191" i="16"/>
  <c r="CI191" i="16"/>
  <c r="CH191" i="16"/>
  <c r="CG191" i="16"/>
  <c r="CF191" i="16"/>
  <c r="CE191" i="16"/>
  <c r="CD191" i="16"/>
  <c r="CC191" i="16"/>
  <c r="CA191" i="16"/>
  <c r="BZ191" i="16"/>
  <c r="BY191" i="16"/>
  <c r="BX191" i="16"/>
  <c r="BW191" i="16"/>
  <c r="BV191" i="16"/>
  <c r="BU191" i="16"/>
  <c r="BT191" i="16"/>
  <c r="BS191" i="16"/>
  <c r="BR191" i="16"/>
  <c r="BQ191" i="16"/>
  <c r="BO191" i="16"/>
  <c r="BN191" i="16"/>
  <c r="BM191" i="16"/>
  <c r="BL191" i="16"/>
  <c r="BK191" i="16"/>
  <c r="BJ191" i="16"/>
  <c r="BI191" i="16"/>
  <c r="BH191" i="16"/>
  <c r="BG191" i="16"/>
  <c r="BF191" i="16"/>
  <c r="BE191" i="16"/>
  <c r="DN190" i="16"/>
  <c r="DM190" i="16"/>
  <c r="DK190" i="16"/>
  <c r="DJ190" i="16"/>
  <c r="DH190" i="16"/>
  <c r="DG190" i="16"/>
  <c r="DE190" i="16"/>
  <c r="DD190" i="16"/>
  <c r="DB190" i="16"/>
  <c r="DA190" i="16"/>
  <c r="CY190" i="16"/>
  <c r="CX190" i="16"/>
  <c r="CW190" i="16"/>
  <c r="CV190" i="16"/>
  <c r="CU190" i="16"/>
  <c r="CT190" i="16"/>
  <c r="CS190" i="16"/>
  <c r="CR190" i="16"/>
  <c r="CQ190" i="16"/>
  <c r="CP190" i="16"/>
  <c r="CO190" i="16"/>
  <c r="CM190" i="16"/>
  <c r="CL190" i="16"/>
  <c r="CK190" i="16"/>
  <c r="CJ190" i="16"/>
  <c r="CI190" i="16"/>
  <c r="CH190" i="16"/>
  <c r="CG190" i="16"/>
  <c r="CF190" i="16"/>
  <c r="CE190" i="16"/>
  <c r="CD190" i="16"/>
  <c r="CC190" i="16"/>
  <c r="CA190" i="16"/>
  <c r="BZ190" i="16"/>
  <c r="BY190" i="16"/>
  <c r="BX190" i="16"/>
  <c r="BW190" i="16"/>
  <c r="BV190" i="16"/>
  <c r="BU190" i="16"/>
  <c r="BT190" i="16"/>
  <c r="BS190" i="16"/>
  <c r="BR190" i="16"/>
  <c r="BQ190" i="16"/>
  <c r="BO190" i="16"/>
  <c r="BN190" i="16"/>
  <c r="BM190" i="16"/>
  <c r="BL190" i="16"/>
  <c r="BK190" i="16"/>
  <c r="BJ190" i="16"/>
  <c r="BI190" i="16"/>
  <c r="BH190" i="16"/>
  <c r="BG190" i="16"/>
  <c r="BF190" i="16"/>
  <c r="BE190" i="16"/>
  <c r="DO119" i="16" l="1"/>
  <c r="DN119" i="16"/>
  <c r="DM119" i="16"/>
  <c r="DL119" i="16"/>
  <c r="DK119" i="16"/>
  <c r="DJ119" i="16"/>
  <c r="DI119" i="16"/>
  <c r="DH119" i="16"/>
  <c r="DG119" i="16"/>
  <c r="DF119" i="16"/>
  <c r="DE119" i="16"/>
  <c r="DD119" i="16"/>
  <c r="DC119" i="16"/>
  <c r="DB119" i="16"/>
  <c r="DA119" i="16"/>
  <c r="BL119" i="16"/>
  <c r="BE119" i="16"/>
  <c r="BG119" i="16"/>
  <c r="BI119" i="16"/>
  <c r="BK119" i="16"/>
  <c r="BP119" i="16"/>
  <c r="BS119" i="16"/>
  <c r="BU119" i="16"/>
  <c r="BW119" i="16"/>
  <c r="BY119" i="16"/>
  <c r="CA119" i="16"/>
  <c r="CC119" i="16"/>
  <c r="CE119" i="16"/>
  <c r="CG119" i="16"/>
  <c r="CI119" i="16"/>
  <c r="CK119" i="16"/>
  <c r="CM119" i="16"/>
  <c r="CO119" i="16"/>
  <c r="CQ119" i="16"/>
  <c r="CS119" i="16"/>
  <c r="CU119" i="16"/>
  <c r="CV119" i="16"/>
  <c r="CW119" i="16"/>
  <c r="CX119" i="16"/>
  <c r="CY119" i="16"/>
  <c r="CZ119" i="16"/>
  <c r="BF119" i="16"/>
  <c r="BH119" i="16"/>
  <c r="BJ119" i="16"/>
  <c r="BM119" i="16"/>
  <c r="BN119" i="16"/>
  <c r="BO119" i="16"/>
  <c r="BQ119" i="16"/>
  <c r="BR119" i="16"/>
  <c r="BT119" i="16"/>
  <c r="BV119" i="16"/>
  <c r="BX119" i="16"/>
  <c r="BZ119" i="16"/>
  <c r="CB119" i="16"/>
  <c r="CD119" i="16"/>
  <c r="CF119" i="16"/>
  <c r="CH119" i="16"/>
  <c r="CJ119" i="16"/>
  <c r="CL119" i="16"/>
  <c r="CN119" i="16"/>
  <c r="CP119" i="16"/>
  <c r="CR119" i="16"/>
  <c r="CT119" i="16"/>
  <c r="DO190" i="16"/>
  <c r="DC190" i="16"/>
  <c r="DI191" i="16"/>
  <c r="DO191" i="16"/>
  <c r="DF191" i="16"/>
  <c r="DF190" i="16"/>
  <c r="DI190" i="16"/>
  <c r="DC191" i="16"/>
  <c r="BP191" i="16"/>
  <c r="CZ191" i="16"/>
  <c r="CB191" i="16"/>
  <c r="CN191" i="16"/>
  <c r="DL191" i="16"/>
  <c r="BP190" i="16"/>
  <c r="CB190" i="16"/>
  <c r="CN190" i="16"/>
  <c r="CZ190" i="16"/>
  <c r="DL190" i="16"/>
  <c r="ET12" i="15"/>
  <c r="BI120" i="16"/>
  <c r="BM120" i="16"/>
  <c r="BU120" i="16"/>
  <c r="BY120" i="16"/>
  <c r="CG120" i="16"/>
  <c r="CK120" i="16"/>
  <c r="DI120" i="16"/>
  <c r="BG120" i="16"/>
  <c r="BK120" i="16"/>
  <c r="BO120" i="16"/>
  <c r="BS120" i="16"/>
  <c r="BW120" i="16"/>
  <c r="CA120" i="16"/>
  <c r="CE120" i="16"/>
  <c r="CI120" i="16"/>
  <c r="CM120" i="16"/>
  <c r="CQ120" i="16"/>
  <c r="CU120" i="16"/>
  <c r="CY120" i="16"/>
  <c r="DC120" i="16"/>
  <c r="DK120" i="16"/>
  <c r="CS120" i="16"/>
  <c r="CW120" i="16"/>
  <c r="DE120" i="16"/>
  <c r="BE120" i="16"/>
  <c r="BQ120" i="16"/>
  <c r="CC120" i="16"/>
  <c r="CO120" i="16"/>
  <c r="DA120" i="16"/>
  <c r="DM120" i="16"/>
  <c r="DG120" i="16"/>
  <c r="DO120" i="16"/>
  <c r="BF120" i="16"/>
  <c r="BJ120" i="16"/>
  <c r="BN120" i="16"/>
  <c r="BR120" i="16"/>
  <c r="BV120" i="16"/>
  <c r="BZ120" i="16"/>
  <c r="CD120" i="16"/>
  <c r="CH120" i="16"/>
  <c r="CL120" i="16"/>
  <c r="CP120" i="16"/>
  <c r="CT120" i="16"/>
  <c r="CX120" i="16"/>
  <c r="DB120" i="16"/>
  <c r="DF120" i="16"/>
  <c r="DJ120" i="16"/>
  <c r="DN120" i="16"/>
  <c r="BH120" i="16"/>
  <c r="BL120" i="16"/>
  <c r="BP120" i="16"/>
  <c r="BT120" i="16"/>
  <c r="BX120" i="16"/>
  <c r="CB120" i="16"/>
  <c r="CF120" i="16"/>
  <c r="CJ120" i="16"/>
  <c r="CN120" i="16"/>
  <c r="CR120" i="16"/>
  <c r="CV120" i="16"/>
  <c r="CZ120" i="16"/>
  <c r="DD120" i="16"/>
  <c r="DH120" i="16"/>
  <c r="DL120" i="16"/>
  <c r="AT9" i="16" l="1"/>
  <c r="AT8" i="16" s="1"/>
  <c r="AT6" i="16" l="1"/>
  <c r="AU9" i="16"/>
  <c r="AU8" i="16" s="1"/>
  <c r="DN28" i="15"/>
  <c r="DN27" i="15"/>
  <c r="DN26" i="15"/>
  <c r="DN25" i="15"/>
  <c r="DN24" i="15"/>
  <c r="DN23" i="15"/>
  <c r="DN21" i="15"/>
  <c r="DN189" i="16"/>
  <c r="DN188" i="16"/>
  <c r="DN187" i="16"/>
  <c r="DN186" i="16"/>
  <c r="DN185" i="16"/>
  <c r="DN184" i="16"/>
  <c r="DN183" i="16"/>
  <c r="DN182" i="16"/>
  <c r="DN181" i="16"/>
  <c r="DN180" i="16"/>
  <c r="DN179" i="16"/>
  <c r="DN178" i="16"/>
  <c r="DN177" i="16"/>
  <c r="DN176" i="16"/>
  <c r="DM28" i="15"/>
  <c r="DM27" i="15"/>
  <c r="DM26" i="15"/>
  <c r="DM25" i="15"/>
  <c r="DM24" i="15"/>
  <c r="DM23" i="15"/>
  <c r="DM21" i="15"/>
  <c r="DN218" i="16" l="1"/>
  <c r="DO218" i="16"/>
  <c r="DO171" i="16"/>
  <c r="DN171" i="16"/>
  <c r="DO101" i="16"/>
  <c r="DN101" i="16"/>
  <c r="DO183" i="16"/>
  <c r="DO176" i="16"/>
  <c r="DO180" i="16"/>
  <c r="DO184" i="16"/>
  <c r="DO188" i="16"/>
  <c r="DO177" i="16"/>
  <c r="DO181" i="16"/>
  <c r="DO185" i="16"/>
  <c r="DO189" i="16"/>
  <c r="DO179" i="16"/>
  <c r="DO187" i="16"/>
  <c r="DO178" i="16"/>
  <c r="DO182" i="16"/>
  <c r="DO186" i="16"/>
  <c r="DN175" i="16"/>
  <c r="DO175" i="16"/>
  <c r="AV9" i="16"/>
  <c r="AV8" i="16" s="1"/>
  <c r="AU6" i="16"/>
  <c r="DN62" i="15"/>
  <c r="DN106" i="16"/>
  <c r="DN110" i="16"/>
  <c r="DN114" i="16"/>
  <c r="DN118" i="16"/>
  <c r="DO107" i="16"/>
  <c r="DO111" i="16"/>
  <c r="DO115" i="16"/>
  <c r="DN107" i="16"/>
  <c r="DN111" i="16"/>
  <c r="DN115" i="16"/>
  <c r="DO104" i="16"/>
  <c r="DO108" i="16"/>
  <c r="DO112" i="16"/>
  <c r="DO116" i="16"/>
  <c r="K85" i="11"/>
  <c r="K64" i="2" s="1"/>
  <c r="K69" i="11"/>
  <c r="K63" i="2" s="1"/>
  <c r="DN104" i="16"/>
  <c r="DN108" i="16"/>
  <c r="DN112" i="16"/>
  <c r="DN116" i="16"/>
  <c r="DO105" i="16"/>
  <c r="DO109" i="16"/>
  <c r="DO113" i="16"/>
  <c r="DO117" i="16"/>
  <c r="DN105" i="16"/>
  <c r="DN109" i="16"/>
  <c r="DN113" i="16"/>
  <c r="DN117" i="16"/>
  <c r="DO106" i="16"/>
  <c r="DO110" i="16"/>
  <c r="DO114" i="16"/>
  <c r="DO118" i="16"/>
  <c r="DN46" i="15"/>
  <c r="DN110" i="15"/>
  <c r="DN94" i="15"/>
  <c r="DN142" i="15"/>
  <c r="DN59" i="15"/>
  <c r="DN267" i="15"/>
  <c r="DN75" i="15"/>
  <c r="DN270" i="15"/>
  <c r="DM251" i="15"/>
  <c r="DN78" i="15"/>
  <c r="DN91" i="15"/>
  <c r="DN139" i="15"/>
  <c r="DM62" i="15"/>
  <c r="DN43" i="15"/>
  <c r="DN107" i="15"/>
  <c r="DN251" i="15"/>
  <c r="DN254" i="15"/>
  <c r="DM59" i="15"/>
  <c r="DM91" i="15"/>
  <c r="DM94" i="15"/>
  <c r="DM139" i="15"/>
  <c r="DM142" i="15"/>
  <c r="DM110" i="15"/>
  <c r="DM254" i="15"/>
  <c r="DM107" i="15"/>
  <c r="DM43" i="15"/>
  <c r="DM46" i="15"/>
  <c r="DM75" i="15"/>
  <c r="DM78" i="15"/>
  <c r="DM267" i="15"/>
  <c r="DM270" i="15"/>
  <c r="O62" i="14"/>
  <c r="DM189" i="16"/>
  <c r="DM188" i="16"/>
  <c r="DM187" i="16"/>
  <c r="DM186" i="16"/>
  <c r="DM185" i="16"/>
  <c r="DM184" i="16"/>
  <c r="DM183" i="16"/>
  <c r="DM182" i="16"/>
  <c r="DM181" i="16"/>
  <c r="DM180" i="16"/>
  <c r="DM179" i="16"/>
  <c r="DM178" i="16"/>
  <c r="DM177" i="16"/>
  <c r="DM176" i="16"/>
  <c r="DI218" i="16"/>
  <c r="DH218" i="16"/>
  <c r="DF218" i="16"/>
  <c r="DE218" i="16"/>
  <c r="DC218" i="16"/>
  <c r="DB218" i="16"/>
  <c r="CZ218" i="16"/>
  <c r="CY218" i="16"/>
  <c r="CW218" i="16"/>
  <c r="CU218" i="16"/>
  <c r="CT218" i="16"/>
  <c r="CS218" i="16"/>
  <c r="CR218" i="16"/>
  <c r="CQ218" i="16"/>
  <c r="CP218" i="16"/>
  <c r="CO218" i="16"/>
  <c r="CN218" i="16"/>
  <c r="CM218" i="16"/>
  <c r="CK218" i="16"/>
  <c r="CJ218" i="16"/>
  <c r="CI218" i="16"/>
  <c r="CH218" i="16"/>
  <c r="CG218" i="16"/>
  <c r="CF218" i="16"/>
  <c r="CE218" i="16"/>
  <c r="CD218" i="16"/>
  <c r="CC218" i="16"/>
  <c r="CB218" i="16"/>
  <c r="CA218" i="16"/>
  <c r="BY218" i="16"/>
  <c r="BX218" i="16"/>
  <c r="BW218" i="16"/>
  <c r="BV218" i="16"/>
  <c r="BT218" i="16"/>
  <c r="BS218" i="16"/>
  <c r="BR218" i="16"/>
  <c r="BQ218" i="16"/>
  <c r="BP218" i="16"/>
  <c r="BO218" i="16"/>
  <c r="BM218" i="16"/>
  <c r="BL218" i="16"/>
  <c r="BK218" i="16"/>
  <c r="BJ218" i="16"/>
  <c r="BI218" i="16"/>
  <c r="BH218" i="16"/>
  <c r="BG218" i="16"/>
  <c r="BF218" i="16"/>
  <c r="BE218" i="16"/>
  <c r="DK189" i="16"/>
  <c r="DJ189" i="16"/>
  <c r="DH189" i="16"/>
  <c r="DG189" i="16"/>
  <c r="DE189" i="16"/>
  <c r="DD189" i="16"/>
  <c r="DB189" i="16"/>
  <c r="DA189" i="16"/>
  <c r="DK188" i="16"/>
  <c r="DJ188" i="16"/>
  <c r="DH188" i="16"/>
  <c r="DG188" i="16"/>
  <c r="DE188" i="16"/>
  <c r="DD188" i="16"/>
  <c r="DB188" i="16"/>
  <c r="DA188" i="16"/>
  <c r="CY188" i="16"/>
  <c r="CX188" i="16"/>
  <c r="CW188" i="16"/>
  <c r="CV188" i="16"/>
  <c r="CU188" i="16"/>
  <c r="CT188" i="16"/>
  <c r="CS188" i="16"/>
  <c r="CR188" i="16"/>
  <c r="CQ188" i="16"/>
  <c r="CP188" i="16"/>
  <c r="CO188" i="16"/>
  <c r="DK187" i="16"/>
  <c r="DJ187" i="16"/>
  <c r="DH187" i="16"/>
  <c r="DG187" i="16"/>
  <c r="DE187" i="16"/>
  <c r="DD187" i="16"/>
  <c r="DB187" i="16"/>
  <c r="DA187" i="16"/>
  <c r="CY187" i="16"/>
  <c r="CX187" i="16"/>
  <c r="CW187" i="16"/>
  <c r="CV187" i="16"/>
  <c r="CU187" i="16"/>
  <c r="CT187" i="16"/>
  <c r="CS187" i="16"/>
  <c r="CR187" i="16"/>
  <c r="CQ187" i="16"/>
  <c r="CP187" i="16"/>
  <c r="CO187" i="16"/>
  <c r="DK186" i="16"/>
  <c r="DJ186" i="16"/>
  <c r="DH186" i="16"/>
  <c r="DG186" i="16"/>
  <c r="DE186" i="16"/>
  <c r="DD186" i="16"/>
  <c r="DB186" i="16"/>
  <c r="DA186" i="16"/>
  <c r="CY186" i="16"/>
  <c r="CX186" i="16"/>
  <c r="CW186" i="16"/>
  <c r="CV186" i="16"/>
  <c r="CU186" i="16"/>
  <c r="CT186" i="16"/>
  <c r="CS186" i="16"/>
  <c r="CR186" i="16"/>
  <c r="CQ186" i="16"/>
  <c r="CP186" i="16"/>
  <c r="CO186" i="16"/>
  <c r="CM186" i="16"/>
  <c r="CL186" i="16"/>
  <c r="CK186" i="16"/>
  <c r="CJ186" i="16"/>
  <c r="CI186" i="16"/>
  <c r="CH186" i="16"/>
  <c r="CG186" i="16"/>
  <c r="CF186" i="16"/>
  <c r="CE186" i="16"/>
  <c r="CD186" i="16"/>
  <c r="CC186" i="16"/>
  <c r="CA186" i="16"/>
  <c r="BZ186" i="16"/>
  <c r="BY186" i="16"/>
  <c r="BX186" i="16"/>
  <c r="BW186" i="16"/>
  <c r="BV186" i="16"/>
  <c r="BU186" i="16"/>
  <c r="BT186" i="16"/>
  <c r="BS186" i="16"/>
  <c r="BR186" i="16"/>
  <c r="BQ186" i="16"/>
  <c r="BO186" i="16"/>
  <c r="BN186" i="16"/>
  <c r="BM186" i="16"/>
  <c r="BL186" i="16"/>
  <c r="BK186" i="16"/>
  <c r="BJ186" i="16"/>
  <c r="BI186" i="16"/>
  <c r="BH186" i="16"/>
  <c r="BG186" i="16"/>
  <c r="BF186" i="16"/>
  <c r="BE186" i="16"/>
  <c r="DK185" i="16"/>
  <c r="DJ185" i="16"/>
  <c r="DH185" i="16"/>
  <c r="DG185" i="16"/>
  <c r="DE185" i="16"/>
  <c r="DD185" i="16"/>
  <c r="DB185" i="16"/>
  <c r="DA185" i="16"/>
  <c r="CY185" i="16"/>
  <c r="CX185" i="16"/>
  <c r="CW185" i="16"/>
  <c r="CV185" i="16"/>
  <c r="CU185" i="16"/>
  <c r="CT185" i="16"/>
  <c r="CS185" i="16"/>
  <c r="CR185" i="16"/>
  <c r="CQ185" i="16"/>
  <c r="CP185" i="16"/>
  <c r="CO185" i="16"/>
  <c r="CM185" i="16"/>
  <c r="CL185" i="16"/>
  <c r="CK185" i="16"/>
  <c r="CJ185" i="16"/>
  <c r="CI185" i="16"/>
  <c r="CH185" i="16"/>
  <c r="CG185" i="16"/>
  <c r="CF185" i="16"/>
  <c r="CE185" i="16"/>
  <c r="CD185" i="16"/>
  <c r="CC185" i="16"/>
  <c r="CA185" i="16"/>
  <c r="BZ185" i="16"/>
  <c r="BY185" i="16"/>
  <c r="BX185" i="16"/>
  <c r="BW185" i="16"/>
  <c r="BV185" i="16"/>
  <c r="BU185" i="16"/>
  <c r="BT185" i="16"/>
  <c r="BS185" i="16"/>
  <c r="BR185" i="16"/>
  <c r="BQ185" i="16"/>
  <c r="BO185" i="16"/>
  <c r="BN185" i="16"/>
  <c r="BM185" i="16"/>
  <c r="BL185" i="16"/>
  <c r="BK185" i="16"/>
  <c r="BJ185" i="16"/>
  <c r="BI185" i="16"/>
  <c r="BH185" i="16"/>
  <c r="BG185" i="16"/>
  <c r="BF185" i="16"/>
  <c r="BE185" i="16"/>
  <c r="DK184" i="16"/>
  <c r="DJ184" i="16"/>
  <c r="DH184" i="16"/>
  <c r="DG184" i="16"/>
  <c r="DE184" i="16"/>
  <c r="DD184" i="16"/>
  <c r="DB184" i="16"/>
  <c r="DA184" i="16"/>
  <c r="CY184" i="16"/>
  <c r="CX184" i="16"/>
  <c r="CW184" i="16"/>
  <c r="CV184" i="16"/>
  <c r="CU184" i="16"/>
  <c r="CT184" i="16"/>
  <c r="CS184" i="16"/>
  <c r="CR184" i="16"/>
  <c r="CQ184" i="16"/>
  <c r="CP184" i="16"/>
  <c r="CO184" i="16"/>
  <c r="CM184" i="16"/>
  <c r="CL184" i="16"/>
  <c r="CK184" i="16"/>
  <c r="CJ184" i="16"/>
  <c r="CI184" i="16"/>
  <c r="CH184" i="16"/>
  <c r="CG184" i="16"/>
  <c r="CF184" i="16"/>
  <c r="CE184" i="16"/>
  <c r="CD184" i="16"/>
  <c r="CC184" i="16"/>
  <c r="CA184" i="16"/>
  <c r="BZ184" i="16"/>
  <c r="BY184" i="16"/>
  <c r="BX184" i="16"/>
  <c r="BW184" i="16"/>
  <c r="BV184" i="16"/>
  <c r="BU184" i="16"/>
  <c r="BT184" i="16"/>
  <c r="BS184" i="16"/>
  <c r="BR184" i="16"/>
  <c r="BQ184" i="16"/>
  <c r="BO184" i="16"/>
  <c r="BN184" i="16"/>
  <c r="BM184" i="16"/>
  <c r="BL184" i="16"/>
  <c r="BK184" i="16"/>
  <c r="BJ184" i="16"/>
  <c r="BI184" i="16"/>
  <c r="BH184" i="16"/>
  <c r="BG184" i="16"/>
  <c r="BF184" i="16"/>
  <c r="BE184" i="16"/>
  <c r="DK183" i="16"/>
  <c r="DJ183" i="16"/>
  <c r="DH183" i="16"/>
  <c r="DG183" i="16"/>
  <c r="DE183" i="16"/>
  <c r="DD183" i="16"/>
  <c r="DB183" i="16"/>
  <c r="DA183" i="16"/>
  <c r="CY183" i="16"/>
  <c r="CX183" i="16"/>
  <c r="CW183" i="16"/>
  <c r="CV183" i="16"/>
  <c r="CU183" i="16"/>
  <c r="CT183" i="16"/>
  <c r="CS183" i="16"/>
  <c r="CR183" i="16"/>
  <c r="CQ183" i="16"/>
  <c r="CP183" i="16"/>
  <c r="CO183" i="16"/>
  <c r="CM183" i="16"/>
  <c r="CL183" i="16"/>
  <c r="CK183" i="16"/>
  <c r="CJ183" i="16"/>
  <c r="CI183" i="16"/>
  <c r="CH183" i="16"/>
  <c r="CG183" i="16"/>
  <c r="CF183" i="16"/>
  <c r="CE183" i="16"/>
  <c r="CD183" i="16"/>
  <c r="CC183" i="16"/>
  <c r="CA183" i="16"/>
  <c r="BZ183" i="16"/>
  <c r="BY183" i="16"/>
  <c r="BX183" i="16"/>
  <c r="BW183" i="16"/>
  <c r="BV183" i="16"/>
  <c r="BU183" i="16"/>
  <c r="BT183" i="16"/>
  <c r="BS183" i="16"/>
  <c r="BR183" i="16"/>
  <c r="BQ183" i="16"/>
  <c r="BO183" i="16"/>
  <c r="BN183" i="16"/>
  <c r="BM183" i="16"/>
  <c r="BL183" i="16"/>
  <c r="BK183" i="16"/>
  <c r="BJ183" i="16"/>
  <c r="BI183" i="16"/>
  <c r="BH183" i="16"/>
  <c r="BG183" i="16"/>
  <c r="BF183" i="16"/>
  <c r="BE183" i="16"/>
  <c r="DK182" i="16"/>
  <c r="DJ182" i="16"/>
  <c r="DH182" i="16"/>
  <c r="DG182" i="16"/>
  <c r="DE182" i="16"/>
  <c r="DD182" i="16"/>
  <c r="DB182" i="16"/>
  <c r="DA182" i="16"/>
  <c r="CY182" i="16"/>
  <c r="CX182" i="16"/>
  <c r="CW182" i="16"/>
  <c r="CV182" i="16"/>
  <c r="CU182" i="16"/>
  <c r="CT182" i="16"/>
  <c r="CS182" i="16"/>
  <c r="CR182" i="16"/>
  <c r="CQ182" i="16"/>
  <c r="CP182" i="16"/>
  <c r="CO182" i="16"/>
  <c r="CM182" i="16"/>
  <c r="CL182" i="16"/>
  <c r="CK182" i="16"/>
  <c r="CJ182" i="16"/>
  <c r="CI182" i="16"/>
  <c r="CH182" i="16"/>
  <c r="CG182" i="16"/>
  <c r="CF182" i="16"/>
  <c r="CE182" i="16"/>
  <c r="CD182" i="16"/>
  <c r="CC182" i="16"/>
  <c r="CA182" i="16"/>
  <c r="BZ182" i="16"/>
  <c r="BY182" i="16"/>
  <c r="BX182" i="16"/>
  <c r="BW182" i="16"/>
  <c r="BV182" i="16"/>
  <c r="BU182" i="16"/>
  <c r="BT182" i="16"/>
  <c r="BS182" i="16"/>
  <c r="BR182" i="16"/>
  <c r="BQ182" i="16"/>
  <c r="BO182" i="16"/>
  <c r="BN182" i="16"/>
  <c r="BM182" i="16"/>
  <c r="BL182" i="16"/>
  <c r="BK182" i="16"/>
  <c r="BJ182" i="16"/>
  <c r="BI182" i="16"/>
  <c r="BH182" i="16"/>
  <c r="BG182" i="16"/>
  <c r="BF182" i="16"/>
  <c r="BE182" i="16"/>
  <c r="DK181" i="16"/>
  <c r="DJ181" i="16"/>
  <c r="DH181" i="16"/>
  <c r="DG181" i="16"/>
  <c r="DE181" i="16"/>
  <c r="DD181" i="16"/>
  <c r="DB181" i="16"/>
  <c r="DA181" i="16"/>
  <c r="CY181" i="16"/>
  <c r="CX181" i="16"/>
  <c r="CW181" i="16"/>
  <c r="CV181" i="16"/>
  <c r="CU181" i="16"/>
  <c r="CT181" i="16"/>
  <c r="CS181" i="16"/>
  <c r="CR181" i="16"/>
  <c r="CQ181" i="16"/>
  <c r="CP181" i="16"/>
  <c r="CO181" i="16"/>
  <c r="CM181" i="16"/>
  <c r="CL181" i="16"/>
  <c r="CK181" i="16"/>
  <c r="CJ181" i="16"/>
  <c r="CI181" i="16"/>
  <c r="CH181" i="16"/>
  <c r="CG181" i="16"/>
  <c r="CF181" i="16"/>
  <c r="CE181" i="16"/>
  <c r="CD181" i="16"/>
  <c r="CC181" i="16"/>
  <c r="CA181" i="16"/>
  <c r="BZ181" i="16"/>
  <c r="BY181" i="16"/>
  <c r="BX181" i="16"/>
  <c r="BW181" i="16"/>
  <c r="BV181" i="16"/>
  <c r="BU181" i="16"/>
  <c r="BT181" i="16"/>
  <c r="BS181" i="16"/>
  <c r="BR181" i="16"/>
  <c r="BQ181" i="16"/>
  <c r="BO181" i="16"/>
  <c r="BN181" i="16"/>
  <c r="BM181" i="16"/>
  <c r="BL181" i="16"/>
  <c r="BK181" i="16"/>
  <c r="BJ181" i="16"/>
  <c r="BI181" i="16"/>
  <c r="BH181" i="16"/>
  <c r="BG181" i="16"/>
  <c r="BF181" i="16"/>
  <c r="BE181" i="16"/>
  <c r="DK180" i="16"/>
  <c r="DJ180" i="16"/>
  <c r="DH180" i="16"/>
  <c r="DG180" i="16"/>
  <c r="DE180" i="16"/>
  <c r="DD180" i="16"/>
  <c r="DB180" i="16"/>
  <c r="DA180" i="16"/>
  <c r="CY180" i="16"/>
  <c r="CX180" i="16"/>
  <c r="CW180" i="16"/>
  <c r="CV180" i="16"/>
  <c r="CU180" i="16"/>
  <c r="CT180" i="16"/>
  <c r="CS180" i="16"/>
  <c r="CR180" i="16"/>
  <c r="CQ180" i="16"/>
  <c r="CP180" i="16"/>
  <c r="CO180" i="16"/>
  <c r="CM180" i="16"/>
  <c r="CL180" i="16"/>
  <c r="CK180" i="16"/>
  <c r="CJ180" i="16"/>
  <c r="CI180" i="16"/>
  <c r="CH180" i="16"/>
  <c r="CG180" i="16"/>
  <c r="CF180" i="16"/>
  <c r="CE180" i="16"/>
  <c r="CD180" i="16"/>
  <c r="CC180" i="16"/>
  <c r="CA180" i="16"/>
  <c r="BZ180" i="16"/>
  <c r="BY180" i="16"/>
  <c r="BX180" i="16"/>
  <c r="BW180" i="16"/>
  <c r="BV180" i="16"/>
  <c r="BU180" i="16"/>
  <c r="BT180" i="16"/>
  <c r="BS180" i="16"/>
  <c r="BR180" i="16"/>
  <c r="BQ180" i="16"/>
  <c r="BO180" i="16"/>
  <c r="BN180" i="16"/>
  <c r="BM180" i="16"/>
  <c r="BL180" i="16"/>
  <c r="BK180" i="16"/>
  <c r="BJ180" i="16"/>
  <c r="BI180" i="16"/>
  <c r="BH180" i="16"/>
  <c r="BG180" i="16"/>
  <c r="BF180" i="16"/>
  <c r="BE180" i="16"/>
  <c r="DK179" i="16"/>
  <c r="DJ179" i="16"/>
  <c r="DH179" i="16"/>
  <c r="DG179" i="16"/>
  <c r="DE179" i="16"/>
  <c r="DD179" i="16"/>
  <c r="DB179" i="16"/>
  <c r="DA179" i="16"/>
  <c r="CY179" i="16"/>
  <c r="CX179" i="16"/>
  <c r="CW179" i="16"/>
  <c r="CV179" i="16"/>
  <c r="CU179" i="16"/>
  <c r="CT179" i="16"/>
  <c r="CS179" i="16"/>
  <c r="CR179" i="16"/>
  <c r="CQ179" i="16"/>
  <c r="CP179" i="16"/>
  <c r="CO179" i="16"/>
  <c r="CM179" i="16"/>
  <c r="CL179" i="16"/>
  <c r="CK179" i="16"/>
  <c r="CJ179" i="16"/>
  <c r="CI179" i="16"/>
  <c r="CH179" i="16"/>
  <c r="CG179" i="16"/>
  <c r="CF179" i="16"/>
  <c r="CE179" i="16"/>
  <c r="CD179" i="16"/>
  <c r="CC179" i="16"/>
  <c r="CA179" i="16"/>
  <c r="BZ179" i="16"/>
  <c r="BY179" i="16"/>
  <c r="BX179" i="16"/>
  <c r="BW179" i="16"/>
  <c r="BV179" i="16"/>
  <c r="BU179" i="16"/>
  <c r="BT179" i="16"/>
  <c r="BS179" i="16"/>
  <c r="BR179" i="16"/>
  <c r="BQ179" i="16"/>
  <c r="BO179" i="16"/>
  <c r="BN179" i="16"/>
  <c r="BM179" i="16"/>
  <c r="BL179" i="16"/>
  <c r="BK179" i="16"/>
  <c r="BJ179" i="16"/>
  <c r="BI179" i="16"/>
  <c r="BH179" i="16"/>
  <c r="BG179" i="16"/>
  <c r="BF179" i="16"/>
  <c r="BE179" i="16"/>
  <c r="DK178" i="16"/>
  <c r="DJ178" i="16"/>
  <c r="DH178" i="16"/>
  <c r="DG178" i="16"/>
  <c r="DE178" i="16"/>
  <c r="DD178" i="16"/>
  <c r="DB178" i="16"/>
  <c r="DA178" i="16"/>
  <c r="CY178" i="16"/>
  <c r="CX178" i="16"/>
  <c r="CW178" i="16"/>
  <c r="CV178" i="16"/>
  <c r="CU178" i="16"/>
  <c r="CT178" i="16"/>
  <c r="CS178" i="16"/>
  <c r="CR178" i="16"/>
  <c r="CQ178" i="16"/>
  <c r="CP178" i="16"/>
  <c r="CO178" i="16"/>
  <c r="CM178" i="16"/>
  <c r="CL178" i="16"/>
  <c r="CK178" i="16"/>
  <c r="CJ178" i="16"/>
  <c r="CI178" i="16"/>
  <c r="CH178" i="16"/>
  <c r="CG178" i="16"/>
  <c r="CF178" i="16"/>
  <c r="CE178" i="16"/>
  <c r="CD178" i="16"/>
  <c r="CC178" i="16"/>
  <c r="CA178" i="16"/>
  <c r="BZ178" i="16"/>
  <c r="BY178" i="16"/>
  <c r="BX178" i="16"/>
  <c r="BW178" i="16"/>
  <c r="BV178" i="16"/>
  <c r="BU178" i="16"/>
  <c r="BT178" i="16"/>
  <c r="BS178" i="16"/>
  <c r="BR178" i="16"/>
  <c r="BQ178" i="16"/>
  <c r="BO178" i="16"/>
  <c r="BN178" i="16"/>
  <c r="BM178" i="16"/>
  <c r="BL178" i="16"/>
  <c r="BK178" i="16"/>
  <c r="BJ178" i="16"/>
  <c r="BI178" i="16"/>
  <c r="BH178" i="16"/>
  <c r="BG178" i="16"/>
  <c r="BF178" i="16"/>
  <c r="BE178" i="16"/>
  <c r="DK177" i="16"/>
  <c r="DJ177" i="16"/>
  <c r="DH177" i="16"/>
  <c r="DG177" i="16"/>
  <c r="DE177" i="16"/>
  <c r="DD177" i="16"/>
  <c r="DB177" i="16"/>
  <c r="DA177" i="16"/>
  <c r="CY177" i="16"/>
  <c r="CX177" i="16"/>
  <c r="CW177" i="16"/>
  <c r="CV177" i="16"/>
  <c r="CU177" i="16"/>
  <c r="CT177" i="16"/>
  <c r="CS177" i="16"/>
  <c r="CR177" i="16"/>
  <c r="CQ177" i="16"/>
  <c r="CP177" i="16"/>
  <c r="CO177" i="16"/>
  <c r="CM177" i="16"/>
  <c r="CL177" i="16"/>
  <c r="CK177" i="16"/>
  <c r="CJ177" i="16"/>
  <c r="CI177" i="16"/>
  <c r="CH177" i="16"/>
  <c r="CG177" i="16"/>
  <c r="CF177" i="16"/>
  <c r="CE177" i="16"/>
  <c r="CD177" i="16"/>
  <c r="CC177" i="16"/>
  <c r="CA177" i="16"/>
  <c r="BZ177" i="16"/>
  <c r="BY177" i="16"/>
  <c r="BX177" i="16"/>
  <c r="BW177" i="16"/>
  <c r="BV177" i="16"/>
  <c r="BU177" i="16"/>
  <c r="BT177" i="16"/>
  <c r="BS177" i="16"/>
  <c r="BR177" i="16"/>
  <c r="BQ177" i="16"/>
  <c r="BO177" i="16"/>
  <c r="BN177" i="16"/>
  <c r="BM177" i="16"/>
  <c r="BL177" i="16"/>
  <c r="BK177" i="16"/>
  <c r="BJ177" i="16"/>
  <c r="BI177" i="16"/>
  <c r="BH177" i="16"/>
  <c r="BG177" i="16"/>
  <c r="BF177" i="16"/>
  <c r="BE177" i="16"/>
  <c r="DK176" i="16"/>
  <c r="DJ176" i="16"/>
  <c r="DH176" i="16"/>
  <c r="DG176" i="16"/>
  <c r="DE176" i="16"/>
  <c r="DD176" i="16"/>
  <c r="DB176" i="16"/>
  <c r="DA176" i="16"/>
  <c r="CY176" i="16"/>
  <c r="CX176" i="16"/>
  <c r="CW176" i="16"/>
  <c r="CV176" i="16"/>
  <c r="CU176" i="16"/>
  <c r="CT176" i="16"/>
  <c r="CS176" i="16"/>
  <c r="CR176" i="16"/>
  <c r="CQ176" i="16"/>
  <c r="CP176" i="16"/>
  <c r="CO176" i="16"/>
  <c r="CM176" i="16"/>
  <c r="CL176" i="16"/>
  <c r="CK176" i="16"/>
  <c r="CJ176" i="16"/>
  <c r="CI176" i="16"/>
  <c r="CH176" i="16"/>
  <c r="CG176" i="16"/>
  <c r="CF176" i="16"/>
  <c r="CE176" i="16"/>
  <c r="CD176" i="16"/>
  <c r="CC176" i="16"/>
  <c r="CA176" i="16"/>
  <c r="BZ176" i="16"/>
  <c r="BY176" i="16"/>
  <c r="BX176" i="16"/>
  <c r="BW176" i="16"/>
  <c r="BV176" i="16"/>
  <c r="BU176" i="16"/>
  <c r="BT176" i="16"/>
  <c r="BS176" i="16"/>
  <c r="BR176" i="16"/>
  <c r="BQ176" i="16"/>
  <c r="BO176" i="16"/>
  <c r="BN176" i="16"/>
  <c r="BM176" i="16"/>
  <c r="BL176" i="16"/>
  <c r="BK176" i="16"/>
  <c r="BJ176" i="16"/>
  <c r="BI176" i="16"/>
  <c r="BH176" i="16"/>
  <c r="BG176" i="16"/>
  <c r="BF176" i="16"/>
  <c r="BE176" i="16"/>
  <c r="DK254" i="15"/>
  <c r="DJ254" i="15"/>
  <c r="DH254" i="15"/>
  <c r="DG254" i="15"/>
  <c r="DE254" i="15"/>
  <c r="DD254" i="15"/>
  <c r="DB254" i="15"/>
  <c r="DA254" i="15"/>
  <c r="CY254" i="15"/>
  <c r="CX254" i="15"/>
  <c r="CW254" i="15"/>
  <c r="CU254" i="15"/>
  <c r="CT254" i="15"/>
  <c r="CS254" i="15"/>
  <c r="CR254" i="15"/>
  <c r="CQ254" i="15"/>
  <c r="CO254" i="15"/>
  <c r="DK251" i="15"/>
  <c r="DK27" i="15"/>
  <c r="DJ27" i="15"/>
  <c r="DH27" i="15"/>
  <c r="DG27" i="15"/>
  <c r="DE27" i="15"/>
  <c r="DD27" i="15"/>
  <c r="DB27" i="15"/>
  <c r="DA27" i="15"/>
  <c r="CY27" i="15"/>
  <c r="CX27" i="15"/>
  <c r="CW27" i="15"/>
  <c r="CV27" i="15"/>
  <c r="CU27" i="15"/>
  <c r="CT27" i="15"/>
  <c r="CS27" i="15"/>
  <c r="CR27" i="15"/>
  <c r="CQ27" i="15"/>
  <c r="CP27" i="15"/>
  <c r="CO27" i="15"/>
  <c r="CM27" i="15"/>
  <c r="CL27" i="15"/>
  <c r="CK27" i="15"/>
  <c r="CJ27" i="15"/>
  <c r="CI27" i="15"/>
  <c r="CH27" i="15"/>
  <c r="CG27" i="15"/>
  <c r="CF27" i="15"/>
  <c r="CE27" i="15"/>
  <c r="CD27" i="15"/>
  <c r="CC27" i="15"/>
  <c r="CA27" i="15"/>
  <c r="BZ27" i="15"/>
  <c r="BY27" i="15"/>
  <c r="BX27" i="15"/>
  <c r="BW27" i="15"/>
  <c r="BV27" i="15"/>
  <c r="BU27" i="15"/>
  <c r="BT27" i="15"/>
  <c r="BS27" i="15"/>
  <c r="BR27" i="15"/>
  <c r="BQ27" i="15"/>
  <c r="BO27" i="15"/>
  <c r="BN27" i="15"/>
  <c r="BM27" i="15"/>
  <c r="BL27" i="15"/>
  <c r="BK27" i="15"/>
  <c r="BJ27" i="15"/>
  <c r="BI27" i="15"/>
  <c r="BH27" i="15"/>
  <c r="BG27" i="15"/>
  <c r="BF27" i="15"/>
  <c r="BE27" i="15"/>
  <c r="DK26" i="15"/>
  <c r="DJ26" i="15"/>
  <c r="DH26" i="15"/>
  <c r="DG26" i="15"/>
  <c r="DE26" i="15"/>
  <c r="DD26" i="15"/>
  <c r="DB26" i="15"/>
  <c r="DA26" i="15"/>
  <c r="CY26" i="15"/>
  <c r="CX26" i="15"/>
  <c r="CW26" i="15"/>
  <c r="CV26" i="15"/>
  <c r="CU26" i="15"/>
  <c r="CT26" i="15"/>
  <c r="CS26" i="15"/>
  <c r="CR26" i="15"/>
  <c r="CQ26" i="15"/>
  <c r="CP26" i="15"/>
  <c r="CO26" i="15"/>
  <c r="CM26" i="15"/>
  <c r="CL26" i="15"/>
  <c r="CK26" i="15"/>
  <c r="CJ26" i="15"/>
  <c r="CI26" i="15"/>
  <c r="CH26" i="15"/>
  <c r="CG26" i="15"/>
  <c r="CF26" i="15"/>
  <c r="CE26" i="15"/>
  <c r="CD26" i="15"/>
  <c r="CC26" i="15"/>
  <c r="CA26" i="15"/>
  <c r="BZ26" i="15"/>
  <c r="BY26" i="15"/>
  <c r="BX26" i="15"/>
  <c r="BW26" i="15"/>
  <c r="BV26" i="15"/>
  <c r="BU26" i="15"/>
  <c r="BT26" i="15"/>
  <c r="BS26" i="15"/>
  <c r="BR26" i="15"/>
  <c r="BQ26" i="15"/>
  <c r="BO26" i="15"/>
  <c r="BN26" i="15"/>
  <c r="BM26" i="15"/>
  <c r="BL26" i="15"/>
  <c r="BK26" i="15"/>
  <c r="BJ26" i="15"/>
  <c r="BI26" i="15"/>
  <c r="BH26" i="15"/>
  <c r="BG26" i="15"/>
  <c r="BF26" i="15"/>
  <c r="BE26" i="15"/>
  <c r="DK25" i="15"/>
  <c r="DJ25" i="15"/>
  <c r="DH25" i="15"/>
  <c r="DG25" i="15"/>
  <c r="DE25" i="15"/>
  <c r="DD25" i="15"/>
  <c r="DB25" i="15"/>
  <c r="DA25" i="15"/>
  <c r="CY25" i="15"/>
  <c r="CX25" i="15"/>
  <c r="CW25" i="15"/>
  <c r="CV25" i="15"/>
  <c r="CU25" i="15"/>
  <c r="CT25" i="15"/>
  <c r="CS25" i="15"/>
  <c r="CR25" i="15"/>
  <c r="CQ25" i="15"/>
  <c r="CP25" i="15"/>
  <c r="CO25" i="15"/>
  <c r="CM25" i="15"/>
  <c r="CL25" i="15"/>
  <c r="CK25" i="15"/>
  <c r="CJ25" i="15"/>
  <c r="CI25" i="15"/>
  <c r="CH25" i="15"/>
  <c r="CG25" i="15"/>
  <c r="CF25" i="15"/>
  <c r="CE25" i="15"/>
  <c r="CD25" i="15"/>
  <c r="CC25" i="15"/>
  <c r="CA25" i="15"/>
  <c r="BZ25" i="15"/>
  <c r="BY25" i="15"/>
  <c r="BX25" i="15"/>
  <c r="BW25" i="15"/>
  <c r="BV25" i="15"/>
  <c r="BU25" i="15"/>
  <c r="BT25" i="15"/>
  <c r="BS25" i="15"/>
  <c r="BR25" i="15"/>
  <c r="BQ25" i="15"/>
  <c r="BO25" i="15"/>
  <c r="BN25" i="15"/>
  <c r="BM25" i="15"/>
  <c r="BL25" i="15"/>
  <c r="BK25" i="15"/>
  <c r="BJ25" i="15"/>
  <c r="BI25" i="15"/>
  <c r="BH25" i="15"/>
  <c r="BG25" i="15"/>
  <c r="BF25" i="15"/>
  <c r="BE25" i="15"/>
  <c r="DK24" i="15"/>
  <c r="DJ24" i="15"/>
  <c r="DH24" i="15"/>
  <c r="DG24" i="15"/>
  <c r="DE24" i="15"/>
  <c r="DD24" i="15"/>
  <c r="DB24" i="15"/>
  <c r="DA24" i="15"/>
  <c r="CY24" i="15"/>
  <c r="CX24" i="15"/>
  <c r="CW24" i="15"/>
  <c r="CV24" i="15"/>
  <c r="CU24" i="15"/>
  <c r="CT24" i="15"/>
  <c r="CS24" i="15"/>
  <c r="CR24" i="15"/>
  <c r="CQ24" i="15"/>
  <c r="CP24" i="15"/>
  <c r="CO24" i="15"/>
  <c r="CM24" i="15"/>
  <c r="CL24" i="15"/>
  <c r="CK24" i="15"/>
  <c r="CJ24" i="15"/>
  <c r="CI24" i="15"/>
  <c r="CH24" i="15"/>
  <c r="CG24" i="15"/>
  <c r="CF24" i="15"/>
  <c r="CE24" i="15"/>
  <c r="CD24" i="15"/>
  <c r="CC24" i="15"/>
  <c r="CA24" i="15"/>
  <c r="BZ24" i="15"/>
  <c r="BY24" i="15"/>
  <c r="BX24" i="15"/>
  <c r="BW24" i="15"/>
  <c r="BV24" i="15"/>
  <c r="BU24" i="15"/>
  <c r="BT24" i="15"/>
  <c r="BS24" i="15"/>
  <c r="BR24" i="15"/>
  <c r="BQ24" i="15"/>
  <c r="BO24" i="15"/>
  <c r="BN24" i="15"/>
  <c r="BM24" i="15"/>
  <c r="BL24" i="15"/>
  <c r="BK24" i="15"/>
  <c r="BJ24" i="15"/>
  <c r="BI24" i="15"/>
  <c r="BH24" i="15"/>
  <c r="BG24" i="15"/>
  <c r="BF24" i="15"/>
  <c r="BE24" i="15"/>
  <c r="DK23" i="15"/>
  <c r="DJ23" i="15"/>
  <c r="DH23" i="15"/>
  <c r="DG23" i="15"/>
  <c r="DE23" i="15"/>
  <c r="DD23" i="15"/>
  <c r="DB23" i="15"/>
  <c r="DA23" i="15"/>
  <c r="CY23" i="15"/>
  <c r="CX23" i="15"/>
  <c r="CW23" i="15"/>
  <c r="CV23" i="15"/>
  <c r="CU23" i="15"/>
  <c r="CT23" i="15"/>
  <c r="CS23" i="15"/>
  <c r="CR23" i="15"/>
  <c r="CQ23" i="15"/>
  <c r="CP23" i="15"/>
  <c r="CO23" i="15"/>
  <c r="CM23" i="15"/>
  <c r="CL23" i="15"/>
  <c r="CK23" i="15"/>
  <c r="CJ23" i="15"/>
  <c r="CI23" i="15"/>
  <c r="CH23" i="15"/>
  <c r="CG23" i="15"/>
  <c r="CF23" i="15"/>
  <c r="CE23" i="15"/>
  <c r="CD23" i="15"/>
  <c r="CC23" i="15"/>
  <c r="CA23" i="15"/>
  <c r="BZ23" i="15"/>
  <c r="BY23" i="15"/>
  <c r="BX23" i="15"/>
  <c r="BW23" i="15"/>
  <c r="BV23" i="15"/>
  <c r="BU23" i="15"/>
  <c r="BT23" i="15"/>
  <c r="BS23" i="15"/>
  <c r="BR23" i="15"/>
  <c r="BQ23" i="15"/>
  <c r="BO23" i="15"/>
  <c r="BN23" i="15"/>
  <c r="BM23" i="15"/>
  <c r="BL23" i="15"/>
  <c r="BK23" i="15"/>
  <c r="BJ23" i="15"/>
  <c r="BI23" i="15"/>
  <c r="BH23" i="15"/>
  <c r="BG23" i="15"/>
  <c r="BF23" i="15"/>
  <c r="BE23" i="15"/>
  <c r="DK142" i="15"/>
  <c r="DJ142" i="15"/>
  <c r="DH142" i="15"/>
  <c r="DG142" i="15"/>
  <c r="DE142" i="15"/>
  <c r="DD142" i="15"/>
  <c r="DB142" i="15"/>
  <c r="DA142" i="15"/>
  <c r="CY142" i="15"/>
  <c r="CX142" i="15"/>
  <c r="CW142" i="15"/>
  <c r="CV142" i="15"/>
  <c r="CU142" i="15"/>
  <c r="CT142" i="15"/>
  <c r="CS142" i="15"/>
  <c r="CR142" i="15"/>
  <c r="CQ142" i="15"/>
  <c r="CP142" i="15"/>
  <c r="CO142" i="15"/>
  <c r="CM142" i="15"/>
  <c r="CL142" i="15"/>
  <c r="CK142" i="15"/>
  <c r="CI142" i="15"/>
  <c r="CH142" i="15"/>
  <c r="CG142" i="15"/>
  <c r="CF142" i="15"/>
  <c r="CE142" i="15"/>
  <c r="CD142" i="15"/>
  <c r="CC142" i="15"/>
  <c r="CA142" i="15"/>
  <c r="BZ142" i="15"/>
  <c r="BY142" i="15"/>
  <c r="BW142" i="15"/>
  <c r="BV142" i="15"/>
  <c r="BU142" i="15"/>
  <c r="BT142" i="15"/>
  <c r="BS142" i="15"/>
  <c r="BR142" i="15"/>
  <c r="BQ142" i="15"/>
  <c r="BO142" i="15"/>
  <c r="BN142" i="15"/>
  <c r="BK142" i="15"/>
  <c r="BJ142" i="15"/>
  <c r="BI142" i="15"/>
  <c r="BH142" i="15"/>
  <c r="BG142" i="15"/>
  <c r="BF142" i="15"/>
  <c r="BE142" i="15"/>
  <c r="DK21" i="15"/>
  <c r="DJ21" i="15"/>
  <c r="DH21" i="15"/>
  <c r="DG21" i="15"/>
  <c r="DE21" i="15"/>
  <c r="DD21" i="15"/>
  <c r="DB21" i="15"/>
  <c r="DA21" i="15"/>
  <c r="CY21" i="15"/>
  <c r="CX21" i="15"/>
  <c r="CW21" i="15"/>
  <c r="CV21" i="15"/>
  <c r="CU21" i="15"/>
  <c r="CT21" i="15"/>
  <c r="CS21" i="15"/>
  <c r="CR21" i="15"/>
  <c r="CQ21" i="15"/>
  <c r="CP21" i="15"/>
  <c r="CO21" i="15"/>
  <c r="CM21" i="15"/>
  <c r="CL21" i="15"/>
  <c r="CK21" i="15"/>
  <c r="CJ21" i="15"/>
  <c r="CI21" i="15"/>
  <c r="CH21" i="15"/>
  <c r="CG21" i="15"/>
  <c r="CF21" i="15"/>
  <c r="CE21" i="15"/>
  <c r="CD21" i="15"/>
  <c r="CC21" i="15"/>
  <c r="CA21" i="15"/>
  <c r="BZ21" i="15"/>
  <c r="BY21" i="15"/>
  <c r="BX21" i="15"/>
  <c r="BW21" i="15"/>
  <c r="BV21" i="15"/>
  <c r="BU21" i="15"/>
  <c r="BT21" i="15"/>
  <c r="BS21" i="15"/>
  <c r="BR21" i="15"/>
  <c r="BQ21" i="15"/>
  <c r="AO127" i="15"/>
  <c r="AN127" i="15"/>
  <c r="AL127" i="15"/>
  <c r="AK127" i="15"/>
  <c r="AJ127" i="15"/>
  <c r="AD127" i="15"/>
  <c r="AC127" i="15"/>
  <c r="AB127" i="15"/>
  <c r="U127" i="15"/>
  <c r="R127" i="15"/>
  <c r="P127" i="15"/>
  <c r="M127" i="15"/>
  <c r="L127" i="15"/>
  <c r="H127" i="15"/>
  <c r="AQ127" i="15"/>
  <c r="AP127" i="15"/>
  <c r="AJ111" i="15"/>
  <c r="BC110" i="15"/>
  <c r="BB110" i="15"/>
  <c r="BA110" i="15"/>
  <c r="AZ110" i="15"/>
  <c r="AY110" i="15"/>
  <c r="AX110" i="15"/>
  <c r="AW110" i="15"/>
  <c r="AV110" i="15"/>
  <c r="AU110" i="15"/>
  <c r="AT110" i="15"/>
  <c r="AS110" i="15"/>
  <c r="AR110" i="15"/>
  <c r="BC107" i="15"/>
  <c r="BB107" i="15"/>
  <c r="BA107" i="15"/>
  <c r="AZ107" i="15"/>
  <c r="AY107" i="15"/>
  <c r="AX107" i="15"/>
  <c r="AW107" i="15"/>
  <c r="AV107" i="15"/>
  <c r="AU107" i="15"/>
  <c r="AT107" i="15"/>
  <c r="AS107" i="15"/>
  <c r="AR107" i="15"/>
  <c r="AN95" i="15"/>
  <c r="AJ95" i="15"/>
  <c r="AF95" i="15"/>
  <c r="AB95" i="15"/>
  <c r="X95" i="15"/>
  <c r="T95" i="15"/>
  <c r="P95" i="15"/>
  <c r="L95" i="15"/>
  <c r="H95" i="15"/>
  <c r="AQ95" i="15"/>
  <c r="BC94" i="15"/>
  <c r="BB94" i="15"/>
  <c r="BA94" i="15"/>
  <c r="AZ94" i="15"/>
  <c r="AY94" i="15"/>
  <c r="AX94" i="15"/>
  <c r="AW94" i="15"/>
  <c r="AV94" i="15"/>
  <c r="AU94" i="15"/>
  <c r="AT94" i="15"/>
  <c r="AS94" i="15"/>
  <c r="AR94" i="15"/>
  <c r="DJ94" i="15"/>
  <c r="DH94" i="15"/>
  <c r="DG94" i="15"/>
  <c r="DD94" i="15"/>
  <c r="DB94" i="15"/>
  <c r="CY94" i="15"/>
  <c r="CV94" i="15"/>
  <c r="CU94" i="15"/>
  <c r="CT94" i="15"/>
  <c r="CR94" i="15"/>
  <c r="CQ94" i="15"/>
  <c r="CP94" i="15"/>
  <c r="CM94" i="15"/>
  <c r="CL94" i="15"/>
  <c r="CJ94" i="15"/>
  <c r="CI94" i="15"/>
  <c r="CH94" i="15"/>
  <c r="CG94" i="15"/>
  <c r="CF94" i="15"/>
  <c r="CE94" i="15"/>
  <c r="CD94" i="15"/>
  <c r="CA94" i="15"/>
  <c r="BZ94" i="15"/>
  <c r="BY94" i="15"/>
  <c r="BX94" i="15"/>
  <c r="BW94" i="15"/>
  <c r="BV94" i="15"/>
  <c r="BT94" i="15"/>
  <c r="BS94" i="15"/>
  <c r="BQ94" i="15"/>
  <c r="BO94" i="15"/>
  <c r="BN94" i="15"/>
  <c r="BL94" i="15"/>
  <c r="BK94" i="15"/>
  <c r="BJ94" i="15"/>
  <c r="BH94" i="15"/>
  <c r="BG94" i="15"/>
  <c r="BF94" i="15"/>
  <c r="BE94" i="15"/>
  <c r="BC91" i="15"/>
  <c r="BB91" i="15"/>
  <c r="BA91" i="15"/>
  <c r="BA95" i="15" s="1"/>
  <c r="BA97" i="15" s="1"/>
  <c r="BA100" i="15" s="1"/>
  <c r="AZ91" i="15"/>
  <c r="AZ95" i="15" s="1"/>
  <c r="AZ97" i="15" s="1"/>
  <c r="AZ100" i="15" s="1"/>
  <c r="AY91" i="15"/>
  <c r="AX91" i="15"/>
  <c r="AW91" i="15"/>
  <c r="AW95" i="15" s="1"/>
  <c r="AW97" i="15" s="1"/>
  <c r="AW100" i="15" s="1"/>
  <c r="AV91" i="15"/>
  <c r="AV95" i="15" s="1"/>
  <c r="AV97" i="15" s="1"/>
  <c r="AV100" i="15" s="1"/>
  <c r="AU91" i="15"/>
  <c r="AT91" i="15"/>
  <c r="AS91" i="15"/>
  <c r="AS95" i="15" s="1"/>
  <c r="AS97" i="15" s="1"/>
  <c r="AS100" i="15" s="1"/>
  <c r="AR91" i="15"/>
  <c r="AR95" i="15" s="1"/>
  <c r="AR97" i="15" s="1"/>
  <c r="AR100" i="15" s="1"/>
  <c r="AP79" i="15"/>
  <c r="AM79" i="15"/>
  <c r="AL79" i="15"/>
  <c r="AK79" i="15"/>
  <c r="AI79" i="15"/>
  <c r="AH79" i="15"/>
  <c r="AE79" i="15"/>
  <c r="AD79" i="15"/>
  <c r="AA79" i="15"/>
  <c r="Z79" i="15"/>
  <c r="W79" i="15"/>
  <c r="V79" i="15"/>
  <c r="U79" i="15"/>
  <c r="R79" i="15"/>
  <c r="O79" i="15"/>
  <c r="N79" i="15"/>
  <c r="M79" i="15"/>
  <c r="K79" i="15"/>
  <c r="J79" i="15"/>
  <c r="BC78" i="15"/>
  <c r="BB78" i="15"/>
  <c r="BA78" i="15"/>
  <c r="AZ78" i="15"/>
  <c r="AY78" i="15"/>
  <c r="AX78" i="15"/>
  <c r="AW78" i="15"/>
  <c r="AV78" i="15"/>
  <c r="AU78" i="15"/>
  <c r="AT78" i="15"/>
  <c r="AS78" i="15"/>
  <c r="AR78" i="15"/>
  <c r="CJ78" i="15"/>
  <c r="CI78" i="15"/>
  <c r="CH78" i="15"/>
  <c r="CG78" i="15"/>
  <c r="CF78" i="15"/>
  <c r="CE78" i="15"/>
  <c r="CD78" i="15"/>
  <c r="CC78" i="15"/>
  <c r="BZ78" i="15"/>
  <c r="BY78" i="15"/>
  <c r="BX78" i="15"/>
  <c r="BV78" i="15"/>
  <c r="BU78" i="15"/>
  <c r="BT78" i="15"/>
  <c r="BS78" i="15"/>
  <c r="BR78" i="15"/>
  <c r="BC75" i="15"/>
  <c r="BB75" i="15"/>
  <c r="BA75" i="15"/>
  <c r="AZ75" i="15"/>
  <c r="AY75" i="15"/>
  <c r="AX75" i="15"/>
  <c r="AW75" i="15"/>
  <c r="AV75" i="15"/>
  <c r="AU75" i="15"/>
  <c r="AT75" i="15"/>
  <c r="AS75" i="15"/>
  <c r="AR75" i="15"/>
  <c r="DH75" i="15"/>
  <c r="DG75" i="15"/>
  <c r="DE75" i="15"/>
  <c r="DD75" i="15"/>
  <c r="DA75" i="15"/>
  <c r="CY75" i="15"/>
  <c r="CW75" i="15"/>
  <c r="CV75" i="15"/>
  <c r="CU75" i="15"/>
  <c r="CS75" i="15"/>
  <c r="CR75" i="15"/>
  <c r="CO75" i="15"/>
  <c r="CM75" i="15"/>
  <c r="CJ75" i="15"/>
  <c r="CI75" i="15"/>
  <c r="CG75" i="15"/>
  <c r="CF75" i="15"/>
  <c r="CE75" i="15"/>
  <c r="CC75" i="15"/>
  <c r="CA75" i="15"/>
  <c r="BY75" i="15"/>
  <c r="BX75" i="15"/>
  <c r="BW75" i="15"/>
  <c r="BU75" i="15"/>
  <c r="BT75" i="15"/>
  <c r="BS75" i="15"/>
  <c r="BQ75" i="15"/>
  <c r="BO75" i="15"/>
  <c r="BM75" i="15"/>
  <c r="BL75" i="15"/>
  <c r="BK75" i="15"/>
  <c r="BI75" i="15"/>
  <c r="BH75" i="15"/>
  <c r="BG75" i="15"/>
  <c r="BE75" i="15"/>
  <c r="AQ73" i="15"/>
  <c r="AO73" i="15"/>
  <c r="AK73" i="15"/>
  <c r="AJ73" i="15"/>
  <c r="AI73" i="15"/>
  <c r="AG73" i="15"/>
  <c r="AF73" i="15"/>
  <c r="AE73" i="15"/>
  <c r="AC73" i="15"/>
  <c r="Y73" i="15"/>
  <c r="W73" i="15"/>
  <c r="U73" i="15"/>
  <c r="T73" i="15"/>
  <c r="Q73" i="15"/>
  <c r="P73" i="15"/>
  <c r="O73" i="15"/>
  <c r="K73" i="15"/>
  <c r="I73" i="15"/>
  <c r="AQ63" i="15"/>
  <c r="AO63" i="15"/>
  <c r="AK63" i="15"/>
  <c r="AG63" i="15"/>
  <c r="AC63" i="15"/>
  <c r="Z63" i="15"/>
  <c r="Y63" i="15"/>
  <c r="U63" i="15"/>
  <c r="Q63" i="15"/>
  <c r="M63" i="15"/>
  <c r="K63" i="15"/>
  <c r="I63" i="15"/>
  <c r="BC62" i="15"/>
  <c r="BB62" i="15"/>
  <c r="BA62" i="15"/>
  <c r="AZ62" i="15"/>
  <c r="AY62" i="15"/>
  <c r="AX62" i="15"/>
  <c r="AW62" i="15"/>
  <c r="AV62" i="15"/>
  <c r="AU62" i="15"/>
  <c r="AT62" i="15"/>
  <c r="AS62" i="15"/>
  <c r="AR62" i="15"/>
  <c r="CJ62" i="15"/>
  <c r="BX62" i="15"/>
  <c r="BL62" i="15"/>
  <c r="BK62" i="15"/>
  <c r="BJ62" i="15"/>
  <c r="BI62" i="15"/>
  <c r="BH62" i="15"/>
  <c r="BG62" i="15"/>
  <c r="BF62" i="15"/>
  <c r="BE62" i="15"/>
  <c r="BC59" i="15"/>
  <c r="BB59" i="15"/>
  <c r="BA59" i="15"/>
  <c r="AZ59" i="15"/>
  <c r="AY59" i="15"/>
  <c r="AX59" i="15"/>
  <c r="AW59" i="15"/>
  <c r="AV59" i="15"/>
  <c r="AU59" i="15"/>
  <c r="AT59" i="15"/>
  <c r="AS59" i="15"/>
  <c r="AR59" i="15"/>
  <c r="CU59" i="15"/>
  <c r="CT59" i="15"/>
  <c r="CS59" i="15"/>
  <c r="CR59" i="15"/>
  <c r="CQ59" i="15"/>
  <c r="CP59" i="15"/>
  <c r="CO59" i="15"/>
  <c r="CM59" i="15"/>
  <c r="CL59" i="15"/>
  <c r="CK59" i="15"/>
  <c r="CJ59" i="15"/>
  <c r="CI59" i="15"/>
  <c r="CG59" i="15"/>
  <c r="CF59" i="15"/>
  <c r="CE59" i="15"/>
  <c r="CD59" i="15"/>
  <c r="CC59" i="15"/>
  <c r="CA59" i="15"/>
  <c r="BZ59" i="15"/>
  <c r="BY59" i="15"/>
  <c r="BW59" i="15"/>
  <c r="BV59" i="15"/>
  <c r="BU59" i="15"/>
  <c r="BT59" i="15"/>
  <c r="BS59" i="15"/>
  <c r="BR59" i="15"/>
  <c r="BQ59" i="15"/>
  <c r="BO59" i="15"/>
  <c r="BN59" i="15"/>
  <c r="BM59" i="15"/>
  <c r="BK59" i="15"/>
  <c r="BH59" i="15"/>
  <c r="BG59" i="15"/>
  <c r="BF59" i="15"/>
  <c r="BE59" i="15"/>
  <c r="AK47" i="15"/>
  <c r="AE47" i="15"/>
  <c r="BC46" i="15"/>
  <c r="BB46" i="15"/>
  <c r="BA46" i="15"/>
  <c r="AZ46" i="15"/>
  <c r="AY46" i="15"/>
  <c r="AX46" i="15"/>
  <c r="AW46" i="15"/>
  <c r="AV46" i="15"/>
  <c r="AU46" i="15"/>
  <c r="AT46" i="15"/>
  <c r="AS46" i="15"/>
  <c r="AR46" i="15"/>
  <c r="DJ46" i="15"/>
  <c r="DE46" i="15"/>
  <c r="DB46" i="15"/>
  <c r="DA46" i="15"/>
  <c r="CX46" i="15"/>
  <c r="CW46" i="15"/>
  <c r="CT46" i="15"/>
  <c r="CS46" i="15"/>
  <c r="CP46" i="15"/>
  <c r="CO46" i="15"/>
  <c r="CM46" i="15"/>
  <c r="CL46" i="15"/>
  <c r="CK46" i="15"/>
  <c r="CJ46" i="15"/>
  <c r="CI46" i="15"/>
  <c r="CH46" i="15"/>
  <c r="CG46" i="15"/>
  <c r="CF46" i="15"/>
  <c r="CE46" i="15"/>
  <c r="CD46" i="15"/>
  <c r="CC46" i="15"/>
  <c r="CA46" i="15"/>
  <c r="BZ46" i="15"/>
  <c r="BY46" i="15"/>
  <c r="BX46" i="15"/>
  <c r="BW46" i="15"/>
  <c r="BV46" i="15"/>
  <c r="BU46" i="15"/>
  <c r="BT46" i="15"/>
  <c r="BS46" i="15"/>
  <c r="BR46" i="15"/>
  <c r="BO46" i="15"/>
  <c r="BL46" i="15"/>
  <c r="BK46" i="15"/>
  <c r="BJ46" i="15"/>
  <c r="BI46" i="15"/>
  <c r="BH46" i="15"/>
  <c r="BG46" i="15"/>
  <c r="BF46" i="15"/>
  <c r="BE46" i="15"/>
  <c r="BC43" i="15"/>
  <c r="BC47" i="15" s="1"/>
  <c r="BC49" i="15" s="1"/>
  <c r="BC52" i="15" s="1"/>
  <c r="BB43" i="15"/>
  <c r="BB47" i="15" s="1"/>
  <c r="BB49" i="15" s="1"/>
  <c r="BB52" i="15" s="1"/>
  <c r="BA43" i="15"/>
  <c r="BA47" i="15" s="1"/>
  <c r="BA49" i="15" s="1"/>
  <c r="BA52" i="15" s="1"/>
  <c r="AZ43" i="15"/>
  <c r="AZ47" i="15" s="1"/>
  <c r="AZ49" i="15" s="1"/>
  <c r="AZ52" i="15" s="1"/>
  <c r="AY43" i="15"/>
  <c r="AY47" i="15" s="1"/>
  <c r="AY49" i="15" s="1"/>
  <c r="AY52" i="15" s="1"/>
  <c r="AX43" i="15"/>
  <c r="AX47" i="15" s="1"/>
  <c r="AX49" i="15" s="1"/>
  <c r="AX52" i="15" s="1"/>
  <c r="AW43" i="15"/>
  <c r="AW47" i="15" s="1"/>
  <c r="AW49" i="15" s="1"/>
  <c r="AW52" i="15" s="1"/>
  <c r="AV43" i="15"/>
  <c r="AV47" i="15" s="1"/>
  <c r="AV49" i="15" s="1"/>
  <c r="AV52" i="15" s="1"/>
  <c r="AU43" i="15"/>
  <c r="AU47" i="15" s="1"/>
  <c r="AU49" i="15" s="1"/>
  <c r="AU52" i="15" s="1"/>
  <c r="AT43" i="15"/>
  <c r="AT47" i="15" s="1"/>
  <c r="AT49" i="15" s="1"/>
  <c r="AT52" i="15" s="1"/>
  <c r="AS43" i="15"/>
  <c r="AS47" i="15" s="1"/>
  <c r="AS49" i="15" s="1"/>
  <c r="AS52" i="15" s="1"/>
  <c r="AR43" i="15"/>
  <c r="AR47" i="15" s="1"/>
  <c r="AR49" i="15" s="1"/>
  <c r="AR52" i="15" s="1"/>
  <c r="AS7" i="15"/>
  <c r="AQ7" i="15"/>
  <c r="DL218" i="16" l="1"/>
  <c r="CX218" i="16"/>
  <c r="BN218" i="16"/>
  <c r="CL218" i="16"/>
  <c r="BX142" i="15"/>
  <c r="CA78" i="15"/>
  <c r="BL142" i="15"/>
  <c r="S73" i="15"/>
  <c r="CV218" i="16"/>
  <c r="BN46" i="15"/>
  <c r="BZ218" i="16"/>
  <c r="CV62" i="15"/>
  <c r="AP63" i="15"/>
  <c r="AP62" i="15" s="1"/>
  <c r="BM46" i="15"/>
  <c r="BM94" i="15"/>
  <c r="DK94" i="15"/>
  <c r="S79" i="15"/>
  <c r="S78" i="15" s="1"/>
  <c r="AQ79" i="15"/>
  <c r="AH47" i="15"/>
  <c r="DK218" i="16"/>
  <c r="BU218" i="16"/>
  <c r="CJ142" i="15"/>
  <c r="DK75" i="15"/>
  <c r="DH251" i="15"/>
  <c r="DH255" i="15" s="1"/>
  <c r="DH257" i="15" s="1"/>
  <c r="DM171" i="16"/>
  <c r="CX94" i="15"/>
  <c r="BT62" i="15"/>
  <c r="CF62" i="15"/>
  <c r="CF63" i="15" s="1"/>
  <c r="CF65" i="15" s="1"/>
  <c r="CR62" i="15"/>
  <c r="CR63" i="15" s="1"/>
  <c r="CR65" i="15" s="1"/>
  <c r="CH59" i="15"/>
  <c r="BJ59" i="15"/>
  <c r="DK43" i="15"/>
  <c r="DJ43" i="15"/>
  <c r="DJ47" i="15" s="1"/>
  <c r="DJ49" i="15" s="1"/>
  <c r="DH43" i="15"/>
  <c r="DG43" i="15"/>
  <c r="DE43" i="15"/>
  <c r="DE47" i="15" s="1"/>
  <c r="DE49" i="15" s="1"/>
  <c r="DA43" i="15"/>
  <c r="DA47" i="15" s="1"/>
  <c r="DA49" i="15" s="1"/>
  <c r="CY43" i="15"/>
  <c r="CX43" i="15"/>
  <c r="CX47" i="15" s="1"/>
  <c r="CW43" i="15"/>
  <c r="CW47" i="15" s="1"/>
  <c r="CW49" i="15" s="1"/>
  <c r="CU43" i="15"/>
  <c r="CT43" i="15"/>
  <c r="CT47" i="15" s="1"/>
  <c r="CT49" i="15" s="1"/>
  <c r="CS43" i="15"/>
  <c r="CS47" i="15" s="1"/>
  <c r="CR43" i="15"/>
  <c r="CQ43" i="15"/>
  <c r="CP43" i="15"/>
  <c r="CP47" i="15" s="1"/>
  <c r="CP49" i="15" s="1"/>
  <c r="CO43" i="15"/>
  <c r="CO47" i="15" s="1"/>
  <c r="CM43" i="15"/>
  <c r="CM47" i="15" s="1"/>
  <c r="CM49" i="15" s="1"/>
  <c r="CL43" i="15"/>
  <c r="CL47" i="15" s="1"/>
  <c r="CL49" i="15" s="1"/>
  <c r="CK43" i="15"/>
  <c r="CK47" i="15" s="1"/>
  <c r="CJ43" i="15"/>
  <c r="CJ47" i="15" s="1"/>
  <c r="CH43" i="15"/>
  <c r="CH47" i="15" s="1"/>
  <c r="CH49" i="15" s="1"/>
  <c r="CG43" i="15"/>
  <c r="CG47" i="15" s="1"/>
  <c r="CG49" i="15" s="1"/>
  <c r="CF43" i="15"/>
  <c r="CF47" i="15" s="1"/>
  <c r="CF49" i="15" s="1"/>
  <c r="CE43" i="15"/>
  <c r="CE47" i="15" s="1"/>
  <c r="CD43" i="15"/>
  <c r="CD47" i="15" s="1"/>
  <c r="CD49" i="15" s="1"/>
  <c r="CC43" i="15"/>
  <c r="CC47" i="15" s="1"/>
  <c r="CC49" i="15" s="1"/>
  <c r="BZ43" i="15"/>
  <c r="BZ47" i="15" s="1"/>
  <c r="BZ49" i="15" s="1"/>
  <c r="BY43" i="15"/>
  <c r="BY47" i="15" s="1"/>
  <c r="BX43" i="15"/>
  <c r="BX47" i="15" s="1"/>
  <c r="BX49" i="15" s="1"/>
  <c r="BW43" i="15"/>
  <c r="BW47" i="15" s="1"/>
  <c r="BW49" i="15" s="1"/>
  <c r="BV43" i="15"/>
  <c r="BV47" i="15" s="1"/>
  <c r="BV49" i="15" s="1"/>
  <c r="BU43" i="15"/>
  <c r="BU47" i="15" s="1"/>
  <c r="BT43" i="15"/>
  <c r="BT47" i="15" s="1"/>
  <c r="BT49" i="15" s="1"/>
  <c r="BS43" i="15"/>
  <c r="BS47" i="15" s="1"/>
  <c r="BS49" i="15" s="1"/>
  <c r="BR43" i="15"/>
  <c r="BR47" i="15" s="1"/>
  <c r="BR49" i="15" s="1"/>
  <c r="BQ43" i="15"/>
  <c r="BN43" i="15"/>
  <c r="BL43" i="15"/>
  <c r="BL47" i="15" s="1"/>
  <c r="BL49" i="15" s="1"/>
  <c r="BK43" i="15"/>
  <c r="BK47" i="15" s="1"/>
  <c r="BK49" i="15" s="1"/>
  <c r="BJ43" i="15"/>
  <c r="BJ47" i="15" s="1"/>
  <c r="BJ49" i="15" s="1"/>
  <c r="BI43" i="15"/>
  <c r="BI47" i="15" s="1"/>
  <c r="BI49" i="15" s="1"/>
  <c r="BH43" i="15"/>
  <c r="BH47" i="15" s="1"/>
  <c r="BH49" i="15" s="1"/>
  <c r="BH52" i="15" s="1"/>
  <c r="BG43" i="15"/>
  <c r="BG47" i="15" s="1"/>
  <c r="BF43" i="15"/>
  <c r="BF47" i="15" s="1"/>
  <c r="DM218" i="16"/>
  <c r="DM101" i="16"/>
  <c r="DJ218" i="16"/>
  <c r="DG218" i="16"/>
  <c r="DD218" i="16"/>
  <c r="DA218" i="16"/>
  <c r="BL101" i="16"/>
  <c r="BK101" i="16"/>
  <c r="BJ101" i="16"/>
  <c r="BI101" i="16"/>
  <c r="BH101" i="16"/>
  <c r="BG101" i="16"/>
  <c r="BF101" i="16"/>
  <c r="BE101" i="16"/>
  <c r="BR94" i="15"/>
  <c r="DG251" i="15"/>
  <c r="DE251" i="15"/>
  <c r="DE255" i="15" s="1"/>
  <c r="DE257" i="15" s="1"/>
  <c r="DA251" i="15"/>
  <c r="DA255" i="15" s="1"/>
  <c r="DA257" i="15" s="1"/>
  <c r="BT101" i="16"/>
  <c r="BS101" i="16"/>
  <c r="BR101" i="16"/>
  <c r="BQ101" i="16"/>
  <c r="BP101" i="16"/>
  <c r="BO101" i="16"/>
  <c r="BN101" i="16"/>
  <c r="BM101" i="16"/>
  <c r="CH101" i="16"/>
  <c r="CG101" i="16"/>
  <c r="CF101" i="16"/>
  <c r="CE101" i="16"/>
  <c r="CD101" i="16"/>
  <c r="CC101" i="16"/>
  <c r="CB101" i="16"/>
  <c r="CA101" i="16"/>
  <c r="BZ101" i="16"/>
  <c r="BY101" i="16"/>
  <c r="BX101" i="16"/>
  <c r="BW101" i="16"/>
  <c r="BV101" i="16"/>
  <c r="BU101" i="16"/>
  <c r="DC101" i="16"/>
  <c r="DB101" i="16"/>
  <c r="DA101" i="16"/>
  <c r="CZ101" i="16"/>
  <c r="CY101" i="16"/>
  <c r="CX101" i="16"/>
  <c r="CW101" i="16"/>
  <c r="CV101" i="16"/>
  <c r="CU101" i="16"/>
  <c r="CT101" i="16"/>
  <c r="CS101" i="16"/>
  <c r="CR101" i="16"/>
  <c r="CQ101" i="16"/>
  <c r="CP101" i="16"/>
  <c r="CO101" i="16"/>
  <c r="CN101" i="16"/>
  <c r="CM101" i="16"/>
  <c r="CL101" i="16"/>
  <c r="CK101" i="16"/>
  <c r="CJ101" i="16"/>
  <c r="CI101" i="16"/>
  <c r="DL101" i="16"/>
  <c r="DK101" i="16"/>
  <c r="DJ101" i="16"/>
  <c r="DI101" i="16"/>
  <c r="DH101" i="16"/>
  <c r="DG101" i="16"/>
  <c r="DF101" i="16"/>
  <c r="DE101" i="16"/>
  <c r="DD101" i="16"/>
  <c r="AF111" i="15"/>
  <c r="AF110" i="15" s="1"/>
  <c r="X111" i="15"/>
  <c r="X110" i="15" s="1"/>
  <c r="BQ91" i="15"/>
  <c r="BQ95" i="15" s="1"/>
  <c r="BQ97" i="15" s="1"/>
  <c r="DL171" i="16"/>
  <c r="DK171" i="16"/>
  <c r="DJ171" i="16"/>
  <c r="DI171" i="16"/>
  <c r="DH171" i="16"/>
  <c r="DG171" i="16"/>
  <c r="DF171" i="16"/>
  <c r="DE171" i="16"/>
  <c r="DD171" i="16"/>
  <c r="DC171" i="16"/>
  <c r="DB171" i="16"/>
  <c r="DA171" i="16"/>
  <c r="CZ171" i="16"/>
  <c r="CY171" i="16"/>
  <c r="CX171" i="16"/>
  <c r="CW171" i="16"/>
  <c r="CV171" i="16"/>
  <c r="CU171" i="16"/>
  <c r="CT171" i="16"/>
  <c r="CS171" i="16"/>
  <c r="CR171" i="16"/>
  <c r="CQ171" i="16"/>
  <c r="CP171" i="16"/>
  <c r="CO171" i="16"/>
  <c r="CN171" i="16"/>
  <c r="CM171" i="16"/>
  <c r="CL171" i="16"/>
  <c r="CK171" i="16"/>
  <c r="CJ171" i="16"/>
  <c r="CI171" i="16"/>
  <c r="CH171" i="16"/>
  <c r="CG171" i="16"/>
  <c r="CF171" i="16"/>
  <c r="CE171" i="16"/>
  <c r="CD171" i="16"/>
  <c r="CC171" i="16"/>
  <c r="CB171" i="16"/>
  <c r="CA171" i="16"/>
  <c r="BZ171" i="16"/>
  <c r="BY171" i="16"/>
  <c r="BX171" i="16"/>
  <c r="BW171" i="16"/>
  <c r="BV171" i="16"/>
  <c r="BU171" i="16"/>
  <c r="BT171" i="16"/>
  <c r="BS171" i="16"/>
  <c r="BR171" i="16"/>
  <c r="BQ171" i="16"/>
  <c r="BP171" i="16"/>
  <c r="BO171" i="16"/>
  <c r="BN171" i="16"/>
  <c r="BM171" i="16"/>
  <c r="BL171" i="16"/>
  <c r="BK171" i="16"/>
  <c r="BJ171" i="16"/>
  <c r="BI171" i="16"/>
  <c r="BH171" i="16"/>
  <c r="BG171" i="16"/>
  <c r="BF171" i="16"/>
  <c r="BE171" i="16"/>
  <c r="AQ111" i="15"/>
  <c r="AQ110" i="15" s="1"/>
  <c r="AP111" i="15"/>
  <c r="AP110" i="15" s="1"/>
  <c r="AO111" i="15"/>
  <c r="T111" i="15"/>
  <c r="T110" i="15" s="1"/>
  <c r="P111" i="15"/>
  <c r="P110" i="15" s="1"/>
  <c r="L111" i="15"/>
  <c r="L110" i="15" s="1"/>
  <c r="H111" i="15"/>
  <c r="H110" i="15" s="1"/>
  <c r="CY251" i="15"/>
  <c r="CY255" i="15" s="1"/>
  <c r="CY257" i="15" s="1"/>
  <c r="CW251" i="15"/>
  <c r="CW255" i="15" s="1"/>
  <c r="CW257" i="15" s="1"/>
  <c r="CV251" i="15"/>
  <c r="CU251" i="15"/>
  <c r="CU255" i="15" s="1"/>
  <c r="CU257" i="15" s="1"/>
  <c r="CS251" i="15"/>
  <c r="CS255" i="15" s="1"/>
  <c r="CS257" i="15" s="1"/>
  <c r="DK59" i="15"/>
  <c r="DJ59" i="15"/>
  <c r="DH59" i="15"/>
  <c r="DG59" i="15"/>
  <c r="DE59" i="15"/>
  <c r="DD59" i="15"/>
  <c r="DB59" i="15"/>
  <c r="CY59" i="15"/>
  <c r="CX59" i="15"/>
  <c r="CW59" i="15"/>
  <c r="CV59" i="15"/>
  <c r="DK78" i="15"/>
  <c r="DJ78" i="15"/>
  <c r="DH78" i="15"/>
  <c r="DH79" i="15" s="1"/>
  <c r="DH81" i="15" s="1"/>
  <c r="DG78" i="15"/>
  <c r="DG79" i="15" s="1"/>
  <c r="DG81" i="15" s="1"/>
  <c r="DE78" i="15"/>
  <c r="DE79" i="15" s="1"/>
  <c r="DE81" i="15" s="1"/>
  <c r="DD78" i="15"/>
  <c r="DD79" i="15" s="1"/>
  <c r="DD81" i="15" s="1"/>
  <c r="DB78" i="15"/>
  <c r="DA78" i="15"/>
  <c r="DA79" i="15" s="1"/>
  <c r="DA81" i="15" s="1"/>
  <c r="CY78" i="15"/>
  <c r="CY79" i="15" s="1"/>
  <c r="CY81" i="15" s="1"/>
  <c r="CX78" i="15"/>
  <c r="CW78" i="15"/>
  <c r="CW79" i="15" s="1"/>
  <c r="CW81" i="15" s="1"/>
  <c r="CV78" i="15"/>
  <c r="CV79" i="15" s="1"/>
  <c r="CV81" i="15" s="1"/>
  <c r="CT78" i="15"/>
  <c r="CS78" i="15"/>
  <c r="CS79" i="15" s="1"/>
  <c r="CS81" i="15" s="1"/>
  <c r="CR78" i="15"/>
  <c r="CR79" i="15" s="1"/>
  <c r="CR81" i="15" s="1"/>
  <c r="CQ78" i="15"/>
  <c r="CP78" i="15"/>
  <c r="CO78" i="15"/>
  <c r="CO79" i="15" s="1"/>
  <c r="CO81" i="15" s="1"/>
  <c r="CM78" i="15"/>
  <c r="CM79" i="15" s="1"/>
  <c r="CM81" i="15" s="1"/>
  <c r="CL78" i="15"/>
  <c r="CK78" i="15"/>
  <c r="DN195" i="16"/>
  <c r="DO195" i="16"/>
  <c r="CR251" i="15"/>
  <c r="CR255" i="15" s="1"/>
  <c r="CR257" i="15" s="1"/>
  <c r="CQ251" i="15"/>
  <c r="CQ255" i="15" s="1"/>
  <c r="CQ257" i="15" s="1"/>
  <c r="CO251" i="15"/>
  <c r="CO255" i="15" s="1"/>
  <c r="CO257" i="15" s="1"/>
  <c r="J121" i="15"/>
  <c r="DJ91" i="15"/>
  <c r="DJ95" i="15" s="1"/>
  <c r="DJ97" i="15" s="1"/>
  <c r="DE91" i="15"/>
  <c r="DB91" i="15"/>
  <c r="DB95" i="15" s="1"/>
  <c r="DB97" i="15" s="1"/>
  <c r="DA91" i="15"/>
  <c r="CX91" i="15"/>
  <c r="CW91" i="15"/>
  <c r="CT91" i="15"/>
  <c r="CT95" i="15" s="1"/>
  <c r="CT97" i="15" s="1"/>
  <c r="CS91" i="15"/>
  <c r="CP91" i="15"/>
  <c r="CP95" i="15" s="1"/>
  <c r="CP97" i="15" s="1"/>
  <c r="CL91" i="15"/>
  <c r="CL95" i="15" s="1"/>
  <c r="CL97" i="15" s="1"/>
  <c r="CK91" i="15"/>
  <c r="CH91" i="15"/>
  <c r="CH95" i="15" s="1"/>
  <c r="CH97" i="15" s="1"/>
  <c r="CG91" i="15"/>
  <c r="CG95" i="15" s="1"/>
  <c r="CG97" i="15" s="1"/>
  <c r="CD91" i="15"/>
  <c r="CD95" i="15" s="1"/>
  <c r="CD97" i="15" s="1"/>
  <c r="CC91" i="15"/>
  <c r="BZ91" i="15"/>
  <c r="BZ95" i="15" s="1"/>
  <c r="BZ97" i="15" s="1"/>
  <c r="BY91" i="15"/>
  <c r="BY95" i="15" s="1"/>
  <c r="BY97" i="15" s="1"/>
  <c r="BV91" i="15"/>
  <c r="BV95" i="15" s="1"/>
  <c r="BV97" i="15" s="1"/>
  <c r="BU91" i="15"/>
  <c r="BR91" i="15"/>
  <c r="AO89" i="15"/>
  <c r="AK89" i="15"/>
  <c r="DH62" i="15"/>
  <c r="DD62" i="15"/>
  <c r="AZ63" i="15"/>
  <c r="AZ65" i="15" s="1"/>
  <c r="AZ68" i="15" s="1"/>
  <c r="AV63" i="15"/>
  <c r="AV65" i="15" s="1"/>
  <c r="AV68" i="15" s="1"/>
  <c r="DF114" i="16"/>
  <c r="DE114" i="16"/>
  <c r="DC114" i="16"/>
  <c r="DB114" i="16"/>
  <c r="CZ114" i="16"/>
  <c r="CY114" i="16"/>
  <c r="CX114" i="16"/>
  <c r="CW114" i="16"/>
  <c r="CV114" i="16"/>
  <c r="CU114" i="16"/>
  <c r="CT114" i="16"/>
  <c r="CS114" i="16"/>
  <c r="CR114" i="16"/>
  <c r="CQ114" i="16"/>
  <c r="CP114" i="16"/>
  <c r="CN114" i="16"/>
  <c r="CL114" i="16"/>
  <c r="CK114" i="16"/>
  <c r="CJ114" i="16"/>
  <c r="CI114" i="16"/>
  <c r="CH114" i="16"/>
  <c r="CG114" i="16"/>
  <c r="CF114" i="16"/>
  <c r="CE114" i="16"/>
  <c r="CD114" i="16"/>
  <c r="CB114" i="16"/>
  <c r="CA114" i="16"/>
  <c r="BZ114" i="16"/>
  <c r="BY114" i="16"/>
  <c r="BX114" i="16"/>
  <c r="BW114" i="16"/>
  <c r="BV114" i="16"/>
  <c r="BU114" i="16"/>
  <c r="BT114" i="16"/>
  <c r="BS114" i="16"/>
  <c r="BR114" i="16"/>
  <c r="BP114" i="16"/>
  <c r="BO114" i="16"/>
  <c r="BN114" i="16"/>
  <c r="BM114" i="16"/>
  <c r="BL114" i="16"/>
  <c r="BK114" i="16"/>
  <c r="BJ114" i="16"/>
  <c r="BI114" i="16"/>
  <c r="BH114" i="16"/>
  <c r="BG114" i="16"/>
  <c r="BF114" i="16"/>
  <c r="DL113" i="16"/>
  <c r="DK113" i="16"/>
  <c r="DI113" i="16"/>
  <c r="DH113" i="16"/>
  <c r="DF113" i="16"/>
  <c r="DE113" i="16"/>
  <c r="DC113" i="16"/>
  <c r="DB113" i="16"/>
  <c r="CZ113" i="16"/>
  <c r="CY113" i="16"/>
  <c r="CX113" i="16"/>
  <c r="CV113" i="16"/>
  <c r="CU113" i="16"/>
  <c r="CT113" i="16"/>
  <c r="CS113" i="16"/>
  <c r="CR113" i="16"/>
  <c r="CQ113" i="16"/>
  <c r="CP113" i="16"/>
  <c r="CN113" i="16"/>
  <c r="CM113" i="16"/>
  <c r="CL113" i="16"/>
  <c r="CK113" i="16"/>
  <c r="CJ113" i="16"/>
  <c r="CI113" i="16"/>
  <c r="CH113" i="16"/>
  <c r="CG113" i="16"/>
  <c r="CF113" i="16"/>
  <c r="CE113" i="16"/>
  <c r="CD113" i="16"/>
  <c r="CB113" i="16"/>
  <c r="CA113" i="16"/>
  <c r="BZ113" i="16"/>
  <c r="BY113" i="16"/>
  <c r="BX113" i="16"/>
  <c r="BW113" i="16"/>
  <c r="BV113" i="16"/>
  <c r="BU113" i="16"/>
  <c r="BT113" i="16"/>
  <c r="BS113" i="16"/>
  <c r="BR113" i="16"/>
  <c r="BP113" i="16"/>
  <c r="BO113" i="16"/>
  <c r="BN113" i="16"/>
  <c r="BM113" i="16"/>
  <c r="BL113" i="16"/>
  <c r="BK113" i="16"/>
  <c r="BJ113" i="16"/>
  <c r="BI113" i="16"/>
  <c r="BH113" i="16"/>
  <c r="BG113" i="16"/>
  <c r="BF113" i="16"/>
  <c r="DL112" i="16"/>
  <c r="DK112" i="16"/>
  <c r="DI112" i="16"/>
  <c r="DH112" i="16"/>
  <c r="DF112" i="16"/>
  <c r="DE112" i="16"/>
  <c r="DB112" i="16"/>
  <c r="CZ112" i="16"/>
  <c r="CY112" i="16"/>
  <c r="CW112" i="16"/>
  <c r="CV112" i="16"/>
  <c r="CU112" i="16"/>
  <c r="CT112" i="16"/>
  <c r="CS112" i="16"/>
  <c r="CR112" i="16"/>
  <c r="CQ112" i="16"/>
  <c r="CP112" i="16"/>
  <c r="CN112" i="16"/>
  <c r="CM112" i="16"/>
  <c r="CL112" i="16"/>
  <c r="CK112" i="16"/>
  <c r="CJ112" i="16"/>
  <c r="CI112" i="16"/>
  <c r="CH112" i="16"/>
  <c r="CG112" i="16"/>
  <c r="CF112" i="16"/>
  <c r="CE112" i="16"/>
  <c r="CD112" i="16"/>
  <c r="CB112" i="16"/>
  <c r="CA112" i="16"/>
  <c r="BZ112" i="16"/>
  <c r="BY112" i="16"/>
  <c r="BX112" i="16"/>
  <c r="BW112" i="16"/>
  <c r="BV112" i="16"/>
  <c r="BU112" i="16"/>
  <c r="BT112" i="16"/>
  <c r="BS112" i="16"/>
  <c r="BR112" i="16"/>
  <c r="BP112" i="16"/>
  <c r="BO112" i="16"/>
  <c r="BN112" i="16"/>
  <c r="BM112" i="16"/>
  <c r="BL112" i="16"/>
  <c r="BK112" i="16"/>
  <c r="BJ112" i="16"/>
  <c r="BI112" i="16"/>
  <c r="BH112" i="16"/>
  <c r="BG112" i="16"/>
  <c r="BF112" i="16"/>
  <c r="DL111" i="16"/>
  <c r="DK111" i="16"/>
  <c r="DI111" i="16"/>
  <c r="DH111" i="16"/>
  <c r="DF111" i="16"/>
  <c r="DE111" i="16"/>
  <c r="DC111" i="16"/>
  <c r="DB111" i="16"/>
  <c r="CZ111" i="16"/>
  <c r="CY111" i="16"/>
  <c r="CX111" i="16"/>
  <c r="CW111" i="16"/>
  <c r="CV111" i="16"/>
  <c r="CU111" i="16"/>
  <c r="CT111" i="16"/>
  <c r="CS111" i="16"/>
  <c r="CR111" i="16"/>
  <c r="CQ111" i="16"/>
  <c r="CP111" i="16"/>
  <c r="CN111" i="16"/>
  <c r="CM111" i="16"/>
  <c r="CL111" i="16"/>
  <c r="CK111" i="16"/>
  <c r="CJ111" i="16"/>
  <c r="CI111" i="16"/>
  <c r="CH111" i="16"/>
  <c r="CG111" i="16"/>
  <c r="CF111" i="16"/>
  <c r="CE111" i="16"/>
  <c r="CD111" i="16"/>
  <c r="CB111" i="16"/>
  <c r="CA111" i="16"/>
  <c r="BZ111" i="16"/>
  <c r="BY111" i="16"/>
  <c r="BX111" i="16"/>
  <c r="BW111" i="16"/>
  <c r="BV111" i="16"/>
  <c r="BU111" i="16"/>
  <c r="BT111" i="16"/>
  <c r="BR111" i="16"/>
  <c r="BP111" i="16"/>
  <c r="BO111" i="16"/>
  <c r="BN111" i="16"/>
  <c r="BM111" i="16"/>
  <c r="BK111" i="16"/>
  <c r="BJ111" i="16"/>
  <c r="BI111" i="16"/>
  <c r="BH111" i="16"/>
  <c r="BG111" i="16"/>
  <c r="BF111" i="16"/>
  <c r="DL110" i="16"/>
  <c r="DK110" i="16"/>
  <c r="DI110" i="16"/>
  <c r="DH110" i="16"/>
  <c r="DF110" i="16"/>
  <c r="DE110" i="16"/>
  <c r="DC110" i="16"/>
  <c r="CZ110" i="16"/>
  <c r="CY110" i="16"/>
  <c r="CX110" i="16"/>
  <c r="CV110" i="16"/>
  <c r="CU110" i="16"/>
  <c r="CT110" i="16"/>
  <c r="CS110" i="16"/>
  <c r="CR110" i="16"/>
  <c r="CQ110" i="16"/>
  <c r="CP110" i="16"/>
  <c r="CN110" i="16"/>
  <c r="CM110" i="16"/>
  <c r="CL110" i="16"/>
  <c r="CJ110" i="16"/>
  <c r="CI110" i="16"/>
  <c r="CH110" i="16"/>
  <c r="CG110" i="16"/>
  <c r="CF110" i="16"/>
  <c r="CE110" i="16"/>
  <c r="CD110" i="16"/>
  <c r="CB110" i="16"/>
  <c r="CA110" i="16"/>
  <c r="BZ110" i="16"/>
  <c r="BY110" i="16"/>
  <c r="BX110" i="16"/>
  <c r="BW110" i="16"/>
  <c r="BV110" i="16"/>
  <c r="BU110" i="16"/>
  <c r="BT110" i="16"/>
  <c r="BS110" i="16"/>
  <c r="BR110" i="16"/>
  <c r="BP110" i="16"/>
  <c r="BO110" i="16"/>
  <c r="BN110" i="16"/>
  <c r="BM110" i="16"/>
  <c r="BL110" i="16"/>
  <c r="BK110" i="16"/>
  <c r="BJ110" i="16"/>
  <c r="BI110" i="16"/>
  <c r="BH110" i="16"/>
  <c r="BG110" i="16"/>
  <c r="BF110" i="16"/>
  <c r="DL109" i="16"/>
  <c r="DK109" i="16"/>
  <c r="DI109" i="16"/>
  <c r="DH109" i="16"/>
  <c r="DF109" i="16"/>
  <c r="DE109" i="16"/>
  <c r="DB109" i="16"/>
  <c r="CZ109" i="16"/>
  <c r="CY109" i="16"/>
  <c r="CX109" i="16"/>
  <c r="CW109" i="16"/>
  <c r="CV109" i="16"/>
  <c r="CU109" i="16"/>
  <c r="CT109" i="16"/>
  <c r="CS109" i="16"/>
  <c r="CR109" i="16"/>
  <c r="CQ109" i="16"/>
  <c r="CP109" i="16"/>
  <c r="CN109" i="16"/>
  <c r="CM109" i="16"/>
  <c r="CL109" i="16"/>
  <c r="CK109" i="16"/>
  <c r="CJ109" i="16"/>
  <c r="CI109" i="16"/>
  <c r="CH109" i="16"/>
  <c r="CG109" i="16"/>
  <c r="CF109" i="16"/>
  <c r="CE109" i="16"/>
  <c r="CD109" i="16"/>
  <c r="CB109" i="16"/>
  <c r="CA109" i="16"/>
  <c r="BZ109" i="16"/>
  <c r="BY109" i="16"/>
  <c r="BX109" i="16"/>
  <c r="BV109" i="16"/>
  <c r="BU109" i="16"/>
  <c r="BT109" i="16"/>
  <c r="BS109" i="16"/>
  <c r="BR109" i="16"/>
  <c r="BP109" i="16"/>
  <c r="BO109" i="16"/>
  <c r="BN109" i="16"/>
  <c r="BM109" i="16"/>
  <c r="BL109" i="16"/>
  <c r="BJ109" i="16"/>
  <c r="BI109" i="16"/>
  <c r="BH109" i="16"/>
  <c r="BG109" i="16"/>
  <c r="BF109" i="16"/>
  <c r="DL108" i="16"/>
  <c r="DK108" i="16"/>
  <c r="DI108" i="16"/>
  <c r="DH108" i="16"/>
  <c r="DF108" i="16"/>
  <c r="DE108" i="16"/>
  <c r="DC108" i="16"/>
  <c r="DB108" i="16"/>
  <c r="CZ108" i="16"/>
  <c r="CY108" i="16"/>
  <c r="CX108" i="16"/>
  <c r="CW108" i="16"/>
  <c r="CV108" i="16"/>
  <c r="CT108" i="16"/>
  <c r="CS108" i="16"/>
  <c r="CR108" i="16"/>
  <c r="CP108" i="16"/>
  <c r="CN108" i="16"/>
  <c r="CM108" i="16"/>
  <c r="CL108" i="16"/>
  <c r="CK108" i="16"/>
  <c r="CJ108" i="16"/>
  <c r="CI108" i="16"/>
  <c r="CH108" i="16"/>
  <c r="CG108" i="16"/>
  <c r="CF108" i="16"/>
  <c r="CE108" i="16"/>
  <c r="CD108" i="16"/>
  <c r="CB108" i="16"/>
  <c r="CA108" i="16"/>
  <c r="BZ108" i="16"/>
  <c r="BY108" i="16"/>
  <c r="BX108" i="16"/>
  <c r="BW108" i="16"/>
  <c r="BV108" i="16"/>
  <c r="BU108" i="16"/>
  <c r="BT108" i="16"/>
  <c r="BS108" i="16"/>
  <c r="BR108" i="16"/>
  <c r="BP108" i="16"/>
  <c r="BO108" i="16"/>
  <c r="BN108" i="16"/>
  <c r="BM108" i="16"/>
  <c r="BL108" i="16"/>
  <c r="BK108" i="16"/>
  <c r="BJ108" i="16"/>
  <c r="BI108" i="16"/>
  <c r="BH108" i="16"/>
  <c r="BG108" i="16"/>
  <c r="BF108" i="16"/>
  <c r="DL107" i="16"/>
  <c r="DK107" i="16"/>
  <c r="DI107" i="16"/>
  <c r="DH107" i="16"/>
  <c r="DF107" i="16"/>
  <c r="DE107" i="16"/>
  <c r="DC107" i="16"/>
  <c r="DB107" i="16"/>
  <c r="CZ107" i="16"/>
  <c r="CY107" i="16"/>
  <c r="CX107" i="16"/>
  <c r="CW107" i="16"/>
  <c r="CV107" i="16"/>
  <c r="CU107" i="16"/>
  <c r="CS107" i="16"/>
  <c r="CR107" i="16"/>
  <c r="CQ107" i="16"/>
  <c r="CP107" i="16"/>
  <c r="CN107" i="16"/>
  <c r="CM107" i="16"/>
  <c r="CL107" i="16"/>
  <c r="CK107" i="16"/>
  <c r="CJ107" i="16"/>
  <c r="CH107" i="16"/>
  <c r="CG107" i="16"/>
  <c r="CF107" i="16"/>
  <c r="CD107" i="16"/>
  <c r="CB107" i="16"/>
  <c r="CA107" i="16"/>
  <c r="BZ107" i="16"/>
  <c r="BY107" i="16"/>
  <c r="BX107" i="16"/>
  <c r="BW107" i="16"/>
  <c r="BV107" i="16"/>
  <c r="BU107" i="16"/>
  <c r="BT107" i="16"/>
  <c r="BS107" i="16"/>
  <c r="BR107" i="16"/>
  <c r="BP107" i="16"/>
  <c r="BO107" i="16"/>
  <c r="BN107" i="16"/>
  <c r="BM107" i="16"/>
  <c r="BL107" i="16"/>
  <c r="BK107" i="16"/>
  <c r="BJ107" i="16"/>
  <c r="BI107" i="16"/>
  <c r="BH107" i="16"/>
  <c r="BG107" i="16"/>
  <c r="BF107" i="16"/>
  <c r="DL106" i="16"/>
  <c r="DK106" i="16"/>
  <c r="DI106" i="16"/>
  <c r="DH106" i="16"/>
  <c r="DE106" i="16"/>
  <c r="DC106" i="16"/>
  <c r="DB106" i="16"/>
  <c r="CZ106" i="16"/>
  <c r="CX106" i="16"/>
  <c r="CW106" i="16"/>
  <c r="CV106" i="16"/>
  <c r="CU106" i="16"/>
  <c r="CT106" i="16"/>
  <c r="CS106" i="16"/>
  <c r="CR106" i="16"/>
  <c r="CQ106" i="16"/>
  <c r="CP106" i="16"/>
  <c r="CN106" i="16"/>
  <c r="CM106" i="16"/>
  <c r="CL106" i="16"/>
  <c r="CK106" i="16"/>
  <c r="CJ106" i="16"/>
  <c r="CI106" i="16"/>
  <c r="CH106" i="16"/>
  <c r="CG106" i="16"/>
  <c r="CF106" i="16"/>
  <c r="CE106" i="16"/>
  <c r="CD106" i="16"/>
  <c r="CB106" i="16"/>
  <c r="CA106" i="16"/>
  <c r="BZ106" i="16"/>
  <c r="BY106" i="16"/>
  <c r="BX106" i="16"/>
  <c r="BW106" i="16"/>
  <c r="BV106" i="16"/>
  <c r="BU106" i="16"/>
  <c r="BT106" i="16"/>
  <c r="BS106" i="16"/>
  <c r="BR106" i="16"/>
  <c r="BP106" i="16"/>
  <c r="BO106" i="16"/>
  <c r="BN106" i="16"/>
  <c r="BM106" i="16"/>
  <c r="BL106" i="16"/>
  <c r="BK106" i="16"/>
  <c r="BJ106" i="16"/>
  <c r="BI106" i="16"/>
  <c r="BH106" i="16"/>
  <c r="BG106" i="16"/>
  <c r="BF106" i="16"/>
  <c r="DL105" i="16"/>
  <c r="DK105" i="16"/>
  <c r="DI105" i="16"/>
  <c r="DH105" i="16"/>
  <c r="DF105" i="16"/>
  <c r="DE105" i="16"/>
  <c r="DC105" i="16"/>
  <c r="DB105" i="16"/>
  <c r="CZ105" i="16"/>
  <c r="CX105" i="16"/>
  <c r="CW105" i="16"/>
  <c r="CV105" i="16"/>
  <c r="CU105" i="16"/>
  <c r="CT105" i="16"/>
  <c r="CS105" i="16"/>
  <c r="CR105" i="16"/>
  <c r="CQ105" i="16"/>
  <c r="CP105" i="16"/>
  <c r="CN105" i="16"/>
  <c r="CL105" i="16"/>
  <c r="CK105" i="16"/>
  <c r="CJ105" i="16"/>
  <c r="CI105" i="16"/>
  <c r="CH105" i="16"/>
  <c r="CG105" i="16"/>
  <c r="CF105" i="16"/>
  <c r="CE105" i="16"/>
  <c r="CD105" i="16"/>
  <c r="CB105" i="16"/>
  <c r="CA105" i="16"/>
  <c r="BZ105" i="16"/>
  <c r="BY105" i="16"/>
  <c r="BX105" i="16"/>
  <c r="BW105" i="16"/>
  <c r="BV105" i="16"/>
  <c r="BU105" i="16"/>
  <c r="BT105" i="16"/>
  <c r="BS105" i="16"/>
  <c r="BR105" i="16"/>
  <c r="BP105" i="16"/>
  <c r="BO105" i="16"/>
  <c r="BN105" i="16"/>
  <c r="BM105" i="16"/>
  <c r="BL105" i="16"/>
  <c r="BK105" i="16"/>
  <c r="BJ105" i="16"/>
  <c r="BI105" i="16"/>
  <c r="BH105" i="16"/>
  <c r="BG105" i="16"/>
  <c r="BF105" i="16"/>
  <c r="DK270" i="15"/>
  <c r="DJ270" i="15"/>
  <c r="DH270" i="15"/>
  <c r="BN91" i="15"/>
  <c r="BN95" i="15" s="1"/>
  <c r="BN97" i="15" s="1"/>
  <c r="BM91" i="15"/>
  <c r="BM95" i="15" s="1"/>
  <c r="BM97" i="15" s="1"/>
  <c r="BJ91" i="15"/>
  <c r="BJ95" i="15" s="1"/>
  <c r="BJ97" i="15" s="1"/>
  <c r="BI91" i="15"/>
  <c r="BF91" i="15"/>
  <c r="BF95" i="15" s="1"/>
  <c r="BF97" i="15" s="1"/>
  <c r="BE91" i="15"/>
  <c r="BE95" i="15" s="1"/>
  <c r="BE97" i="15" s="1"/>
  <c r="AN47" i="15"/>
  <c r="AN46" i="15" s="1"/>
  <c r="BL59" i="15"/>
  <c r="BL63" i="15" s="1"/>
  <c r="BL65" i="15" s="1"/>
  <c r="BO43" i="15"/>
  <c r="BO47" i="15" s="1"/>
  <c r="BO49" i="15" s="1"/>
  <c r="AI47" i="15"/>
  <c r="AI46" i="15" s="1"/>
  <c r="AL47" i="15"/>
  <c r="AL46" i="15" s="1"/>
  <c r="AA47" i="15"/>
  <c r="AA46" i="15" s="1"/>
  <c r="AM47" i="15"/>
  <c r="AM46" i="15" s="1"/>
  <c r="CU78" i="15"/>
  <c r="CU79" i="15" s="1"/>
  <c r="CU81" i="15" s="1"/>
  <c r="AO47" i="15"/>
  <c r="AO46" i="15" s="1"/>
  <c r="BW78" i="15"/>
  <c r="BW79" i="15" s="1"/>
  <c r="BW81" i="15" s="1"/>
  <c r="AP47" i="15"/>
  <c r="AP46" i="15" s="1"/>
  <c r="AQ47" i="15"/>
  <c r="AQ46" i="15" s="1"/>
  <c r="AM73" i="15"/>
  <c r="BX59" i="15"/>
  <c r="BX63" i="15" s="1"/>
  <c r="BX65" i="15" s="1"/>
  <c r="AA73" i="15"/>
  <c r="AP105" i="15"/>
  <c r="AD105" i="15"/>
  <c r="Z105" i="15"/>
  <c r="N105" i="15"/>
  <c r="J105" i="15"/>
  <c r="BQ78" i="15"/>
  <c r="BQ79" i="15" s="1"/>
  <c r="BQ81" i="15" s="1"/>
  <c r="BO78" i="15"/>
  <c r="BO79" i="15" s="1"/>
  <c r="BO81" i="15" s="1"/>
  <c r="BN78" i="15"/>
  <c r="BM78" i="15"/>
  <c r="BM79" i="15" s="1"/>
  <c r="BM81" i="15" s="1"/>
  <c r="BL78" i="15"/>
  <c r="BL79" i="15" s="1"/>
  <c r="BL81" i="15" s="1"/>
  <c r="BK78" i="15"/>
  <c r="BK79" i="15" s="1"/>
  <c r="BK81" i="15" s="1"/>
  <c r="BJ78" i="15"/>
  <c r="BI78" i="15"/>
  <c r="BI79" i="15" s="1"/>
  <c r="BI81" i="15" s="1"/>
  <c r="BH78" i="15"/>
  <c r="BH79" i="15" s="1"/>
  <c r="BH81" i="15" s="1"/>
  <c r="BG78" i="15"/>
  <c r="BG79" i="15" s="1"/>
  <c r="BG81" i="15" s="1"/>
  <c r="BF78" i="15"/>
  <c r="BE78" i="15"/>
  <c r="BE79" i="15" s="1"/>
  <c r="BE81" i="15" s="1"/>
  <c r="BC79" i="15"/>
  <c r="BC81" i="15" s="1"/>
  <c r="BC84" i="15" s="1"/>
  <c r="W47" i="15"/>
  <c r="W46" i="15" s="1"/>
  <c r="S47" i="15"/>
  <c r="S46" i="15" s="1"/>
  <c r="P47" i="15"/>
  <c r="P46" i="15" s="1"/>
  <c r="O47" i="15"/>
  <c r="O46" i="15" s="1"/>
  <c r="K47" i="15"/>
  <c r="K46" i="15" s="1"/>
  <c r="DK107" i="15"/>
  <c r="DJ107" i="15"/>
  <c r="DH107" i="15"/>
  <c r="DG107" i="15"/>
  <c r="DE107" i="15"/>
  <c r="DD107" i="15"/>
  <c r="DB107" i="15"/>
  <c r="DA107" i="15"/>
  <c r="CY107" i="15"/>
  <c r="CX107" i="15"/>
  <c r="CW107" i="15"/>
  <c r="CV107" i="15"/>
  <c r="CU107" i="15"/>
  <c r="CT107" i="15"/>
  <c r="CS107" i="15"/>
  <c r="CR107" i="15"/>
  <c r="CQ107" i="15"/>
  <c r="CP107" i="15"/>
  <c r="CM107" i="15"/>
  <c r="CL107" i="15"/>
  <c r="CK107" i="15"/>
  <c r="CI107" i="15"/>
  <c r="CH107" i="15"/>
  <c r="CG107" i="15"/>
  <c r="CF107" i="15"/>
  <c r="CE107" i="15"/>
  <c r="CD107" i="15"/>
  <c r="CC107" i="15"/>
  <c r="CA107" i="15"/>
  <c r="BZ107" i="15"/>
  <c r="BY107" i="15"/>
  <c r="BX107" i="15"/>
  <c r="BW107" i="15"/>
  <c r="BV107" i="15"/>
  <c r="BU107" i="15"/>
  <c r="BT107" i="15"/>
  <c r="BR107" i="15"/>
  <c r="BQ107" i="15"/>
  <c r="BO107" i="15"/>
  <c r="BN107" i="15"/>
  <c r="BM107" i="15"/>
  <c r="BL107" i="15"/>
  <c r="BK107" i="15"/>
  <c r="BJ107" i="15"/>
  <c r="BH107" i="15"/>
  <c r="BF107" i="15"/>
  <c r="BE107" i="15"/>
  <c r="BB79" i="15"/>
  <c r="BB81" i="15" s="1"/>
  <c r="BB84" i="15" s="1"/>
  <c r="BA79" i="15"/>
  <c r="BA81" i="15" s="1"/>
  <c r="BA84" i="15" s="1"/>
  <c r="AZ79" i="15"/>
  <c r="AZ81" i="15" s="1"/>
  <c r="AZ84" i="15" s="1"/>
  <c r="AY79" i="15"/>
  <c r="AY81" i="15" s="1"/>
  <c r="AY84" i="15" s="1"/>
  <c r="AX79" i="15"/>
  <c r="AX81" i="15" s="1"/>
  <c r="AX84" i="15" s="1"/>
  <c r="AW79" i="15"/>
  <c r="AW81" i="15" s="1"/>
  <c r="AW84" i="15" s="1"/>
  <c r="AV79" i="15"/>
  <c r="AV81" i="15" s="1"/>
  <c r="AV84" i="15" s="1"/>
  <c r="AU79" i="15"/>
  <c r="AU81" i="15" s="1"/>
  <c r="AU84" i="15" s="1"/>
  <c r="AT79" i="15"/>
  <c r="AT81" i="15" s="1"/>
  <c r="AT84" i="15" s="1"/>
  <c r="AS79" i="15"/>
  <c r="AS81" i="15" s="1"/>
  <c r="AS84" i="15" s="1"/>
  <c r="AR79" i="15"/>
  <c r="AR81" i="15" s="1"/>
  <c r="AR84" i="15" s="1"/>
  <c r="CJ79" i="15"/>
  <c r="CJ81" i="15" s="1"/>
  <c r="CG79" i="15"/>
  <c r="CG81" i="15" s="1"/>
  <c r="CF79" i="15"/>
  <c r="CF81" i="15" s="1"/>
  <c r="CC79" i="15"/>
  <c r="CC81" i="15" s="1"/>
  <c r="BY79" i="15"/>
  <c r="BY81" i="15" s="1"/>
  <c r="BX79" i="15"/>
  <c r="BX81" i="15" s="1"/>
  <c r="BU79" i="15"/>
  <c r="BU81" i="15" s="1"/>
  <c r="BT79" i="15"/>
  <c r="BT81" i="15" s="1"/>
  <c r="DL118" i="16"/>
  <c r="DK118" i="16"/>
  <c r="DI118" i="16"/>
  <c r="DH118" i="16"/>
  <c r="DF118" i="16"/>
  <c r="DE118" i="16"/>
  <c r="DC118" i="16"/>
  <c r="DB118" i="16"/>
  <c r="DL117" i="16"/>
  <c r="DK117" i="16"/>
  <c r="DI117" i="16"/>
  <c r="DH117" i="16"/>
  <c r="DF117" i="16"/>
  <c r="DE117" i="16"/>
  <c r="DC117" i="16"/>
  <c r="DB117" i="16"/>
  <c r="CZ117" i="16"/>
  <c r="CY117" i="16"/>
  <c r="CX117" i="16"/>
  <c r="CW117" i="16"/>
  <c r="CV117" i="16"/>
  <c r="CU117" i="16"/>
  <c r="CT117" i="16"/>
  <c r="CS117" i="16"/>
  <c r="CR117" i="16"/>
  <c r="CQ117" i="16"/>
  <c r="CP117" i="16"/>
  <c r="DL116" i="16"/>
  <c r="DK116" i="16"/>
  <c r="DI116" i="16"/>
  <c r="DH116" i="16"/>
  <c r="DF116" i="16"/>
  <c r="DE116" i="16"/>
  <c r="DC116" i="16"/>
  <c r="DB116" i="16"/>
  <c r="CZ116" i="16"/>
  <c r="CY116" i="16"/>
  <c r="CX116" i="16"/>
  <c r="CW116" i="16"/>
  <c r="CV116" i="16"/>
  <c r="CU116" i="16"/>
  <c r="CT116" i="16"/>
  <c r="CS116" i="16"/>
  <c r="CR116" i="16"/>
  <c r="CQ116" i="16"/>
  <c r="CP116" i="16"/>
  <c r="DL115" i="16"/>
  <c r="DK115" i="16"/>
  <c r="DI115" i="16"/>
  <c r="DH115" i="16"/>
  <c r="DF115" i="16"/>
  <c r="DE115" i="16"/>
  <c r="DC115" i="16"/>
  <c r="DB115" i="16"/>
  <c r="CZ115" i="16"/>
  <c r="CY115" i="16"/>
  <c r="CX115" i="16"/>
  <c r="CW115" i="16"/>
  <c r="CV115" i="16"/>
  <c r="CU115" i="16"/>
  <c r="CS115" i="16"/>
  <c r="CR115" i="16"/>
  <c r="CQ115" i="16"/>
  <c r="CP115" i="16"/>
  <c r="CN115" i="16"/>
  <c r="CM115" i="16"/>
  <c r="CL115" i="16"/>
  <c r="CK115" i="16"/>
  <c r="CJ115" i="16"/>
  <c r="CI115" i="16"/>
  <c r="CH115" i="16"/>
  <c r="CG115" i="16"/>
  <c r="CF115" i="16"/>
  <c r="CD115" i="16"/>
  <c r="CB115" i="16"/>
  <c r="CA115" i="16"/>
  <c r="BZ115" i="16"/>
  <c r="BY115" i="16"/>
  <c r="BX115" i="16"/>
  <c r="BW115" i="16"/>
  <c r="BV115" i="16"/>
  <c r="BU115" i="16"/>
  <c r="BT115" i="16"/>
  <c r="BS115" i="16"/>
  <c r="BR115" i="16"/>
  <c r="BP115" i="16"/>
  <c r="BO115" i="16"/>
  <c r="BN115" i="16"/>
  <c r="BM115" i="16"/>
  <c r="BL115" i="16"/>
  <c r="BK115" i="16"/>
  <c r="BJ115" i="16"/>
  <c r="BI115" i="16"/>
  <c r="BH115" i="16"/>
  <c r="BG115" i="16"/>
  <c r="BF115" i="16"/>
  <c r="DL114" i="16"/>
  <c r="DK114" i="16"/>
  <c r="DI114" i="16"/>
  <c r="DH114" i="16"/>
  <c r="DG270" i="15"/>
  <c r="DE270" i="15"/>
  <c r="DD270" i="15"/>
  <c r="DB270" i="15"/>
  <c r="DK139" i="15"/>
  <c r="DK143" i="15" s="1"/>
  <c r="DK145" i="15" s="1"/>
  <c r="DJ139" i="15"/>
  <c r="DJ143" i="15" s="1"/>
  <c r="DJ145" i="15" s="1"/>
  <c r="DG139" i="15"/>
  <c r="DG143" i="15" s="1"/>
  <c r="DG145" i="15" s="1"/>
  <c r="DE139" i="15"/>
  <c r="DE143" i="15" s="1"/>
  <c r="DE145" i="15" s="1"/>
  <c r="DB139" i="15"/>
  <c r="DB143" i="15" s="1"/>
  <c r="DB145" i="15" s="1"/>
  <c r="DA139" i="15"/>
  <c r="DA143" i="15" s="1"/>
  <c r="DA145" i="15" s="1"/>
  <c r="CY139" i="15"/>
  <c r="CY143" i="15" s="1"/>
  <c r="CY145" i="15" s="1"/>
  <c r="CX139" i="15"/>
  <c r="CX143" i="15" s="1"/>
  <c r="CX145" i="15" s="1"/>
  <c r="CW139" i="15"/>
  <c r="CW143" i="15" s="1"/>
  <c r="CW145" i="15" s="1"/>
  <c r="CU139" i="15"/>
  <c r="CU143" i="15" s="1"/>
  <c r="CU145" i="15" s="1"/>
  <c r="CT139" i="15"/>
  <c r="CT143" i="15" s="1"/>
  <c r="CT145" i="15" s="1"/>
  <c r="CS139" i="15"/>
  <c r="CS143" i="15" s="1"/>
  <c r="CS145" i="15" s="1"/>
  <c r="CQ139" i="15"/>
  <c r="CQ143" i="15" s="1"/>
  <c r="CQ145" i="15" s="1"/>
  <c r="DK110" i="15"/>
  <c r="DH110" i="15"/>
  <c r="DG110" i="15"/>
  <c r="DD110" i="15"/>
  <c r="CV110" i="15"/>
  <c r="CU110" i="15"/>
  <c r="CR110" i="15"/>
  <c r="DK267" i="15"/>
  <c r="DJ267" i="15"/>
  <c r="DH267" i="15"/>
  <c r="DG267" i="15"/>
  <c r="DE267" i="15"/>
  <c r="DD267" i="15"/>
  <c r="DA267" i="15"/>
  <c r="CO139" i="15"/>
  <c r="CO143" i="15" s="1"/>
  <c r="CO145" i="15" s="1"/>
  <c r="CM139" i="15"/>
  <c r="CM143" i="15" s="1"/>
  <c r="CM145" i="15" s="1"/>
  <c r="CM22" i="15" s="1"/>
  <c r="CL139" i="15"/>
  <c r="CL143" i="15" s="1"/>
  <c r="CL145" i="15" s="1"/>
  <c r="CK139" i="15"/>
  <c r="CK143" i="15" s="1"/>
  <c r="CK145" i="15" s="1"/>
  <c r="CI139" i="15"/>
  <c r="CI143" i="15" s="1"/>
  <c r="CI145" i="15" s="1"/>
  <c r="CH139" i="15"/>
  <c r="CH143" i="15" s="1"/>
  <c r="CH145" i="15" s="1"/>
  <c r="CG139" i="15"/>
  <c r="CG143" i="15" s="1"/>
  <c r="CG145" i="15" s="1"/>
  <c r="CE139" i="15"/>
  <c r="CE143" i="15" s="1"/>
  <c r="CE145" i="15" s="1"/>
  <c r="CD139" i="15"/>
  <c r="CD143" i="15" s="1"/>
  <c r="CD145" i="15" s="1"/>
  <c r="CC139" i="15"/>
  <c r="CC143" i="15" s="1"/>
  <c r="CC145" i="15" s="1"/>
  <c r="CA139" i="15"/>
  <c r="CA143" i="15" s="1"/>
  <c r="CA145" i="15" s="1"/>
  <c r="BZ139" i="15"/>
  <c r="BZ143" i="15" s="1"/>
  <c r="BZ145" i="15" s="1"/>
  <c r="BY139" i="15"/>
  <c r="BY143" i="15" s="1"/>
  <c r="BY145" i="15" s="1"/>
  <c r="BW139" i="15"/>
  <c r="BW143" i="15" s="1"/>
  <c r="BW145" i="15" s="1"/>
  <c r="BV139" i="15"/>
  <c r="BV143" i="15" s="1"/>
  <c r="BV145" i="15" s="1"/>
  <c r="BU139" i="15"/>
  <c r="BU143" i="15" s="1"/>
  <c r="BU145" i="15" s="1"/>
  <c r="BS139" i="15"/>
  <c r="BS143" i="15" s="1"/>
  <c r="BS145" i="15" s="1"/>
  <c r="BR139" i="15"/>
  <c r="BR143" i="15" s="1"/>
  <c r="BR145" i="15" s="1"/>
  <c r="BQ139" i="15"/>
  <c r="BQ143" i="15" s="1"/>
  <c r="BQ145" i="15" s="1"/>
  <c r="BO139" i="15"/>
  <c r="BO143" i="15" s="1"/>
  <c r="BO145" i="15" s="1"/>
  <c r="BM139" i="15"/>
  <c r="BK139" i="15"/>
  <c r="BK143" i="15" s="1"/>
  <c r="BK145" i="15" s="1"/>
  <c r="BI139" i="15"/>
  <c r="BI143" i="15" s="1"/>
  <c r="BI145" i="15" s="1"/>
  <c r="BG139" i="15"/>
  <c r="BG143" i="15" s="1"/>
  <c r="BG145" i="15" s="1"/>
  <c r="BF139" i="15"/>
  <c r="BF143" i="15" s="1"/>
  <c r="BF145" i="15" s="1"/>
  <c r="BE139" i="15"/>
  <c r="BE143" i="15" s="1"/>
  <c r="BE145" i="15" s="1"/>
  <c r="CM110" i="15"/>
  <c r="CK110" i="15"/>
  <c r="CJ110" i="15"/>
  <c r="CG110" i="15"/>
  <c r="CF110" i="15"/>
  <c r="CC110" i="15"/>
  <c r="CA110" i="15"/>
  <c r="BY110" i="15"/>
  <c r="BX110" i="15"/>
  <c r="BW110" i="15"/>
  <c r="BU110" i="15"/>
  <c r="BT110" i="15"/>
  <c r="BS110" i="15"/>
  <c r="BQ110" i="15"/>
  <c r="BO110" i="15"/>
  <c r="BM110" i="15"/>
  <c r="BL110" i="15"/>
  <c r="BK110" i="15"/>
  <c r="BI110" i="15"/>
  <c r="BH110" i="15"/>
  <c r="BG110" i="15"/>
  <c r="BE110" i="15"/>
  <c r="BB111" i="15"/>
  <c r="BB113" i="15" s="1"/>
  <c r="BB116" i="15" s="1"/>
  <c r="AX111" i="15"/>
  <c r="AX113" i="15" s="1"/>
  <c r="AX116" i="15" s="1"/>
  <c r="AT111" i="15"/>
  <c r="AT113" i="15" s="1"/>
  <c r="AT116" i="15" s="1"/>
  <c r="Y89" i="15"/>
  <c r="U89" i="15"/>
  <c r="I89" i="15"/>
  <c r="AR63" i="15"/>
  <c r="AR65" i="15" s="1"/>
  <c r="AR68" i="15" s="1"/>
  <c r="CJ63" i="15"/>
  <c r="CJ65" i="15" s="1"/>
  <c r="BT63" i="15"/>
  <c r="BT65" i="15" s="1"/>
  <c r="BK63" i="15"/>
  <c r="BK65" i="15" s="1"/>
  <c r="BJ63" i="15"/>
  <c r="BJ65" i="15" s="1"/>
  <c r="BH63" i="15"/>
  <c r="BH65" i="15" s="1"/>
  <c r="BG63" i="15"/>
  <c r="BG65" i="15" s="1"/>
  <c r="BF63" i="15"/>
  <c r="BF65" i="15" s="1"/>
  <c r="BE63" i="15"/>
  <c r="BE65" i="15" s="1"/>
  <c r="BG107" i="15"/>
  <c r="BM142" i="15"/>
  <c r="BI59" i="15"/>
  <c r="BI63" i="15" s="1"/>
  <c r="BI65" i="15" s="1"/>
  <c r="BS107" i="15"/>
  <c r="AJ47" i="15"/>
  <c r="AJ46" i="15" s="1"/>
  <c r="CK110" i="16"/>
  <c r="DI176" i="16"/>
  <c r="DI177" i="16"/>
  <c r="DI178" i="16"/>
  <c r="DI179" i="16"/>
  <c r="DI180" i="16"/>
  <c r="DI181" i="16"/>
  <c r="DI182" i="16"/>
  <c r="DI183" i="16"/>
  <c r="DI184" i="16"/>
  <c r="DI185" i="16"/>
  <c r="DI186" i="16"/>
  <c r="DI187" i="16"/>
  <c r="DI188" i="16"/>
  <c r="DI189" i="16"/>
  <c r="DF176" i="16"/>
  <c r="DF177" i="16"/>
  <c r="DF178" i="16"/>
  <c r="DF179" i="16"/>
  <c r="DF180" i="16"/>
  <c r="DF181" i="16"/>
  <c r="DF182" i="16"/>
  <c r="DF183" i="16"/>
  <c r="DF184" i="16"/>
  <c r="DF185" i="16"/>
  <c r="DF186" i="16"/>
  <c r="DF187" i="16"/>
  <c r="DF188" i="16"/>
  <c r="DF189" i="16"/>
  <c r="DC176" i="16"/>
  <c r="DC177" i="16"/>
  <c r="DC178" i="16"/>
  <c r="DC179" i="16"/>
  <c r="DC180" i="16"/>
  <c r="DC181" i="16"/>
  <c r="DC182" i="16"/>
  <c r="DC183" i="16"/>
  <c r="DC184" i="16"/>
  <c r="DC185" i="16"/>
  <c r="DC186" i="16"/>
  <c r="DC187" i="16"/>
  <c r="DC188" i="16"/>
  <c r="DC189" i="16"/>
  <c r="CQ75" i="15"/>
  <c r="DB110" i="16"/>
  <c r="CT115" i="16"/>
  <c r="CX112" i="16"/>
  <c r="DF106" i="16"/>
  <c r="CT107" i="16"/>
  <c r="DD251" i="15"/>
  <c r="DD255" i="15" s="1"/>
  <c r="DD257" i="15" s="1"/>
  <c r="CY106" i="16"/>
  <c r="DB43" i="15"/>
  <c r="DB47" i="15" s="1"/>
  <c r="DB49" i="15" s="1"/>
  <c r="L47" i="15"/>
  <c r="L46" i="15" s="1"/>
  <c r="AB47" i="15"/>
  <c r="AB46" i="15" s="1"/>
  <c r="AU63" i="15"/>
  <c r="AU65" i="15" s="1"/>
  <c r="AU68" i="15" s="1"/>
  <c r="BP176" i="16"/>
  <c r="CB176" i="16"/>
  <c r="CN176" i="16"/>
  <c r="CZ176" i="16"/>
  <c r="DL176" i="16"/>
  <c r="BP177" i="16"/>
  <c r="CB177" i="16"/>
  <c r="CN177" i="16"/>
  <c r="CZ177" i="16"/>
  <c r="DL177" i="16"/>
  <c r="BP178" i="16"/>
  <c r="CB178" i="16"/>
  <c r="CN178" i="16"/>
  <c r="CZ178" i="16"/>
  <c r="DL178" i="16"/>
  <c r="BP179" i="16"/>
  <c r="CB179" i="16"/>
  <c r="CN179" i="16"/>
  <c r="CZ179" i="16"/>
  <c r="DL179" i="16"/>
  <c r="BP180" i="16"/>
  <c r="CB180" i="16"/>
  <c r="CN180" i="16"/>
  <c r="CZ180" i="16"/>
  <c r="DL180" i="16"/>
  <c r="BP181" i="16"/>
  <c r="CB181" i="16"/>
  <c r="CN181" i="16"/>
  <c r="CZ181" i="16"/>
  <c r="DL181" i="16"/>
  <c r="BP182" i="16"/>
  <c r="CB182" i="16"/>
  <c r="CN182" i="16"/>
  <c r="CZ182" i="16"/>
  <c r="DL182" i="16"/>
  <c r="BP183" i="16"/>
  <c r="CB183" i="16"/>
  <c r="CN183" i="16"/>
  <c r="CZ183" i="16"/>
  <c r="DL183" i="16"/>
  <c r="BP184" i="16"/>
  <c r="CB184" i="16"/>
  <c r="CN184" i="16"/>
  <c r="CZ184" i="16"/>
  <c r="DL184" i="16"/>
  <c r="BP185" i="16"/>
  <c r="CB185" i="16"/>
  <c r="CN185" i="16"/>
  <c r="CZ185" i="16"/>
  <c r="DL185" i="16"/>
  <c r="BP186" i="16"/>
  <c r="CB186" i="16"/>
  <c r="CN186" i="16"/>
  <c r="CZ186" i="16"/>
  <c r="DL186" i="16"/>
  <c r="CZ187" i="16"/>
  <c r="DL187" i="16"/>
  <c r="CZ188" i="16"/>
  <c r="DL188" i="16"/>
  <c r="DL189" i="16"/>
  <c r="CY105" i="16"/>
  <c r="DC112" i="16"/>
  <c r="T47" i="15"/>
  <c r="T46" i="15" s="1"/>
  <c r="X47" i="15"/>
  <c r="X46" i="15" s="1"/>
  <c r="AF47" i="15"/>
  <c r="AF46" i="15" s="1"/>
  <c r="AY63" i="15"/>
  <c r="AY65" i="15" s="1"/>
  <c r="AY68" i="15" s="1"/>
  <c r="BC63" i="15"/>
  <c r="BC65" i="15" s="1"/>
  <c r="BC68" i="15" s="1"/>
  <c r="BO62" i="15"/>
  <c r="BO63" i="15" s="1"/>
  <c r="BO65" i="15" s="1"/>
  <c r="BS62" i="15"/>
  <c r="BS63" i="15" s="1"/>
  <c r="BS65" i="15" s="1"/>
  <c r="BW62" i="15"/>
  <c r="BW63" i="15" s="1"/>
  <c r="BW65" i="15" s="1"/>
  <c r="CA62" i="15"/>
  <c r="CA63" i="15" s="1"/>
  <c r="CA65" i="15" s="1"/>
  <c r="CE62" i="15"/>
  <c r="CE63" i="15" s="1"/>
  <c r="CE65" i="15" s="1"/>
  <c r="CI62" i="15"/>
  <c r="CI63" i="15" s="1"/>
  <c r="CI65" i="15" s="1"/>
  <c r="CM62" i="15"/>
  <c r="CM63" i="15" s="1"/>
  <c r="CM65" i="15" s="1"/>
  <c r="CQ62" i="15"/>
  <c r="CQ63" i="15" s="1"/>
  <c r="CQ65" i="15" s="1"/>
  <c r="CU62" i="15"/>
  <c r="CU63" i="15" s="1"/>
  <c r="CU65" i="15" s="1"/>
  <c r="AS63" i="15"/>
  <c r="AS65" i="15" s="1"/>
  <c r="AS68" i="15" s="1"/>
  <c r="BA63" i="15"/>
  <c r="BA65" i="15" s="1"/>
  <c r="BA68" i="15" s="1"/>
  <c r="BU62" i="15"/>
  <c r="BU63" i="15" s="1"/>
  <c r="BU65" i="15" s="1"/>
  <c r="CC62" i="15"/>
  <c r="CC63" i="15" s="1"/>
  <c r="CC65" i="15" s="1"/>
  <c r="CK62" i="15"/>
  <c r="CK63" i="15" s="1"/>
  <c r="CK65" i="15" s="1"/>
  <c r="CW62" i="15"/>
  <c r="DE62" i="15"/>
  <c r="AX63" i="15"/>
  <c r="AX65" i="15" s="1"/>
  <c r="AX68" i="15" s="1"/>
  <c r="BB63" i="15"/>
  <c r="BB65" i="15" s="1"/>
  <c r="BB68" i="15" s="1"/>
  <c r="BN62" i="15"/>
  <c r="BN63" i="15" s="1"/>
  <c r="BN65" i="15" s="1"/>
  <c r="BR62" i="15"/>
  <c r="BR63" i="15" s="1"/>
  <c r="BR65" i="15" s="1"/>
  <c r="BV62" i="15"/>
  <c r="BV63" i="15" s="1"/>
  <c r="BV65" i="15" s="1"/>
  <c r="BZ62" i="15"/>
  <c r="BZ63" i="15" s="1"/>
  <c r="BZ65" i="15" s="1"/>
  <c r="CD62" i="15"/>
  <c r="CD63" i="15" s="1"/>
  <c r="CD65" i="15" s="1"/>
  <c r="CH62" i="15"/>
  <c r="CL62" i="15"/>
  <c r="CL63" i="15" s="1"/>
  <c r="CL65" i="15" s="1"/>
  <c r="CP62" i="15"/>
  <c r="CP63" i="15" s="1"/>
  <c r="CP65" i="15" s="1"/>
  <c r="CT62" i="15"/>
  <c r="CT63" i="15" s="1"/>
  <c r="CT65" i="15" s="1"/>
  <c r="CX62" i="15"/>
  <c r="DB62" i="15"/>
  <c r="DJ62" i="15"/>
  <c r="AW63" i="15"/>
  <c r="AW65" i="15" s="1"/>
  <c r="AW68" i="15" s="1"/>
  <c r="BY62" i="15"/>
  <c r="BY63" i="15" s="1"/>
  <c r="BY65" i="15" s="1"/>
  <c r="CG62" i="15"/>
  <c r="CG63" i="15" s="1"/>
  <c r="CG65" i="15" s="1"/>
  <c r="CO62" i="15"/>
  <c r="CO63" i="15" s="1"/>
  <c r="CO65" i="15" s="1"/>
  <c r="CS62" i="15"/>
  <c r="CS63" i="15" s="1"/>
  <c r="CS65" i="15" s="1"/>
  <c r="DA62" i="15"/>
  <c r="CY62" i="15"/>
  <c r="DG62" i="15"/>
  <c r="DK62" i="15"/>
  <c r="CE107" i="16"/>
  <c r="CI107" i="16"/>
  <c r="CW113" i="16"/>
  <c r="CU108" i="16"/>
  <c r="AC47" i="15"/>
  <c r="AC46" i="15" s="1"/>
  <c r="Z47" i="15"/>
  <c r="Z46" i="15" s="1"/>
  <c r="AD47" i="15"/>
  <c r="AD46" i="15" s="1"/>
  <c r="AG47" i="15"/>
  <c r="AG46" i="15" s="1"/>
  <c r="H47" i="15"/>
  <c r="H46" i="15" s="1"/>
  <c r="BQ46" i="15"/>
  <c r="BQ47" i="15" s="1"/>
  <c r="BQ49" i="15" s="1"/>
  <c r="AB111" i="15"/>
  <c r="AB110" i="15" s="1"/>
  <c r="DN143" i="15"/>
  <c r="DN145" i="15" s="1"/>
  <c r="DN22" i="15" s="1"/>
  <c r="DN95" i="15"/>
  <c r="DN97" i="15" s="1"/>
  <c r="DN100" i="15" s="1"/>
  <c r="AN111" i="15"/>
  <c r="AN110" i="15" s="1"/>
  <c r="CQ108" i="16"/>
  <c r="BG49" i="15"/>
  <c r="BG16" i="15" s="1"/>
  <c r="DC109" i="16"/>
  <c r="AE46" i="15"/>
  <c r="J47" i="15"/>
  <c r="J46" i="15" s="1"/>
  <c r="N47" i="15"/>
  <c r="N46" i="15" s="1"/>
  <c r="V47" i="15"/>
  <c r="V46" i="15" s="1"/>
  <c r="R47" i="15"/>
  <c r="R46" i="15" s="1"/>
  <c r="BF49" i="15"/>
  <c r="BF16" i="15" s="1"/>
  <c r="AH46" i="15"/>
  <c r="I47" i="15"/>
  <c r="I46" i="15" s="1"/>
  <c r="M47" i="15"/>
  <c r="M46" i="15" s="1"/>
  <c r="Q47" i="15"/>
  <c r="Q46" i="15" s="1"/>
  <c r="U47" i="15"/>
  <c r="U46" i="15" s="1"/>
  <c r="K62" i="2"/>
  <c r="K73" i="2" s="1"/>
  <c r="K79" i="2" s="1"/>
  <c r="K81" i="2" s="1"/>
  <c r="T127" i="15"/>
  <c r="T126" i="15" s="1"/>
  <c r="X127" i="15"/>
  <c r="X126" i="15" s="1"/>
  <c r="AF127" i="15"/>
  <c r="AF126" i="15" s="1"/>
  <c r="AK46" i="15"/>
  <c r="Y47" i="15"/>
  <c r="Y46" i="15" s="1"/>
  <c r="CK75" i="15"/>
  <c r="CV254" i="15"/>
  <c r="BM43" i="15"/>
  <c r="BM47" i="15" s="1"/>
  <c r="BM49" i="15" s="1"/>
  <c r="CW110" i="16"/>
  <c r="BE43" i="15"/>
  <c r="BE47" i="15" s="1"/>
  <c r="BE49" i="15" s="1"/>
  <c r="DN47" i="15"/>
  <c r="DN49" i="15" s="1"/>
  <c r="DN16" i="15" s="1"/>
  <c r="BG175" i="16"/>
  <c r="BK175" i="16"/>
  <c r="BO175" i="16"/>
  <c r="BS175" i="16"/>
  <c r="BW175" i="16"/>
  <c r="CA175" i="16"/>
  <c r="CE175" i="16"/>
  <c r="CI175" i="16"/>
  <c r="CM175" i="16"/>
  <c r="CM195" i="16" s="1"/>
  <c r="CM55" i="16" s="1"/>
  <c r="CQ175" i="16"/>
  <c r="CU175" i="16"/>
  <c r="CY175" i="16"/>
  <c r="DC175" i="16"/>
  <c r="DG175" i="16"/>
  <c r="DG195" i="16" s="1"/>
  <c r="DG55" i="16" s="1"/>
  <c r="DK175" i="16"/>
  <c r="DK195" i="16" s="1"/>
  <c r="DK55" i="16" s="1"/>
  <c r="DM175" i="16"/>
  <c r="BH175" i="16"/>
  <c r="BL175" i="16"/>
  <c r="BP175" i="16"/>
  <c r="BT175" i="16"/>
  <c r="BX175" i="16"/>
  <c r="CB175" i="16"/>
  <c r="CF175" i="16"/>
  <c r="CJ175" i="16"/>
  <c r="CN175" i="16"/>
  <c r="CR175" i="16"/>
  <c r="CV175" i="16"/>
  <c r="CZ175" i="16"/>
  <c r="DD175" i="16"/>
  <c r="DD195" i="16" s="1"/>
  <c r="DD55" i="16" s="1"/>
  <c r="DH175" i="16"/>
  <c r="DH195" i="16" s="1"/>
  <c r="DH55" i="16" s="1"/>
  <c r="DL175" i="16"/>
  <c r="BE175" i="16"/>
  <c r="BI175" i="16"/>
  <c r="BM175" i="16"/>
  <c r="BQ175" i="16"/>
  <c r="BU175" i="16"/>
  <c r="BY175" i="16"/>
  <c r="CC175" i="16"/>
  <c r="CG175" i="16"/>
  <c r="CK175" i="16"/>
  <c r="CK195" i="16" s="1"/>
  <c r="CO175" i="16"/>
  <c r="CS175" i="16"/>
  <c r="CW175" i="16"/>
  <c r="DA175" i="16"/>
  <c r="DE175" i="16"/>
  <c r="DE195" i="16" s="1"/>
  <c r="DE55" i="16" s="1"/>
  <c r="DI175" i="16"/>
  <c r="BF175" i="16"/>
  <c r="BJ175" i="16"/>
  <c r="BN175" i="16"/>
  <c r="BR175" i="16"/>
  <c r="BV175" i="16"/>
  <c r="BZ175" i="16"/>
  <c r="CD175" i="16"/>
  <c r="CH175" i="16"/>
  <c r="CL175" i="16"/>
  <c r="CL195" i="16" s="1"/>
  <c r="CP175" i="16"/>
  <c r="CT175" i="16"/>
  <c r="CX175" i="16"/>
  <c r="DB175" i="16"/>
  <c r="DB195" i="16" s="1"/>
  <c r="DB55" i="16" s="1"/>
  <c r="DF175" i="16"/>
  <c r="DJ175" i="16"/>
  <c r="DJ195" i="16" s="1"/>
  <c r="DJ55" i="16" s="1"/>
  <c r="BS111" i="16"/>
  <c r="BW109" i="16"/>
  <c r="CE115" i="16"/>
  <c r="CM105" i="16"/>
  <c r="BL111" i="16"/>
  <c r="BK109" i="16"/>
  <c r="CM114" i="16"/>
  <c r="DB267" i="15"/>
  <c r="DM255" i="15"/>
  <c r="DM257" i="15" s="1"/>
  <c r="DM29" i="15" s="1"/>
  <c r="AW9" i="16"/>
  <c r="AW8" i="16" s="1"/>
  <c r="AV6" i="16"/>
  <c r="AP7" i="15"/>
  <c r="AQ5" i="15"/>
  <c r="AQ6" i="15"/>
  <c r="AT7" i="15"/>
  <c r="AS5" i="15"/>
  <c r="AS6" i="15"/>
  <c r="BI94" i="15"/>
  <c r="DI21" i="15"/>
  <c r="DI23" i="15"/>
  <c r="DI24" i="15"/>
  <c r="DI25" i="15"/>
  <c r="DI26" i="15"/>
  <c r="DI27" i="15"/>
  <c r="BP21" i="15"/>
  <c r="CB21" i="15"/>
  <c r="CN21" i="15"/>
  <c r="CZ21" i="15"/>
  <c r="DF21" i="15"/>
  <c r="DF23" i="15"/>
  <c r="DF24" i="15"/>
  <c r="DF25" i="15"/>
  <c r="DF26" i="15"/>
  <c r="DF27" i="15"/>
  <c r="DL23" i="15"/>
  <c r="DL25" i="15"/>
  <c r="DL27" i="15"/>
  <c r="DC21" i="15"/>
  <c r="DC23" i="15"/>
  <c r="DC24" i="15"/>
  <c r="DC25" i="15"/>
  <c r="DC26" i="15"/>
  <c r="DC27" i="15"/>
  <c r="DL21" i="15"/>
  <c r="BD23" i="15"/>
  <c r="BP23" i="15"/>
  <c r="CB23" i="15"/>
  <c r="CN23" i="15"/>
  <c r="CZ23" i="15"/>
  <c r="BD24" i="15"/>
  <c r="BP24" i="15"/>
  <c r="CB24" i="15"/>
  <c r="CN24" i="15"/>
  <c r="CZ24" i="15"/>
  <c r="BD25" i="15"/>
  <c r="BP25" i="15"/>
  <c r="CB25" i="15"/>
  <c r="CN25" i="15"/>
  <c r="CZ25" i="15"/>
  <c r="BD26" i="15"/>
  <c r="BP26" i="15"/>
  <c r="CB26" i="15"/>
  <c r="CN26" i="15"/>
  <c r="CZ26" i="15"/>
  <c r="BD27" i="15"/>
  <c r="BP27" i="15"/>
  <c r="CB27" i="15"/>
  <c r="CN27" i="15"/>
  <c r="CZ27" i="15"/>
  <c r="DL24" i="15"/>
  <c r="DL26" i="15"/>
  <c r="DL28" i="15"/>
  <c r="BN139" i="15"/>
  <c r="BN143" i="15" s="1"/>
  <c r="BN145" i="15" s="1"/>
  <c r="BK104" i="16"/>
  <c r="BS104" i="16"/>
  <c r="CA104" i="16"/>
  <c r="CE104" i="16"/>
  <c r="CM104" i="16"/>
  <c r="CU104" i="16"/>
  <c r="DC104" i="16"/>
  <c r="BH104" i="16"/>
  <c r="BL104" i="16"/>
  <c r="BP104" i="16"/>
  <c r="BT104" i="16"/>
  <c r="BX104" i="16"/>
  <c r="CB104" i="16"/>
  <c r="CF104" i="16"/>
  <c r="CJ104" i="16"/>
  <c r="CN104" i="16"/>
  <c r="CR104" i="16"/>
  <c r="CV104" i="16"/>
  <c r="CZ104" i="16"/>
  <c r="DH104" i="16"/>
  <c r="DL104" i="16"/>
  <c r="BG104" i="16"/>
  <c r="BO104" i="16"/>
  <c r="BW104" i="16"/>
  <c r="CI104" i="16"/>
  <c r="CQ104" i="16"/>
  <c r="CY104" i="16"/>
  <c r="DK104" i="16"/>
  <c r="BI104" i="16"/>
  <c r="BM104" i="16"/>
  <c r="BU104" i="16"/>
  <c r="BY104" i="16"/>
  <c r="CG104" i="16"/>
  <c r="CK104" i="16"/>
  <c r="CS104" i="16"/>
  <c r="CW104" i="16"/>
  <c r="DE104" i="16"/>
  <c r="DI104" i="16"/>
  <c r="BJ139" i="15"/>
  <c r="BJ143" i="15" s="1"/>
  <c r="BJ145" i="15" s="1"/>
  <c r="BF104" i="16"/>
  <c r="BJ104" i="16"/>
  <c r="BN104" i="16"/>
  <c r="BR104" i="16"/>
  <c r="BV104" i="16"/>
  <c r="BZ104" i="16"/>
  <c r="CD104" i="16"/>
  <c r="CH104" i="16"/>
  <c r="CL104" i="16"/>
  <c r="CP104" i="16"/>
  <c r="CT104" i="16"/>
  <c r="CX104" i="16"/>
  <c r="DB104" i="16"/>
  <c r="DF104" i="16"/>
  <c r="DN63" i="15"/>
  <c r="DN65" i="15" s="1"/>
  <c r="DD104" i="16"/>
  <c r="DD105" i="16"/>
  <c r="DD106" i="16"/>
  <c r="DD107" i="16"/>
  <c r="DD108" i="16"/>
  <c r="DD109" i="16"/>
  <c r="DD110" i="16"/>
  <c r="DD111" i="16"/>
  <c r="DD112" i="16"/>
  <c r="DD113" i="16"/>
  <c r="DD114" i="16"/>
  <c r="DD115" i="16"/>
  <c r="DD116" i="16"/>
  <c r="DD117" i="16"/>
  <c r="DD118" i="16"/>
  <c r="DG104" i="16"/>
  <c r="DG105" i="16"/>
  <c r="DG106" i="16"/>
  <c r="DG107" i="16"/>
  <c r="DG108" i="16"/>
  <c r="DG112" i="16"/>
  <c r="DG115" i="16"/>
  <c r="BI107" i="15"/>
  <c r="BE104" i="16"/>
  <c r="BQ104" i="16"/>
  <c r="CC104" i="16"/>
  <c r="CO104" i="16"/>
  <c r="DA104" i="16"/>
  <c r="BE105" i="16"/>
  <c r="BQ105" i="16"/>
  <c r="CC105" i="16"/>
  <c r="CO105" i="16"/>
  <c r="DA105" i="16"/>
  <c r="BE106" i="16"/>
  <c r="BQ106" i="16"/>
  <c r="CC106" i="16"/>
  <c r="CO106" i="16"/>
  <c r="DA106" i="16"/>
  <c r="BE107" i="16"/>
  <c r="BQ107" i="16"/>
  <c r="CC107" i="16"/>
  <c r="CO107" i="16"/>
  <c r="DA107" i="16"/>
  <c r="BE108" i="16"/>
  <c r="BQ108" i="16"/>
  <c r="CC108" i="16"/>
  <c r="CO108" i="16"/>
  <c r="DA108" i="16"/>
  <c r="BE109" i="16"/>
  <c r="BQ109" i="16"/>
  <c r="CC109" i="16"/>
  <c r="CO109" i="16"/>
  <c r="DA109" i="16"/>
  <c r="BE110" i="16"/>
  <c r="BQ110" i="16"/>
  <c r="CC110" i="16"/>
  <c r="CO110" i="16"/>
  <c r="DA110" i="16"/>
  <c r="BE111" i="16"/>
  <c r="BQ111" i="16"/>
  <c r="CC111" i="16"/>
  <c r="CO111" i="16"/>
  <c r="DA111" i="16"/>
  <c r="BE112" i="16"/>
  <c r="BQ112" i="16"/>
  <c r="CC112" i="16"/>
  <c r="CO112" i="16"/>
  <c r="DA112" i="16"/>
  <c r="BE113" i="16"/>
  <c r="BQ113" i="16"/>
  <c r="CC113" i="16"/>
  <c r="CO113" i="16"/>
  <c r="DA113" i="16"/>
  <c r="BE114" i="16"/>
  <c r="BQ114" i="16"/>
  <c r="CC114" i="16"/>
  <c r="CO114" i="16"/>
  <c r="DA114" i="16"/>
  <c r="BE115" i="16"/>
  <c r="BQ115" i="16"/>
  <c r="CC115" i="16"/>
  <c r="CO115" i="16"/>
  <c r="DA115" i="16"/>
  <c r="CO116" i="16"/>
  <c r="DA116" i="16"/>
  <c r="CO117" i="16"/>
  <c r="DA117" i="16"/>
  <c r="DA118" i="16"/>
  <c r="DG109" i="16"/>
  <c r="DG110" i="16"/>
  <c r="DG113" i="16"/>
  <c r="DG114" i="16"/>
  <c r="DG116" i="16"/>
  <c r="DG117" i="16"/>
  <c r="DG118" i="16"/>
  <c r="DJ104" i="16"/>
  <c r="DJ105" i="16"/>
  <c r="DJ106" i="16"/>
  <c r="DJ107" i="16"/>
  <c r="DJ108" i="16"/>
  <c r="DJ109" i="16"/>
  <c r="DJ110" i="16"/>
  <c r="DJ111" i="16"/>
  <c r="DJ112" i="16"/>
  <c r="DJ113" i="16"/>
  <c r="DJ114" i="16"/>
  <c r="DJ115" i="16"/>
  <c r="DJ116" i="16"/>
  <c r="DJ117" i="16"/>
  <c r="DJ118" i="16"/>
  <c r="CA43" i="15"/>
  <c r="CA47" i="15" s="1"/>
  <c r="CA49" i="15" s="1"/>
  <c r="BP107" i="15"/>
  <c r="BD107" i="15"/>
  <c r="CB107" i="15"/>
  <c r="CN107" i="15"/>
  <c r="BP110" i="15"/>
  <c r="CB110" i="15"/>
  <c r="CN110" i="15"/>
  <c r="CI43" i="15"/>
  <c r="CI47" i="15" s="1"/>
  <c r="CI49" i="15" s="1"/>
  <c r="M73" i="15"/>
  <c r="BD110" i="15"/>
  <c r="J127" i="15"/>
  <c r="J126" i="15" s="1"/>
  <c r="BP43" i="15"/>
  <c r="CB43" i="15"/>
  <c r="CN43" i="15"/>
  <c r="BD46" i="15"/>
  <c r="BP46" i="15"/>
  <c r="CB46" i="15"/>
  <c r="CN46" i="15"/>
  <c r="BD59" i="15"/>
  <c r="BP59" i="15"/>
  <c r="CB59" i="15"/>
  <c r="CN59" i="15"/>
  <c r="BD62" i="15"/>
  <c r="BP62" i="15"/>
  <c r="CB62" i="15"/>
  <c r="CN62" i="15"/>
  <c r="BD43" i="15"/>
  <c r="BD142" i="15"/>
  <c r="BP142" i="15"/>
  <c r="CB142" i="15"/>
  <c r="CN142" i="15"/>
  <c r="BP75" i="15"/>
  <c r="CB75" i="15"/>
  <c r="CN75" i="15"/>
  <c r="BD78" i="15"/>
  <c r="BP78" i="15"/>
  <c r="CB78" i="15"/>
  <c r="CN78" i="15"/>
  <c r="BD91" i="15"/>
  <c r="BD94" i="15"/>
  <c r="BP94" i="15"/>
  <c r="CB94" i="15"/>
  <c r="CN94" i="15"/>
  <c r="CN251" i="15"/>
  <c r="CN254" i="15"/>
  <c r="DM63" i="15"/>
  <c r="DM65" i="15" s="1"/>
  <c r="DF43" i="15"/>
  <c r="DF46" i="15"/>
  <c r="DF59" i="15"/>
  <c r="DF62" i="15"/>
  <c r="CZ75" i="15"/>
  <c r="CZ78" i="15"/>
  <c r="CZ94" i="15"/>
  <c r="DC107" i="15"/>
  <c r="DI139" i="15"/>
  <c r="DI142" i="15"/>
  <c r="DI251" i="15"/>
  <c r="DI254" i="15"/>
  <c r="DI267" i="15"/>
  <c r="DI270" i="15"/>
  <c r="DI43" i="15"/>
  <c r="DI46" i="15"/>
  <c r="DC78" i="15"/>
  <c r="DC94" i="15"/>
  <c r="DF107" i="15"/>
  <c r="CZ267" i="15"/>
  <c r="DC43" i="15"/>
  <c r="DC59" i="15"/>
  <c r="DC62" i="15"/>
  <c r="DI75" i="15"/>
  <c r="DI78" i="15"/>
  <c r="DI91" i="15"/>
  <c r="CZ107" i="15"/>
  <c r="CZ110" i="15"/>
  <c r="DF139" i="15"/>
  <c r="DF142" i="15"/>
  <c r="DF254" i="15"/>
  <c r="DF270" i="15"/>
  <c r="DA59" i="15"/>
  <c r="DI59" i="15"/>
  <c r="DI62" i="15"/>
  <c r="DC75" i="15"/>
  <c r="CZ142" i="15"/>
  <c r="CZ251" i="15"/>
  <c r="CZ254" i="15"/>
  <c r="CZ270" i="15"/>
  <c r="CZ59" i="15"/>
  <c r="CZ62" i="15"/>
  <c r="DF78" i="15"/>
  <c r="DF91" i="15"/>
  <c r="DF94" i="15"/>
  <c r="DI107" i="15"/>
  <c r="DC139" i="15"/>
  <c r="DC142" i="15"/>
  <c r="DC251" i="15"/>
  <c r="DC254" i="15"/>
  <c r="DC267" i="15"/>
  <c r="DC270" i="15"/>
  <c r="DM105" i="16"/>
  <c r="DM109" i="16"/>
  <c r="DM113" i="16"/>
  <c r="DM117" i="16"/>
  <c r="DM106" i="16"/>
  <c r="DM110" i="16"/>
  <c r="DM114" i="16"/>
  <c r="DM118" i="16"/>
  <c r="DG111" i="16"/>
  <c r="DM107" i="16"/>
  <c r="DM111" i="16"/>
  <c r="DM115" i="16"/>
  <c r="DM104" i="16"/>
  <c r="DM108" i="16"/>
  <c r="DM112" i="16"/>
  <c r="DM116" i="16"/>
  <c r="CI110" i="15"/>
  <c r="CQ110" i="15"/>
  <c r="CE110" i="15"/>
  <c r="DA270" i="15"/>
  <c r="BD75" i="15"/>
  <c r="DN111" i="15"/>
  <c r="DN113" i="15" s="1"/>
  <c r="BQ62" i="15"/>
  <c r="BQ63" i="15" s="1"/>
  <c r="BQ65" i="15" s="1"/>
  <c r="CO91" i="15"/>
  <c r="CO107" i="15"/>
  <c r="CP254" i="15"/>
  <c r="CJ107" i="15"/>
  <c r="DN271" i="15"/>
  <c r="DN273" i="15" s="1"/>
  <c r="CV43" i="15"/>
  <c r="CZ43" i="15"/>
  <c r="DD43" i="15"/>
  <c r="DF267" i="15"/>
  <c r="AE95" i="15"/>
  <c r="AE94" i="15" s="1"/>
  <c r="DN255" i="15"/>
  <c r="DN257" i="15" s="1"/>
  <c r="DC110" i="15"/>
  <c r="AJ110" i="15"/>
  <c r="CY110" i="15"/>
  <c r="DL46" i="15"/>
  <c r="DL110" i="15"/>
  <c r="J63" i="15"/>
  <c r="J62" i="15" s="1"/>
  <c r="V127" i="15"/>
  <c r="V126" i="15" s="1"/>
  <c r="AH127" i="15"/>
  <c r="AH126" i="15" s="1"/>
  <c r="L79" i="15"/>
  <c r="L78" i="15" s="1"/>
  <c r="AF79" i="15"/>
  <c r="AF78" i="15" s="1"/>
  <c r="AE63" i="15"/>
  <c r="AE62" i="15" s="1"/>
  <c r="P79" i="15"/>
  <c r="P78" i="15" s="1"/>
  <c r="AB79" i="15"/>
  <c r="AB78" i="15" s="1"/>
  <c r="Z111" i="15"/>
  <c r="Z110" i="15" s="1"/>
  <c r="DM95" i="15"/>
  <c r="DM97" i="15" s="1"/>
  <c r="DL43" i="15"/>
  <c r="DM79" i="15"/>
  <c r="DM81" i="15" s="1"/>
  <c r="DN79" i="15"/>
  <c r="DN81" i="15" s="1"/>
  <c r="X63" i="15"/>
  <c r="X62" i="15" s="1"/>
  <c r="AJ63" i="15"/>
  <c r="AJ62" i="15" s="1"/>
  <c r="AC79" i="15"/>
  <c r="AC78" i="15" s="1"/>
  <c r="O95" i="15"/>
  <c r="O94" i="15" s="1"/>
  <c r="AE111" i="15"/>
  <c r="AE110" i="15" s="1"/>
  <c r="N127" i="15"/>
  <c r="N126" i="15" s="1"/>
  <c r="Z127" i="15"/>
  <c r="Z126" i="15" s="1"/>
  <c r="DL62" i="15"/>
  <c r="DM143" i="15"/>
  <c r="DM145" i="15" s="1"/>
  <c r="N63" i="15"/>
  <c r="N62" i="15" s="1"/>
  <c r="AD63" i="15"/>
  <c r="AD62" i="15" s="1"/>
  <c r="M95" i="15"/>
  <c r="M94" i="15" s="1"/>
  <c r="AG95" i="15"/>
  <c r="AG94" i="15" s="1"/>
  <c r="J85" i="11"/>
  <c r="J64" i="2" s="1"/>
  <c r="J69" i="11"/>
  <c r="J63" i="2" s="1"/>
  <c r="DM271" i="15"/>
  <c r="DM273" i="15" s="1"/>
  <c r="DM47" i="15"/>
  <c r="DM49" i="15" s="1"/>
  <c r="DL91" i="15"/>
  <c r="DL94" i="15"/>
  <c r="DL142" i="15"/>
  <c r="DM111" i="15"/>
  <c r="DM113" i="15" s="1"/>
  <c r="K111" i="15"/>
  <c r="K110" i="15" s="1"/>
  <c r="S111" i="15"/>
  <c r="S110" i="15" s="1"/>
  <c r="W111" i="15"/>
  <c r="W110" i="15" s="1"/>
  <c r="AI111" i="15"/>
  <c r="AI110" i="15" s="1"/>
  <c r="K62" i="15"/>
  <c r="O63" i="15"/>
  <c r="O62" i="15" s="1"/>
  <c r="S63" i="15"/>
  <c r="S62" i="15" s="1"/>
  <c r="AA63" i="15"/>
  <c r="AA62" i="15" s="1"/>
  <c r="AI63" i="15"/>
  <c r="AI62" i="15" s="1"/>
  <c r="H79" i="15"/>
  <c r="H78" i="15" s="1"/>
  <c r="T79" i="15"/>
  <c r="T78" i="15" s="1"/>
  <c r="X79" i="15"/>
  <c r="X78" i="15" s="1"/>
  <c r="AJ79" i="15"/>
  <c r="AJ78" i="15" s="1"/>
  <c r="AN79" i="15"/>
  <c r="AN78" i="15" s="1"/>
  <c r="O111" i="15"/>
  <c r="O110" i="15" s="1"/>
  <c r="AA111" i="15"/>
  <c r="AA110" i="15" s="1"/>
  <c r="AM111" i="15"/>
  <c r="AM110" i="15" s="1"/>
  <c r="K95" i="15"/>
  <c r="K94" i="15" s="1"/>
  <c r="S95" i="15"/>
  <c r="S94" i="15" s="1"/>
  <c r="W95" i="15"/>
  <c r="W94" i="15" s="1"/>
  <c r="AA95" i="15"/>
  <c r="AA94" i="15" s="1"/>
  <c r="AI95" i="15"/>
  <c r="AI94" i="15" s="1"/>
  <c r="AM95" i="15"/>
  <c r="AM94" i="15" s="1"/>
  <c r="DL107" i="15"/>
  <c r="DL251" i="15"/>
  <c r="L126" i="15"/>
  <c r="AB126" i="15"/>
  <c r="AJ126" i="15"/>
  <c r="I127" i="15"/>
  <c r="I126" i="15" s="1"/>
  <c r="Q127" i="15"/>
  <c r="Q126" i="15" s="1"/>
  <c r="Y127" i="15"/>
  <c r="Y126" i="15" s="1"/>
  <c r="AG127" i="15"/>
  <c r="AG126" i="15" s="1"/>
  <c r="DL75" i="15"/>
  <c r="DL78" i="15"/>
  <c r="DL254" i="15"/>
  <c r="DL267" i="15"/>
  <c r="DL270" i="15"/>
  <c r="AG111" i="15"/>
  <c r="AG110" i="15" s="1"/>
  <c r="I79" i="15"/>
  <c r="I78" i="15" s="1"/>
  <c r="Q79" i="15"/>
  <c r="Q78" i="15" s="1"/>
  <c r="Y79" i="15"/>
  <c r="Y78" i="15" s="1"/>
  <c r="AG79" i="15"/>
  <c r="AG78" i="15" s="1"/>
  <c r="AO79" i="15"/>
  <c r="AO78" i="15" s="1"/>
  <c r="N95" i="15"/>
  <c r="N94" i="15" s="1"/>
  <c r="Z95" i="15"/>
  <c r="Z94" i="15" s="1"/>
  <c r="DL59" i="15"/>
  <c r="DL139" i="15"/>
  <c r="I111" i="15"/>
  <c r="I110" i="15" s="1"/>
  <c r="Q111" i="15"/>
  <c r="Q110" i="15" s="1"/>
  <c r="AC111" i="15"/>
  <c r="AC110" i="15" s="1"/>
  <c r="H63" i="15"/>
  <c r="H62" i="15" s="1"/>
  <c r="L63" i="15"/>
  <c r="L62" i="15" s="1"/>
  <c r="P63" i="15"/>
  <c r="P62" i="15" s="1"/>
  <c r="T63" i="15"/>
  <c r="T62" i="15" s="1"/>
  <c r="AB63" i="15"/>
  <c r="AB62" i="15" s="1"/>
  <c r="AF63" i="15"/>
  <c r="AF62" i="15" s="1"/>
  <c r="AN63" i="15"/>
  <c r="AN62" i="15" s="1"/>
  <c r="I95" i="15"/>
  <c r="I94" i="15" s="1"/>
  <c r="Q95" i="15"/>
  <c r="Q94" i="15" s="1"/>
  <c r="U95" i="15"/>
  <c r="U94" i="15" s="1"/>
  <c r="Y95" i="15"/>
  <c r="Y94" i="15" s="1"/>
  <c r="AC95" i="15"/>
  <c r="AC94" i="15" s="1"/>
  <c r="AK95" i="15"/>
  <c r="AK94" i="15" s="1"/>
  <c r="AO95" i="15"/>
  <c r="AO94" i="15" s="1"/>
  <c r="AO110" i="15"/>
  <c r="J111" i="15"/>
  <c r="J110" i="15" s="1"/>
  <c r="AH121" i="15"/>
  <c r="U111" i="15"/>
  <c r="U110" i="15" s="1"/>
  <c r="AK111" i="15"/>
  <c r="AK110" i="15" s="1"/>
  <c r="K78" i="15"/>
  <c r="O78" i="15"/>
  <c r="W78" i="15"/>
  <c r="AA78" i="15"/>
  <c r="AE78" i="15"/>
  <c r="AI78" i="15"/>
  <c r="AM78" i="15"/>
  <c r="AQ78" i="15"/>
  <c r="AL95" i="15"/>
  <c r="AL94" i="15" s="1"/>
  <c r="K127" i="15"/>
  <c r="K126" i="15" s="1"/>
  <c r="M111" i="15"/>
  <c r="M110" i="15" s="1"/>
  <c r="Y111" i="15"/>
  <c r="Y110" i="15" s="1"/>
  <c r="AA127" i="15"/>
  <c r="AA126" i="15" s="1"/>
  <c r="AT63" i="15"/>
  <c r="AT65" i="15" s="1"/>
  <c r="AT68" i="15" s="1"/>
  <c r="I62" i="15"/>
  <c r="U62" i="15"/>
  <c r="AK62" i="15"/>
  <c r="Q62" i="15"/>
  <c r="AC62" i="15"/>
  <c r="AO62" i="15"/>
  <c r="R63" i="15"/>
  <c r="R62" i="15" s="1"/>
  <c r="V63" i="15"/>
  <c r="V62" i="15" s="1"/>
  <c r="AH63" i="15"/>
  <c r="AH62" i="15" s="1"/>
  <c r="AL63" i="15"/>
  <c r="AL62" i="15" s="1"/>
  <c r="AU111" i="15"/>
  <c r="AU113" i="15" s="1"/>
  <c r="AU116" i="15" s="1"/>
  <c r="AY111" i="15"/>
  <c r="AY113" i="15" s="1"/>
  <c r="AY116" i="15" s="1"/>
  <c r="BC111" i="15"/>
  <c r="BC113" i="15" s="1"/>
  <c r="BC116" i="15" s="1"/>
  <c r="M62" i="15"/>
  <c r="Y62" i="15"/>
  <c r="AG62" i="15"/>
  <c r="AQ62" i="15"/>
  <c r="W63" i="15"/>
  <c r="W62" i="15" s="1"/>
  <c r="AM63" i="15"/>
  <c r="AM62" i="15" s="1"/>
  <c r="P41" i="15"/>
  <c r="AB41" i="15"/>
  <c r="AN41" i="15"/>
  <c r="L57" i="15"/>
  <c r="T57" i="15"/>
  <c r="X57" i="15"/>
  <c r="AF57" i="15"/>
  <c r="M41" i="15"/>
  <c r="U41" i="15"/>
  <c r="AC41" i="15"/>
  <c r="AO41" i="15"/>
  <c r="I57" i="15"/>
  <c r="M57" i="15"/>
  <c r="Q57" i="15"/>
  <c r="U57" i="15"/>
  <c r="Y57" i="15"/>
  <c r="AC57" i="15"/>
  <c r="AG57" i="15"/>
  <c r="AK57" i="15"/>
  <c r="AO57" i="15"/>
  <c r="L41" i="15"/>
  <c r="X41" i="15"/>
  <c r="AF41" i="15"/>
  <c r="H57" i="15"/>
  <c r="P57" i="15"/>
  <c r="AB57" i="15"/>
  <c r="AJ57" i="15"/>
  <c r="N41" i="15"/>
  <c r="R41" i="15"/>
  <c r="V41" i="15"/>
  <c r="Z41" i="15"/>
  <c r="AD41" i="15"/>
  <c r="AH41" i="15"/>
  <c r="AL41" i="15"/>
  <c r="AP41" i="15"/>
  <c r="J57" i="15"/>
  <c r="N57" i="15"/>
  <c r="R57" i="15"/>
  <c r="V57" i="15"/>
  <c r="Z57" i="15"/>
  <c r="AD57" i="15"/>
  <c r="AH57" i="15"/>
  <c r="AL57" i="15"/>
  <c r="AP57" i="15"/>
  <c r="Z62" i="15"/>
  <c r="M78" i="15"/>
  <c r="U78" i="15"/>
  <c r="AK78" i="15"/>
  <c r="J95" i="15"/>
  <c r="J94" i="15" s="1"/>
  <c r="R95" i="15"/>
  <c r="R94" i="15" s="1"/>
  <c r="V95" i="15"/>
  <c r="V94" i="15" s="1"/>
  <c r="AD95" i="15"/>
  <c r="AD94" i="15" s="1"/>
  <c r="AH95" i="15"/>
  <c r="AH94" i="15" s="1"/>
  <c r="AP95" i="15"/>
  <c r="AP94" i="15" s="1"/>
  <c r="R105" i="15"/>
  <c r="AH105" i="15"/>
  <c r="N111" i="15"/>
  <c r="N110" i="15" s="1"/>
  <c r="R111" i="15"/>
  <c r="R110" i="15" s="1"/>
  <c r="V111" i="15"/>
  <c r="V110" i="15" s="1"/>
  <c r="AD111" i="15"/>
  <c r="AD110" i="15" s="1"/>
  <c r="AH111" i="15"/>
  <c r="AH110" i="15" s="1"/>
  <c r="AL111" i="15"/>
  <c r="AL110" i="15" s="1"/>
  <c r="O127" i="15"/>
  <c r="O126" i="15" s="1"/>
  <c r="S127" i="15"/>
  <c r="S126" i="15" s="1"/>
  <c r="W127" i="15"/>
  <c r="W126" i="15" s="1"/>
  <c r="AE127" i="15"/>
  <c r="AE126" i="15" s="1"/>
  <c r="AI127" i="15"/>
  <c r="AI126" i="15" s="1"/>
  <c r="AM127" i="15"/>
  <c r="AM126" i="15" s="1"/>
  <c r="H41" i="15"/>
  <c r="T41" i="15"/>
  <c r="AJ41" i="15"/>
  <c r="AN57" i="15"/>
  <c r="I41" i="15"/>
  <c r="Q41" i="15"/>
  <c r="Y41" i="15"/>
  <c r="AG41" i="15"/>
  <c r="AK41" i="15"/>
  <c r="J41" i="15"/>
  <c r="K41" i="15"/>
  <c r="O41" i="15"/>
  <c r="S41" i="15"/>
  <c r="W41" i="15"/>
  <c r="AA41" i="15"/>
  <c r="AE41" i="15"/>
  <c r="AI41" i="15"/>
  <c r="AM41" i="15"/>
  <c r="AQ41" i="15"/>
  <c r="K57" i="15"/>
  <c r="O57" i="15"/>
  <c r="S57" i="15"/>
  <c r="W57" i="15"/>
  <c r="AA57" i="15"/>
  <c r="AE57" i="15"/>
  <c r="AI57" i="15"/>
  <c r="AM57" i="15"/>
  <c r="AQ57" i="15"/>
  <c r="H73" i="15"/>
  <c r="L73" i="15"/>
  <c r="X73" i="15"/>
  <c r="AB73" i="15"/>
  <c r="AN73" i="15"/>
  <c r="J78" i="15"/>
  <c r="N78" i="15"/>
  <c r="R78" i="15"/>
  <c r="V78" i="15"/>
  <c r="Z78" i="15"/>
  <c r="BB95" i="15"/>
  <c r="BB97" i="15" s="1"/>
  <c r="BB100" i="15" s="1"/>
  <c r="AQ94" i="15"/>
  <c r="N121" i="15"/>
  <c r="R121" i="15"/>
  <c r="V121" i="15"/>
  <c r="Z121" i="15"/>
  <c r="AD121" i="15"/>
  <c r="AL121" i="15"/>
  <c r="AP121" i="15"/>
  <c r="K105" i="15"/>
  <c r="O105" i="15"/>
  <c r="S105" i="15"/>
  <c r="W105" i="15"/>
  <c r="AA105" i="15"/>
  <c r="AE105" i="15"/>
  <c r="AI105" i="15"/>
  <c r="AM105" i="15"/>
  <c r="AQ105" i="15"/>
  <c r="K121" i="15"/>
  <c r="O121" i="15"/>
  <c r="S121" i="15"/>
  <c r="W121" i="15"/>
  <c r="AA121" i="15"/>
  <c r="AE121" i="15"/>
  <c r="AI121" i="15"/>
  <c r="AM121" i="15"/>
  <c r="AQ121" i="15"/>
  <c r="AQ126" i="15"/>
  <c r="H126" i="15"/>
  <c r="P126" i="15"/>
  <c r="AN126" i="15"/>
  <c r="BU94" i="15"/>
  <c r="CC94" i="15"/>
  <c r="H94" i="15"/>
  <c r="L94" i="15"/>
  <c r="P94" i="15"/>
  <c r="T94" i="15"/>
  <c r="X94" i="15"/>
  <c r="AB94" i="15"/>
  <c r="AF94" i="15"/>
  <c r="AJ94" i="15"/>
  <c r="AN94" i="15"/>
  <c r="H105" i="15"/>
  <c r="L105" i="15"/>
  <c r="P105" i="15"/>
  <c r="T105" i="15"/>
  <c r="X105" i="15"/>
  <c r="AB105" i="15"/>
  <c r="AF105" i="15"/>
  <c r="AJ105" i="15"/>
  <c r="AN105" i="15"/>
  <c r="H121" i="15"/>
  <c r="L121" i="15"/>
  <c r="P121" i="15"/>
  <c r="T121" i="15"/>
  <c r="X121" i="15"/>
  <c r="AB121" i="15"/>
  <c r="AF121" i="15"/>
  <c r="AJ121" i="15"/>
  <c r="AN121" i="15"/>
  <c r="AD78" i="15"/>
  <c r="AH78" i="15"/>
  <c r="AL78" i="15"/>
  <c r="AP78" i="15"/>
  <c r="AT95" i="15"/>
  <c r="AT97" i="15" s="1"/>
  <c r="AT100" i="15" s="1"/>
  <c r="AX95" i="15"/>
  <c r="AX97" i="15" s="1"/>
  <c r="AX100" i="15" s="1"/>
  <c r="I105" i="15"/>
  <c r="M105" i="15"/>
  <c r="Q105" i="15"/>
  <c r="U105" i="15"/>
  <c r="Y105" i="15"/>
  <c r="AC105" i="15"/>
  <c r="AG105" i="15"/>
  <c r="AK105" i="15"/>
  <c r="AO105" i="15"/>
  <c r="AS111" i="15"/>
  <c r="AS113" i="15" s="1"/>
  <c r="AS116" i="15" s="1"/>
  <c r="AW111" i="15"/>
  <c r="AW113" i="15" s="1"/>
  <c r="AW116" i="15" s="1"/>
  <c r="BA111" i="15"/>
  <c r="BA113" i="15" s="1"/>
  <c r="BA116" i="15" s="1"/>
  <c r="I121" i="15"/>
  <c r="M121" i="15"/>
  <c r="Q121" i="15"/>
  <c r="U121" i="15"/>
  <c r="Y121" i="15"/>
  <c r="AC121" i="15"/>
  <c r="AG121" i="15"/>
  <c r="AK121" i="15"/>
  <c r="AO121" i="15"/>
  <c r="M126" i="15"/>
  <c r="U126" i="15"/>
  <c r="AC126" i="15"/>
  <c r="AK126" i="15"/>
  <c r="AO126" i="15"/>
  <c r="AP126" i="15"/>
  <c r="CP139" i="15"/>
  <c r="CP143" i="15" s="1"/>
  <c r="CP145" i="15" s="1"/>
  <c r="CQ46" i="15"/>
  <c r="CU46" i="15"/>
  <c r="CY46" i="15"/>
  <c r="CY47" i="15" s="1"/>
  <c r="CY49" i="15" s="1"/>
  <c r="DC46" i="15"/>
  <c r="DG46" i="15"/>
  <c r="DG47" i="15" s="1"/>
  <c r="DG49" i="15" s="1"/>
  <c r="DK46" i="15"/>
  <c r="CE49" i="15"/>
  <c r="CR46" i="15"/>
  <c r="CR47" i="15" s="1"/>
  <c r="CR49" i="15" s="1"/>
  <c r="CV46" i="15"/>
  <c r="CZ46" i="15"/>
  <c r="DD46" i="15"/>
  <c r="DH46" i="15"/>
  <c r="CJ49" i="15"/>
  <c r="BU49" i="15"/>
  <c r="BY49" i="15"/>
  <c r="CK49" i="15"/>
  <c r="CO49" i="15"/>
  <c r="CS49" i="15"/>
  <c r="CX49" i="15"/>
  <c r="J73" i="15"/>
  <c r="N73" i="15"/>
  <c r="R73" i="15"/>
  <c r="V73" i="15"/>
  <c r="Z73" i="15"/>
  <c r="AD73" i="15"/>
  <c r="AH73" i="15"/>
  <c r="AL73" i="15"/>
  <c r="AP73" i="15"/>
  <c r="BF75" i="15"/>
  <c r="BJ75" i="15"/>
  <c r="BN75" i="15"/>
  <c r="BR75" i="15"/>
  <c r="BR79" i="15" s="1"/>
  <c r="BR81" i="15" s="1"/>
  <c r="BV75" i="15"/>
  <c r="BV79" i="15" s="1"/>
  <c r="BV81" i="15" s="1"/>
  <c r="BZ75" i="15"/>
  <c r="BZ79" i="15" s="1"/>
  <c r="BZ81" i="15" s="1"/>
  <c r="CD75" i="15"/>
  <c r="CD79" i="15" s="1"/>
  <c r="CD81" i="15" s="1"/>
  <c r="CH75" i="15"/>
  <c r="CH79" i="15" s="1"/>
  <c r="CH81" i="15" s="1"/>
  <c r="CL75" i="15"/>
  <c r="CP75" i="15"/>
  <c r="CT75" i="15"/>
  <c r="CX75" i="15"/>
  <c r="DB75" i="15"/>
  <c r="DF75" i="15"/>
  <c r="DJ75" i="15"/>
  <c r="BS79" i="15"/>
  <c r="BS81" i="15" s="1"/>
  <c r="CA79" i="15"/>
  <c r="CA81" i="15" s="1"/>
  <c r="CE79" i="15"/>
  <c r="CE81" i="15" s="1"/>
  <c r="CI79" i="15"/>
  <c r="CI81" i="15" s="1"/>
  <c r="BG91" i="15"/>
  <c r="BG95" i="15" s="1"/>
  <c r="BG97" i="15" s="1"/>
  <c r="BK91" i="15"/>
  <c r="BK95" i="15" s="1"/>
  <c r="BK97" i="15" s="1"/>
  <c r="BO91" i="15"/>
  <c r="BO95" i="15" s="1"/>
  <c r="BO97" i="15" s="1"/>
  <c r="BS91" i="15"/>
  <c r="BS95" i="15" s="1"/>
  <c r="BS97" i="15" s="1"/>
  <c r="BW91" i="15"/>
  <c r="BW95" i="15" s="1"/>
  <c r="BW97" i="15" s="1"/>
  <c r="CA91" i="15"/>
  <c r="CA95" i="15" s="1"/>
  <c r="CA97" i="15" s="1"/>
  <c r="CE91" i="15"/>
  <c r="CE95" i="15" s="1"/>
  <c r="CE97" i="15" s="1"/>
  <c r="CI91" i="15"/>
  <c r="CI95" i="15" s="1"/>
  <c r="CI97" i="15" s="1"/>
  <c r="CM91" i="15"/>
  <c r="CM95" i="15" s="1"/>
  <c r="CM97" i="15" s="1"/>
  <c r="CQ91" i="15"/>
  <c r="CQ95" i="15" s="1"/>
  <c r="CQ97" i="15" s="1"/>
  <c r="CU91" i="15"/>
  <c r="CU95" i="15" s="1"/>
  <c r="CU97" i="15" s="1"/>
  <c r="CY91" i="15"/>
  <c r="CY95" i="15" s="1"/>
  <c r="CY97" i="15" s="1"/>
  <c r="DC91" i="15"/>
  <c r="DG91" i="15"/>
  <c r="DG95" i="15" s="1"/>
  <c r="DG97" i="15" s="1"/>
  <c r="DK91" i="15"/>
  <c r="M89" i="15"/>
  <c r="AC89" i="15"/>
  <c r="K89" i="15"/>
  <c r="O89" i="15"/>
  <c r="S89" i="15"/>
  <c r="W89" i="15"/>
  <c r="AA89" i="15"/>
  <c r="AE89" i="15"/>
  <c r="AI89" i="15"/>
  <c r="AM89" i="15"/>
  <c r="AQ89" i="15"/>
  <c r="BH91" i="15"/>
  <c r="BH95" i="15" s="1"/>
  <c r="BH97" i="15" s="1"/>
  <c r="BL91" i="15"/>
  <c r="BL95" i="15" s="1"/>
  <c r="BL97" i="15" s="1"/>
  <c r="BP91" i="15"/>
  <c r="BT91" i="15"/>
  <c r="BT95" i="15" s="1"/>
  <c r="BT97" i="15" s="1"/>
  <c r="BX91" i="15"/>
  <c r="BX95" i="15" s="1"/>
  <c r="BX97" i="15" s="1"/>
  <c r="CB91" i="15"/>
  <c r="CF91" i="15"/>
  <c r="CF95" i="15" s="1"/>
  <c r="CF97" i="15" s="1"/>
  <c r="CJ91" i="15"/>
  <c r="CJ95" i="15" s="1"/>
  <c r="CJ97" i="15" s="1"/>
  <c r="CN91" i="15"/>
  <c r="CR91" i="15"/>
  <c r="CR95" i="15" s="1"/>
  <c r="CR97" i="15" s="1"/>
  <c r="CV91" i="15"/>
  <c r="CV95" i="15" s="1"/>
  <c r="CV97" i="15" s="1"/>
  <c r="CZ91" i="15"/>
  <c r="DD91" i="15"/>
  <c r="DD95" i="15" s="1"/>
  <c r="DD97" i="15" s="1"/>
  <c r="DH91" i="15"/>
  <c r="DH95" i="15" s="1"/>
  <c r="DH97" i="15" s="1"/>
  <c r="J89" i="15"/>
  <c r="N89" i="15"/>
  <c r="R89" i="15"/>
  <c r="V89" i="15"/>
  <c r="Z89" i="15"/>
  <c r="AD89" i="15"/>
  <c r="AH89" i="15"/>
  <c r="AL89" i="15"/>
  <c r="AP89" i="15"/>
  <c r="Q89" i="15"/>
  <c r="AG89" i="15"/>
  <c r="H89" i="15"/>
  <c r="L89" i="15"/>
  <c r="P89" i="15"/>
  <c r="T89" i="15"/>
  <c r="X89" i="15"/>
  <c r="AB89" i="15"/>
  <c r="AF89" i="15"/>
  <c r="AJ89" i="15"/>
  <c r="AN89" i="15"/>
  <c r="AU95" i="15"/>
  <c r="AU97" i="15" s="1"/>
  <c r="AU100" i="15" s="1"/>
  <c r="AY95" i="15"/>
  <c r="AY97" i="15" s="1"/>
  <c r="AY100" i="15" s="1"/>
  <c r="BC95" i="15"/>
  <c r="BC97" i="15" s="1"/>
  <c r="BC100" i="15" s="1"/>
  <c r="CK94" i="15"/>
  <c r="CO94" i="15"/>
  <c r="CS94" i="15"/>
  <c r="CW94" i="15"/>
  <c r="DA94" i="15"/>
  <c r="DE94" i="15"/>
  <c r="DI94" i="15"/>
  <c r="V105" i="15"/>
  <c r="AL105" i="15"/>
  <c r="BF110" i="15"/>
  <c r="BJ110" i="15"/>
  <c r="BN110" i="15"/>
  <c r="BR110" i="15"/>
  <c r="BV110" i="15"/>
  <c r="BZ110" i="15"/>
  <c r="CD110" i="15"/>
  <c r="CH110" i="15"/>
  <c r="CL110" i="15"/>
  <c r="CO110" i="15"/>
  <c r="CS110" i="15"/>
  <c r="CW110" i="15"/>
  <c r="DA110" i="15"/>
  <c r="DE110" i="15"/>
  <c r="DI110" i="15"/>
  <c r="AL126" i="15"/>
  <c r="BD139" i="15"/>
  <c r="BH139" i="15"/>
  <c r="BH143" i="15" s="1"/>
  <c r="BH145" i="15" s="1"/>
  <c r="BL139" i="15"/>
  <c r="BL143" i="15" s="1"/>
  <c r="BL145" i="15" s="1"/>
  <c r="BP139" i="15"/>
  <c r="BT139" i="15"/>
  <c r="BT143" i="15" s="1"/>
  <c r="BT145" i="15" s="1"/>
  <c r="BX139" i="15"/>
  <c r="BX143" i="15" s="1"/>
  <c r="BX145" i="15" s="1"/>
  <c r="CB139" i="15"/>
  <c r="CF139" i="15"/>
  <c r="CF143" i="15" s="1"/>
  <c r="CF145" i="15" s="1"/>
  <c r="CJ139" i="15"/>
  <c r="CJ143" i="15" s="1"/>
  <c r="CJ145" i="15" s="1"/>
  <c r="CN139" i="15"/>
  <c r="CR139" i="15"/>
  <c r="CR143" i="15" s="1"/>
  <c r="CR145" i="15" s="1"/>
  <c r="CV139" i="15"/>
  <c r="CV143" i="15" s="1"/>
  <c r="CV145" i="15" s="1"/>
  <c r="CZ139" i="15"/>
  <c r="DD139" i="15"/>
  <c r="DD143" i="15" s="1"/>
  <c r="DD145" i="15" s="1"/>
  <c r="DH139" i="15"/>
  <c r="DH143" i="15" s="1"/>
  <c r="DH145" i="15" s="1"/>
  <c r="AR111" i="15"/>
  <c r="AR113" i="15" s="1"/>
  <c r="AR116" i="15" s="1"/>
  <c r="AV111" i="15"/>
  <c r="AV113" i="15" s="1"/>
  <c r="AV116" i="15" s="1"/>
  <c r="AZ111" i="15"/>
  <c r="AZ113" i="15" s="1"/>
  <c r="AZ116" i="15" s="1"/>
  <c r="CP110" i="15"/>
  <c r="CT110" i="15"/>
  <c r="CX110" i="15"/>
  <c r="DB110" i="15"/>
  <c r="DF110" i="15"/>
  <c r="DJ110" i="15"/>
  <c r="R126" i="15"/>
  <c r="AD126" i="15"/>
  <c r="DG255" i="15"/>
  <c r="DG257" i="15" s="1"/>
  <c r="DK255" i="15"/>
  <c r="DK257" i="15" s="1"/>
  <c r="CP251" i="15"/>
  <c r="CT251" i="15"/>
  <c r="CT255" i="15" s="1"/>
  <c r="CT257" i="15" s="1"/>
  <c r="CX251" i="15"/>
  <c r="CX255" i="15" s="1"/>
  <c r="CX257" i="15" s="1"/>
  <c r="DB251" i="15"/>
  <c r="DB255" i="15" s="1"/>
  <c r="DB257" i="15" s="1"/>
  <c r="DF251" i="15"/>
  <c r="DJ251" i="15"/>
  <c r="DJ255" i="15" s="1"/>
  <c r="DJ257" i="15" s="1"/>
  <c r="DK79" i="15" l="1"/>
  <c r="DK81" i="15" s="1"/>
  <c r="CV63" i="15"/>
  <c r="CV65" i="15" s="1"/>
  <c r="DK95" i="15"/>
  <c r="DK97" i="15" s="1"/>
  <c r="BN47" i="15"/>
  <c r="BN49" i="15" s="1"/>
  <c r="CU47" i="15"/>
  <c r="CU49" i="15" s="1"/>
  <c r="CQ47" i="15"/>
  <c r="CQ49" i="15" s="1"/>
  <c r="CX95" i="15"/>
  <c r="CX97" i="15" s="1"/>
  <c r="CH63" i="15"/>
  <c r="CH65" i="15" s="1"/>
  <c r="DK47" i="15"/>
  <c r="DK49" i="15" s="1"/>
  <c r="DK52" i="15" s="1"/>
  <c r="BR95" i="15"/>
  <c r="BR97" i="15" s="1"/>
  <c r="DH47" i="15"/>
  <c r="DH49" i="15" s="1"/>
  <c r="DH52" i="15" s="1"/>
  <c r="DH124" i="16"/>
  <c r="DD124" i="16"/>
  <c r="DO55" i="16"/>
  <c r="DE124" i="16"/>
  <c r="DK124" i="16"/>
  <c r="DG124" i="16"/>
  <c r="CM124" i="16"/>
  <c r="DB124" i="16"/>
  <c r="DH63" i="15"/>
  <c r="DH65" i="15" s="1"/>
  <c r="DD63" i="15"/>
  <c r="DD65" i="15" s="1"/>
  <c r="DN124" i="16"/>
  <c r="DN55" i="16"/>
  <c r="CK124" i="16"/>
  <c r="CK55" i="16"/>
  <c r="CL124" i="16"/>
  <c r="CL55" i="16"/>
  <c r="DE63" i="15"/>
  <c r="DE65" i="15" s="1"/>
  <c r="DO124" i="16"/>
  <c r="DK111" i="15"/>
  <c r="DK113" i="15" s="1"/>
  <c r="DH111" i="15"/>
  <c r="DH113" i="15" s="1"/>
  <c r="DG111" i="15"/>
  <c r="DG113" i="15" s="1"/>
  <c r="DD111" i="15"/>
  <c r="DD113" i="15" s="1"/>
  <c r="CV111" i="15"/>
  <c r="CV113" i="15" s="1"/>
  <c r="CU111" i="15"/>
  <c r="CU113" i="15" s="1"/>
  <c r="CQ79" i="15"/>
  <c r="CQ81" i="15" s="1"/>
  <c r="CW63" i="15"/>
  <c r="CW65" i="15" s="1"/>
  <c r="DH271" i="15"/>
  <c r="DH273" i="15" s="1"/>
  <c r="CX63" i="15"/>
  <c r="CX65" i="15" s="1"/>
  <c r="DB63" i="15"/>
  <c r="DB65" i="15" s="1"/>
  <c r="DJ63" i="15"/>
  <c r="DJ65" i="15" s="1"/>
  <c r="CY63" i="15"/>
  <c r="CY65" i="15" s="1"/>
  <c r="DG63" i="15"/>
  <c r="DG65" i="15" s="1"/>
  <c r="DK63" i="15"/>
  <c r="DK65" i="15" s="1"/>
  <c r="CK79" i="15"/>
  <c r="CK81" i="15" s="1"/>
  <c r="CV255" i="15"/>
  <c r="CV257" i="15" s="1"/>
  <c r="DI195" i="16"/>
  <c r="DF195" i="16"/>
  <c r="DA95" i="15"/>
  <c r="DA97" i="15" s="1"/>
  <c r="CL79" i="15"/>
  <c r="CL81" i="15" s="1"/>
  <c r="CP79" i="15"/>
  <c r="CP81" i="15" s="1"/>
  <c r="CT79" i="15"/>
  <c r="CT81" i="15" s="1"/>
  <c r="CX79" i="15"/>
  <c r="CX81" i="15" s="1"/>
  <c r="DB79" i="15"/>
  <c r="DB81" i="15" s="1"/>
  <c r="DJ79" i="15"/>
  <c r="DJ81" i="15" s="1"/>
  <c r="CK95" i="15"/>
  <c r="CK97" i="15" s="1"/>
  <c r="CS95" i="15"/>
  <c r="CS97" i="15" s="1"/>
  <c r="CW95" i="15"/>
  <c r="CW97" i="15" s="1"/>
  <c r="DE95" i="15"/>
  <c r="DE97" i="15" s="1"/>
  <c r="DJ124" i="16"/>
  <c r="DC195" i="16"/>
  <c r="CN195" i="16"/>
  <c r="DL195" i="16"/>
  <c r="DJ271" i="15"/>
  <c r="DJ273" i="15" s="1"/>
  <c r="DK271" i="15"/>
  <c r="DK273" i="15" s="1"/>
  <c r="BG195" i="16"/>
  <c r="BK195" i="16"/>
  <c r="BO195" i="16"/>
  <c r="BS195" i="16"/>
  <c r="BW195" i="16"/>
  <c r="CA195" i="16"/>
  <c r="CE195" i="16"/>
  <c r="CI195" i="16"/>
  <c r="CI55" i="16" s="1"/>
  <c r="CQ195" i="16"/>
  <c r="CQ55" i="16" s="1"/>
  <c r="CU195" i="16"/>
  <c r="CY195" i="16"/>
  <c r="CY55" i="16" s="1"/>
  <c r="DM195" i="16"/>
  <c r="DM55" i="16" s="1"/>
  <c r="BH195" i="16"/>
  <c r="BL195" i="16"/>
  <c r="BP195" i="16"/>
  <c r="BP55" i="16" s="1"/>
  <c r="BT195" i="16"/>
  <c r="BX195" i="16"/>
  <c r="CB195" i="16"/>
  <c r="CF195" i="16"/>
  <c r="CJ195" i="16"/>
  <c r="CR195" i="16"/>
  <c r="CR55" i="16" s="1"/>
  <c r="CV195" i="16"/>
  <c r="CZ195" i="16"/>
  <c r="BE195" i="16"/>
  <c r="BE55" i="16" s="1"/>
  <c r="BI195" i="16"/>
  <c r="BM195" i="16"/>
  <c r="BQ195" i="16"/>
  <c r="BU195" i="16"/>
  <c r="BY195" i="16"/>
  <c r="CC195" i="16"/>
  <c r="CC55" i="16" s="1"/>
  <c r="CG195" i="16"/>
  <c r="CG55" i="16" s="1"/>
  <c r="CO195" i="16"/>
  <c r="CS195" i="16"/>
  <c r="CS55" i="16" s="1"/>
  <c r="CW195" i="16"/>
  <c r="CW55" i="16" s="1"/>
  <c r="DA195" i="16"/>
  <c r="BF195" i="16"/>
  <c r="BJ195" i="16"/>
  <c r="BJ55" i="16" s="1"/>
  <c r="BN195" i="16"/>
  <c r="BR195" i="16"/>
  <c r="BR55" i="16" s="1"/>
  <c r="BV195" i="16"/>
  <c r="BV55" i="16" s="1"/>
  <c r="BZ195" i="16"/>
  <c r="CD195" i="16"/>
  <c r="CD55" i="16" s="1"/>
  <c r="CH195" i="16"/>
  <c r="CH55" i="16" s="1"/>
  <c r="CP195" i="16"/>
  <c r="CT195" i="16"/>
  <c r="CX195" i="16"/>
  <c r="CT111" i="15"/>
  <c r="CT113" i="15" s="1"/>
  <c r="DB111" i="15"/>
  <c r="DB113" i="15" s="1"/>
  <c r="CP111" i="15"/>
  <c r="CP113" i="15" s="1"/>
  <c r="CX111" i="15"/>
  <c r="CX113" i="15" s="1"/>
  <c r="DJ111" i="15"/>
  <c r="DJ113" i="15" s="1"/>
  <c r="BG111" i="15"/>
  <c r="BG113" i="15" s="1"/>
  <c r="BM143" i="15"/>
  <c r="BM145" i="15" s="1"/>
  <c r="BS111" i="15"/>
  <c r="BS113" i="15" s="1"/>
  <c r="BI95" i="15"/>
  <c r="BI97" i="15" s="1"/>
  <c r="BU95" i="15"/>
  <c r="BU97" i="15" s="1"/>
  <c r="CC95" i="15"/>
  <c r="CC97" i="15" s="1"/>
  <c r="CY111" i="15"/>
  <c r="CY113" i="15" s="1"/>
  <c r="CR111" i="15"/>
  <c r="CR113" i="15" s="1"/>
  <c r="CM111" i="15"/>
  <c r="CM113" i="15" s="1"/>
  <c r="CK111" i="15"/>
  <c r="CK113" i="15" s="1"/>
  <c r="CG111" i="15"/>
  <c r="CG113" i="15" s="1"/>
  <c r="CF111" i="15"/>
  <c r="CF113" i="15" s="1"/>
  <c r="CC111" i="15"/>
  <c r="CC113" i="15" s="1"/>
  <c r="CA111" i="15"/>
  <c r="CA113" i="15" s="1"/>
  <c r="BY111" i="15"/>
  <c r="BY113" i="15" s="1"/>
  <c r="BX111" i="15"/>
  <c r="BX113" i="15" s="1"/>
  <c r="BW111" i="15"/>
  <c r="BW113" i="15" s="1"/>
  <c r="BU111" i="15"/>
  <c r="BU113" i="15" s="1"/>
  <c r="BT111" i="15"/>
  <c r="BT113" i="15" s="1"/>
  <c r="BO111" i="15"/>
  <c r="BO113" i="15" s="1"/>
  <c r="BM111" i="15"/>
  <c r="BM113" i="15" s="1"/>
  <c r="BL111" i="15"/>
  <c r="BL113" i="15" s="1"/>
  <c r="BK111" i="15"/>
  <c r="BK113" i="15" s="1"/>
  <c r="BH111" i="15"/>
  <c r="BH113" i="15" s="1"/>
  <c r="BE111" i="15"/>
  <c r="BE113" i="15" s="1"/>
  <c r="CI111" i="15"/>
  <c r="CI113" i="15" s="1"/>
  <c r="CQ111" i="15"/>
  <c r="CQ113" i="15" s="1"/>
  <c r="CE111" i="15"/>
  <c r="CE113" i="15" s="1"/>
  <c r="BF79" i="15"/>
  <c r="BF81" i="15" s="1"/>
  <c r="BN79" i="15"/>
  <c r="BN81" i="15" s="1"/>
  <c r="BJ79" i="15"/>
  <c r="BJ81" i="15" s="1"/>
  <c r="BF111" i="15"/>
  <c r="BF113" i="15" s="1"/>
  <c r="BF116" i="15" s="1"/>
  <c r="BJ111" i="15"/>
  <c r="BJ113" i="15" s="1"/>
  <c r="BN111" i="15"/>
  <c r="BN113" i="15" s="1"/>
  <c r="BR111" i="15"/>
  <c r="BR113" i="15" s="1"/>
  <c r="BR116" i="15" s="1"/>
  <c r="BV111" i="15"/>
  <c r="BV113" i="15" s="1"/>
  <c r="BV20" i="15" s="1"/>
  <c r="BZ111" i="15"/>
  <c r="BZ113" i="15" s="1"/>
  <c r="CD111" i="15"/>
  <c r="CD113" i="15" s="1"/>
  <c r="CH111" i="15"/>
  <c r="CH113" i="15" s="1"/>
  <c r="CL111" i="15"/>
  <c r="CL113" i="15" s="1"/>
  <c r="CS111" i="15"/>
  <c r="CS113" i="15" s="1"/>
  <c r="CW111" i="15"/>
  <c r="CW113" i="15" s="1"/>
  <c r="DA111" i="15"/>
  <c r="DA113" i="15" s="1"/>
  <c r="DE111" i="15"/>
  <c r="DE113" i="15" s="1"/>
  <c r="BQ111" i="15"/>
  <c r="BQ113" i="15" s="1"/>
  <c r="DG271" i="15"/>
  <c r="DG273" i="15" s="1"/>
  <c r="DE271" i="15"/>
  <c r="DE273" i="15" s="1"/>
  <c r="DD271" i="15"/>
  <c r="DD273" i="15" s="1"/>
  <c r="BI111" i="15"/>
  <c r="BI113" i="15" s="1"/>
  <c r="DK22" i="15"/>
  <c r="DK148" i="15"/>
  <c r="DG148" i="15"/>
  <c r="DG22" i="15"/>
  <c r="CY148" i="15"/>
  <c r="CY22" i="15"/>
  <c r="CU22" i="15"/>
  <c r="CU148" i="15"/>
  <c r="CS22" i="15"/>
  <c r="CS148" i="15"/>
  <c r="CQ148" i="15"/>
  <c r="CQ22" i="15"/>
  <c r="CO148" i="15"/>
  <c r="CO22" i="15"/>
  <c r="CG22" i="15"/>
  <c r="CG148" i="15"/>
  <c r="CC148" i="15"/>
  <c r="CC22" i="15"/>
  <c r="CA148" i="15"/>
  <c r="CA22" i="15"/>
  <c r="BY148" i="15"/>
  <c r="BY22" i="15"/>
  <c r="BW22" i="15"/>
  <c r="BW148" i="15"/>
  <c r="BU148" i="15"/>
  <c r="BU22" i="15"/>
  <c r="BS22" i="15"/>
  <c r="BS148" i="15"/>
  <c r="BQ148" i="15"/>
  <c r="BQ22" i="15"/>
  <c r="BO148" i="15"/>
  <c r="BO22" i="15"/>
  <c r="BK148" i="15"/>
  <c r="BK22" i="15"/>
  <c r="BI148" i="15"/>
  <c r="BI22" i="15"/>
  <c r="BG148" i="15"/>
  <c r="BG22" i="15"/>
  <c r="CK148" i="15"/>
  <c r="CK22" i="15"/>
  <c r="DA271" i="15"/>
  <c r="DA273" i="15" s="1"/>
  <c r="CI148" i="15"/>
  <c r="CI22" i="15"/>
  <c r="CE148" i="15"/>
  <c r="CE22" i="15"/>
  <c r="DB271" i="15"/>
  <c r="DB273" i="15" s="1"/>
  <c r="CJ111" i="15"/>
  <c r="CJ113" i="15" s="1"/>
  <c r="BE22" i="15"/>
  <c r="BE148" i="15"/>
  <c r="BG52" i="15"/>
  <c r="DA63" i="15"/>
  <c r="DA65" i="15" s="1"/>
  <c r="DN19" i="15"/>
  <c r="BH16" i="15"/>
  <c r="DN148" i="15"/>
  <c r="BF52" i="15"/>
  <c r="J62" i="2"/>
  <c r="J73" i="2" s="1"/>
  <c r="J79" i="2" s="1"/>
  <c r="J81" i="2" s="1"/>
  <c r="BP111" i="15"/>
  <c r="BP113" i="15" s="1"/>
  <c r="DN52" i="15"/>
  <c r="DM260" i="15"/>
  <c r="CM148" i="15"/>
  <c r="AX9" i="16"/>
  <c r="AX8" i="16" s="1"/>
  <c r="AW6" i="16"/>
  <c r="BD111" i="15"/>
  <c r="BD113" i="15" s="1"/>
  <c r="AU7" i="15"/>
  <c r="AT5" i="15"/>
  <c r="AT6" i="15"/>
  <c r="AO7" i="15"/>
  <c r="AP5" i="15"/>
  <c r="AP6" i="15"/>
  <c r="CN255" i="15"/>
  <c r="CN257" i="15" s="1"/>
  <c r="DA148" i="15"/>
  <c r="DA22" i="15"/>
  <c r="DH148" i="15"/>
  <c r="DH22" i="15"/>
  <c r="DH100" i="15"/>
  <c r="DH19" i="15"/>
  <c r="CI100" i="15"/>
  <c r="CI19" i="15"/>
  <c r="CA84" i="15"/>
  <c r="CA18" i="15"/>
  <c r="DA52" i="15"/>
  <c r="DA16" i="15"/>
  <c r="CY52" i="15"/>
  <c r="CY16" i="15"/>
  <c r="CX100" i="15"/>
  <c r="CX19" i="15"/>
  <c r="CE68" i="15"/>
  <c r="CE17" i="15"/>
  <c r="CC68" i="15"/>
  <c r="CC17" i="15"/>
  <c r="BF148" i="15"/>
  <c r="BF22" i="15"/>
  <c r="CV68" i="15"/>
  <c r="CV17" i="15"/>
  <c r="BM84" i="15"/>
  <c r="BM18" i="15"/>
  <c r="CJ84" i="15"/>
  <c r="CJ18" i="15"/>
  <c r="BF68" i="15"/>
  <c r="BF17" i="15"/>
  <c r="CU260" i="15"/>
  <c r="CU29" i="15"/>
  <c r="CW148" i="15"/>
  <c r="CW22" i="15"/>
  <c r="BX148" i="15"/>
  <c r="BX22" i="15"/>
  <c r="DD100" i="15"/>
  <c r="DD19" i="15"/>
  <c r="BX100" i="15"/>
  <c r="BX19" i="15"/>
  <c r="CU100" i="15"/>
  <c r="CU19" i="15"/>
  <c r="BO100" i="15"/>
  <c r="BO19" i="15"/>
  <c r="CM84" i="15"/>
  <c r="CM18" i="15"/>
  <c r="BG84" i="15"/>
  <c r="BG18" i="15"/>
  <c r="BR84" i="15"/>
  <c r="BR18" i="15"/>
  <c r="CD52" i="15"/>
  <c r="CD16" i="15"/>
  <c r="BN52" i="15"/>
  <c r="BN16" i="15"/>
  <c r="CG52" i="15"/>
  <c r="CG16" i="15"/>
  <c r="CF52" i="15"/>
  <c r="CF16" i="15"/>
  <c r="CR52" i="15"/>
  <c r="CR16" i="15"/>
  <c r="CU52" i="15"/>
  <c r="CU16" i="15"/>
  <c r="BZ100" i="15"/>
  <c r="BZ19" i="15"/>
  <c r="DA260" i="15"/>
  <c r="DA29" i="15"/>
  <c r="CQ68" i="15"/>
  <c r="CQ17" i="15"/>
  <c r="CA68" i="15"/>
  <c r="CA17" i="15"/>
  <c r="BK68" i="15"/>
  <c r="BK17" i="15"/>
  <c r="CO68" i="15"/>
  <c r="CO17" i="15"/>
  <c r="BY68" i="15"/>
  <c r="BY17" i="15"/>
  <c r="BE68" i="15"/>
  <c r="BE17" i="15"/>
  <c r="DB148" i="15"/>
  <c r="DB22" i="15"/>
  <c r="CH148" i="15"/>
  <c r="CH22" i="15"/>
  <c r="BR148" i="15"/>
  <c r="BR22" i="15"/>
  <c r="CG100" i="15"/>
  <c r="CG19" i="15"/>
  <c r="CR68" i="15"/>
  <c r="CR17" i="15"/>
  <c r="BT68" i="15"/>
  <c r="BT17" i="15"/>
  <c r="DE84" i="15"/>
  <c r="DE18" i="15"/>
  <c r="CO84" i="15"/>
  <c r="CO18" i="15"/>
  <c r="BY84" i="15"/>
  <c r="BY18" i="15"/>
  <c r="BI84" i="15"/>
  <c r="BI18" i="15"/>
  <c r="DD84" i="15"/>
  <c r="DD18" i="15"/>
  <c r="CH68" i="15"/>
  <c r="CH17" i="15"/>
  <c r="BR68" i="15"/>
  <c r="BR17" i="15"/>
  <c r="DM52" i="15"/>
  <c r="DM16" i="15"/>
  <c r="BL84" i="15"/>
  <c r="BL18" i="15"/>
  <c r="DM148" i="15"/>
  <c r="DM22" i="15"/>
  <c r="DM100" i="15"/>
  <c r="DM19" i="15"/>
  <c r="CH100" i="15"/>
  <c r="CH19" i="15"/>
  <c r="DJ148" i="15"/>
  <c r="DJ22" i="15"/>
  <c r="BH84" i="15"/>
  <c r="BH18" i="15"/>
  <c r="DM68" i="15"/>
  <c r="DM17" i="15"/>
  <c r="DB260" i="15"/>
  <c r="DB29" i="15"/>
  <c r="CR148" i="15"/>
  <c r="CR22" i="15"/>
  <c r="BL100" i="15"/>
  <c r="BL19" i="15"/>
  <c r="BS100" i="15"/>
  <c r="BS19" i="15"/>
  <c r="CX52" i="15"/>
  <c r="CX16" i="15"/>
  <c r="BR52" i="15"/>
  <c r="BR16" i="15"/>
  <c r="BU52" i="15"/>
  <c r="BU16" i="15"/>
  <c r="BL52" i="15"/>
  <c r="BL16" i="15"/>
  <c r="CA52" i="15"/>
  <c r="CA16" i="15"/>
  <c r="CD100" i="15"/>
  <c r="CD19" i="15"/>
  <c r="CO260" i="15"/>
  <c r="CO29" i="15"/>
  <c r="BO68" i="15"/>
  <c r="BO17" i="15"/>
  <c r="BI68" i="15"/>
  <c r="BI17" i="15"/>
  <c r="BV148" i="15"/>
  <c r="BV22" i="15"/>
  <c r="BX68" i="15"/>
  <c r="BX17" i="15"/>
  <c r="CC84" i="15"/>
  <c r="CC18" i="15"/>
  <c r="DH84" i="15"/>
  <c r="DH18" i="15"/>
  <c r="BV68" i="15"/>
  <c r="BV17" i="15"/>
  <c r="BX84" i="15"/>
  <c r="BX18" i="15"/>
  <c r="CX260" i="15"/>
  <c r="CX29" i="15"/>
  <c r="DD148" i="15"/>
  <c r="DD22" i="15"/>
  <c r="BH148" i="15"/>
  <c r="BH22" i="15"/>
  <c r="BH100" i="15"/>
  <c r="BH19" i="15"/>
  <c r="DK100" i="15"/>
  <c r="DK19" i="15"/>
  <c r="CE100" i="15"/>
  <c r="CE19" i="15"/>
  <c r="DG84" i="15"/>
  <c r="DG18" i="15"/>
  <c r="BW84" i="15"/>
  <c r="BW18" i="15"/>
  <c r="CH84" i="15"/>
  <c r="CH18" i="15"/>
  <c r="CT52" i="15"/>
  <c r="CT16" i="15"/>
  <c r="CW52" i="15"/>
  <c r="CW16" i="15"/>
  <c r="BQ52" i="15"/>
  <c r="BQ16" i="15"/>
  <c r="DH16" i="15"/>
  <c r="BW52" i="15"/>
  <c r="BW16" i="15"/>
  <c r="CT100" i="15"/>
  <c r="CT19" i="15"/>
  <c r="BJ100" i="15"/>
  <c r="BJ19" i="15"/>
  <c r="DJ260" i="15"/>
  <c r="DJ29" i="15"/>
  <c r="CT260" i="15"/>
  <c r="CT29" i="15"/>
  <c r="DK260" i="15"/>
  <c r="DK29" i="15"/>
  <c r="CQ260" i="15"/>
  <c r="CQ29" i="15"/>
  <c r="CJ148" i="15"/>
  <c r="CJ22" i="15"/>
  <c r="BT148" i="15"/>
  <c r="BT22" i="15"/>
  <c r="BV116" i="15"/>
  <c r="CJ100" i="15"/>
  <c r="CJ19" i="15"/>
  <c r="BT100" i="15"/>
  <c r="BT19" i="15"/>
  <c r="DG100" i="15"/>
  <c r="DG19" i="15"/>
  <c r="CQ100" i="15"/>
  <c r="CQ19" i="15"/>
  <c r="CA100" i="15"/>
  <c r="CA19" i="15"/>
  <c r="BK100" i="15"/>
  <c r="BK19" i="15"/>
  <c r="CY84" i="15"/>
  <c r="CY18" i="15"/>
  <c r="CI84" i="15"/>
  <c r="CI18" i="15"/>
  <c r="BS84" i="15"/>
  <c r="BS18" i="15"/>
  <c r="CD84" i="15"/>
  <c r="CD18" i="15"/>
  <c r="DJ52" i="15"/>
  <c r="DJ16" i="15"/>
  <c r="CP52" i="15"/>
  <c r="CP16" i="15"/>
  <c r="BZ52" i="15"/>
  <c r="BZ16" i="15"/>
  <c r="BJ52" i="15"/>
  <c r="BJ16" i="15"/>
  <c r="CS52" i="15"/>
  <c r="CS16" i="15"/>
  <c r="CC52" i="15"/>
  <c r="CC16" i="15"/>
  <c r="BM52" i="15"/>
  <c r="BM16" i="15"/>
  <c r="BX52" i="15"/>
  <c r="BX16" i="15"/>
  <c r="CM52" i="15"/>
  <c r="CM16" i="15"/>
  <c r="BS52" i="15"/>
  <c r="BS16" i="15"/>
  <c r="DG52" i="15"/>
  <c r="DG16" i="15"/>
  <c r="CQ52" i="15"/>
  <c r="CQ16" i="15"/>
  <c r="DJ100" i="15"/>
  <c r="DJ19" i="15"/>
  <c r="CP100" i="15"/>
  <c r="CP19" i="15"/>
  <c r="BV100" i="15"/>
  <c r="BV19" i="15"/>
  <c r="BF100" i="15"/>
  <c r="BF19" i="15"/>
  <c r="CW260" i="15"/>
  <c r="CW29" i="15"/>
  <c r="CM68" i="15"/>
  <c r="CM17" i="15"/>
  <c r="BW68" i="15"/>
  <c r="BW17" i="15"/>
  <c r="BG68" i="15"/>
  <c r="BG17" i="15"/>
  <c r="CK68" i="15"/>
  <c r="CK17" i="15"/>
  <c r="BU68" i="15"/>
  <c r="BU17" i="15"/>
  <c r="CX148" i="15"/>
  <c r="CX22" i="15"/>
  <c r="CD148" i="15"/>
  <c r="CD22" i="15"/>
  <c r="BN148" i="15"/>
  <c r="BN22" i="15"/>
  <c r="BY100" i="15"/>
  <c r="BY19" i="15"/>
  <c r="BE100" i="15"/>
  <c r="BE19" i="15"/>
  <c r="CJ68" i="15"/>
  <c r="CJ17" i="15"/>
  <c r="BL68" i="15"/>
  <c r="BL17" i="15"/>
  <c r="DA84" i="15"/>
  <c r="DA18" i="15"/>
  <c r="BU84" i="15"/>
  <c r="BU18" i="15"/>
  <c r="BE84" i="15"/>
  <c r="BE18" i="15"/>
  <c r="CV84" i="15"/>
  <c r="CV18" i="15"/>
  <c r="CT68" i="15"/>
  <c r="CT17" i="15"/>
  <c r="CD68" i="15"/>
  <c r="CD17" i="15"/>
  <c r="BN68" i="15"/>
  <c r="BN17" i="15"/>
  <c r="DM276" i="15"/>
  <c r="DM30" i="15"/>
  <c r="DN84" i="15"/>
  <c r="DN18" i="15"/>
  <c r="DN276" i="15"/>
  <c r="DN30" i="15"/>
  <c r="BQ68" i="15"/>
  <c r="BQ17" i="15"/>
  <c r="DN68" i="15"/>
  <c r="DN17" i="15"/>
  <c r="CY260" i="15"/>
  <c r="CY29" i="15"/>
  <c r="BL148" i="15"/>
  <c r="BL22" i="15"/>
  <c r="CR100" i="15"/>
  <c r="CR19" i="15"/>
  <c r="CY100" i="15"/>
  <c r="CY19" i="15"/>
  <c r="DK84" i="15"/>
  <c r="DK18" i="15"/>
  <c r="BK84" i="15"/>
  <c r="BK18" i="15"/>
  <c r="BV84" i="15"/>
  <c r="BV18" i="15"/>
  <c r="CH52" i="15"/>
  <c r="CH16" i="15"/>
  <c r="CK52" i="15"/>
  <c r="CK16" i="15"/>
  <c r="CJ52" i="15"/>
  <c r="CJ16" i="15"/>
  <c r="BK52" i="15"/>
  <c r="BK16" i="15"/>
  <c r="BN100" i="15"/>
  <c r="BN19" i="15"/>
  <c r="DE260" i="15"/>
  <c r="DE29" i="15"/>
  <c r="CU68" i="15"/>
  <c r="CU17" i="15"/>
  <c r="CS68" i="15"/>
  <c r="CS17" i="15"/>
  <c r="CL148" i="15"/>
  <c r="CL22" i="15"/>
  <c r="BM100" i="15"/>
  <c r="BM19" i="15"/>
  <c r="DD260" i="15"/>
  <c r="DD29" i="15"/>
  <c r="CS84" i="15"/>
  <c r="CS18" i="15"/>
  <c r="CL68" i="15"/>
  <c r="CL17" i="15"/>
  <c r="BT84" i="15"/>
  <c r="BT18" i="15"/>
  <c r="DG260" i="15"/>
  <c r="DG29" i="15"/>
  <c r="CR260" i="15"/>
  <c r="CR29" i="15"/>
  <c r="DE148" i="15"/>
  <c r="DE22" i="15"/>
  <c r="CV148" i="15"/>
  <c r="CV22" i="15"/>
  <c r="CF148" i="15"/>
  <c r="CF22" i="15"/>
  <c r="CV100" i="15"/>
  <c r="CV19" i="15"/>
  <c r="CF100" i="15"/>
  <c r="CF19" i="15"/>
  <c r="CM100" i="15"/>
  <c r="CM19" i="15"/>
  <c r="BW100" i="15"/>
  <c r="BW19" i="15"/>
  <c r="BG100" i="15"/>
  <c r="BG19" i="15"/>
  <c r="CU84" i="15"/>
  <c r="CU18" i="15"/>
  <c r="CE84" i="15"/>
  <c r="CE18" i="15"/>
  <c r="BO84" i="15"/>
  <c r="BO18" i="15"/>
  <c r="BZ84" i="15"/>
  <c r="BZ18" i="15"/>
  <c r="DB52" i="15"/>
  <c r="DB16" i="15"/>
  <c r="CL52" i="15"/>
  <c r="CL16" i="15"/>
  <c r="BV52" i="15"/>
  <c r="BV16" i="15"/>
  <c r="DE52" i="15"/>
  <c r="DE16" i="15"/>
  <c r="CO52" i="15"/>
  <c r="CO16" i="15"/>
  <c r="BY52" i="15"/>
  <c r="BY16" i="15"/>
  <c r="BI52" i="15"/>
  <c r="BI16" i="15"/>
  <c r="BT52" i="15"/>
  <c r="BT16" i="15"/>
  <c r="CE52" i="15"/>
  <c r="CE16" i="15"/>
  <c r="BO52" i="15"/>
  <c r="BO16" i="15"/>
  <c r="CP148" i="15"/>
  <c r="CP22" i="15"/>
  <c r="DB100" i="15"/>
  <c r="DB19" i="15"/>
  <c r="CL100" i="15"/>
  <c r="CL19" i="15"/>
  <c r="BR100" i="15"/>
  <c r="BR19" i="15"/>
  <c r="CS260" i="15"/>
  <c r="CS29" i="15"/>
  <c r="CI68" i="15"/>
  <c r="CI17" i="15"/>
  <c r="BS68" i="15"/>
  <c r="BS17" i="15"/>
  <c r="CG68" i="15"/>
  <c r="CG17" i="15"/>
  <c r="CT148" i="15"/>
  <c r="CT22" i="15"/>
  <c r="BZ148" i="15"/>
  <c r="BZ22" i="15"/>
  <c r="BJ148" i="15"/>
  <c r="BJ22" i="15"/>
  <c r="BQ100" i="15"/>
  <c r="BQ19" i="15"/>
  <c r="CF68" i="15"/>
  <c r="CF17" i="15"/>
  <c r="BH68" i="15"/>
  <c r="BH17" i="15"/>
  <c r="DH260" i="15"/>
  <c r="DH29" i="15"/>
  <c r="CW84" i="15"/>
  <c r="CW18" i="15"/>
  <c r="CG84" i="15"/>
  <c r="CG18" i="15"/>
  <c r="BQ84" i="15"/>
  <c r="BQ18" i="15"/>
  <c r="CR84" i="15"/>
  <c r="CR18" i="15"/>
  <c r="CP68" i="15"/>
  <c r="CP17" i="15"/>
  <c r="BZ68" i="15"/>
  <c r="BZ17" i="15"/>
  <c r="BJ68" i="15"/>
  <c r="BJ17" i="15"/>
  <c r="DM116" i="15"/>
  <c r="DM20" i="15"/>
  <c r="CF84" i="15"/>
  <c r="CF18" i="15"/>
  <c r="DM84" i="15"/>
  <c r="DM18" i="15"/>
  <c r="DN260" i="15"/>
  <c r="DN29" i="15"/>
  <c r="BE52" i="15"/>
  <c r="BE16" i="15"/>
  <c r="DN116" i="15"/>
  <c r="DN20" i="15"/>
  <c r="CI52" i="15"/>
  <c r="CI16" i="15"/>
  <c r="CZ271" i="15"/>
  <c r="DI143" i="15"/>
  <c r="CN143" i="15"/>
  <c r="CB95" i="15"/>
  <c r="BD79" i="15"/>
  <c r="CB63" i="15"/>
  <c r="BD63" i="15"/>
  <c r="CB47" i="15"/>
  <c r="CB79" i="15"/>
  <c r="DC255" i="15"/>
  <c r="DC257" i="15" s="1"/>
  <c r="BD143" i="15"/>
  <c r="CB111" i="15"/>
  <c r="CN95" i="15"/>
  <c r="CZ255" i="15"/>
  <c r="CN79" i="15"/>
  <c r="BP79" i="15"/>
  <c r="CN111" i="15"/>
  <c r="CB143" i="15"/>
  <c r="BP95" i="15"/>
  <c r="DC271" i="15"/>
  <c r="BP143" i="15"/>
  <c r="BD95" i="15"/>
  <c r="BD47" i="15"/>
  <c r="CN63" i="15"/>
  <c r="BP63" i="15"/>
  <c r="CN47" i="15"/>
  <c r="BP47" i="15"/>
  <c r="DF95" i="15"/>
  <c r="DI63" i="15"/>
  <c r="DF143" i="15"/>
  <c r="CZ143" i="15"/>
  <c r="DL47" i="15"/>
  <c r="DC111" i="15"/>
  <c r="DF271" i="15"/>
  <c r="DC143" i="15"/>
  <c r="CZ63" i="15"/>
  <c r="CZ111" i="15"/>
  <c r="DC63" i="15"/>
  <c r="DI271" i="15"/>
  <c r="DI95" i="15"/>
  <c r="CZ95" i="15"/>
  <c r="DC79" i="15"/>
  <c r="DC47" i="15"/>
  <c r="DI79" i="15"/>
  <c r="DF63" i="15"/>
  <c r="DF79" i="15"/>
  <c r="DF255" i="15"/>
  <c r="DF111" i="15"/>
  <c r="DI111" i="15"/>
  <c r="DC95" i="15"/>
  <c r="DI255" i="15"/>
  <c r="DI47" i="15"/>
  <c r="CZ79" i="15"/>
  <c r="DF47" i="15"/>
  <c r="DL111" i="15"/>
  <c r="DD47" i="15"/>
  <c r="DD49" i="15" s="1"/>
  <c r="CO111" i="15"/>
  <c r="CO113" i="15" s="1"/>
  <c r="CP255" i="15"/>
  <c r="CP257" i="15" s="1"/>
  <c r="CO95" i="15"/>
  <c r="CO97" i="15" s="1"/>
  <c r="CZ47" i="15"/>
  <c r="CV47" i="15"/>
  <c r="CV49" i="15" s="1"/>
  <c r="DL143" i="15"/>
  <c r="DL255" i="15"/>
  <c r="DL63" i="15"/>
  <c r="DL95" i="15"/>
  <c r="DL271" i="15"/>
  <c r="DL79" i="15"/>
  <c r="DK16" i="15" l="1"/>
  <c r="BF20" i="15"/>
  <c r="BR20" i="15"/>
  <c r="DL55" i="16"/>
  <c r="DA116" i="15"/>
  <c r="DA20" i="15"/>
  <c r="CH116" i="15"/>
  <c r="CH20" i="15"/>
  <c r="CL116" i="15"/>
  <c r="CL20" i="15"/>
  <c r="CW116" i="15"/>
  <c r="CW20" i="15"/>
  <c r="CE116" i="15"/>
  <c r="CE20" i="15"/>
  <c r="DH68" i="15"/>
  <c r="DH17" i="15"/>
  <c r="DD68" i="15"/>
  <c r="DD17" i="15"/>
  <c r="DE17" i="15"/>
  <c r="DE68" i="15"/>
  <c r="DK20" i="15"/>
  <c r="DK116" i="15"/>
  <c r="DH116" i="15"/>
  <c r="DH20" i="15"/>
  <c r="CV116" i="15"/>
  <c r="CV20" i="15"/>
  <c r="CU116" i="15"/>
  <c r="CU20" i="15"/>
  <c r="CQ84" i="15"/>
  <c r="CQ18" i="15"/>
  <c r="CW68" i="15"/>
  <c r="CW17" i="15"/>
  <c r="DJ68" i="15"/>
  <c r="DJ17" i="15"/>
  <c r="DG68" i="15"/>
  <c r="DG17" i="15"/>
  <c r="CK84" i="15"/>
  <c r="CK18" i="15"/>
  <c r="DI124" i="16"/>
  <c r="DI55" i="16"/>
  <c r="DF124" i="16"/>
  <c r="DF55" i="16"/>
  <c r="DC124" i="16"/>
  <c r="DC55" i="16"/>
  <c r="CN124" i="16"/>
  <c r="CN55" i="16"/>
  <c r="BG124" i="16"/>
  <c r="BG55" i="16"/>
  <c r="BK124" i="16"/>
  <c r="BK55" i="16"/>
  <c r="BO124" i="16"/>
  <c r="BO55" i="16"/>
  <c r="BS124" i="16"/>
  <c r="BS55" i="16"/>
  <c r="BW124" i="16"/>
  <c r="BW55" i="16"/>
  <c r="CA124" i="16"/>
  <c r="CA55" i="16"/>
  <c r="CE124" i="16"/>
  <c r="CE55" i="16"/>
  <c r="CU124" i="16"/>
  <c r="CU55" i="16"/>
  <c r="BH124" i="16"/>
  <c r="BH55" i="16"/>
  <c r="BL124" i="16"/>
  <c r="BL55" i="16"/>
  <c r="BT124" i="16"/>
  <c r="BT55" i="16"/>
  <c r="BX124" i="16"/>
  <c r="BX55" i="16"/>
  <c r="CB124" i="16"/>
  <c r="CB55" i="16"/>
  <c r="CF124" i="16"/>
  <c r="CF55" i="16"/>
  <c r="CJ124" i="16"/>
  <c r="CJ55" i="16"/>
  <c r="CV124" i="16"/>
  <c r="CV55" i="16"/>
  <c r="CZ124" i="16"/>
  <c r="CZ55" i="16"/>
  <c r="BI124" i="16"/>
  <c r="BI55" i="16"/>
  <c r="BM124" i="16"/>
  <c r="BM55" i="16"/>
  <c r="BQ124" i="16"/>
  <c r="BQ55" i="16"/>
  <c r="BU124" i="16"/>
  <c r="BU55" i="16"/>
  <c r="BY124" i="16"/>
  <c r="BY55" i="16"/>
  <c r="CO124" i="16"/>
  <c r="CO55" i="16"/>
  <c r="DA124" i="16"/>
  <c r="DA55" i="16"/>
  <c r="BF124" i="16"/>
  <c r="BF55" i="16"/>
  <c r="BN124" i="16"/>
  <c r="BN55" i="16"/>
  <c r="BZ124" i="16"/>
  <c r="BZ55" i="16"/>
  <c r="CP124" i="16"/>
  <c r="CP55" i="16"/>
  <c r="CT124" i="16"/>
  <c r="CT55" i="16"/>
  <c r="CX124" i="16"/>
  <c r="CX55" i="16"/>
  <c r="CY68" i="15"/>
  <c r="CY17" i="15"/>
  <c r="CV260" i="15"/>
  <c r="CV29" i="15"/>
  <c r="BN84" i="15"/>
  <c r="BN18" i="15"/>
  <c r="BV124" i="16"/>
  <c r="DB276" i="15"/>
  <c r="DB30" i="15"/>
  <c r="DG116" i="15"/>
  <c r="DG20" i="15"/>
  <c r="DD116" i="15"/>
  <c r="DD20" i="15"/>
  <c r="CX17" i="15"/>
  <c r="CX68" i="15"/>
  <c r="DB68" i="15"/>
  <c r="DB17" i="15"/>
  <c r="DK68" i="15"/>
  <c r="DK17" i="15"/>
  <c r="DA100" i="15"/>
  <c r="DA19" i="15"/>
  <c r="CT84" i="15"/>
  <c r="CT18" i="15"/>
  <c r="CX84" i="15"/>
  <c r="CX18" i="15"/>
  <c r="DJ84" i="15"/>
  <c r="DJ18" i="15"/>
  <c r="CS100" i="15"/>
  <c r="CS19" i="15"/>
  <c r="DE100" i="15"/>
  <c r="DE19" i="15"/>
  <c r="DH276" i="15"/>
  <c r="DH30" i="15"/>
  <c r="CL84" i="15"/>
  <c r="CL18" i="15"/>
  <c r="CP84" i="15"/>
  <c r="CP18" i="15"/>
  <c r="DB84" i="15"/>
  <c r="DB18" i="15"/>
  <c r="CK19" i="15"/>
  <c r="CK100" i="15"/>
  <c r="CW100" i="15"/>
  <c r="CW19" i="15"/>
  <c r="DL124" i="16"/>
  <c r="DJ276" i="15"/>
  <c r="DJ30" i="15"/>
  <c r="DK276" i="15"/>
  <c r="DK30" i="15"/>
  <c r="CW124" i="16"/>
  <c r="BL116" i="15"/>
  <c r="BL20" i="15"/>
  <c r="BH116" i="15"/>
  <c r="BH20" i="15"/>
  <c r="CQ116" i="15"/>
  <c r="CQ20" i="15"/>
  <c r="BF84" i="15"/>
  <c r="BF18" i="15"/>
  <c r="BJ18" i="15"/>
  <c r="BJ84" i="15"/>
  <c r="BN116" i="15"/>
  <c r="BN20" i="15"/>
  <c r="CS20" i="15"/>
  <c r="CS116" i="15"/>
  <c r="DG276" i="15"/>
  <c r="DG30" i="15"/>
  <c r="DD30" i="15"/>
  <c r="DD276" i="15"/>
  <c r="CI124" i="16"/>
  <c r="CY124" i="16"/>
  <c r="DM124" i="16"/>
  <c r="BP124" i="16"/>
  <c r="CC124" i="16"/>
  <c r="CG124" i="16"/>
  <c r="CS124" i="16"/>
  <c r="BJ124" i="16"/>
  <c r="BR124" i="16"/>
  <c r="CD124" i="16"/>
  <c r="CH124" i="16"/>
  <c r="CT20" i="15"/>
  <c r="CT116" i="15"/>
  <c r="CX116" i="15"/>
  <c r="CX20" i="15"/>
  <c r="CC100" i="15"/>
  <c r="CC19" i="15"/>
  <c r="CY116" i="15"/>
  <c r="CY20" i="15"/>
  <c r="CM116" i="15"/>
  <c r="CM20" i="15"/>
  <c r="CG116" i="15"/>
  <c r="CG20" i="15"/>
  <c r="CF20" i="15"/>
  <c r="CF116" i="15"/>
  <c r="CC116" i="15"/>
  <c r="CC20" i="15"/>
  <c r="CA20" i="15"/>
  <c r="CA116" i="15"/>
  <c r="BW116" i="15"/>
  <c r="BW20" i="15"/>
  <c r="BU116" i="15"/>
  <c r="BU20" i="15"/>
  <c r="BT20" i="15"/>
  <c r="BT116" i="15"/>
  <c r="BO116" i="15"/>
  <c r="BO20" i="15"/>
  <c r="BM20" i="15"/>
  <c r="BM116" i="15"/>
  <c r="CR124" i="16"/>
  <c r="BE124" i="16"/>
  <c r="CQ124" i="16"/>
  <c r="DJ116" i="15"/>
  <c r="DJ20" i="15"/>
  <c r="BK20" i="15"/>
  <c r="BK116" i="15"/>
  <c r="DB116" i="15"/>
  <c r="DB20" i="15"/>
  <c r="CP116" i="15"/>
  <c r="CP20" i="15"/>
  <c r="BG116" i="15"/>
  <c r="BG20" i="15"/>
  <c r="BI100" i="15"/>
  <c r="BI19" i="15"/>
  <c r="BJ116" i="15"/>
  <c r="BJ20" i="15"/>
  <c r="DE116" i="15"/>
  <c r="DE20" i="15"/>
  <c r="CJ116" i="15"/>
  <c r="CJ20" i="15"/>
  <c r="DA17" i="15"/>
  <c r="DA68" i="15"/>
  <c r="BM148" i="15"/>
  <c r="BM22" i="15"/>
  <c r="BS116" i="15"/>
  <c r="BS20" i="15"/>
  <c r="BU100" i="15"/>
  <c r="BU19" i="15"/>
  <c r="CK20" i="15"/>
  <c r="CK116" i="15"/>
  <c r="BY116" i="15"/>
  <c r="BY20" i="15"/>
  <c r="BX116" i="15"/>
  <c r="BX20" i="15"/>
  <c r="BE116" i="15"/>
  <c r="BE20" i="15"/>
  <c r="CI116" i="15"/>
  <c r="CI20" i="15"/>
  <c r="BZ116" i="15"/>
  <c r="BZ20" i="15"/>
  <c r="CD116" i="15"/>
  <c r="CD20" i="15"/>
  <c r="BQ116" i="15"/>
  <c r="BQ20" i="15"/>
  <c r="BI116" i="15"/>
  <c r="BI20" i="15"/>
  <c r="DA276" i="15"/>
  <c r="DA30" i="15"/>
  <c r="CR116" i="15"/>
  <c r="CR20" i="15"/>
  <c r="DE276" i="15"/>
  <c r="DE30" i="15"/>
  <c r="AY9" i="16"/>
  <c r="AY8" i="16" s="1"/>
  <c r="AX6" i="16"/>
  <c r="AN7" i="15"/>
  <c r="AO5" i="15"/>
  <c r="AO6" i="15"/>
  <c r="AV7" i="15"/>
  <c r="AU5" i="15"/>
  <c r="AU6" i="15"/>
  <c r="DC273" i="15"/>
  <c r="DC30" i="15" s="1"/>
  <c r="DC29" i="15"/>
  <c r="CN29" i="15"/>
  <c r="CZ273" i="15"/>
  <c r="CZ276" i="15" s="1"/>
  <c r="BD20" i="15"/>
  <c r="BP20" i="15"/>
  <c r="DI145" i="15"/>
  <c r="CO116" i="15"/>
  <c r="CO20" i="15"/>
  <c r="DD52" i="15"/>
  <c r="DD16" i="15"/>
  <c r="CO100" i="15"/>
  <c r="CO19" i="15"/>
  <c r="CV52" i="15"/>
  <c r="CV16" i="15"/>
  <c r="CP260" i="15"/>
  <c r="CP29" i="15"/>
  <c r="CN113" i="15"/>
  <c r="BP81" i="15"/>
  <c r="CN260" i="15"/>
  <c r="BD49" i="15"/>
  <c r="CB113" i="15"/>
  <c r="BD65" i="15"/>
  <c r="CN145" i="15"/>
  <c r="BP49" i="15"/>
  <c r="CZ257" i="15"/>
  <c r="CZ260" i="15" s="1"/>
  <c r="CN49" i="15"/>
  <c r="CN65" i="15"/>
  <c r="CB145" i="15"/>
  <c r="CN81" i="15"/>
  <c r="CN97" i="15"/>
  <c r="BD81" i="15"/>
  <c r="BP65" i="15"/>
  <c r="BP145" i="15"/>
  <c r="BP97" i="15"/>
  <c r="BD116" i="15"/>
  <c r="BD97" i="15"/>
  <c r="BD145" i="15"/>
  <c r="CB81" i="15"/>
  <c r="CB49" i="15"/>
  <c r="CB65" i="15"/>
  <c r="CB97" i="15"/>
  <c r="BP116" i="15"/>
  <c r="DL273" i="15"/>
  <c r="DL97" i="15"/>
  <c r="CZ81" i="15"/>
  <c r="DC97" i="15"/>
  <c r="DF113" i="15"/>
  <c r="CZ97" i="15"/>
  <c r="CZ113" i="15"/>
  <c r="DC145" i="15"/>
  <c r="DC113" i="15"/>
  <c r="CZ145" i="15"/>
  <c r="DC260" i="15"/>
  <c r="DF145" i="15"/>
  <c r="DF97" i="15"/>
  <c r="DL145" i="15"/>
  <c r="DF81" i="15"/>
  <c r="DL65" i="15"/>
  <c r="CZ49" i="15"/>
  <c r="DF49" i="15"/>
  <c r="DI257" i="15"/>
  <c r="DF65" i="15"/>
  <c r="DC49" i="15"/>
  <c r="DI81" i="15"/>
  <c r="DL81" i="15"/>
  <c r="DL257" i="15"/>
  <c r="DL113" i="15"/>
  <c r="DI49" i="15"/>
  <c r="DI113" i="15"/>
  <c r="DF257" i="15"/>
  <c r="DC81" i="15"/>
  <c r="DI97" i="15"/>
  <c r="DI273" i="15"/>
  <c r="DC65" i="15"/>
  <c r="CZ65" i="15"/>
  <c r="DF273" i="15"/>
  <c r="DL49" i="15"/>
  <c r="DI65" i="15"/>
  <c r="DC276" i="15" l="1"/>
  <c r="AZ9" i="16"/>
  <c r="AZ8" i="16" s="1"/>
  <c r="AY6" i="16"/>
  <c r="AM7" i="15"/>
  <c r="AN5" i="15"/>
  <c r="AN6" i="15"/>
  <c r="AW7" i="15"/>
  <c r="AV5" i="15"/>
  <c r="AV6" i="15"/>
  <c r="CZ19" i="15"/>
  <c r="DI30" i="15"/>
  <c r="DI20" i="15"/>
  <c r="DF22" i="15"/>
  <c r="DC22" i="15"/>
  <c r="DF20" i="15"/>
  <c r="CB16" i="15"/>
  <c r="BD18" i="15"/>
  <c r="CN17" i="15"/>
  <c r="CN22" i="15"/>
  <c r="DI22" i="15"/>
  <c r="DI17" i="15"/>
  <c r="DF29" i="15"/>
  <c r="CZ16" i="15"/>
  <c r="BP17" i="15"/>
  <c r="CZ20" i="15"/>
  <c r="DC19" i="15"/>
  <c r="CB18" i="15"/>
  <c r="BP19" i="15"/>
  <c r="CN19" i="15"/>
  <c r="CN16" i="15"/>
  <c r="BD17" i="15"/>
  <c r="BP18" i="15"/>
  <c r="CZ30" i="15"/>
  <c r="DC17" i="15"/>
  <c r="DF17" i="15"/>
  <c r="DF19" i="15"/>
  <c r="DC20" i="15"/>
  <c r="CB17" i="15"/>
  <c r="BD19" i="15"/>
  <c r="CB22" i="15"/>
  <c r="BP16" i="15"/>
  <c r="BD16" i="15"/>
  <c r="DI19" i="15"/>
  <c r="DI16" i="15"/>
  <c r="DI18" i="15"/>
  <c r="DI29" i="15"/>
  <c r="DF18" i="15"/>
  <c r="CZ17" i="15"/>
  <c r="DC18" i="15"/>
  <c r="DC16" i="15"/>
  <c r="DF16" i="15"/>
  <c r="CZ22" i="15"/>
  <c r="CZ18" i="15"/>
  <c r="CB19" i="15"/>
  <c r="BD22" i="15"/>
  <c r="BP22" i="15"/>
  <c r="CN18" i="15"/>
  <c r="CB20" i="15"/>
  <c r="CN20" i="15"/>
  <c r="DI148" i="15"/>
  <c r="DL20" i="15"/>
  <c r="DL18" i="15"/>
  <c r="DL17" i="15"/>
  <c r="DL22" i="15"/>
  <c r="DL30" i="15"/>
  <c r="DL16" i="15"/>
  <c r="DF30" i="15"/>
  <c r="DL29" i="15"/>
  <c r="DL19" i="15"/>
  <c r="CZ29" i="15"/>
  <c r="CB100" i="15"/>
  <c r="CB52" i="15"/>
  <c r="CN52" i="15"/>
  <c r="BP52" i="15"/>
  <c r="BD68" i="15"/>
  <c r="BD148" i="15"/>
  <c r="BP148" i="15"/>
  <c r="CN100" i="15"/>
  <c r="CB148" i="15"/>
  <c r="BD52" i="15"/>
  <c r="CN116" i="15"/>
  <c r="CB68" i="15"/>
  <c r="CB84" i="15"/>
  <c r="BD100" i="15"/>
  <c r="BP68" i="15"/>
  <c r="CN84" i="15"/>
  <c r="CN68" i="15"/>
  <c r="BP100" i="15"/>
  <c r="BD84" i="15"/>
  <c r="CN148" i="15"/>
  <c r="CB116" i="15"/>
  <c r="BP84" i="15"/>
  <c r="DI100" i="15"/>
  <c r="CZ52" i="15"/>
  <c r="DF84" i="15"/>
  <c r="DC116" i="15"/>
  <c r="CZ100" i="15"/>
  <c r="DC100" i="15"/>
  <c r="DL100" i="15"/>
  <c r="DI68" i="15"/>
  <c r="CZ68" i="15"/>
  <c r="DI276" i="15"/>
  <c r="DF52" i="15"/>
  <c r="DF148" i="15"/>
  <c r="CZ84" i="15"/>
  <c r="DL260" i="15"/>
  <c r="DI260" i="15"/>
  <c r="DI116" i="15"/>
  <c r="DL84" i="15"/>
  <c r="DC52" i="15"/>
  <c r="DC148" i="15"/>
  <c r="DL276" i="15"/>
  <c r="DF276" i="15"/>
  <c r="DF260" i="15"/>
  <c r="DL52" i="15"/>
  <c r="DC84" i="15"/>
  <c r="DL116" i="15"/>
  <c r="DL68" i="15"/>
  <c r="DL148" i="15"/>
  <c r="CZ148" i="15"/>
  <c r="DF116" i="15"/>
  <c r="DC68" i="15"/>
  <c r="DI52" i="15"/>
  <c r="DI84" i="15"/>
  <c r="DF68" i="15"/>
  <c r="DF100" i="15"/>
  <c r="CZ116" i="15"/>
  <c r="BA9" i="16" l="1"/>
  <c r="BA8" i="16" s="1"/>
  <c r="AZ6" i="16"/>
  <c r="AL7" i="15"/>
  <c r="AM5" i="15"/>
  <c r="AM6" i="15"/>
  <c r="AX7" i="15"/>
  <c r="AW5" i="15"/>
  <c r="AW6" i="15"/>
  <c r="BB9" i="16" l="1"/>
  <c r="BB8" i="16" s="1"/>
  <c r="BA6" i="16"/>
  <c r="AK7" i="15"/>
  <c r="AL5" i="15"/>
  <c r="AL6" i="15"/>
  <c r="AY7" i="15"/>
  <c r="AX5" i="15"/>
  <c r="AX6" i="15"/>
  <c r="BC9" i="16" l="1"/>
  <c r="BC8" i="16" s="1"/>
  <c r="BB6" i="16"/>
  <c r="AZ7" i="15"/>
  <c r="AY5" i="15"/>
  <c r="AY6" i="15"/>
  <c r="AJ7" i="15"/>
  <c r="AK5" i="15"/>
  <c r="AK6" i="15"/>
  <c r="BD9" i="16" l="1"/>
  <c r="BD8" i="16" s="1"/>
  <c r="BC6" i="16"/>
  <c r="AI7" i="15"/>
  <c r="AJ6" i="15"/>
  <c r="AJ5" i="15"/>
  <c r="BA7" i="15"/>
  <c r="AZ5" i="15"/>
  <c r="AZ6" i="15"/>
  <c r="BE9" i="16" l="1"/>
  <c r="BE8" i="16" s="1"/>
  <c r="BD6" i="16"/>
  <c r="BB7" i="15"/>
  <c r="BA5" i="15"/>
  <c r="BA6" i="15"/>
  <c r="AH7" i="15"/>
  <c r="AI5" i="15"/>
  <c r="AI6" i="15"/>
  <c r="BF9" i="16" l="1"/>
  <c r="BF8" i="16" s="1"/>
  <c r="BE6" i="16"/>
  <c r="AG7" i="15"/>
  <c r="AH5" i="15"/>
  <c r="AH6" i="15"/>
  <c r="BC7" i="15"/>
  <c r="BB5" i="15"/>
  <c r="BB6" i="15"/>
  <c r="BG9" i="16" l="1"/>
  <c r="BG8" i="16" s="1"/>
  <c r="BF6" i="16"/>
  <c r="BD7" i="15"/>
  <c r="BC6" i="15"/>
  <c r="BC5" i="15"/>
  <c r="AF7" i="15"/>
  <c r="AG5" i="15"/>
  <c r="AG6" i="15"/>
  <c r="BH9" i="16" l="1"/>
  <c r="BH8" i="16" s="1"/>
  <c r="BG6" i="16"/>
  <c r="AE7" i="15"/>
  <c r="AF6" i="15"/>
  <c r="AF5" i="15"/>
  <c r="BD6" i="15"/>
  <c r="BD5" i="15"/>
  <c r="BD13" i="15"/>
  <c r="BE7" i="15"/>
  <c r="BI9" i="16" l="1"/>
  <c r="BI8" i="16" s="1"/>
  <c r="BH6" i="16"/>
  <c r="BE6" i="15"/>
  <c r="BE5" i="15"/>
  <c r="BE13" i="15"/>
  <c r="BF7" i="15"/>
  <c r="AD7" i="15"/>
  <c r="AE5" i="15"/>
  <c r="AE6" i="15"/>
  <c r="BJ9" i="16" l="1"/>
  <c r="BJ8" i="16" s="1"/>
  <c r="BI6" i="16"/>
  <c r="BF5" i="15"/>
  <c r="BF6" i="15"/>
  <c r="BG7" i="15"/>
  <c r="BF13" i="15"/>
  <c r="AC7" i="15"/>
  <c r="AD5" i="15"/>
  <c r="AD6" i="15"/>
  <c r="BK9" i="16" l="1"/>
  <c r="BK8" i="16" s="1"/>
  <c r="BJ6" i="16"/>
  <c r="BG6" i="15"/>
  <c r="BG5" i="15"/>
  <c r="BG13" i="15"/>
  <c r="BH7" i="15"/>
  <c r="AB7" i="15"/>
  <c r="AC5" i="15"/>
  <c r="AC6" i="15"/>
  <c r="BL9" i="16" l="1"/>
  <c r="BL8" i="16" s="1"/>
  <c r="BK6" i="16"/>
  <c r="BH6" i="15"/>
  <c r="BH5" i="15"/>
  <c r="BH13" i="15"/>
  <c r="BI7" i="15"/>
  <c r="AA7" i="15"/>
  <c r="AB5" i="15"/>
  <c r="AB6" i="15"/>
  <c r="BM9" i="16" l="1"/>
  <c r="BM8" i="16" s="1"/>
  <c r="BL6" i="16"/>
  <c r="BI6" i="15"/>
  <c r="BI5" i="15"/>
  <c r="BI13" i="15"/>
  <c r="BJ7" i="15"/>
  <c r="Z7" i="15"/>
  <c r="AA6" i="15"/>
  <c r="AA5" i="15"/>
  <c r="BN9" i="16" l="1"/>
  <c r="BN8" i="16" s="1"/>
  <c r="BM6" i="16"/>
  <c r="Y7" i="15"/>
  <c r="Z5" i="15"/>
  <c r="Z6" i="15"/>
  <c r="BJ5" i="15"/>
  <c r="BJ6" i="15"/>
  <c r="BK7" i="15"/>
  <c r="BJ13" i="15"/>
  <c r="BO9" i="16" l="1"/>
  <c r="BO8" i="16" s="1"/>
  <c r="BN6" i="16"/>
  <c r="BK5" i="15"/>
  <c r="BK6" i="15"/>
  <c r="BL7" i="15"/>
  <c r="BK13" i="15"/>
  <c r="X7" i="15"/>
  <c r="Y5" i="15"/>
  <c r="Y6" i="15"/>
  <c r="BP9" i="16" l="1"/>
  <c r="BP8" i="16" s="1"/>
  <c r="BO6" i="16"/>
  <c r="BL6" i="15"/>
  <c r="BL5" i="15"/>
  <c r="BL13" i="15"/>
  <c r="BM7" i="15"/>
  <c r="W7" i="15"/>
  <c r="X6" i="15"/>
  <c r="X5" i="15"/>
  <c r="BQ9" i="16" l="1"/>
  <c r="BQ8" i="16" s="1"/>
  <c r="BP6" i="16"/>
  <c r="V7" i="15"/>
  <c r="W5" i="15"/>
  <c r="W6" i="15"/>
  <c r="BM6" i="15"/>
  <c r="BM5" i="15"/>
  <c r="BM13" i="15"/>
  <c r="BN7" i="15"/>
  <c r="BR9" i="16" l="1"/>
  <c r="BR8" i="16" s="1"/>
  <c r="BQ6" i="16"/>
  <c r="BN5" i="15"/>
  <c r="BN6" i="15"/>
  <c r="BO7" i="15"/>
  <c r="BN13" i="15"/>
  <c r="U7" i="15"/>
  <c r="V5" i="15"/>
  <c r="V6" i="15"/>
  <c r="BS9" i="16" l="1"/>
  <c r="BS8" i="16" s="1"/>
  <c r="BR6" i="16"/>
  <c r="BO5" i="15"/>
  <c r="BO6" i="15"/>
  <c r="BP7" i="15"/>
  <c r="BO13" i="15"/>
  <c r="T7" i="15"/>
  <c r="U5" i="15"/>
  <c r="U6" i="15"/>
  <c r="BT9" i="16" l="1"/>
  <c r="BT8" i="16" s="1"/>
  <c r="BS6" i="16"/>
  <c r="BP6" i="15"/>
  <c r="BP5" i="15"/>
  <c r="BP13" i="15"/>
  <c r="BQ7" i="15"/>
  <c r="S7" i="15"/>
  <c r="T5" i="15"/>
  <c r="T6" i="15"/>
  <c r="BU9" i="16" l="1"/>
  <c r="BU8" i="16" s="1"/>
  <c r="BT6" i="16"/>
  <c r="BQ6" i="15"/>
  <c r="BQ5" i="15"/>
  <c r="BR7" i="15"/>
  <c r="BQ13" i="15"/>
  <c r="R7" i="15"/>
  <c r="S6" i="15"/>
  <c r="S5" i="15"/>
  <c r="BV9" i="16" l="1"/>
  <c r="BV8" i="16" s="1"/>
  <c r="BU6" i="16"/>
  <c r="BR5" i="15"/>
  <c r="BR6" i="15"/>
  <c r="BR13" i="15"/>
  <c r="BS7" i="15"/>
  <c r="Q7" i="15"/>
  <c r="R5" i="15"/>
  <c r="R6" i="15"/>
  <c r="BW9" i="16" l="1"/>
  <c r="BW8" i="16" s="1"/>
  <c r="BV6" i="16"/>
  <c r="BS5" i="15"/>
  <c r="BS6" i="15"/>
  <c r="BT7" i="15"/>
  <c r="BS13" i="15"/>
  <c r="P7" i="15"/>
  <c r="Q5" i="15"/>
  <c r="Q6" i="15"/>
  <c r="BX9" i="16" l="1"/>
  <c r="BX8" i="16" s="1"/>
  <c r="BW6" i="16"/>
  <c r="BT6" i="15"/>
  <c r="BT5" i="15"/>
  <c r="BT13" i="15"/>
  <c r="BU7" i="15"/>
  <c r="O7" i="15"/>
  <c r="P6" i="15"/>
  <c r="P5" i="15"/>
  <c r="BY9" i="16" l="1"/>
  <c r="BY8" i="16" s="1"/>
  <c r="BX6" i="16"/>
  <c r="BU6" i="15"/>
  <c r="BU5" i="15"/>
  <c r="BU13" i="15"/>
  <c r="BV7" i="15"/>
  <c r="N7" i="15"/>
  <c r="O5" i="15"/>
  <c r="O6" i="15"/>
  <c r="BZ9" i="16" l="1"/>
  <c r="BZ8" i="16" s="1"/>
  <c r="BY6" i="16"/>
  <c r="BV5" i="15"/>
  <c r="BV6" i="15"/>
  <c r="BW7" i="15"/>
  <c r="BV13" i="15"/>
  <c r="M7" i="15"/>
  <c r="N5" i="15"/>
  <c r="N6" i="15"/>
  <c r="CA9" i="16" l="1"/>
  <c r="CA8" i="16" s="1"/>
  <c r="BZ6" i="16"/>
  <c r="BW6" i="15"/>
  <c r="BW5" i="15"/>
  <c r="BW13" i="15"/>
  <c r="BX7" i="15"/>
  <c r="L7" i="15"/>
  <c r="M5" i="15"/>
  <c r="M6" i="15"/>
  <c r="CB9" i="16" l="1"/>
  <c r="CB8" i="16" s="1"/>
  <c r="CA6" i="16"/>
  <c r="BX6" i="15"/>
  <c r="BX5" i="15"/>
  <c r="BX13" i="15"/>
  <c r="BY7" i="15"/>
  <c r="K7" i="15"/>
  <c r="L5" i="15"/>
  <c r="L6" i="15"/>
  <c r="CC9" i="16" l="1"/>
  <c r="CC8" i="16" s="1"/>
  <c r="CB6" i="16"/>
  <c r="BY6" i="15"/>
  <c r="BY5" i="15"/>
  <c r="BZ7" i="15"/>
  <c r="BY13" i="15"/>
  <c r="J7" i="15"/>
  <c r="K5" i="15"/>
  <c r="K6" i="15"/>
  <c r="CD9" i="16" l="1"/>
  <c r="CD8" i="16" s="1"/>
  <c r="CC6" i="16"/>
  <c r="BZ5" i="15"/>
  <c r="BZ6" i="15"/>
  <c r="CA7" i="15"/>
  <c r="BZ13" i="15"/>
  <c r="I7" i="15"/>
  <c r="J5" i="15"/>
  <c r="J6" i="15"/>
  <c r="CE9" i="16" l="1"/>
  <c r="CE8" i="16" s="1"/>
  <c r="CD6" i="16"/>
  <c r="CA6" i="15"/>
  <c r="CA5" i="15"/>
  <c r="CA13" i="15"/>
  <c r="CB7" i="15"/>
  <c r="H7" i="15"/>
  <c r="I5" i="15"/>
  <c r="I6" i="15"/>
  <c r="CF9" i="16" l="1"/>
  <c r="CF8" i="16" s="1"/>
  <c r="CE6" i="16"/>
  <c r="CB6" i="15"/>
  <c r="CB5" i="15"/>
  <c r="CC7" i="15"/>
  <c r="CB13" i="15"/>
  <c r="H6" i="15"/>
  <c r="H5" i="15"/>
  <c r="CG9" i="16" l="1"/>
  <c r="CG8" i="16" s="1"/>
  <c r="CF6" i="16"/>
  <c r="CC6" i="15"/>
  <c r="CC5" i="15"/>
  <c r="CD7" i="15"/>
  <c r="CC13" i="15"/>
  <c r="CH9" i="16" l="1"/>
  <c r="CH8" i="16" s="1"/>
  <c r="CG6" i="16"/>
  <c r="CD5" i="15"/>
  <c r="CD6" i="15"/>
  <c r="CE7" i="15"/>
  <c r="CD13" i="15"/>
  <c r="CI9" i="16" l="1"/>
  <c r="CI8" i="16" s="1"/>
  <c r="CH6" i="16"/>
  <c r="CE5" i="15"/>
  <c r="CE6" i="15"/>
  <c r="CF7" i="15"/>
  <c r="CE13" i="15"/>
  <c r="CJ9" i="16" l="1"/>
  <c r="CJ8" i="16" s="1"/>
  <c r="CI6" i="16"/>
  <c r="CF6" i="15"/>
  <c r="CF5" i="15"/>
  <c r="CG7" i="15"/>
  <c r="CF13" i="15"/>
  <c r="CK9" i="16" l="1"/>
  <c r="CK8" i="16" s="1"/>
  <c r="CJ6" i="16"/>
  <c r="CG6" i="15"/>
  <c r="CG5" i="15"/>
  <c r="CH7" i="15"/>
  <c r="CG13" i="15"/>
  <c r="CL9" i="16" l="1"/>
  <c r="CL8" i="16" s="1"/>
  <c r="CK6" i="16"/>
  <c r="CH5" i="15"/>
  <c r="CH6" i="15"/>
  <c r="CI7" i="15"/>
  <c r="CH13" i="15"/>
  <c r="CM9" i="16" l="1"/>
  <c r="CM8" i="16" s="1"/>
  <c r="CL6" i="16"/>
  <c r="CI5" i="15"/>
  <c r="CI6" i="15"/>
  <c r="CJ7" i="15"/>
  <c r="CI13" i="15"/>
  <c r="CN9" i="16" l="1"/>
  <c r="CN8" i="16" s="1"/>
  <c r="CM6" i="16"/>
  <c r="CJ6" i="15"/>
  <c r="CJ5" i="15"/>
  <c r="CK7" i="15"/>
  <c r="CJ13" i="15"/>
  <c r="CO9" i="16" l="1"/>
  <c r="CO8" i="16" s="1"/>
  <c r="CN6" i="16"/>
  <c r="CK6" i="15"/>
  <c r="CK5" i="15"/>
  <c r="CL7" i="15"/>
  <c r="CK13" i="15"/>
  <c r="CP9" i="16" l="1"/>
  <c r="CP8" i="16" s="1"/>
  <c r="CO6" i="16"/>
  <c r="CL5" i="15"/>
  <c r="CL6" i="15"/>
  <c r="CM7" i="15"/>
  <c r="CL13" i="15"/>
  <c r="CQ9" i="16" l="1"/>
  <c r="CQ8" i="16" s="1"/>
  <c r="CP6" i="16"/>
  <c r="CM6" i="15"/>
  <c r="CM5" i="15"/>
  <c r="CN7" i="15"/>
  <c r="CM13" i="15"/>
  <c r="CR9" i="16" l="1"/>
  <c r="CR8" i="16" s="1"/>
  <c r="CQ6" i="16"/>
  <c r="CN6" i="15"/>
  <c r="CN5" i="15"/>
  <c r="CN13" i="15"/>
  <c r="CO7" i="15"/>
  <c r="CS9" i="16" l="1"/>
  <c r="CS8" i="16" s="1"/>
  <c r="CR6" i="16"/>
  <c r="CO6" i="15"/>
  <c r="CO5" i="15"/>
  <c r="CO13" i="15"/>
  <c r="CP7" i="15"/>
  <c r="CT9" i="16" l="1"/>
  <c r="CT8" i="16" s="1"/>
  <c r="CS6" i="16"/>
  <c r="CP5" i="15"/>
  <c r="CP6" i="15"/>
  <c r="CP13" i="15"/>
  <c r="CQ7" i="15"/>
  <c r="CU9" i="16" l="1"/>
  <c r="CU8" i="16" s="1"/>
  <c r="CT6" i="16"/>
  <c r="CQ5" i="15"/>
  <c r="CQ6" i="15"/>
  <c r="CR7" i="15"/>
  <c r="CQ13" i="15"/>
  <c r="CV9" i="16" l="1"/>
  <c r="CV8" i="16" s="1"/>
  <c r="CU6" i="16"/>
  <c r="CR6" i="15"/>
  <c r="CR5" i="15"/>
  <c r="CR13" i="15"/>
  <c r="CS7" i="15"/>
  <c r="CW9" i="16" l="1"/>
  <c r="CW8" i="16" s="1"/>
  <c r="CV6" i="16"/>
  <c r="CS6" i="15"/>
  <c r="CS5" i="15"/>
  <c r="CT7" i="15"/>
  <c r="CS13" i="15"/>
  <c r="CX9" i="16" l="1"/>
  <c r="CX8" i="16" s="1"/>
  <c r="CW6" i="16"/>
  <c r="CT5" i="15"/>
  <c r="CT6" i="15"/>
  <c r="CT13" i="15"/>
  <c r="CU7" i="15"/>
  <c r="CY9" i="16" l="1"/>
  <c r="CY8" i="16" s="1"/>
  <c r="CX6" i="16"/>
  <c r="CU5" i="15"/>
  <c r="CU6" i="15"/>
  <c r="CU13" i="15"/>
  <c r="CV7" i="15"/>
  <c r="CZ9" i="16" l="1"/>
  <c r="CZ8" i="16" s="1"/>
  <c r="CY6" i="16"/>
  <c r="CV6" i="15"/>
  <c r="CV5" i="15"/>
  <c r="CV13" i="15"/>
  <c r="CW7" i="15"/>
  <c r="DA9" i="16" l="1"/>
  <c r="DA8" i="16" s="1"/>
  <c r="CZ6" i="16"/>
  <c r="CW6" i="15"/>
  <c r="CW5" i="15"/>
  <c r="CW13" i="15"/>
  <c r="CX7" i="15"/>
  <c r="DB9" i="16" l="1"/>
  <c r="DB8" i="16" s="1"/>
  <c r="DA6" i="16"/>
  <c r="CX5" i="15"/>
  <c r="CX6" i="15"/>
  <c r="CY7" i="15"/>
  <c r="CX13" i="15"/>
  <c r="DC9" i="16" l="1"/>
  <c r="DC8" i="16" s="1"/>
  <c r="DB6" i="16"/>
  <c r="CY6" i="15"/>
  <c r="CY5" i="15"/>
  <c r="CZ7" i="15"/>
  <c r="CY13" i="15"/>
  <c r="DD9" i="16" l="1"/>
  <c r="DD8" i="16" s="1"/>
  <c r="DC6" i="16"/>
  <c r="CZ6" i="15"/>
  <c r="CZ5" i="15"/>
  <c r="DA7" i="15"/>
  <c r="CZ13" i="15"/>
  <c r="DE9" i="16" l="1"/>
  <c r="DE8" i="16" s="1"/>
  <c r="DD6" i="16"/>
  <c r="DA6" i="15"/>
  <c r="DA5" i="15"/>
  <c r="DA13" i="15"/>
  <c r="DB7" i="15"/>
  <c r="DF9" i="16" l="1"/>
  <c r="DF8" i="16" s="1"/>
  <c r="DE6" i="16"/>
  <c r="DB5" i="15"/>
  <c r="DB6" i="15"/>
  <c r="DB13" i="15"/>
  <c r="DC7" i="15"/>
  <c r="S88" i="2"/>
  <c r="S91" i="2"/>
  <c r="S96" i="2"/>
  <c r="S100" i="2"/>
  <c r="DG9" i="16" l="1"/>
  <c r="DG8" i="16" s="1"/>
  <c r="DF6" i="16"/>
  <c r="DC6" i="15"/>
  <c r="DC5" i="15"/>
  <c r="DD7" i="15"/>
  <c r="DC13" i="15"/>
  <c r="I85" i="11"/>
  <c r="I64" i="2" s="1"/>
  <c r="I69" i="11"/>
  <c r="I63" i="2" s="1"/>
  <c r="S99" i="2"/>
  <c r="S105" i="2" s="1"/>
  <c r="I62" i="2" l="1"/>
  <c r="I73" i="2" s="1"/>
  <c r="I79" i="2" s="1"/>
  <c r="I81" i="2" s="1"/>
  <c r="DH9" i="16"/>
  <c r="DH8" i="16" s="1"/>
  <c r="DG6" i="16"/>
  <c r="DD6" i="15"/>
  <c r="DD5" i="15"/>
  <c r="DE7" i="15"/>
  <c r="DD13" i="15"/>
  <c r="W50" i="2"/>
  <c r="W43" i="2"/>
  <c r="W40" i="2"/>
  <c r="H85" i="11"/>
  <c r="W54" i="2"/>
  <c r="W52" i="2"/>
  <c r="W49" i="2"/>
  <c r="W46" i="2"/>
  <c r="W42" i="2"/>
  <c r="W41" i="2"/>
  <c r="O61" i="14"/>
  <c r="O60" i="14"/>
  <c r="O59" i="14"/>
  <c r="N59" i="14"/>
  <c r="M59" i="14"/>
  <c r="L59" i="14"/>
  <c r="O58" i="14"/>
  <c r="N58" i="14"/>
  <c r="M58" i="14"/>
  <c r="L58" i="14"/>
  <c r="K58" i="14"/>
  <c r="O57" i="14"/>
  <c r="N57" i="14"/>
  <c r="M57" i="14"/>
  <c r="L57" i="14"/>
  <c r="K57" i="14"/>
  <c r="O56" i="14"/>
  <c r="N56" i="14"/>
  <c r="M56" i="14"/>
  <c r="L56" i="14"/>
  <c r="K56" i="14"/>
  <c r="J56" i="14"/>
  <c r="O55" i="14"/>
  <c r="N55" i="14"/>
  <c r="M55" i="14"/>
  <c r="L55" i="14"/>
  <c r="K55" i="14"/>
  <c r="J55" i="14"/>
  <c r="O54" i="14"/>
  <c r="N54" i="14"/>
  <c r="M54" i="14"/>
  <c r="L54" i="14"/>
  <c r="K54" i="14"/>
  <c r="J54" i="14"/>
  <c r="I54" i="14"/>
  <c r="O53" i="14"/>
  <c r="N53" i="14"/>
  <c r="M53" i="14"/>
  <c r="L53" i="14"/>
  <c r="K53" i="14"/>
  <c r="J53" i="14"/>
  <c r="I53" i="14"/>
  <c r="O52" i="14"/>
  <c r="N52" i="14"/>
  <c r="M52" i="14"/>
  <c r="L52" i="14"/>
  <c r="K52" i="14"/>
  <c r="J52" i="14"/>
  <c r="I52" i="14"/>
  <c r="O51" i="14"/>
  <c r="N51" i="14"/>
  <c r="M51" i="14"/>
  <c r="L51" i="14"/>
  <c r="K51" i="14"/>
  <c r="J51" i="14"/>
  <c r="I51" i="14"/>
  <c r="O50" i="14"/>
  <c r="N50" i="14"/>
  <c r="M50" i="14"/>
  <c r="L50" i="14"/>
  <c r="K50" i="14"/>
  <c r="J50" i="14"/>
  <c r="I50" i="14"/>
  <c r="O49" i="14"/>
  <c r="N49" i="14"/>
  <c r="M49" i="14"/>
  <c r="L49" i="14"/>
  <c r="K49" i="14"/>
  <c r="J49" i="14"/>
  <c r="I49" i="14"/>
  <c r="O48" i="14"/>
  <c r="N48" i="14"/>
  <c r="M48" i="14"/>
  <c r="L48" i="14"/>
  <c r="K48" i="14"/>
  <c r="J48" i="14"/>
  <c r="I48" i="14"/>
  <c r="CV28" i="15" l="1"/>
  <c r="CT28" i="15"/>
  <c r="CO28" i="15"/>
  <c r="CQ28" i="15"/>
  <c r="CS28" i="15"/>
  <c r="CP28" i="15"/>
  <c r="CW28" i="15"/>
  <c r="CN28" i="15"/>
  <c r="CR28" i="15"/>
  <c r="CU28" i="15"/>
  <c r="CX28" i="15"/>
  <c r="CY28" i="15"/>
  <c r="DH28" i="15"/>
  <c r="DJ28" i="15"/>
  <c r="DC28" i="15"/>
  <c r="DE28" i="15"/>
  <c r="DB28" i="15"/>
  <c r="DG28" i="15"/>
  <c r="DA28" i="15"/>
  <c r="CZ28" i="15"/>
  <c r="DD28" i="15"/>
  <c r="DI28" i="15"/>
  <c r="DF28" i="15"/>
  <c r="DK28" i="15"/>
  <c r="DI9" i="16"/>
  <c r="DI8" i="16" s="1"/>
  <c r="DH6" i="16"/>
  <c r="DE6" i="15"/>
  <c r="DE5" i="15"/>
  <c r="DE13" i="15"/>
  <c r="DF7" i="15"/>
  <c r="H69" i="11"/>
  <c r="H63" i="2" s="1"/>
  <c r="S109" i="2"/>
  <c r="S108" i="2"/>
  <c r="H64" i="2"/>
  <c r="U64" i="2" s="1"/>
  <c r="W56" i="2"/>
  <c r="W44" i="2"/>
  <c r="W45" i="2"/>
  <c r="W48" i="2"/>
  <c r="W51" i="2"/>
  <c r="S97" i="11"/>
  <c r="W63" i="2" l="1"/>
  <c r="U63" i="2"/>
  <c r="W38" i="2"/>
  <c r="W64" i="2"/>
  <c r="W37" i="2"/>
  <c r="H62" i="2"/>
  <c r="U62" i="2" s="1"/>
  <c r="DJ9" i="16"/>
  <c r="DJ8" i="16" s="1"/>
  <c r="DI6" i="16"/>
  <c r="DF5" i="15"/>
  <c r="DF6" i="15"/>
  <c r="DF13" i="15"/>
  <c r="DG7" i="15"/>
  <c r="W39" i="2"/>
  <c r="BD8" i="15" l="1"/>
  <c r="BD10" i="15" s="1"/>
  <c r="BH8" i="15"/>
  <c r="BH10" i="15" s="1"/>
  <c r="BL8" i="15"/>
  <c r="BL10" i="15" s="1"/>
  <c r="BP8" i="15"/>
  <c r="BP10" i="15" s="1"/>
  <c r="BT8" i="15"/>
  <c r="BT10" i="15" s="1"/>
  <c r="BX8" i="15"/>
  <c r="BX10" i="15" s="1"/>
  <c r="CB8" i="15"/>
  <c r="CB10" i="15" s="1"/>
  <c r="CF8" i="15"/>
  <c r="CF10" i="15" s="1"/>
  <c r="CJ8" i="15"/>
  <c r="CJ10" i="15" s="1"/>
  <c r="CN8" i="15"/>
  <c r="CN10" i="15" s="1"/>
  <c r="CR8" i="15"/>
  <c r="CR10" i="15" s="1"/>
  <c r="BE8" i="15"/>
  <c r="BE10" i="15" s="1"/>
  <c r="BI8" i="15"/>
  <c r="BI10" i="15" s="1"/>
  <c r="BQ8" i="15"/>
  <c r="BQ10" i="15" s="1"/>
  <c r="BU8" i="15"/>
  <c r="BU10" i="15" s="1"/>
  <c r="BY8" i="15"/>
  <c r="BY10" i="15" s="1"/>
  <c r="CC8" i="15"/>
  <c r="CC10" i="15" s="1"/>
  <c r="CG8" i="15"/>
  <c r="CG10" i="15" s="1"/>
  <c r="CK8" i="15"/>
  <c r="CK10" i="15" s="1"/>
  <c r="CO8" i="15"/>
  <c r="CO10" i="15" s="1"/>
  <c r="CS8" i="15"/>
  <c r="CS10" i="15" s="1"/>
  <c r="BF8" i="15"/>
  <c r="BF10" i="15" s="1"/>
  <c r="BJ8" i="15"/>
  <c r="BJ10" i="15" s="1"/>
  <c r="BN8" i="15"/>
  <c r="BN10" i="15" s="1"/>
  <c r="BR8" i="15"/>
  <c r="BR10" i="15" s="1"/>
  <c r="BV8" i="15"/>
  <c r="BV10" i="15" s="1"/>
  <c r="BZ8" i="15"/>
  <c r="BZ10" i="15" s="1"/>
  <c r="CD8" i="15"/>
  <c r="CD10" i="15" s="1"/>
  <c r="CH8" i="15"/>
  <c r="CH10" i="15" s="1"/>
  <c r="CL8" i="15"/>
  <c r="CL10" i="15" s="1"/>
  <c r="CP8" i="15"/>
  <c r="CP10" i="15" s="1"/>
  <c r="CT8" i="15"/>
  <c r="CT10" i="15" s="1"/>
  <c r="DO8" i="15"/>
  <c r="DO10" i="15" s="1"/>
  <c r="DS8" i="15"/>
  <c r="DS10" i="15" s="1"/>
  <c r="BG8" i="15"/>
  <c r="BG10" i="15" s="1"/>
  <c r="BK8" i="15"/>
  <c r="BK10" i="15" s="1"/>
  <c r="BO8" i="15"/>
  <c r="BO10" i="15" s="1"/>
  <c r="BS8" i="15"/>
  <c r="BS10" i="15" s="1"/>
  <c r="BW8" i="15"/>
  <c r="BW10" i="15" s="1"/>
  <c r="CA8" i="15"/>
  <c r="CA10" i="15" s="1"/>
  <c r="CE8" i="15"/>
  <c r="CE10" i="15" s="1"/>
  <c r="CI8" i="15"/>
  <c r="CI10" i="15" s="1"/>
  <c r="CM8" i="15"/>
  <c r="CM10" i="15" s="1"/>
  <c r="CQ8" i="15"/>
  <c r="CQ10" i="15" s="1"/>
  <c r="W62" i="2"/>
  <c r="W36" i="2"/>
  <c r="DK9" i="16"/>
  <c r="DK8" i="16" s="1"/>
  <c r="DJ6" i="16"/>
  <c r="DG5" i="15"/>
  <c r="DG6" i="15"/>
  <c r="DH7" i="15"/>
  <c r="DG13" i="15"/>
  <c r="H73" i="2"/>
  <c r="W73" i="2" l="1"/>
  <c r="U73" i="2"/>
  <c r="DC8" i="15"/>
  <c r="DC10" i="15" s="1"/>
  <c r="DE8" i="15"/>
  <c r="DE10" i="15" s="1"/>
  <c r="DL8" i="15"/>
  <c r="DL10" i="15" s="1"/>
  <c r="DQ8" i="15"/>
  <c r="DQ10" i="15" s="1"/>
  <c r="DI8" i="15"/>
  <c r="DI10" i="15" s="1"/>
  <c r="CW8" i="15"/>
  <c r="CW10" i="15" s="1"/>
  <c r="CU8" i="15"/>
  <c r="CU10" i="15" s="1"/>
  <c r="DW8" i="15"/>
  <c r="DW10" i="15" s="1"/>
  <c r="DK8" i="15"/>
  <c r="DK10" i="15" s="1"/>
  <c r="DJ8" i="15"/>
  <c r="DJ10" i="15" s="1"/>
  <c r="DG8" i="15"/>
  <c r="DG10" i="15" s="1"/>
  <c r="DV8" i="15"/>
  <c r="DV10" i="15" s="1"/>
  <c r="DF8" i="15"/>
  <c r="DF10" i="15" s="1"/>
  <c r="DB8" i="15"/>
  <c r="DB10" i="15" s="1"/>
  <c r="CV8" i="15"/>
  <c r="CV10" i="15" s="1"/>
  <c r="DR8" i="15"/>
  <c r="DR10" i="15" s="1"/>
  <c r="CY8" i="15"/>
  <c r="CY10" i="15" s="1"/>
  <c r="CX8" i="15"/>
  <c r="CX10" i="15" s="1"/>
  <c r="DN8" i="15"/>
  <c r="DN10" i="15" s="1"/>
  <c r="DL9" i="16"/>
  <c r="DL8" i="16" s="1"/>
  <c r="DK6" i="16"/>
  <c r="DH6" i="15"/>
  <c r="DH5" i="15"/>
  <c r="DI7" i="15"/>
  <c r="DH13" i="15"/>
  <c r="H79" i="2"/>
  <c r="U79" i="2" s="1"/>
  <c r="W47" i="2"/>
  <c r="W133" i="2"/>
  <c r="W132" i="2"/>
  <c r="Q109" i="2"/>
  <c r="P109" i="2"/>
  <c r="M109" i="2"/>
  <c r="L109" i="2"/>
  <c r="I109" i="2"/>
  <c r="H109" i="2"/>
  <c r="Q96" i="2"/>
  <c r="M96" i="2"/>
  <c r="I96" i="2"/>
  <c r="M91" i="2"/>
  <c r="DY8" i="15" l="1"/>
  <c r="DY10" i="15" s="1"/>
  <c r="DU8" i="15"/>
  <c r="DU10" i="15" s="1"/>
  <c r="DA8" i="15"/>
  <c r="DA10" i="15" s="1"/>
  <c r="DX8" i="15"/>
  <c r="DX10" i="15" s="1"/>
  <c r="DH8" i="15"/>
  <c r="DH10" i="15" s="1"/>
  <c r="DM8" i="15"/>
  <c r="DM10" i="15" s="1"/>
  <c r="DT8" i="15"/>
  <c r="DT10" i="15" s="1"/>
  <c r="DD8" i="15"/>
  <c r="DD10" i="15" s="1"/>
  <c r="DP8" i="15"/>
  <c r="CZ8" i="15"/>
  <c r="CZ10" i="15" s="1"/>
  <c r="H81" i="2"/>
  <c r="W79" i="2"/>
  <c r="W53" i="2"/>
  <c r="W55" i="2"/>
  <c r="DM9" i="16"/>
  <c r="DM8" i="16" s="1"/>
  <c r="DL6" i="16"/>
  <c r="DI6" i="15"/>
  <c r="DI5" i="15"/>
  <c r="DI13" i="15"/>
  <c r="DJ7" i="15"/>
  <c r="K100" i="2"/>
  <c r="Q97" i="11"/>
  <c r="L91" i="2"/>
  <c r="H96" i="2"/>
  <c r="L96" i="2"/>
  <c r="P96" i="2"/>
  <c r="I97" i="11"/>
  <c r="M97" i="11"/>
  <c r="K97" i="11"/>
  <c r="L97" i="11"/>
  <c r="J100" i="2"/>
  <c r="K96" i="2"/>
  <c r="O96" i="2"/>
  <c r="N96" i="2"/>
  <c r="W98" i="2"/>
  <c r="O97" i="11"/>
  <c r="H97" i="11"/>
  <c r="H88" i="2" s="1"/>
  <c r="P97" i="11"/>
  <c r="R109" i="2"/>
  <c r="H91" i="2"/>
  <c r="P91" i="2"/>
  <c r="J96" i="2"/>
  <c r="H100" i="2"/>
  <c r="L100" i="2"/>
  <c r="P100" i="2"/>
  <c r="N100" i="2"/>
  <c r="K88" i="2"/>
  <c r="R91" i="2"/>
  <c r="I91" i="2"/>
  <c r="Q91" i="2"/>
  <c r="I100" i="2"/>
  <c r="M100" i="2"/>
  <c r="Q100" i="2"/>
  <c r="O100" i="2"/>
  <c r="Q88" i="2"/>
  <c r="J91" i="2"/>
  <c r="N91" i="2"/>
  <c r="J109" i="2"/>
  <c r="N109" i="2"/>
  <c r="J97" i="11"/>
  <c r="N97" i="11"/>
  <c r="K91" i="2"/>
  <c r="O91" i="2"/>
  <c r="K109" i="2"/>
  <c r="O109" i="2"/>
  <c r="W97" i="2"/>
  <c r="R100" i="2"/>
  <c r="R96" i="2"/>
  <c r="R97" i="11"/>
  <c r="W81" i="2" l="1"/>
  <c r="U81" i="2"/>
  <c r="DN9" i="16"/>
  <c r="DN8" i="16" s="1"/>
  <c r="DM6" i="16"/>
  <c r="DJ5" i="15"/>
  <c r="DJ6" i="15"/>
  <c r="DK7" i="15"/>
  <c r="DJ13" i="15"/>
  <c r="L88" i="2"/>
  <c r="L99" i="2" s="1"/>
  <c r="L105" i="2" s="1"/>
  <c r="L108" i="2" s="1"/>
  <c r="I88" i="2"/>
  <c r="I99" i="2" s="1"/>
  <c r="I105" i="2" s="1"/>
  <c r="I108" i="2" s="1"/>
  <c r="N88" i="2"/>
  <c r="N99" i="2" s="1"/>
  <c r="N105" i="2" s="1"/>
  <c r="N108" i="2" s="1"/>
  <c r="P88" i="2"/>
  <c r="P99" i="2" s="1"/>
  <c r="P105" i="2" s="1"/>
  <c r="P108" i="2" s="1"/>
  <c r="J88" i="2"/>
  <c r="J99" i="2" s="1"/>
  <c r="J105" i="2" s="1"/>
  <c r="J108" i="2" s="1"/>
  <c r="M88" i="2"/>
  <c r="M99" i="2" s="1"/>
  <c r="M105" i="2" s="1"/>
  <c r="M108" i="2" s="1"/>
  <c r="H99" i="2"/>
  <c r="H105" i="2" s="1"/>
  <c r="H108" i="2" s="1"/>
  <c r="O88" i="2"/>
  <c r="O99" i="2" s="1"/>
  <c r="O105" i="2" s="1"/>
  <c r="O108" i="2" s="1"/>
  <c r="Q99" i="2"/>
  <c r="Q105" i="2" s="1"/>
  <c r="Q108" i="2" s="1"/>
  <c r="K99" i="2"/>
  <c r="K105" i="2" s="1"/>
  <c r="K108" i="2" s="1"/>
  <c r="W109" i="2"/>
  <c r="R88" i="2"/>
  <c r="R99" i="2" s="1"/>
  <c r="R105" i="2" s="1"/>
  <c r="R108" i="2" s="1"/>
  <c r="W107" i="2"/>
  <c r="H66" i="4"/>
  <c r="E10" i="4" s="1"/>
  <c r="EC8" i="15" l="1"/>
  <c r="DO9" i="16"/>
  <c r="DO8" i="16" s="1"/>
  <c r="DN6" i="16"/>
  <c r="DL7" i="15"/>
  <c r="DK5" i="15"/>
  <c r="DK6" i="15"/>
  <c r="DK13" i="15"/>
  <c r="W108" i="2"/>
  <c r="F10" i="4" l="1"/>
  <c r="EC10" i="15"/>
  <c r="DP9" i="16"/>
  <c r="DO6" i="16"/>
  <c r="DM7" i="15"/>
  <c r="DL6" i="15"/>
  <c r="DL5" i="15"/>
  <c r="DL13" i="15"/>
  <c r="W104" i="2"/>
  <c r="W92" i="2"/>
  <c r="W102" i="2"/>
  <c r="W103" i="2"/>
  <c r="W94" i="2"/>
  <c r="W93" i="2"/>
  <c r="W237" i="2"/>
  <c r="W231" i="2"/>
  <c r="DQ9" i="16" l="1"/>
  <c r="DQ6" i="16" s="1"/>
  <c r="DP8" i="16"/>
  <c r="DP6" i="16"/>
  <c r="DN7" i="15"/>
  <c r="DM6" i="15"/>
  <c r="DM5" i="15"/>
  <c r="DM13" i="15"/>
  <c r="W91" i="2"/>
  <c r="W96" i="2"/>
  <c r="W100" i="2"/>
  <c r="W106" i="2"/>
  <c r="W90" i="2"/>
  <c r="W95" i="2"/>
  <c r="W101" i="2"/>
  <c r="DR9" i="16" l="1"/>
  <c r="DQ8" i="16"/>
  <c r="DO7" i="15"/>
  <c r="DN5" i="15"/>
  <c r="DN6" i="15"/>
  <c r="DN13" i="15"/>
  <c r="W89" i="2"/>
  <c r="DP7" i="15" l="1"/>
  <c r="DQ7" i="15" s="1"/>
  <c r="DR7" i="15" s="1"/>
  <c r="DS7" i="15" s="1"/>
  <c r="DT7" i="15" s="1"/>
  <c r="DU7" i="15" s="1"/>
  <c r="DV7" i="15" s="1"/>
  <c r="DW7" i="15" s="1"/>
  <c r="DX7" i="15" s="1"/>
  <c r="DY7" i="15" s="1"/>
  <c r="DZ7" i="15" s="1"/>
  <c r="EA7" i="15" s="1"/>
  <c r="EB7" i="15" s="1"/>
  <c r="EC7" i="15" s="1"/>
  <c r="ED7" i="15" s="1"/>
  <c r="DS9" i="16"/>
  <c r="DR8" i="16"/>
  <c r="DR6" i="16"/>
  <c r="DQ13" i="15"/>
  <c r="DP6" i="15"/>
  <c r="DP13" i="15"/>
  <c r="DP5" i="15"/>
  <c r="DO13" i="15"/>
  <c r="DO5" i="15"/>
  <c r="DO6" i="15"/>
  <c r="W88" i="2"/>
  <c r="DR13" i="15" l="1"/>
  <c r="DR5" i="15"/>
  <c r="DS13" i="15"/>
  <c r="DS5" i="15"/>
  <c r="DT13" i="15"/>
  <c r="DU5" i="15"/>
  <c r="DU6" i="15"/>
  <c r="DV5" i="15"/>
  <c r="DQ6" i="15"/>
  <c r="DV13" i="15"/>
  <c r="DQ5" i="15"/>
  <c r="DW13" i="15"/>
  <c r="DV6" i="15"/>
  <c r="DR6" i="15"/>
  <c r="DW6" i="15"/>
  <c r="DS6" i="15"/>
  <c r="DW5" i="15"/>
  <c r="DT5" i="15"/>
  <c r="DT6" i="15"/>
  <c r="DU13" i="15"/>
  <c r="EE7" i="15"/>
  <c r="DT9" i="16"/>
  <c r="DS8" i="16"/>
  <c r="DS6" i="16"/>
  <c r="ED5" i="15"/>
  <c r="ED6" i="15"/>
  <c r="ED13" i="15"/>
  <c r="EC5" i="15"/>
  <c r="EC6" i="15"/>
  <c r="EC13" i="15"/>
  <c r="EB5" i="15"/>
  <c r="EB6" i="15"/>
  <c r="EB13" i="15"/>
  <c r="EA5" i="15"/>
  <c r="EA6" i="15"/>
  <c r="EA13" i="15"/>
  <c r="DZ5" i="15"/>
  <c r="DZ6" i="15"/>
  <c r="DZ13" i="15"/>
  <c r="DY5" i="15"/>
  <c r="DY6" i="15"/>
  <c r="DY13" i="15"/>
  <c r="DX6" i="15"/>
  <c r="DX13" i="15"/>
  <c r="DX5" i="15"/>
  <c r="W99" i="2"/>
  <c r="EF7" i="15" l="1"/>
  <c r="EE6" i="15"/>
  <c r="EE13" i="15"/>
  <c r="EE5" i="15"/>
  <c r="DU9" i="16"/>
  <c r="DT8" i="16"/>
  <c r="DT6" i="16"/>
  <c r="W105" i="2"/>
  <c r="S137" i="11"/>
  <c r="R137" i="11"/>
  <c r="R124" i="11"/>
  <c r="R118" i="2"/>
  <c r="S118" i="2"/>
  <c r="S125" i="2"/>
  <c r="S124" i="11"/>
  <c r="R125" i="2"/>
  <c r="EG7" i="15" l="1"/>
  <c r="EH7" i="15" s="1"/>
  <c r="EI7" i="15" s="1"/>
  <c r="EJ7" i="15" s="1"/>
  <c r="EK7" i="15" s="1"/>
  <c r="EL7" i="15" s="1"/>
  <c r="EF5" i="15"/>
  <c r="EF6" i="15"/>
  <c r="EF13" i="15"/>
  <c r="DU8" i="16"/>
  <c r="DV9" i="16"/>
  <c r="DU6" i="16"/>
  <c r="S115" i="2"/>
  <c r="S124" i="2" s="1"/>
  <c r="S130" i="2" s="1"/>
  <c r="R115" i="2"/>
  <c r="R124" i="2" s="1"/>
  <c r="R130" i="2" s="1"/>
  <c r="EG5" i="15" l="1"/>
  <c r="EG6" i="15"/>
  <c r="EM7" i="15"/>
  <c r="EN7" i="15" s="1"/>
  <c r="EO7" i="15" s="1"/>
  <c r="EG13" i="15"/>
  <c r="EH5" i="15"/>
  <c r="ET304" i="15"/>
  <c r="ET297" i="15"/>
  <c r="ET305" i="15"/>
  <c r="ET300" i="15"/>
  <c r="ET298" i="15"/>
  <c r="ET295" i="15"/>
  <c r="ET302" i="15"/>
  <c r="ET303" i="15"/>
  <c r="EH13" i="15"/>
  <c r="EH6" i="15"/>
  <c r="EL6" i="15"/>
  <c r="EL13" i="15"/>
  <c r="EL5" i="15"/>
  <c r="EI5" i="15"/>
  <c r="EI6" i="15"/>
  <c r="EI13" i="15"/>
  <c r="ET7" i="15"/>
  <c r="EK13" i="15"/>
  <c r="EK6" i="15"/>
  <c r="EK5" i="15"/>
  <c r="ET32" i="15"/>
  <c r="ET50" i="15"/>
  <c r="ET237" i="15"/>
  <c r="ET240" i="15"/>
  <c r="ET205" i="15"/>
  <c r="ET112" i="15"/>
  <c r="ET258" i="15"/>
  <c r="ET30" i="15"/>
  <c r="ET121" i="15"/>
  <c r="ET136" i="15"/>
  <c r="ET185" i="15"/>
  <c r="ET98" i="15"/>
  <c r="ET160" i="15"/>
  <c r="ET253" i="15"/>
  <c r="ET51" i="15"/>
  <c r="ET201" i="15"/>
  <c r="ET193" i="15"/>
  <c r="ET248" i="15"/>
  <c r="ET96" i="15"/>
  <c r="ET252" i="15"/>
  <c r="ET172" i="15"/>
  <c r="ET137" i="15"/>
  <c r="ET26" i="15"/>
  <c r="ET119" i="15"/>
  <c r="ET243" i="15"/>
  <c r="ET239" i="15"/>
  <c r="ET225" i="15"/>
  <c r="ET130" i="15"/>
  <c r="ET28" i="15"/>
  <c r="ET254" i="15"/>
  <c r="ET217" i="15"/>
  <c r="ET251" i="15"/>
  <c r="ET21" i="15"/>
  <c r="ET151" i="15"/>
  <c r="ET74" i="15"/>
  <c r="ET170" i="15"/>
  <c r="ET288" i="15"/>
  <c r="ET91" i="15"/>
  <c r="ET139" i="15"/>
  <c r="ET59" i="15"/>
  <c r="ET161" i="15"/>
  <c r="ET280" i="15"/>
  <c r="ET71" i="15"/>
  <c r="ET83" i="15"/>
  <c r="ET124" i="15"/>
  <c r="ET222" i="15"/>
  <c r="ET167" i="15"/>
  <c r="ET272" i="15"/>
  <c r="ET204" i="15"/>
  <c r="ET285" i="15"/>
  <c r="ET173" i="15"/>
  <c r="ET209" i="15"/>
  <c r="ET24" i="15"/>
  <c r="ET271" i="15"/>
  <c r="ET218" i="15"/>
  <c r="ET152" i="15"/>
  <c r="ET145" i="15"/>
  <c r="ET60" i="15"/>
  <c r="ET142" i="15"/>
  <c r="ET226" i="15"/>
  <c r="ET120" i="15"/>
  <c r="ET232" i="15"/>
  <c r="ET33" i="15"/>
  <c r="ET234" i="15"/>
  <c r="ET76" i="15"/>
  <c r="ET228" i="15"/>
  <c r="ET34" i="15"/>
  <c r="ET186" i="15"/>
  <c r="ET216" i="15"/>
  <c r="ET274" i="15"/>
  <c r="ET190" i="15"/>
  <c r="ET256" i="15"/>
  <c r="ET107" i="15"/>
  <c r="ET99" i="15"/>
  <c r="ET116" i="15"/>
  <c r="ET178" i="15"/>
  <c r="ET105" i="15"/>
  <c r="ET109" i="15"/>
  <c r="ET203" i="15"/>
  <c r="ET40" i="15"/>
  <c r="ET29" i="15"/>
  <c r="ET154" i="15"/>
  <c r="ET263" i="15"/>
  <c r="ET58" i="15"/>
  <c r="ET148" i="15"/>
  <c r="ET17" i="15"/>
  <c r="ET289" i="15"/>
  <c r="ET81" i="15"/>
  <c r="ET184" i="15"/>
  <c r="ET73" i="15"/>
  <c r="ET44" i="15"/>
  <c r="ET42" i="15"/>
  <c r="ET27" i="15"/>
  <c r="ET90" i="15"/>
  <c r="ET259" i="15"/>
  <c r="ET97" i="15"/>
  <c r="ET19" i="15"/>
  <c r="ET260" i="15"/>
  <c r="ET22" i="15"/>
  <c r="ET143" i="15"/>
  <c r="ET63" i="15"/>
  <c r="ET111" i="15"/>
  <c r="ET95" i="15"/>
  <c r="ET79" i="15"/>
  <c r="ET255" i="15"/>
  <c r="ET287" i="15"/>
  <c r="ET75" i="15"/>
  <c r="ET46" i="15"/>
  <c r="ET279" i="15"/>
  <c r="ET281" i="15"/>
  <c r="ET129" i="15"/>
  <c r="ET177" i="15"/>
  <c r="ET236" i="15"/>
  <c r="ET94" i="15"/>
  <c r="ET131" i="15"/>
  <c r="ET147" i="15"/>
  <c r="ET113" i="15"/>
  <c r="ET270" i="15"/>
  <c r="ET110" i="15"/>
  <c r="ET57" i="15"/>
  <c r="ET192" i="15"/>
  <c r="ET125" i="15"/>
  <c r="ET156" i="15"/>
  <c r="ET169" i="15"/>
  <c r="ET188" i="15"/>
  <c r="ET196" i="15"/>
  <c r="ET206" i="15"/>
  <c r="ET231" i="15"/>
  <c r="ET238" i="15"/>
  <c r="ET249" i="15"/>
  <c r="ET235" i="15"/>
  <c r="ET62" i="15"/>
  <c r="ET264" i="15"/>
  <c r="ET132" i="15"/>
  <c r="ET141" i="15"/>
  <c r="ET23" i="15"/>
  <c r="ET56" i="15"/>
  <c r="ET168" i="15"/>
  <c r="ET273" i="15"/>
  <c r="ET257" i="15"/>
  <c r="ET267" i="15"/>
  <c r="ET20" i="15"/>
  <c r="ET275" i="15"/>
  <c r="ET179" i="15"/>
  <c r="ET64" i="15"/>
  <c r="ET82" i="15"/>
  <c r="ET183" i="15"/>
  <c r="ET31" i="15"/>
  <c r="ET247" i="15"/>
  <c r="ET233" i="15"/>
  <c r="ET282" i="15"/>
  <c r="ET286" i="15"/>
  <c r="ET65" i="15"/>
  <c r="ET61" i="15"/>
  <c r="ET67" i="15"/>
  <c r="ET180" i="15"/>
  <c r="ET284" i="15"/>
  <c r="ET171" i="15"/>
  <c r="ET189" i="15"/>
  <c r="ET268" i="15"/>
  <c r="ET89" i="15"/>
  <c r="ET158" i="15"/>
  <c r="ET265" i="15"/>
  <c r="ET159" i="15"/>
  <c r="ET176" i="15"/>
  <c r="ET164" i="15"/>
  <c r="ET77" i="15"/>
  <c r="ET128" i="15"/>
  <c r="ET146" i="15"/>
  <c r="ET224" i="15"/>
  <c r="ET84" i="15"/>
  <c r="ET292" i="15"/>
  <c r="ET88" i="15"/>
  <c r="ET103" i="15"/>
  <c r="ET290" i="15"/>
  <c r="ET276" i="15"/>
  <c r="ET18" i="15"/>
  <c r="ET66" i="15"/>
  <c r="ET242" i="15"/>
  <c r="ET100" i="15"/>
  <c r="ET48" i="15"/>
  <c r="ET227" i="15"/>
  <c r="ET175" i="15"/>
  <c r="ET138" i="15"/>
  <c r="ET140" i="15"/>
  <c r="ET199" i="15"/>
  <c r="ET241" i="15"/>
  <c r="ET202" i="15"/>
  <c r="ET207" i="15"/>
  <c r="ET114" i="15"/>
  <c r="ET187" i="15"/>
  <c r="ET155" i="15"/>
  <c r="ET87" i="15"/>
  <c r="ET106" i="15"/>
  <c r="ET266" i="15"/>
  <c r="ET144" i="15"/>
  <c r="ET72" i="15"/>
  <c r="ET68" i="15"/>
  <c r="ET92" i="15"/>
  <c r="ET126" i="15"/>
  <c r="ET223" i="15"/>
  <c r="ET55" i="15"/>
  <c r="ET127" i="15"/>
  <c r="ET269" i="15"/>
  <c r="ET194" i="15"/>
  <c r="ET122" i="15"/>
  <c r="ET195" i="15"/>
  <c r="ET162" i="15"/>
  <c r="ET108" i="15"/>
  <c r="ET78" i="15"/>
  <c r="ET283" i="15"/>
  <c r="ET80" i="15"/>
  <c r="ET93" i="15"/>
  <c r="ET135" i="15"/>
  <c r="ET157" i="15"/>
  <c r="ET244" i="15"/>
  <c r="ET250" i="15"/>
  <c r="ET153" i="15"/>
  <c r="ET174" i="15"/>
  <c r="ET200" i="15"/>
  <c r="ET211" i="15"/>
  <c r="ET45" i="15"/>
  <c r="ET123" i="15"/>
  <c r="ET163" i="15"/>
  <c r="ET191" i="15"/>
  <c r="ET208" i="15"/>
  <c r="ET210" i="15"/>
  <c r="ET212" i="15"/>
  <c r="ET215" i="15"/>
  <c r="ET219" i="15"/>
  <c r="ET220" i="15"/>
  <c r="ET221" i="15"/>
  <c r="ET115" i="15"/>
  <c r="ET291" i="15"/>
  <c r="ET41" i="15"/>
  <c r="ET104" i="15"/>
  <c r="EJ5" i="15"/>
  <c r="EJ13" i="15"/>
  <c r="EJ6" i="15"/>
  <c r="DW9" i="16"/>
  <c r="DV8" i="16"/>
  <c r="DV6" i="16"/>
  <c r="Q118" i="2"/>
  <c r="Q137" i="11"/>
  <c r="Q124" i="11"/>
  <c r="Q125" i="2"/>
  <c r="ET296" i="15" l="1"/>
  <c r="ET25" i="15"/>
  <c r="ET301" i="15"/>
  <c r="EO13" i="15"/>
  <c r="EO5" i="15"/>
  <c r="EO6" i="15"/>
  <c r="ET308" i="15"/>
  <c r="ET299" i="15"/>
  <c r="EN13" i="15"/>
  <c r="ER112" i="15" s="1"/>
  <c r="EN5" i="15"/>
  <c r="EN6" i="15"/>
  <c r="ER250" i="15"/>
  <c r="EM13" i="15"/>
  <c r="EM6" i="15"/>
  <c r="EM5" i="15"/>
  <c r="ET306" i="15"/>
  <c r="ET35" i="15"/>
  <c r="ET307" i="15"/>
  <c r="ER28" i="15"/>
  <c r="ER260" i="15"/>
  <c r="ER143" i="15"/>
  <c r="ER50" i="15"/>
  <c r="ER64" i="15"/>
  <c r="ER192" i="15"/>
  <c r="ER72" i="15"/>
  <c r="ER236" i="15"/>
  <c r="ER32" i="15"/>
  <c r="ER242" i="15"/>
  <c r="ER125" i="15"/>
  <c r="ER73" i="15"/>
  <c r="ER42" i="15"/>
  <c r="ER291" i="15"/>
  <c r="ER135" i="15"/>
  <c r="ER92" i="15"/>
  <c r="ER243" i="15"/>
  <c r="ER152" i="15"/>
  <c r="ER24" i="15"/>
  <c r="ER167" i="15"/>
  <c r="ER179" i="15"/>
  <c r="ER159" i="15"/>
  <c r="ER57" i="15"/>
  <c r="ER78" i="15"/>
  <c r="ER147" i="15"/>
  <c r="ER96" i="15"/>
  <c r="ER231" i="15"/>
  <c r="ER115" i="15"/>
  <c r="ER26" i="15"/>
  <c r="ER225" i="15"/>
  <c r="ER87" i="15"/>
  <c r="ER136" i="15"/>
  <c r="ER292" i="15"/>
  <c r="ER274" i="15"/>
  <c r="ER75" i="15"/>
  <c r="ER110" i="15"/>
  <c r="ER105" i="15"/>
  <c r="ER29" i="15"/>
  <c r="ER219" i="15"/>
  <c r="ER111" i="15"/>
  <c r="ER202" i="15"/>
  <c r="ER131" i="15"/>
  <c r="FU35" i="15"/>
  <c r="FT35" i="15"/>
  <c r="ER155" i="15"/>
  <c r="ER45" i="15"/>
  <c r="ER162" i="15"/>
  <c r="ER76" i="15"/>
  <c r="ER80" i="15"/>
  <c r="ER27" i="15"/>
  <c r="ER40" i="15"/>
  <c r="ER218" i="15"/>
  <c r="ER74" i="15"/>
  <c r="ER290" i="15"/>
  <c r="ER132" i="15"/>
  <c r="ER95" i="15"/>
  <c r="ER241" i="15"/>
  <c r="ER215" i="15"/>
  <c r="ER21" i="15"/>
  <c r="ER227" i="15"/>
  <c r="ER186" i="15"/>
  <c r="ER104" i="15"/>
  <c r="ER88" i="15"/>
  <c r="ER35" i="15"/>
  <c r="ER68" i="15"/>
  <c r="ER282" i="15"/>
  <c r="ER263" i="15"/>
  <c r="ER163" i="15"/>
  <c r="ER271" i="15"/>
  <c r="ER207" i="15"/>
  <c r="ER203" i="15"/>
  <c r="ER130" i="15"/>
  <c r="ER264" i="15"/>
  <c r="ER33" i="15"/>
  <c r="ER140" i="15"/>
  <c r="ER238" i="15"/>
  <c r="ER59" i="15"/>
  <c r="ER108" i="15"/>
  <c r="ER65" i="15"/>
  <c r="ER60" i="15"/>
  <c r="ER253" i="15"/>
  <c r="ER168" i="15"/>
  <c r="ER97" i="15"/>
  <c r="ER287" i="15"/>
  <c r="ER199" i="15"/>
  <c r="ER171" i="15"/>
  <c r="ER267" i="15"/>
  <c r="ER139" i="15"/>
  <c r="ER103" i="15"/>
  <c r="ER188" i="15"/>
  <c r="ER172" i="15"/>
  <c r="ER114" i="15"/>
  <c r="ER224" i="15"/>
  <c r="ER116" i="15"/>
  <c r="ER146" i="15"/>
  <c r="ER17" i="15"/>
  <c r="ER142" i="15"/>
  <c r="ER237" i="15"/>
  <c r="ER268" i="15"/>
  <c r="ER161" i="15"/>
  <c r="ER194" i="15"/>
  <c r="ER56" i="15"/>
  <c r="ER100" i="15"/>
  <c r="ER177" i="15"/>
  <c r="ER122" i="15"/>
  <c r="ER175" i="15"/>
  <c r="ER289" i="15"/>
  <c r="ER256" i="15"/>
  <c r="ER187" i="15"/>
  <c r="ER123" i="15"/>
  <c r="ER164" i="15"/>
  <c r="ER61" i="15"/>
  <c r="ER259" i="15"/>
  <c r="ER169" i="15"/>
  <c r="ER99" i="15"/>
  <c r="ER127" i="15"/>
  <c r="ER178" i="15"/>
  <c r="ER71" i="15"/>
  <c r="ER48" i="15"/>
  <c r="ER191" i="15"/>
  <c r="ER144" i="15"/>
  <c r="ER84" i="15"/>
  <c r="ER232" i="15"/>
  <c r="ER247" i="15"/>
  <c r="ER216" i="15"/>
  <c r="ER204" i="15"/>
  <c r="ER63" i="15"/>
  <c r="ER210" i="15"/>
  <c r="ER285" i="15"/>
  <c r="ER279" i="15"/>
  <c r="ER157" i="15"/>
  <c r="ER126" i="15"/>
  <c r="ER222" i="15"/>
  <c r="ER66" i="15"/>
  <c r="ER83" i="15"/>
  <c r="ER190" i="15"/>
  <c r="ER248" i="15"/>
  <c r="ER141" i="15"/>
  <c r="ER22" i="15"/>
  <c r="ER119" i="15"/>
  <c r="ER286" i="15"/>
  <c r="ER90" i="15"/>
  <c r="ER239" i="15"/>
  <c r="ER58" i="15"/>
  <c r="ER170" i="15"/>
  <c r="ER77" i="15"/>
  <c r="ER193" i="15"/>
  <c r="ER82" i="15"/>
  <c r="ER79" i="15"/>
  <c r="ER269" i="15"/>
  <c r="ER288" i="15"/>
  <c r="ER206" i="15"/>
  <c r="ER98" i="15"/>
  <c r="ER273" i="15"/>
  <c r="ER208" i="15"/>
  <c r="ER228" i="15"/>
  <c r="ER270" i="15"/>
  <c r="ER249" i="15"/>
  <c r="ER275" i="15"/>
  <c r="ER195" i="15"/>
  <c r="ER25" i="15"/>
  <c r="ER211" i="15"/>
  <c r="ER34" i="15"/>
  <c r="ER255" i="15"/>
  <c r="ER174" i="15"/>
  <c r="ER145" i="15"/>
  <c r="ER55" i="15"/>
  <c r="ER46" i="15"/>
  <c r="ER109" i="15"/>
  <c r="ER209" i="15"/>
  <c r="ER196" i="15"/>
  <c r="ER62" i="15"/>
  <c r="ER283" i="15"/>
  <c r="ER158" i="15"/>
  <c r="ER226" i="15"/>
  <c r="ER67" i="15"/>
  <c r="ER184" i="15"/>
  <c r="ER128" i="15"/>
  <c r="ER276" i="15"/>
  <c r="ER205" i="15"/>
  <c r="ER113" i="15"/>
  <c r="ER252" i="15"/>
  <c r="ER19" i="15"/>
  <c r="ER244" i="15"/>
  <c r="ER217" i="15"/>
  <c r="ER20" i="15"/>
  <c r="ER23" i="15"/>
  <c r="ER91" i="15"/>
  <c r="ER30" i="15"/>
  <c r="ER212" i="15"/>
  <c r="ER200" i="15"/>
  <c r="ER44" i="15"/>
  <c r="ER251" i="15"/>
  <c r="ER235" i="15"/>
  <c r="ER156" i="15"/>
  <c r="ER281" i="15"/>
  <c r="ER234" i="15"/>
  <c r="ER129" i="15"/>
  <c r="ER233" i="15"/>
  <c r="ER89" i="15"/>
  <c r="ER51" i="15"/>
  <c r="ER93" i="15"/>
  <c r="ER223" i="15"/>
  <c r="ER258" i="15"/>
  <c r="FU301" i="15"/>
  <c r="FU130" i="15"/>
  <c r="FU235" i="15"/>
  <c r="FU31" i="15"/>
  <c r="FU17" i="15"/>
  <c r="FU92" i="15"/>
  <c r="FU252" i="15"/>
  <c r="FU160" i="15"/>
  <c r="FU22" i="15"/>
  <c r="FU202" i="15"/>
  <c r="FU147" i="15"/>
  <c r="FU128" i="15"/>
  <c r="FU238" i="15"/>
  <c r="FU215" i="15"/>
  <c r="FU84" i="15"/>
  <c r="FU172" i="15"/>
  <c r="FU89" i="15"/>
  <c r="FU180" i="15"/>
  <c r="FU59" i="15"/>
  <c r="FU107" i="15"/>
  <c r="FU258" i="15"/>
  <c r="FU119" i="15"/>
  <c r="FU120" i="15"/>
  <c r="FU50" i="15"/>
  <c r="FU151" i="15"/>
  <c r="FU259" i="15"/>
  <c r="FU138" i="15"/>
  <c r="FU32" i="15"/>
  <c r="FU131" i="15"/>
  <c r="FU114" i="15"/>
  <c r="FU167" i="15"/>
  <c r="FU192" i="15"/>
  <c r="FU265" i="15"/>
  <c r="FU272" i="15"/>
  <c r="FU20" i="15"/>
  <c r="FU27" i="15"/>
  <c r="FU171" i="15"/>
  <c r="FU139" i="15"/>
  <c r="FU234" i="15"/>
  <c r="FU121" i="15"/>
  <c r="FU43" i="15"/>
  <c r="FU155" i="15"/>
  <c r="FU19" i="15"/>
  <c r="FU116" i="15"/>
  <c r="FU25" i="15"/>
  <c r="FU251" i="15"/>
  <c r="FU112" i="15"/>
  <c r="FU146" i="15"/>
  <c r="FU170" i="15"/>
  <c r="FU24" i="15"/>
  <c r="FU83" i="15"/>
  <c r="FU292" i="15"/>
  <c r="FU200" i="15"/>
  <c r="FU52" i="15"/>
  <c r="FU156" i="15"/>
  <c r="FU21" i="15"/>
  <c r="FU220" i="15"/>
  <c r="FU276" i="15"/>
  <c r="FU240" i="15"/>
  <c r="FU232" i="15"/>
  <c r="FU10" i="15"/>
  <c r="FU75" i="15"/>
  <c r="FU100" i="15"/>
  <c r="FU28" i="15"/>
  <c r="FU188" i="15"/>
  <c r="FU152" i="15"/>
  <c r="FU203" i="15"/>
  <c r="FU164" i="15"/>
  <c r="FU210" i="15"/>
  <c r="FU41" i="15"/>
  <c r="FU26" i="15"/>
  <c r="FU18" i="15"/>
  <c r="FU132" i="15"/>
  <c r="FU201" i="15"/>
  <c r="FU226" i="15"/>
  <c r="FU23" i="15"/>
  <c r="FU206" i="15"/>
  <c r="FU33" i="15"/>
  <c r="FU256" i="15"/>
  <c r="FU162" i="15"/>
  <c r="FU122" i="15"/>
  <c r="FU288" i="15"/>
  <c r="FU204" i="15"/>
  <c r="FU34" i="15"/>
  <c r="FU68" i="15"/>
  <c r="FU233" i="15"/>
  <c r="FU305" i="15"/>
  <c r="FU96" i="15"/>
  <c r="FU248" i="15"/>
  <c r="FU257" i="15"/>
  <c r="FU249" i="15"/>
  <c r="FU39" i="15"/>
  <c r="FU30" i="15"/>
  <c r="FU154" i="15"/>
  <c r="FU264" i="15"/>
  <c r="FT296" i="15"/>
  <c r="FU29" i="15"/>
  <c r="FU196" i="15"/>
  <c r="FU260" i="15"/>
  <c r="FU190" i="15"/>
  <c r="FU109" i="15"/>
  <c r="FU106" i="15"/>
  <c r="FU95" i="15"/>
  <c r="FU144" i="15"/>
  <c r="FU223" i="15"/>
  <c r="FU108" i="15"/>
  <c r="FU142" i="15"/>
  <c r="FU136" i="15"/>
  <c r="FU99" i="15"/>
  <c r="FU205" i="15"/>
  <c r="FU308" i="15"/>
  <c r="FU243" i="15"/>
  <c r="FU51" i="15"/>
  <c r="FU97" i="15"/>
  <c r="FU94" i="15"/>
  <c r="FU157" i="15"/>
  <c r="FU195" i="15"/>
  <c r="FU242" i="15"/>
  <c r="FU82" i="15"/>
  <c r="FU286" i="15"/>
  <c r="FU40" i="15"/>
  <c r="FU227" i="15"/>
  <c r="FU284" i="15"/>
  <c r="FU231" i="15"/>
  <c r="FU283" i="15"/>
  <c r="FU161" i="15"/>
  <c r="FU123" i="15"/>
  <c r="FU219" i="15"/>
  <c r="FU291" i="15"/>
  <c r="FT299" i="15"/>
  <c r="FU57" i="15"/>
  <c r="FU67" i="15"/>
  <c r="FU183" i="15"/>
  <c r="FU62" i="15"/>
  <c r="FU290" i="15"/>
  <c r="FU236" i="15"/>
  <c r="FU175" i="15"/>
  <c r="FU74" i="15"/>
  <c r="FU46" i="15"/>
  <c r="FU267" i="15"/>
  <c r="FU212" i="15"/>
  <c r="FU110" i="15"/>
  <c r="FU63" i="15"/>
  <c r="FU159" i="15"/>
  <c r="FU76" i="15"/>
  <c r="FU189" i="15"/>
  <c r="FU88" i="15"/>
  <c r="FU104" i="15"/>
  <c r="FT306" i="15"/>
  <c r="FU237" i="15"/>
  <c r="FT303" i="15"/>
  <c r="FU228" i="15"/>
  <c r="FU254" i="15"/>
  <c r="FU208" i="15"/>
  <c r="FU60" i="15"/>
  <c r="FU126" i="15"/>
  <c r="FT301" i="15"/>
  <c r="FU153" i="15"/>
  <c r="FU169" i="15"/>
  <c r="FU178" i="15"/>
  <c r="FU140" i="15"/>
  <c r="FU105" i="15"/>
  <c r="FU279" i="15"/>
  <c r="FU72" i="15"/>
  <c r="FU163" i="15"/>
  <c r="FU137" i="15"/>
  <c r="FU199" i="15"/>
  <c r="FU300" i="15"/>
  <c r="FU103" i="15"/>
  <c r="FU270" i="15"/>
  <c r="FU239" i="15"/>
  <c r="FU255" i="15"/>
  <c r="FU186" i="15"/>
  <c r="FU296" i="15"/>
  <c r="FU16" i="15"/>
  <c r="FU124" i="15"/>
  <c r="FU42" i="15"/>
  <c r="FU65" i="15"/>
  <c r="FU8" i="15"/>
  <c r="FU216" i="15"/>
  <c r="FU191" i="15"/>
  <c r="FU222" i="15"/>
  <c r="FU127" i="15"/>
  <c r="FU141" i="15"/>
  <c r="FU143" i="15"/>
  <c r="FU179" i="15"/>
  <c r="FU148" i="15"/>
  <c r="FU298" i="15"/>
  <c r="FU250" i="15"/>
  <c r="FU115" i="15"/>
  <c r="FU176" i="15"/>
  <c r="FU289" i="15"/>
  <c r="FU61" i="15"/>
  <c r="FU217" i="15"/>
  <c r="FU194" i="15"/>
  <c r="FU307" i="15"/>
  <c r="FU145" i="15"/>
  <c r="FU125" i="15"/>
  <c r="FU263" i="15"/>
  <c r="FU55" i="15"/>
  <c r="FU275" i="15"/>
  <c r="FU281" i="15"/>
  <c r="FU273" i="15"/>
  <c r="FU302" i="15"/>
  <c r="FU282" i="15"/>
  <c r="FU207" i="15"/>
  <c r="FU304" i="15"/>
  <c r="FU80" i="15"/>
  <c r="FT298" i="15"/>
  <c r="FU297" i="15"/>
  <c r="FU58" i="15"/>
  <c r="FU266" i="15"/>
  <c r="FU174" i="15"/>
  <c r="FU113" i="15"/>
  <c r="FU271" i="15"/>
  <c r="FU185" i="15"/>
  <c r="FU90" i="15"/>
  <c r="FU158" i="15"/>
  <c r="FU221" i="15"/>
  <c r="FU135" i="15"/>
  <c r="FU295" i="15"/>
  <c r="FU87" i="15"/>
  <c r="FU78" i="15"/>
  <c r="FU66" i="15"/>
  <c r="FU187" i="15"/>
  <c r="FU209" i="15"/>
  <c r="FU306" i="15"/>
  <c r="FU218" i="15"/>
  <c r="FU79" i="15"/>
  <c r="FU285" i="15"/>
  <c r="FU64" i="15"/>
  <c r="FT307" i="15"/>
  <c r="FU129" i="15"/>
  <c r="FU93" i="15"/>
  <c r="FU184" i="15"/>
  <c r="FU268" i="15"/>
  <c r="FU274" i="15"/>
  <c r="FT302" i="15"/>
  <c r="FU224" i="15"/>
  <c r="FU269" i="15"/>
  <c r="FU56" i="15"/>
  <c r="FU98" i="15"/>
  <c r="FT308" i="15"/>
  <c r="FT300" i="15"/>
  <c r="FU77" i="15"/>
  <c r="FU45" i="15"/>
  <c r="FU177" i="15"/>
  <c r="FU71" i="15"/>
  <c r="FU303" i="15"/>
  <c r="FU91" i="15"/>
  <c r="FU211" i="15"/>
  <c r="FU44" i="15"/>
  <c r="FT295" i="15"/>
  <c r="FU280" i="15"/>
  <c r="FU48" i="15"/>
  <c r="FU247" i="15"/>
  <c r="FU253" i="15"/>
  <c r="FU73" i="15"/>
  <c r="FU168" i="15"/>
  <c r="FT304" i="15"/>
  <c r="FU241" i="15"/>
  <c r="FU244" i="15"/>
  <c r="FU47" i="15"/>
  <c r="FU287" i="15"/>
  <c r="FT305" i="15"/>
  <c r="FU81" i="15"/>
  <c r="FU111" i="15"/>
  <c r="FU225" i="15"/>
  <c r="FU173" i="15"/>
  <c r="FU193" i="15"/>
  <c r="FU299" i="15"/>
  <c r="FT297" i="15"/>
  <c r="FU49" i="15"/>
  <c r="ER299" i="15"/>
  <c r="ER301" i="15"/>
  <c r="ER302" i="15"/>
  <c r="ER304" i="15"/>
  <c r="ER307" i="15"/>
  <c r="ER303" i="15"/>
  <c r="ER297" i="15"/>
  <c r="ER296" i="15"/>
  <c r="ER305" i="15"/>
  <c r="ER300" i="15"/>
  <c r="ER298" i="15"/>
  <c r="ER308" i="15"/>
  <c r="ER295" i="15"/>
  <c r="ER306" i="15"/>
  <c r="FH295" i="15"/>
  <c r="FJ303" i="15"/>
  <c r="FH307" i="15"/>
  <c r="FI300" i="15"/>
  <c r="FG302" i="15"/>
  <c r="FJ116" i="15"/>
  <c r="FK136" i="15"/>
  <c r="FK88" i="15"/>
  <c r="FK291" i="15"/>
  <c r="FK33" i="15"/>
  <c r="FK72" i="15"/>
  <c r="FK159" i="15"/>
  <c r="FK30" i="15"/>
  <c r="FK209" i="15"/>
  <c r="FK92" i="15"/>
  <c r="FK158" i="15"/>
  <c r="FK252" i="15"/>
  <c r="FK281" i="15"/>
  <c r="FK8" i="15"/>
  <c r="FK164" i="15"/>
  <c r="FK202" i="15"/>
  <c r="FK28" i="15"/>
  <c r="FK62" i="15"/>
  <c r="FK260" i="15"/>
  <c r="FK137" i="15"/>
  <c r="FK153" i="15"/>
  <c r="FJ126" i="15"/>
  <c r="FJ243" i="15"/>
  <c r="FJ97" i="15"/>
  <c r="FJ167" i="15"/>
  <c r="FJ41" i="15"/>
  <c r="FJ89" i="15"/>
  <c r="FJ135" i="15"/>
  <c r="FJ257" i="15"/>
  <c r="FJ279" i="15"/>
  <c r="FJ111" i="15"/>
  <c r="FJ207" i="15"/>
  <c r="FJ244" i="15"/>
  <c r="FJ269" i="15"/>
  <c r="FT228" i="15"/>
  <c r="FT151" i="15"/>
  <c r="FT189" i="15"/>
  <c r="FT210" i="15"/>
  <c r="FT191" i="15"/>
  <c r="FT19" i="15"/>
  <c r="FT90" i="15"/>
  <c r="FT22" i="15"/>
  <c r="FT29" i="15"/>
  <c r="FT114" i="15"/>
  <c r="FT209" i="15"/>
  <c r="FT274" i="15"/>
  <c r="FT177" i="15"/>
  <c r="FT204" i="15"/>
  <c r="FT241" i="15"/>
  <c r="FT147" i="15"/>
  <c r="FT218" i="15"/>
  <c r="FT199" i="15"/>
  <c r="FT64" i="15"/>
  <c r="FT248" i="15"/>
  <c r="FN281" i="15"/>
  <c r="FQ279" i="15"/>
  <c r="FN285" i="15"/>
  <c r="FO287" i="15"/>
  <c r="FS283" i="15"/>
  <c r="FP283" i="15"/>
  <c r="FS282" i="15"/>
  <c r="FS281" i="15"/>
  <c r="FS138" i="15"/>
  <c r="FO122" i="15"/>
  <c r="FO169" i="15"/>
  <c r="FN257" i="15"/>
  <c r="FO105" i="15"/>
  <c r="FN184" i="15"/>
  <c r="FP57" i="15"/>
  <c r="FN185" i="15"/>
  <c r="FN183" i="15"/>
  <c r="FP179" i="15"/>
  <c r="FR61" i="15"/>
  <c r="FN137" i="15"/>
  <c r="FS269" i="15"/>
  <c r="FR218" i="15"/>
  <c r="FP135" i="15"/>
  <c r="FR24" i="15"/>
  <c r="FN39" i="15"/>
  <c r="FR243" i="15"/>
  <c r="FS215" i="15"/>
  <c r="FN160" i="15"/>
  <c r="FO263" i="15"/>
  <c r="FR144" i="15"/>
  <c r="FO144" i="15"/>
  <c r="FO200" i="15"/>
  <c r="FS274" i="15"/>
  <c r="FS243" i="15"/>
  <c r="FN52" i="15"/>
  <c r="FO226" i="15"/>
  <c r="FO92" i="15"/>
  <c r="FQ167" i="15"/>
  <c r="FQ264" i="15"/>
  <c r="FN159" i="15"/>
  <c r="FO220" i="15"/>
  <c r="FR49" i="15"/>
  <c r="FP161" i="15"/>
  <c r="FO223" i="15"/>
  <c r="FS171" i="15"/>
  <c r="FS16" i="15"/>
  <c r="FP207" i="15"/>
  <c r="FO228" i="15"/>
  <c r="FP80" i="15"/>
  <c r="FP263" i="15"/>
  <c r="FN232" i="15"/>
  <c r="FS142" i="15"/>
  <c r="FN187" i="15"/>
  <c r="FR55" i="15"/>
  <c r="FS207" i="15"/>
  <c r="FQ239" i="15"/>
  <c r="FQ46" i="15"/>
  <c r="FO156" i="15"/>
  <c r="FS227" i="15"/>
  <c r="FS189" i="15"/>
  <c r="FN274" i="15"/>
  <c r="FS221" i="15"/>
  <c r="FR103" i="15"/>
  <c r="FP232" i="15"/>
  <c r="FT187" i="15"/>
  <c r="FT25" i="15"/>
  <c r="FT282" i="15"/>
  <c r="FT161" i="15"/>
  <c r="FT238" i="15"/>
  <c r="FT84" i="15"/>
  <c r="FT179" i="15"/>
  <c r="FT168" i="15"/>
  <c r="FT169" i="15"/>
  <c r="FT48" i="15"/>
  <c r="FT51" i="15"/>
  <c r="FT227" i="15"/>
  <c r="FT59" i="15"/>
  <c r="FT192" i="15"/>
  <c r="FT156" i="15"/>
  <c r="FT211" i="15"/>
  <c r="FT234" i="15"/>
  <c r="FT123" i="15"/>
  <c r="FT94" i="15"/>
  <c r="FT32" i="15"/>
  <c r="FO289" i="15"/>
  <c r="FP281" i="15"/>
  <c r="FS34" i="15"/>
  <c r="FR281" i="15"/>
  <c r="FP282" i="15"/>
  <c r="FS288" i="15"/>
  <c r="FQ280" i="15"/>
  <c r="FS290" i="15"/>
  <c r="FP249" i="15"/>
  <c r="FS74" i="15"/>
  <c r="FR130" i="15"/>
  <c r="FR119" i="15"/>
  <c r="FS232" i="15"/>
  <c r="FS45" i="15"/>
  <c r="FQ94" i="15"/>
  <c r="FN58" i="15"/>
  <c r="FS155" i="15"/>
  <c r="FQ158" i="15"/>
  <c r="FR200" i="15"/>
  <c r="FR146" i="15"/>
  <c r="FN200" i="15"/>
  <c r="FS8" i="15"/>
  <c r="FR20" i="15"/>
  <c r="FR135" i="15"/>
  <c r="FR27" i="15"/>
  <c r="FR126" i="15"/>
  <c r="FS137" i="15"/>
  <c r="FQ76" i="15"/>
  <c r="FQ103" i="15"/>
  <c r="FN275" i="15"/>
  <c r="FR157" i="15"/>
  <c r="FP93" i="15"/>
  <c r="FO257" i="15"/>
  <c r="FO124" i="15"/>
  <c r="FQ143" i="15"/>
  <c r="FR110" i="15"/>
  <c r="FR68" i="15"/>
  <c r="FQ113" i="15"/>
  <c r="FR232" i="15"/>
  <c r="FQ207" i="15"/>
  <c r="FO203" i="15"/>
  <c r="FQ137" i="15"/>
  <c r="FO137" i="15"/>
  <c r="FN240" i="15"/>
  <c r="FQ268" i="15"/>
  <c r="FR274" i="15"/>
  <c r="FO240" i="15"/>
  <c r="FO152" i="15"/>
  <c r="FQ176" i="15"/>
  <c r="FQ199" i="15"/>
  <c r="FR272" i="15"/>
  <c r="FS154" i="15"/>
  <c r="FS31" i="15"/>
  <c r="FS224" i="15"/>
  <c r="FO51" i="15"/>
  <c r="FP163" i="15"/>
  <c r="FQ48" i="15"/>
  <c r="FN174" i="15"/>
  <c r="FO255" i="15"/>
  <c r="FQ276" i="15"/>
  <c r="FS95" i="15"/>
  <c r="FS148" i="15"/>
  <c r="FP139" i="15"/>
  <c r="FQ108" i="15"/>
  <c r="FT76" i="15"/>
  <c r="FT88" i="15"/>
  <c r="FT67" i="15"/>
  <c r="FT233" i="15"/>
  <c r="FT144" i="15"/>
  <c r="FT148" i="15"/>
  <c r="FT73" i="15"/>
  <c r="FT145" i="15"/>
  <c r="FT276" i="15"/>
  <c r="FT254" i="15"/>
  <c r="FT109" i="15"/>
  <c r="FT263" i="15"/>
  <c r="FT125" i="15"/>
  <c r="FT122" i="15"/>
  <c r="FT232" i="15"/>
  <c r="FT247" i="15"/>
  <c r="FT255" i="15"/>
  <c r="FT83" i="15"/>
  <c r="FT40" i="15"/>
  <c r="FP287" i="15"/>
  <c r="FQ291" i="15"/>
  <c r="FQ283" i="15"/>
  <c r="FN286" i="15"/>
  <c r="FR287" i="15"/>
  <c r="FO292" i="15"/>
  <c r="FR34" i="15"/>
  <c r="FS279" i="15"/>
  <c r="FS52" i="15"/>
  <c r="FP125" i="15"/>
  <c r="FO83" i="15"/>
  <c r="FN204" i="15"/>
  <c r="FN115" i="15"/>
  <c r="FS238" i="15"/>
  <c r="FQ106" i="15"/>
  <c r="FO235" i="15"/>
  <c r="FP122" i="15"/>
  <c r="FP30" i="15"/>
  <c r="FQ51" i="15"/>
  <c r="FN106" i="15"/>
  <c r="FQ173" i="15"/>
  <c r="FR39" i="15"/>
  <c r="FQ256" i="15"/>
  <c r="FN60" i="15"/>
  <c r="FQ220" i="15"/>
  <c r="FS162" i="15"/>
  <c r="FO242" i="15"/>
  <c r="FQ72" i="15"/>
  <c r="FN227" i="15"/>
  <c r="FO138" i="15"/>
  <c r="FO185" i="15"/>
  <c r="FQ272" i="15"/>
  <c r="FN92" i="15"/>
  <c r="FO215" i="15"/>
  <c r="FS160" i="15"/>
  <c r="FQ211" i="15"/>
  <c r="FQ175" i="15"/>
  <c r="FR120" i="15"/>
  <c r="FS276" i="15"/>
  <c r="FN57" i="15"/>
  <c r="FP172" i="15"/>
  <c r="FS234" i="15"/>
  <c r="FP178" i="15"/>
  <c r="FS116" i="15"/>
  <c r="FS141" i="15"/>
  <c r="FQ64" i="15"/>
  <c r="FO131" i="15"/>
  <c r="FN158" i="15"/>
  <c r="FS159" i="15"/>
  <c r="FQ271" i="15"/>
  <c r="FQ185" i="15"/>
  <c r="FS135" i="15"/>
  <c r="FQ237" i="15"/>
  <c r="FP129" i="15"/>
  <c r="FQ61" i="15"/>
  <c r="FP211" i="15"/>
  <c r="FQ41" i="15"/>
  <c r="FO179" i="15"/>
  <c r="FP247" i="15"/>
  <c r="FN170" i="15"/>
  <c r="FO217" i="15"/>
  <c r="FT272" i="15"/>
  <c r="FT128" i="15"/>
  <c r="FT127" i="15"/>
  <c r="FT195" i="15"/>
  <c r="FT141" i="15"/>
  <c r="FT131" i="15"/>
  <c r="FT206" i="15"/>
  <c r="FT280" i="15"/>
  <c r="FT139" i="15"/>
  <c r="FT108" i="15"/>
  <c r="FT291" i="15"/>
  <c r="FT249" i="15"/>
  <c r="FT45" i="15"/>
  <c r="FT104" i="15"/>
  <c r="FT188" i="15"/>
  <c r="FT279" i="15"/>
  <c r="FT63" i="15"/>
  <c r="FT284" i="15"/>
  <c r="FT259" i="15"/>
  <c r="FO288" i="15"/>
  <c r="FO283" i="15"/>
  <c r="FN289" i="15"/>
  <c r="FR284" i="15"/>
  <c r="FQ289" i="15"/>
  <c r="FN282" i="15"/>
  <c r="FO280" i="15"/>
  <c r="FP290" i="15"/>
  <c r="FN164" i="15"/>
  <c r="FO159" i="15"/>
  <c r="FP223" i="15"/>
  <c r="FN74" i="15"/>
  <c r="FN219" i="15"/>
  <c r="FN99" i="15"/>
  <c r="FS244" i="15"/>
  <c r="FO231" i="15"/>
  <c r="FP160" i="15"/>
  <c r="FP189" i="15"/>
  <c r="FS81" i="15"/>
  <c r="FS92" i="15"/>
  <c r="FS158" i="15"/>
  <c r="FP257" i="15"/>
  <c r="FR192" i="15"/>
  <c r="FS24" i="15"/>
  <c r="FN193" i="15"/>
  <c r="FP141" i="15"/>
  <c r="FS145" i="15"/>
  <c r="FQ184" i="15"/>
  <c r="FS270" i="15"/>
  <c r="FP145" i="15"/>
  <c r="FO175" i="15"/>
  <c r="FS237" i="15"/>
  <c r="FO191" i="15"/>
  <c r="FO244" i="15"/>
  <c r="FP234" i="15"/>
  <c r="FQ162" i="15"/>
  <c r="FN199" i="15"/>
  <c r="FQ82" i="15"/>
  <c r="FR64" i="15"/>
  <c r="FQ233" i="15"/>
  <c r="FO259" i="15"/>
  <c r="FQ152" i="15"/>
  <c r="FN140" i="15"/>
  <c r="FR73" i="15"/>
  <c r="FR268" i="15"/>
  <c r="FN138" i="15"/>
  <c r="FQ120" i="15"/>
  <c r="FQ187" i="15"/>
  <c r="FQ49" i="15"/>
  <c r="FP10" i="15"/>
  <c r="FS56" i="15"/>
  <c r="FR161" i="15"/>
  <c r="FS98" i="15"/>
  <c r="FN217" i="15"/>
  <c r="FS256" i="15"/>
  <c r="FN209" i="15"/>
  <c r="FR8" i="15"/>
  <c r="FR215" i="15"/>
  <c r="FR228" i="15"/>
  <c r="FN243" i="15"/>
  <c r="FS63" i="15"/>
  <c r="FR71" i="15"/>
  <c r="FN154" i="15"/>
  <c r="FT231" i="15"/>
  <c r="FT258" i="15"/>
  <c r="FT175" i="15"/>
  <c r="FT112" i="15"/>
  <c r="FT140" i="15"/>
  <c r="FT142" i="15"/>
  <c r="FT143" i="15"/>
  <c r="FT30" i="15"/>
  <c r="FT103" i="15"/>
  <c r="FT270" i="15"/>
  <c r="FT91" i="15"/>
  <c r="FT160" i="15"/>
  <c r="FT288" i="15"/>
  <c r="FT60" i="15"/>
  <c r="FT223" i="15"/>
  <c r="FT226" i="15"/>
  <c r="FT239" i="15"/>
  <c r="FT236" i="15"/>
  <c r="FT61" i="15"/>
  <c r="FN292" i="15"/>
  <c r="FR286" i="15"/>
  <c r="FQ286" i="15"/>
  <c r="FO285" i="15"/>
  <c r="FQ285" i="15"/>
  <c r="FR292" i="15"/>
  <c r="FS286" i="15"/>
  <c r="FO56" i="15"/>
  <c r="FN89" i="15"/>
  <c r="FR234" i="15"/>
  <c r="FR65" i="15"/>
  <c r="FQ75" i="15"/>
  <c r="FR270" i="15"/>
  <c r="FQ210" i="15"/>
  <c r="FR139" i="15"/>
  <c r="FS44" i="15"/>
  <c r="FS112" i="15"/>
  <c r="FR116" i="15"/>
  <c r="FP126" i="15"/>
  <c r="FN168" i="15"/>
  <c r="FS173" i="15"/>
  <c r="FR109" i="15"/>
  <c r="FR113" i="15"/>
  <c r="FP243" i="15"/>
  <c r="FO237" i="15"/>
  <c r="FP137" i="15"/>
  <c r="FN169" i="15"/>
  <c r="FP66" i="15"/>
  <c r="FO81" i="15"/>
  <c r="FO114" i="15"/>
  <c r="FQ141" i="15"/>
  <c r="FP250" i="15"/>
  <c r="FS127" i="15"/>
  <c r="FP183" i="15"/>
  <c r="FO206" i="15"/>
  <c r="FN107" i="15"/>
  <c r="FO273" i="15"/>
  <c r="FP104" i="15"/>
  <c r="FN48" i="15"/>
  <c r="FP147" i="15"/>
  <c r="FQ30" i="15"/>
  <c r="FN175" i="15"/>
  <c r="FO140" i="15"/>
  <c r="FQ266" i="15"/>
  <c r="FN120" i="15"/>
  <c r="FN188" i="15"/>
  <c r="FS268" i="15"/>
  <c r="FO58" i="15"/>
  <c r="FO139" i="15"/>
  <c r="FP16" i="15"/>
  <c r="FQ269" i="15"/>
  <c r="FN110" i="15"/>
  <c r="FP121" i="15"/>
  <c r="FO112" i="15"/>
  <c r="FR47" i="15"/>
  <c r="FO57" i="15"/>
  <c r="FS202" i="15"/>
  <c r="FP124" i="15"/>
  <c r="FR83" i="15"/>
  <c r="FN104" i="15"/>
  <c r="FO204" i="15"/>
  <c r="FO94" i="15"/>
  <c r="FT185" i="15"/>
  <c r="FT107" i="15"/>
  <c r="FT31" i="15"/>
  <c r="FT164" i="15"/>
  <c r="FT138" i="15"/>
  <c r="FT224" i="15"/>
  <c r="FT196" i="15"/>
  <c r="FT116" i="15"/>
  <c r="FT68" i="15"/>
  <c r="FT221" i="15"/>
  <c r="FT20" i="15"/>
  <c r="FT159" i="15"/>
  <c r="FT146" i="15"/>
  <c r="FT44" i="15"/>
  <c r="FT219" i="15"/>
  <c r="FT217" i="15"/>
  <c r="FT205" i="15"/>
  <c r="FT115" i="15"/>
  <c r="FT290" i="15"/>
  <c r="FP34" i="15"/>
  <c r="FO290" i="15"/>
  <c r="FQ287" i="15"/>
  <c r="FS289" i="15"/>
  <c r="FN34" i="15"/>
  <c r="FR288" i="15"/>
  <c r="FR289" i="15"/>
  <c r="FP239" i="15"/>
  <c r="FR205" i="15"/>
  <c r="FS32" i="15"/>
  <c r="FO62" i="15"/>
  <c r="FO196" i="15"/>
  <c r="FR25" i="15"/>
  <c r="FR183" i="15"/>
  <c r="FP72" i="15"/>
  <c r="FR250" i="15"/>
  <c r="FR201" i="15"/>
  <c r="FS186" i="15"/>
  <c r="FO45" i="15"/>
  <c r="FO252" i="15"/>
  <c r="FR195" i="15"/>
  <c r="FQ80" i="15"/>
  <c r="FP175" i="15"/>
  <c r="FR89" i="15"/>
  <c r="FR273" i="15"/>
  <c r="FN273" i="15"/>
  <c r="FS255" i="15"/>
  <c r="FP39" i="15"/>
  <c r="FP164" i="15"/>
  <c r="FO163" i="15"/>
  <c r="FR172" i="15"/>
  <c r="FP152" i="15"/>
  <c r="FS222" i="15"/>
  <c r="FQ114" i="15"/>
  <c r="FR163" i="15"/>
  <c r="FS206" i="15"/>
  <c r="FQ238" i="15"/>
  <c r="FQ224" i="15"/>
  <c r="FS200" i="15"/>
  <c r="FO88" i="15"/>
  <c r="FS55" i="15"/>
  <c r="FR44" i="15"/>
  <c r="FN237" i="15"/>
  <c r="FP194" i="15"/>
  <c r="FR80" i="15"/>
  <c r="FQ66" i="15"/>
  <c r="FN223" i="15"/>
  <c r="FR266" i="15"/>
  <c r="FP71" i="15"/>
  <c r="FQ21" i="15"/>
  <c r="FN71" i="15"/>
  <c r="FO170" i="15"/>
  <c r="FQ161" i="15"/>
  <c r="FR45" i="15"/>
  <c r="FN231" i="15"/>
  <c r="FO160" i="15"/>
  <c r="FN94" i="15"/>
  <c r="FN96" i="15"/>
  <c r="FO184" i="15"/>
  <c r="FR238" i="15"/>
  <c r="FQ221" i="15"/>
  <c r="FP242" i="15"/>
  <c r="FN122" i="15"/>
  <c r="FQ79" i="15"/>
  <c r="FT264" i="15"/>
  <c r="FT132" i="15"/>
  <c r="FT65" i="15"/>
  <c r="FT41" i="15"/>
  <c r="FT162" i="15"/>
  <c r="FT137" i="15"/>
  <c r="FT216" i="15"/>
  <c r="FT120" i="15"/>
  <c r="FT77" i="15"/>
  <c r="FT202" i="15"/>
  <c r="FT252" i="15"/>
  <c r="FT250" i="15"/>
  <c r="FT158" i="15"/>
  <c r="FT240" i="15"/>
  <c r="FT24" i="15"/>
  <c r="FT57" i="15"/>
  <c r="FT180" i="15"/>
  <c r="FT126" i="15"/>
  <c r="FT193" i="15"/>
  <c r="FT154" i="15"/>
  <c r="FR56" i="15"/>
  <c r="FP289" i="15"/>
  <c r="FN283" i="15"/>
  <c r="FN287" i="15"/>
  <c r="FP288" i="15"/>
  <c r="FS280" i="15"/>
  <c r="FN291" i="15"/>
  <c r="FR283" i="15"/>
  <c r="FN191" i="15"/>
  <c r="FS266" i="15"/>
  <c r="FS203" i="15"/>
  <c r="FP92" i="15"/>
  <c r="FN156" i="15"/>
  <c r="FO222" i="15"/>
  <c r="FO115" i="15"/>
  <c r="FR244" i="15"/>
  <c r="FS94" i="15"/>
  <c r="FO270" i="15"/>
  <c r="FQ257" i="15"/>
  <c r="FP108" i="15"/>
  <c r="FR154" i="15"/>
  <c r="FQ200" i="15"/>
  <c r="FS248" i="15"/>
  <c r="FQ83" i="15"/>
  <c r="FR252" i="15"/>
  <c r="FO247" i="15"/>
  <c r="FP185" i="15"/>
  <c r="FS168" i="15"/>
  <c r="FO267" i="15"/>
  <c r="FR97" i="15"/>
  <c r="FR114" i="15"/>
  <c r="FN248" i="15"/>
  <c r="FS254" i="15"/>
  <c r="FQ273" i="15"/>
  <c r="FS22" i="15"/>
  <c r="FP128" i="15"/>
  <c r="FQ240" i="15"/>
  <c r="FO111" i="15"/>
  <c r="FS147" i="15"/>
  <c r="FR92" i="15"/>
  <c r="FQ270" i="15"/>
  <c r="FP127" i="15"/>
  <c r="FP97" i="15"/>
  <c r="FS174" i="15"/>
  <c r="FN225" i="15"/>
  <c r="FQ219" i="15"/>
  <c r="FO120" i="15"/>
  <c r="FR72" i="15"/>
  <c r="FP206" i="15"/>
  <c r="FS252" i="15"/>
  <c r="FO24" i="15"/>
  <c r="FR57" i="15"/>
  <c r="FQ164" i="15"/>
  <c r="FP109" i="15"/>
  <c r="FO202" i="15"/>
  <c r="FN186" i="15"/>
  <c r="FQ265" i="15"/>
  <c r="FQ52" i="15"/>
  <c r="FN269" i="15"/>
  <c r="FN177" i="15"/>
  <c r="FS114" i="15"/>
  <c r="FR184" i="15"/>
  <c r="FS151" i="15"/>
  <c r="FT285" i="15"/>
  <c r="FT98" i="15"/>
  <c r="FT89" i="15"/>
  <c r="FT200" i="15"/>
  <c r="FT244" i="15"/>
  <c r="FT136" i="15"/>
  <c r="FT190" i="15"/>
  <c r="FT56" i="15"/>
  <c r="FT253" i="15"/>
  <c r="FT172" i="15"/>
  <c r="FT220" i="15"/>
  <c r="FT242" i="15"/>
  <c r="FT157" i="15"/>
  <c r="FT271" i="15"/>
  <c r="FT78" i="15"/>
  <c r="FT81" i="15"/>
  <c r="FT171" i="15"/>
  <c r="FT167" i="15"/>
  <c r="FT176" i="15"/>
  <c r="FT50" i="15"/>
  <c r="FN196" i="15"/>
  <c r="FS292" i="15"/>
  <c r="FP280" i="15"/>
  <c r="FN284" i="15"/>
  <c r="FO282" i="15"/>
  <c r="FS285" i="15"/>
  <c r="FR285" i="15"/>
  <c r="FO34" i="15"/>
  <c r="FQ250" i="15"/>
  <c r="FO64" i="15"/>
  <c r="FP115" i="15"/>
  <c r="FQ201" i="15"/>
  <c r="FR190" i="15"/>
  <c r="FS73" i="15"/>
  <c r="FR63" i="15"/>
  <c r="FN81" i="15"/>
  <c r="FP120" i="15"/>
  <c r="FR219" i="15"/>
  <c r="FN228" i="15"/>
  <c r="FS157" i="15"/>
  <c r="FP201" i="15"/>
  <c r="FR147" i="15"/>
  <c r="FR267" i="15"/>
  <c r="FP73" i="15"/>
  <c r="FR124" i="15"/>
  <c r="FR30" i="15"/>
  <c r="FQ91" i="15"/>
  <c r="FS130" i="15"/>
  <c r="FP51" i="15"/>
  <c r="FR140" i="15"/>
  <c r="FN222" i="15"/>
  <c r="FR108" i="15"/>
  <c r="FP177" i="15"/>
  <c r="FR275" i="15"/>
  <c r="FQ124" i="15"/>
  <c r="FP192" i="15"/>
  <c r="FO132" i="15"/>
  <c r="FO44" i="15"/>
  <c r="FQ189" i="15"/>
  <c r="FS126" i="15"/>
  <c r="FS43" i="15"/>
  <c r="FO151" i="15"/>
  <c r="FP274" i="15"/>
  <c r="FQ225" i="15"/>
  <c r="FR231" i="15"/>
  <c r="FO275" i="15"/>
  <c r="FS143" i="15"/>
  <c r="FN152" i="15"/>
  <c r="FS216" i="15"/>
  <c r="FS97" i="15"/>
  <c r="FQ142" i="15"/>
  <c r="FP55" i="15"/>
  <c r="FS41" i="15"/>
  <c r="FO128" i="15"/>
  <c r="FQ39" i="15"/>
  <c r="FO260" i="15"/>
  <c r="FQ56" i="15"/>
  <c r="FQ62" i="15"/>
  <c r="FR19" i="15"/>
  <c r="FQ130" i="15"/>
  <c r="FQ174" i="15"/>
  <c r="FO73" i="15"/>
  <c r="FP103" i="15"/>
  <c r="FR260" i="15"/>
  <c r="FT186" i="15"/>
  <c r="FT265" i="15"/>
  <c r="FT129" i="15"/>
  <c r="FT267" i="15"/>
  <c r="FT237" i="15"/>
  <c r="FT135" i="15"/>
  <c r="FT96" i="15"/>
  <c r="FT58" i="15"/>
  <c r="FT79" i="15"/>
  <c r="FT260" i="15"/>
  <c r="FT119" i="15"/>
  <c r="FT281" i="15"/>
  <c r="FT155" i="15"/>
  <c r="FT66" i="15"/>
  <c r="FT283" i="15"/>
  <c r="FT184" i="15"/>
  <c r="FT74" i="15"/>
  <c r="FT163" i="15"/>
  <c r="FT269" i="15"/>
  <c r="FT173" i="15"/>
  <c r="FN67" i="15"/>
  <c r="FN280" i="15"/>
  <c r="FQ290" i="15"/>
  <c r="FQ292" i="15"/>
  <c r="FR290" i="15"/>
  <c r="FQ282" i="15"/>
  <c r="FP286" i="15"/>
  <c r="FO286" i="15"/>
  <c r="FO109" i="15"/>
  <c r="FS49" i="15"/>
  <c r="FO91" i="15"/>
  <c r="FP273" i="15"/>
  <c r="FN126" i="15"/>
  <c r="FR104" i="15"/>
  <c r="FN125" i="15"/>
  <c r="FQ125" i="15"/>
  <c r="FQ248" i="15"/>
  <c r="FQ92" i="15"/>
  <c r="FP153" i="15"/>
  <c r="FP56" i="15"/>
  <c r="FN40" i="15"/>
  <c r="FR158" i="15"/>
  <c r="FQ160" i="15"/>
  <c r="FO135" i="15"/>
  <c r="FQ196" i="15"/>
  <c r="FP74" i="15"/>
  <c r="FN267" i="15"/>
  <c r="FN87" i="15"/>
  <c r="FP275" i="15"/>
  <c r="FQ247" i="15"/>
  <c r="FR136" i="15"/>
  <c r="FO80" i="15"/>
  <c r="FR141" i="15"/>
  <c r="FQ89" i="15"/>
  <c r="FR76" i="15"/>
  <c r="FR160" i="15"/>
  <c r="FO158" i="15"/>
  <c r="FQ169" i="15"/>
  <c r="FO186" i="15"/>
  <c r="FS48" i="15"/>
  <c r="FN98" i="15"/>
  <c r="FS113" i="15"/>
  <c r="FO209" i="15"/>
  <c r="FN259" i="15"/>
  <c r="FS210" i="15"/>
  <c r="FP241" i="15"/>
  <c r="FN194" i="15"/>
  <c r="FN73" i="15"/>
  <c r="FR29" i="15"/>
  <c r="FQ251" i="15"/>
  <c r="FO79" i="15"/>
  <c r="FQ216" i="15"/>
  <c r="FR206" i="15"/>
  <c r="FO121" i="15"/>
  <c r="FP91" i="15"/>
  <c r="FN49" i="15"/>
  <c r="FR74" i="15"/>
  <c r="FP21" i="15"/>
  <c r="FR79" i="15"/>
  <c r="FN264" i="15"/>
  <c r="FQ244" i="15"/>
  <c r="FN109" i="15"/>
  <c r="FQ155" i="15"/>
  <c r="FQ253" i="15"/>
  <c r="FO59" i="15"/>
  <c r="FT87" i="15"/>
  <c r="FT62" i="15"/>
  <c r="FT251" i="15"/>
  <c r="FT99" i="15"/>
  <c r="FT130" i="15"/>
  <c r="FT72" i="15"/>
  <c r="FT23" i="15"/>
  <c r="FT113" i="15"/>
  <c r="FT183" i="15"/>
  <c r="FT82" i="15"/>
  <c r="FT28" i="15"/>
  <c r="FT243" i="15"/>
  <c r="FT152" i="15"/>
  <c r="FT215" i="15"/>
  <c r="FT26" i="15"/>
  <c r="FT80" i="15"/>
  <c r="FT292" i="15"/>
  <c r="FT256" i="15"/>
  <c r="FT174" i="15"/>
  <c r="FT18" i="15"/>
  <c r="FN112" i="15"/>
  <c r="FR282" i="15"/>
  <c r="FQ34" i="15"/>
  <c r="FQ281" i="15"/>
  <c r="FP291" i="15"/>
  <c r="FQ284" i="15"/>
  <c r="FO279" i="15"/>
  <c r="FO291" i="15"/>
  <c r="FP255" i="15"/>
  <c r="FN254" i="15"/>
  <c r="FS163" i="15"/>
  <c r="FO104" i="15"/>
  <c r="FS226" i="15"/>
  <c r="FP75" i="15"/>
  <c r="FS82" i="15"/>
  <c r="FP96" i="15"/>
  <c r="FS187" i="15"/>
  <c r="FO276" i="15"/>
  <c r="FR48" i="15"/>
  <c r="FR22" i="15"/>
  <c r="FP256" i="15"/>
  <c r="FP267" i="15"/>
  <c r="FO265" i="15"/>
  <c r="FO42" i="15"/>
  <c r="FO219" i="15"/>
  <c r="FR131" i="15"/>
  <c r="FN31" i="15"/>
  <c r="FQ172" i="15"/>
  <c r="FR129" i="15"/>
  <c r="FN201" i="15"/>
  <c r="FR177" i="15"/>
  <c r="FQ226" i="15"/>
  <c r="FN179" i="15"/>
  <c r="FO49" i="15"/>
  <c r="FQ31" i="15"/>
  <c r="FO272" i="15"/>
  <c r="FN123" i="15"/>
  <c r="FR196" i="15"/>
  <c r="FN30" i="15"/>
  <c r="FS39" i="15"/>
  <c r="FP156" i="15"/>
  <c r="FS26" i="15"/>
  <c r="FR242" i="15"/>
  <c r="FQ68" i="15"/>
  <c r="FS123" i="15"/>
  <c r="FR75" i="15"/>
  <c r="FQ123" i="15"/>
  <c r="FR179" i="15"/>
  <c r="FN44" i="15"/>
  <c r="FS178" i="15"/>
  <c r="FN84" i="15"/>
  <c r="FN236" i="15"/>
  <c r="FN76" i="15"/>
  <c r="FR32" i="15"/>
  <c r="FO178" i="15"/>
  <c r="FS164" i="15"/>
  <c r="FP43" i="15"/>
  <c r="FO43" i="15"/>
  <c r="FR253" i="15"/>
  <c r="FN139" i="15"/>
  <c r="FO271" i="15"/>
  <c r="FR216" i="15"/>
  <c r="FT92" i="15"/>
  <c r="FT268" i="15"/>
  <c r="FT225" i="15"/>
  <c r="FT121" i="15"/>
  <c r="FT33" i="15"/>
  <c r="FT100" i="15"/>
  <c r="FT257" i="15"/>
  <c r="FT212" i="15"/>
  <c r="FT203" i="15"/>
  <c r="FT95" i="15"/>
  <c r="FT42" i="15"/>
  <c r="FT275" i="15"/>
  <c r="FT21" i="15"/>
  <c r="FT235" i="15"/>
  <c r="FT75" i="15"/>
  <c r="FT289" i="15"/>
  <c r="FT111" i="15"/>
  <c r="FT153" i="15"/>
  <c r="FT110" i="15"/>
  <c r="FT71" i="15"/>
  <c r="FN279" i="15"/>
  <c r="FO281" i="15"/>
  <c r="FS284" i="15"/>
  <c r="FR279" i="15"/>
  <c r="FP279" i="15"/>
  <c r="FR280" i="15"/>
  <c r="FP292" i="15"/>
  <c r="FS291" i="15"/>
  <c r="FO211" i="15"/>
  <c r="FQ234" i="15"/>
  <c r="FO199" i="15"/>
  <c r="FP238" i="15"/>
  <c r="FP76" i="15"/>
  <c r="FQ227" i="15"/>
  <c r="FP77" i="15"/>
  <c r="FS109" i="15"/>
  <c r="FR207" i="15"/>
  <c r="FO146" i="15"/>
  <c r="FQ88" i="15"/>
  <c r="FS77" i="15"/>
  <c r="FQ252" i="15"/>
  <c r="FS40" i="15"/>
  <c r="FP154" i="15"/>
  <c r="FO218" i="15"/>
  <c r="FP58" i="15"/>
  <c r="FP231" i="15"/>
  <c r="FN144" i="15"/>
  <c r="FQ132" i="15"/>
  <c r="FN172" i="15"/>
  <c r="FO176" i="15"/>
  <c r="FN268" i="15"/>
  <c r="FQ139" i="15"/>
  <c r="FS144" i="15"/>
  <c r="FQ97" i="15"/>
  <c r="FS192" i="15"/>
  <c r="FS51" i="15"/>
  <c r="FN189" i="15"/>
  <c r="FS205" i="15"/>
  <c r="FP114" i="15"/>
  <c r="FP248" i="15"/>
  <c r="FS71" i="15"/>
  <c r="FP65" i="15"/>
  <c r="FN270" i="15"/>
  <c r="FP188" i="15"/>
  <c r="FO216" i="15"/>
  <c r="FP221" i="15"/>
  <c r="FN51" i="15"/>
  <c r="FQ274" i="15"/>
  <c r="FO193" i="15"/>
  <c r="FN66" i="15"/>
  <c r="FP236" i="15"/>
  <c r="FN90" i="15"/>
  <c r="FP176" i="15"/>
  <c r="FO130" i="15"/>
  <c r="FO28" i="15"/>
  <c r="FQ111" i="15"/>
  <c r="FS209" i="15"/>
  <c r="FO180" i="15"/>
  <c r="FP88" i="15"/>
  <c r="FN212" i="15"/>
  <c r="FO171" i="15"/>
  <c r="FS60" i="15"/>
  <c r="FN288" i="15"/>
  <c r="FT178" i="15"/>
  <c r="FT201" i="15"/>
  <c r="FS241" i="15"/>
  <c r="FP266" i="15"/>
  <c r="FS287" i="15"/>
  <c r="FT27" i="15"/>
  <c r="FT105" i="15"/>
  <c r="FS250" i="15"/>
  <c r="FQ154" i="15"/>
  <c r="FN290" i="15"/>
  <c r="FT222" i="15"/>
  <c r="FT97" i="15"/>
  <c r="FR256" i="15"/>
  <c r="FS218" i="15"/>
  <c r="FO284" i="15"/>
  <c r="FT266" i="15"/>
  <c r="FT124" i="15"/>
  <c r="FP235" i="15"/>
  <c r="FN146" i="15"/>
  <c r="FR254" i="15"/>
  <c r="FS275" i="15"/>
  <c r="FO119" i="15"/>
  <c r="FT106" i="15"/>
  <c r="FR91" i="15"/>
  <c r="FN28" i="15"/>
  <c r="FN167" i="15"/>
  <c r="FR43" i="15"/>
  <c r="FT17" i="15"/>
  <c r="FQ16" i="15"/>
  <c r="FQ192" i="15"/>
  <c r="FS167" i="15"/>
  <c r="FQ235" i="15"/>
  <c r="FO233" i="15"/>
  <c r="FT170" i="15"/>
  <c r="FP244" i="15"/>
  <c r="FP216" i="15"/>
  <c r="FR236" i="15"/>
  <c r="FR50" i="15"/>
  <c r="FS78" i="15"/>
  <c r="FT46" i="15"/>
  <c r="FQ26" i="15"/>
  <c r="FS80" i="15"/>
  <c r="FP48" i="15"/>
  <c r="FR291" i="15"/>
  <c r="FT286" i="15"/>
  <c r="FT34" i="15"/>
  <c r="FO194" i="15"/>
  <c r="FS242" i="15"/>
  <c r="FS190" i="15"/>
  <c r="FS180" i="15"/>
  <c r="FQ288" i="15"/>
  <c r="FT93" i="15"/>
  <c r="FT287" i="15"/>
  <c r="FR93" i="15"/>
  <c r="FS111" i="15"/>
  <c r="FS265" i="15"/>
  <c r="FS249" i="15"/>
  <c r="FN258" i="15"/>
  <c r="FS87" i="15"/>
  <c r="FA187" i="15"/>
  <c r="FP169" i="15"/>
  <c r="FR127" i="15"/>
  <c r="FS61" i="15"/>
  <c r="FO174" i="15"/>
  <c r="FN42" i="15"/>
  <c r="FS65" i="15"/>
  <c r="FO173" i="15"/>
  <c r="FQ171" i="15"/>
  <c r="FO248" i="15"/>
  <c r="FQ110" i="15"/>
  <c r="FN136" i="15"/>
  <c r="FS120" i="15"/>
  <c r="FN21" i="15"/>
  <c r="FR210" i="15"/>
  <c r="FS122" i="15"/>
  <c r="FP219" i="15"/>
  <c r="FO50" i="15"/>
  <c r="FO187" i="15"/>
  <c r="FR106" i="15"/>
  <c r="FQ144" i="15"/>
  <c r="FS96" i="15"/>
  <c r="FO201" i="15"/>
  <c r="FS156" i="15"/>
  <c r="FO192" i="15"/>
  <c r="FP25" i="15"/>
  <c r="FQ63" i="15"/>
  <c r="FN148" i="15"/>
  <c r="FN46" i="15"/>
  <c r="FQ10" i="15"/>
  <c r="FO25" i="15"/>
  <c r="FO142" i="15"/>
  <c r="FP22" i="15"/>
  <c r="FQ100" i="15"/>
  <c r="FP78" i="15"/>
  <c r="FP19" i="15"/>
  <c r="FQ84" i="15"/>
  <c r="FP142" i="15"/>
  <c r="FQ22" i="15"/>
  <c r="FP68" i="15"/>
  <c r="FO78" i="15"/>
  <c r="FO8" i="15"/>
  <c r="FO19" i="15"/>
  <c r="FP84" i="15"/>
  <c r="FN100" i="15"/>
  <c r="FN95" i="15"/>
  <c r="FP143" i="15"/>
  <c r="FP18" i="15"/>
  <c r="FO17" i="15"/>
  <c r="FP20" i="15"/>
  <c r="FN25" i="15"/>
  <c r="FO107" i="15"/>
  <c r="FP26" i="15"/>
  <c r="FP148" i="15"/>
  <c r="FP17" i="15"/>
  <c r="FN176" i="15"/>
  <c r="FR90" i="15"/>
  <c r="FO55" i="15"/>
  <c r="FP180" i="15"/>
  <c r="FQ254" i="15"/>
  <c r="FN252" i="15"/>
  <c r="FR95" i="15"/>
  <c r="FO97" i="15"/>
  <c r="FO141" i="15"/>
  <c r="FS105" i="15"/>
  <c r="FS93" i="15"/>
  <c r="FS84" i="15"/>
  <c r="FQ40" i="15"/>
  <c r="FS196" i="15"/>
  <c r="FQ96" i="15"/>
  <c r="FP130" i="15"/>
  <c r="FN215" i="15"/>
  <c r="FO75" i="15"/>
  <c r="FP159" i="15"/>
  <c r="FO238" i="15"/>
  <c r="FP151" i="15"/>
  <c r="FQ151" i="15"/>
  <c r="FR67" i="15"/>
  <c r="FR138" i="15"/>
  <c r="FR269" i="15"/>
  <c r="FP31" i="15"/>
  <c r="FN72" i="15"/>
  <c r="FO236" i="15"/>
  <c r="FO274" i="15"/>
  <c r="FR152" i="15"/>
  <c r="FT194" i="15"/>
  <c r="FS128" i="15"/>
  <c r="FN155" i="15"/>
  <c r="FN238" i="15"/>
  <c r="FP90" i="15"/>
  <c r="FR227" i="15"/>
  <c r="FN192" i="15"/>
  <c r="FP237" i="15"/>
  <c r="FN128" i="15"/>
  <c r="FN124" i="15"/>
  <c r="FP146" i="15"/>
  <c r="FR169" i="15"/>
  <c r="FR180" i="15"/>
  <c r="FN77" i="15"/>
  <c r="FR211" i="15"/>
  <c r="FP228" i="15"/>
  <c r="FR174" i="15"/>
  <c r="FS25" i="15"/>
  <c r="FN113" i="15"/>
  <c r="FR51" i="15"/>
  <c r="FO157" i="15"/>
  <c r="FP199" i="15"/>
  <c r="FS62" i="15"/>
  <c r="FR202" i="15"/>
  <c r="FQ218" i="15"/>
  <c r="FN130" i="15"/>
  <c r="FS100" i="15"/>
  <c r="FS231" i="15"/>
  <c r="FQ177" i="15"/>
  <c r="FO172" i="15"/>
  <c r="FQ107" i="15"/>
  <c r="FR226" i="15"/>
  <c r="FQ55" i="15"/>
  <c r="FP89" i="15"/>
  <c r="FR239" i="15"/>
  <c r="FS136" i="15"/>
  <c r="FN153" i="15"/>
  <c r="FN190" i="15"/>
  <c r="FQ159" i="15"/>
  <c r="FP113" i="15"/>
  <c r="FO241" i="15"/>
  <c r="FN163" i="15"/>
  <c r="FP272" i="15"/>
  <c r="FQ188" i="15"/>
  <c r="FR145" i="15"/>
  <c r="FP204" i="15"/>
  <c r="FR247" i="15"/>
  <c r="FP210" i="15"/>
  <c r="FP276" i="15"/>
  <c r="FR105" i="15"/>
  <c r="FP217" i="15"/>
  <c r="FR251" i="15"/>
  <c r="FO212" i="15"/>
  <c r="FO153" i="15"/>
  <c r="FQ249" i="15"/>
  <c r="FS131" i="15"/>
  <c r="FQ170" i="15"/>
  <c r="FP81" i="15"/>
  <c r="FS235" i="15"/>
  <c r="FS89" i="15"/>
  <c r="FS107" i="15"/>
  <c r="FS108" i="15"/>
  <c r="FR96" i="15"/>
  <c r="FQ127" i="15"/>
  <c r="FR191" i="15"/>
  <c r="FN205" i="15"/>
  <c r="FN41" i="15"/>
  <c r="FP67" i="15"/>
  <c r="FQ163" i="15"/>
  <c r="FP187" i="15"/>
  <c r="FO190" i="15"/>
  <c r="FP268" i="15"/>
  <c r="FR148" i="15"/>
  <c r="FR257" i="15"/>
  <c r="FN276" i="15"/>
  <c r="FQ77" i="15"/>
  <c r="FR189" i="15"/>
  <c r="FR60" i="15"/>
  <c r="FR264" i="15"/>
  <c r="FN220" i="15"/>
  <c r="FP200" i="15"/>
  <c r="FS204" i="15"/>
  <c r="FO48" i="15"/>
  <c r="FQ223" i="15"/>
  <c r="FS139" i="15"/>
  <c r="FR10" i="15"/>
  <c r="FR82" i="15"/>
  <c r="FQ193" i="15"/>
  <c r="FS50" i="15"/>
  <c r="FO168" i="15"/>
  <c r="FR164" i="15"/>
  <c r="FR233" i="15"/>
  <c r="FP191" i="15"/>
  <c r="FP106" i="15"/>
  <c r="FO155" i="15"/>
  <c r="FQ195" i="15"/>
  <c r="FQ60" i="15"/>
  <c r="FP209" i="15"/>
  <c r="FN250" i="15"/>
  <c r="FS179" i="15"/>
  <c r="FS219" i="15"/>
  <c r="FS17" i="15"/>
  <c r="FR173" i="15"/>
  <c r="FP233" i="15"/>
  <c r="FP193" i="15"/>
  <c r="FR212" i="15"/>
  <c r="FS124" i="15"/>
  <c r="FQ20" i="15"/>
  <c r="FN78" i="15"/>
  <c r="FP60" i="15"/>
  <c r="FS64" i="15"/>
  <c r="FN226" i="15"/>
  <c r="FO108" i="15"/>
  <c r="FS228" i="15"/>
  <c r="FS23" i="15"/>
  <c r="FP226" i="15"/>
  <c r="FR258" i="15"/>
  <c r="FQ157" i="15"/>
  <c r="FO266" i="15"/>
  <c r="FQ93" i="15"/>
  <c r="FO208" i="15"/>
  <c r="FJ287" i="15"/>
  <c r="FJ250" i="15"/>
  <c r="FJ179" i="15"/>
  <c r="FJ106" i="15"/>
  <c r="FJ281" i="15"/>
  <c r="FJ152" i="15"/>
  <c r="FJ122" i="15"/>
  <c r="FJ45" i="15"/>
  <c r="FJ49" i="15"/>
  <c r="FJ24" i="15"/>
  <c r="FJ228" i="15"/>
  <c r="FJ8" i="15"/>
  <c r="FJ21" i="15"/>
  <c r="FJ156" i="15"/>
  <c r="FJ115" i="15"/>
  <c r="FJ148" i="15"/>
  <c r="FJ185" i="15"/>
  <c r="FJ99" i="15"/>
  <c r="FJ170" i="15"/>
  <c r="FJ236" i="15"/>
  <c r="FJ28" i="15"/>
  <c r="FJ193" i="15"/>
  <c r="FJ27" i="15"/>
  <c r="FJ176" i="15"/>
  <c r="FJ188" i="15"/>
  <c r="FJ192" i="15"/>
  <c r="FJ184" i="15"/>
  <c r="FJ216" i="15"/>
  <c r="FJ178" i="15"/>
  <c r="FJ82" i="15"/>
  <c r="FJ151" i="15"/>
  <c r="FJ50" i="15"/>
  <c r="FJ168" i="15"/>
  <c r="FJ61" i="15"/>
  <c r="FJ32" i="15"/>
  <c r="FJ159" i="15"/>
  <c r="FJ34" i="15"/>
  <c r="FJ189" i="15"/>
  <c r="FJ10" i="15"/>
  <c r="FJ146" i="15"/>
  <c r="FJ196" i="15"/>
  <c r="FJ138" i="15"/>
  <c r="FJ105" i="15"/>
  <c r="FJ259" i="15"/>
  <c r="FJ291" i="15"/>
  <c r="FJ169" i="15"/>
  <c r="FJ227" i="15"/>
  <c r="FJ104" i="15"/>
  <c r="FJ109" i="15"/>
  <c r="FJ161" i="15"/>
  <c r="FJ52" i="15"/>
  <c r="FJ292" i="15"/>
  <c r="FJ247" i="15"/>
  <c r="FJ88" i="15"/>
  <c r="FJ280" i="15"/>
  <c r="FJ62" i="15"/>
  <c r="FJ272" i="15"/>
  <c r="FJ73" i="15"/>
  <c r="FC17" i="15"/>
  <c r="EZ187" i="15"/>
  <c r="FA168" i="15"/>
  <c r="FA175" i="15"/>
  <c r="EZ58" i="15"/>
  <c r="FB80" i="15"/>
  <c r="EY125" i="15"/>
  <c r="EY58" i="15"/>
  <c r="EY191" i="15"/>
  <c r="EZ128" i="15"/>
  <c r="FB186" i="15"/>
  <c r="FC215" i="15"/>
  <c r="FB60" i="15"/>
  <c r="EY217" i="15"/>
  <c r="EZ226" i="15"/>
  <c r="FA60" i="15"/>
  <c r="FC252" i="15"/>
  <c r="FC89" i="15"/>
  <c r="EZ67" i="15"/>
  <c r="EY22" i="15"/>
  <c r="EY40" i="15"/>
  <c r="FB57" i="15"/>
  <c r="FA268" i="15"/>
  <c r="FA113" i="15"/>
  <c r="FE239" i="15"/>
  <c r="FD183" i="15"/>
  <c r="FD139" i="15"/>
  <c r="FA59" i="15"/>
  <c r="FB10" i="15"/>
  <c r="EY155" i="15"/>
  <c r="EY234" i="15"/>
  <c r="EY87" i="15"/>
  <c r="EZ132" i="15"/>
  <c r="EY268" i="15"/>
  <c r="FB232" i="15"/>
  <c r="FA104" i="15"/>
  <c r="FB158" i="15"/>
  <c r="FA258" i="15"/>
  <c r="EZ207" i="15"/>
  <c r="EZ110" i="15"/>
  <c r="FA215" i="15"/>
  <c r="FA164" i="15"/>
  <c r="FC25" i="15"/>
  <c r="EY225" i="15"/>
  <c r="FB104" i="15"/>
  <c r="FA73" i="15"/>
  <c r="EY114" i="15"/>
  <c r="EZ195" i="15"/>
  <c r="FC83" i="15"/>
  <c r="FB103" i="15"/>
  <c r="FB223" i="15"/>
  <c r="FB48" i="15"/>
  <c r="FC191" i="15"/>
  <c r="EZ147" i="15"/>
  <c r="EZ194" i="15"/>
  <c r="FA183" i="15"/>
  <c r="EZ218" i="15"/>
  <c r="FC18" i="15"/>
  <c r="FA265" i="15"/>
  <c r="FA58" i="15"/>
  <c r="FA42" i="15"/>
  <c r="FA212" i="15"/>
  <c r="EZ71" i="15"/>
  <c r="EY139" i="15"/>
  <c r="EY24" i="15"/>
  <c r="EY143" i="15"/>
  <c r="FC194" i="15"/>
  <c r="EY29" i="15"/>
  <c r="FA124" i="15"/>
  <c r="EZ108" i="15"/>
  <c r="EZ242" i="15"/>
  <c r="FC55" i="15"/>
  <c r="EZ156" i="15"/>
  <c r="FC250" i="15"/>
  <c r="FC203" i="15"/>
  <c r="EZ73" i="15"/>
  <c r="FA189" i="15"/>
  <c r="EY193" i="15"/>
  <c r="EY204" i="15"/>
  <c r="FB211" i="15"/>
  <c r="EZ45" i="15"/>
  <c r="FB66" i="15"/>
  <c r="FA92" i="15"/>
  <c r="FC180" i="15"/>
  <c r="EY220" i="15"/>
  <c r="EY17" i="15"/>
  <c r="EZ8" i="15"/>
  <c r="FA62" i="15"/>
  <c r="FA68" i="15"/>
  <c r="FA16" i="15"/>
  <c r="FB28" i="15"/>
  <c r="FB52" i="15"/>
  <c r="EZ17" i="15"/>
  <c r="EZ52" i="15"/>
  <c r="FD177" i="15"/>
  <c r="FD122" i="15"/>
  <c r="FD216" i="15"/>
  <c r="FD135" i="15"/>
  <c r="FD161" i="15"/>
  <c r="FD50" i="15"/>
  <c r="FD43" i="15"/>
  <c r="FE257" i="15"/>
  <c r="FF111" i="15"/>
  <c r="FF127" i="15"/>
  <c r="FB263" i="15"/>
  <c r="FC237" i="15"/>
  <c r="FA224" i="15"/>
  <c r="EY88" i="15"/>
  <c r="FB124" i="15"/>
  <c r="FA172" i="15"/>
  <c r="EZ82" i="15"/>
  <c r="FB264" i="15"/>
  <c r="EY253" i="15"/>
  <c r="FB199" i="15"/>
  <c r="EY227" i="15"/>
  <c r="FC120" i="15"/>
  <c r="EZ227" i="15"/>
  <c r="FA259" i="15"/>
  <c r="FA162" i="15"/>
  <c r="FB167" i="15"/>
  <c r="EZ192" i="15"/>
  <c r="FB209" i="15"/>
  <c r="FA180" i="15"/>
  <c r="FB67" i="15"/>
  <c r="FA140" i="15"/>
  <c r="EY218" i="15"/>
  <c r="EY112" i="15"/>
  <c r="EZ164" i="15"/>
  <c r="FC160" i="15"/>
  <c r="EY167" i="15"/>
  <c r="FB174" i="15"/>
  <c r="EY76" i="15"/>
  <c r="FA244" i="15"/>
  <c r="EY42" i="15"/>
  <c r="EY154" i="15"/>
  <c r="FC60" i="15"/>
  <c r="FB201" i="15"/>
  <c r="FA61" i="15"/>
  <c r="EZ264" i="15"/>
  <c r="EY259" i="15"/>
  <c r="FC74" i="15"/>
  <c r="EZ265" i="15"/>
  <c r="FC254" i="15"/>
  <c r="EY158" i="15"/>
  <c r="EZ257" i="15"/>
  <c r="FA49" i="15"/>
  <c r="FB144" i="15"/>
  <c r="EY120" i="15"/>
  <c r="FC79" i="15"/>
  <c r="FB164" i="15"/>
  <c r="FA210" i="15"/>
  <c r="EY216" i="15"/>
  <c r="FC225" i="15"/>
  <c r="FA161" i="15"/>
  <c r="FC227" i="15"/>
  <c r="EY174" i="15"/>
  <c r="EY61" i="15"/>
  <c r="FC273" i="15"/>
  <c r="FC201" i="15"/>
  <c r="FA66" i="15"/>
  <c r="FB121" i="15"/>
  <c r="FC119" i="15"/>
  <c r="FC186" i="15"/>
  <c r="EZ204" i="15"/>
  <c r="FC216" i="15"/>
  <c r="FC176" i="15"/>
  <c r="FA96" i="15"/>
  <c r="FB228" i="15"/>
  <c r="FD266" i="15"/>
  <c r="FD88" i="15"/>
  <c r="FD75" i="15"/>
  <c r="FD51" i="15"/>
  <c r="FD235" i="15"/>
  <c r="FD49" i="15"/>
  <c r="FD223" i="15"/>
  <c r="FD82" i="15"/>
  <c r="FD218" i="15"/>
  <c r="FD188" i="15"/>
  <c r="FD129" i="15"/>
  <c r="FD136" i="15"/>
  <c r="FD92" i="15"/>
  <c r="FD146" i="15"/>
  <c r="FD59" i="15"/>
  <c r="FD204" i="15"/>
  <c r="FD40" i="15"/>
  <c r="FD272" i="15"/>
  <c r="FD114" i="15"/>
  <c r="FE104" i="15"/>
  <c r="FE8" i="15"/>
  <c r="FF260" i="15"/>
  <c r="FF251" i="15"/>
  <c r="FE151" i="15"/>
  <c r="FF145" i="15"/>
  <c r="FF147" i="15"/>
  <c r="FE127" i="15"/>
  <c r="FE244" i="15"/>
  <c r="FE39" i="15"/>
  <c r="FF137" i="15"/>
  <c r="FE224" i="15"/>
  <c r="EY169" i="15"/>
  <c r="FC107" i="15"/>
  <c r="FC48" i="15"/>
  <c r="EZ47" i="15"/>
  <c r="FC240" i="15"/>
  <c r="EZ169" i="15"/>
  <c r="EY175" i="15"/>
  <c r="EZ51" i="15"/>
  <c r="EY171" i="15"/>
  <c r="EY235" i="15"/>
  <c r="FC129" i="15"/>
  <c r="EY264" i="15"/>
  <c r="EZ263" i="15"/>
  <c r="EY128" i="15"/>
  <c r="EY99" i="15"/>
  <c r="FA238" i="15"/>
  <c r="FC267" i="15"/>
  <c r="FA91" i="15"/>
  <c r="FC32" i="15"/>
  <c r="EZ236" i="15"/>
  <c r="FB113" i="15"/>
  <c r="FB206" i="15"/>
  <c r="FB257" i="15"/>
  <c r="EY263" i="15"/>
  <c r="FB238" i="15"/>
  <c r="FC274" i="15"/>
  <c r="FA147" i="15"/>
  <c r="FB73" i="15"/>
  <c r="FB189" i="15"/>
  <c r="FB120" i="15"/>
  <c r="FB97" i="15"/>
  <c r="EZ94" i="15"/>
  <c r="EY189" i="15"/>
  <c r="FA114" i="15"/>
  <c r="EZ121" i="15"/>
  <c r="EY163" i="15"/>
  <c r="EY148" i="15"/>
  <c r="EY103" i="15"/>
  <c r="FC179" i="15"/>
  <c r="FB119" i="15"/>
  <c r="EY115" i="15"/>
  <c r="EZ65" i="15"/>
  <c r="FA252" i="15"/>
  <c r="EY62" i="15"/>
  <c r="FB75" i="15"/>
  <c r="EY206" i="15"/>
  <c r="EY188" i="15"/>
  <c r="EZ105" i="15"/>
  <c r="FC164" i="15"/>
  <c r="EZ97" i="15"/>
  <c r="EZ167" i="15"/>
  <c r="EY239" i="15"/>
  <c r="FA121" i="15"/>
  <c r="EY23" i="15"/>
  <c r="FD55" i="15"/>
  <c r="FD83" i="15"/>
  <c r="FE241" i="15"/>
  <c r="FF273" i="15"/>
  <c r="FF26" i="15"/>
  <c r="FF78" i="15"/>
  <c r="FE276" i="15"/>
  <c r="FF126" i="15"/>
  <c r="FE50" i="15"/>
  <c r="FD158" i="15"/>
  <c r="FD210" i="15"/>
  <c r="FD104" i="15"/>
  <c r="FD21" i="15"/>
  <c r="FE255" i="15"/>
  <c r="FE271" i="15"/>
  <c r="FF270" i="15"/>
  <c r="FE68" i="15"/>
  <c r="FF46" i="15"/>
  <c r="FE168" i="15"/>
  <c r="FF39" i="15"/>
  <c r="FF211" i="15"/>
  <c r="FF234" i="15"/>
  <c r="FE43" i="15"/>
  <c r="FF185" i="15"/>
  <c r="FE174" i="15"/>
  <c r="FE274" i="15"/>
  <c r="FF210" i="15"/>
  <c r="FE57" i="15"/>
  <c r="FE235" i="15"/>
  <c r="FF225" i="15"/>
  <c r="FF275" i="15"/>
  <c r="FF76" i="15"/>
  <c r="FE155" i="15"/>
  <c r="FF123" i="15"/>
  <c r="FE120" i="15"/>
  <c r="FE176" i="15"/>
  <c r="FE220" i="15"/>
  <c r="FF49" i="15"/>
  <c r="FF183" i="15"/>
  <c r="FE99" i="15"/>
  <c r="FE32" i="15"/>
  <c r="FE84" i="15"/>
  <c r="FE111" i="15"/>
  <c r="FE183" i="15"/>
  <c r="FF10" i="15"/>
  <c r="FF24" i="15"/>
  <c r="FF174" i="15"/>
  <c r="FE163" i="15"/>
  <c r="FE44" i="15"/>
  <c r="FF178" i="15"/>
  <c r="FF233" i="15"/>
  <c r="FE210" i="15"/>
  <c r="FE88" i="15"/>
  <c r="FE158" i="15"/>
  <c r="FF173" i="15"/>
  <c r="FE199" i="15"/>
  <c r="FE157" i="15"/>
  <c r="FE266" i="15"/>
  <c r="FE73" i="15"/>
  <c r="FE211" i="15"/>
  <c r="FE17" i="15"/>
  <c r="FF193" i="15"/>
  <c r="FE222" i="15"/>
  <c r="EZ126" i="15"/>
  <c r="EY254" i="15"/>
  <c r="FB99" i="15"/>
  <c r="FB50" i="15"/>
  <c r="FC88" i="15"/>
  <c r="FC263" i="15"/>
  <c r="EZ24" i="15"/>
  <c r="FA260" i="15"/>
  <c r="FE65" i="15"/>
  <c r="FF237" i="15"/>
  <c r="FE126" i="15"/>
  <c r="FE253" i="15"/>
  <c r="FD174" i="15"/>
  <c r="FD250" i="15"/>
  <c r="FD18" i="15"/>
  <c r="FD237" i="15"/>
  <c r="FF106" i="15"/>
  <c r="FE97" i="15"/>
  <c r="FG268" i="15"/>
  <c r="FG273" i="15"/>
  <c r="FG227" i="15"/>
  <c r="FG169" i="15"/>
  <c r="FG120" i="15"/>
  <c r="FG265" i="15"/>
  <c r="FG139" i="15"/>
  <c r="FG95" i="15"/>
  <c r="FG21" i="15"/>
  <c r="FG18" i="15"/>
  <c r="FG243" i="15"/>
  <c r="FG126" i="15"/>
  <c r="FG26" i="15"/>
  <c r="FG27" i="15"/>
  <c r="FG201" i="15"/>
  <c r="FG269" i="15"/>
  <c r="FG144" i="15"/>
  <c r="FG44" i="15"/>
  <c r="FG205" i="15"/>
  <c r="FG67" i="15"/>
  <c r="FG242" i="15"/>
  <c r="FG247" i="15"/>
  <c r="FG151" i="15"/>
  <c r="FG270" i="15"/>
  <c r="FG258" i="15"/>
  <c r="FG191" i="15"/>
  <c r="FG78" i="15"/>
  <c r="FG196" i="15"/>
  <c r="FG76" i="15"/>
  <c r="FG83" i="15"/>
  <c r="FG194" i="15"/>
  <c r="FG275" i="15"/>
  <c r="FG88" i="15"/>
  <c r="FG167" i="15"/>
  <c r="FG168" i="15"/>
  <c r="FG153" i="15"/>
  <c r="EZ217" i="15"/>
  <c r="EY276" i="15"/>
  <c r="EY44" i="15"/>
  <c r="FB217" i="15"/>
  <c r="FB61" i="15"/>
  <c r="FA142" i="15"/>
  <c r="FF52" i="15"/>
  <c r="FE30" i="15"/>
  <c r="FE31" i="15"/>
  <c r="FF269" i="15"/>
  <c r="FD157" i="15"/>
  <c r="FD244" i="15"/>
  <c r="FD164" i="15"/>
  <c r="FD119" i="15"/>
  <c r="FF131" i="15"/>
  <c r="FE186" i="15"/>
  <c r="FE77" i="15"/>
  <c r="FF64" i="15"/>
  <c r="FE265" i="15"/>
  <c r="FF128" i="15"/>
  <c r="FF103" i="15"/>
  <c r="FD29" i="15"/>
  <c r="FD273" i="15"/>
  <c r="FD226" i="15"/>
  <c r="FD140" i="15"/>
  <c r="FF79" i="15"/>
  <c r="FF29" i="15"/>
  <c r="FF114" i="15"/>
  <c r="FF223" i="15"/>
  <c r="FF107" i="15"/>
  <c r="FF220" i="15"/>
  <c r="FC206" i="15"/>
  <c r="FA236" i="15"/>
  <c r="EZ184" i="15"/>
  <c r="FC156" i="15"/>
  <c r="EZ83" i="15"/>
  <c r="FB161" i="15"/>
  <c r="FG179" i="15"/>
  <c r="FG17" i="15"/>
  <c r="FG252" i="15"/>
  <c r="FG80" i="15"/>
  <c r="FG189" i="15"/>
  <c r="FG216" i="15"/>
  <c r="FG73" i="15"/>
  <c r="FG292" i="15"/>
  <c r="FG132" i="15"/>
  <c r="FG32" i="15"/>
  <c r="FG211" i="15"/>
  <c r="FG140" i="15"/>
  <c r="FG24" i="15"/>
  <c r="FG280" i="15"/>
  <c r="FI175" i="15"/>
  <c r="FI203" i="15"/>
  <c r="FI145" i="15"/>
  <c r="FI288" i="15"/>
  <c r="FI231" i="15"/>
  <c r="FI248" i="15"/>
  <c r="FI263" i="15"/>
  <c r="FI272" i="15"/>
  <c r="FI47" i="15"/>
  <c r="FI281" i="15"/>
  <c r="FI283" i="15"/>
  <c r="FI254" i="15"/>
  <c r="FI270" i="15"/>
  <c r="FI132" i="15"/>
  <c r="FI227" i="15"/>
  <c r="FI243" i="15"/>
  <c r="FI268" i="15"/>
  <c r="FI255" i="15"/>
  <c r="FI55" i="15"/>
  <c r="FI131" i="15"/>
  <c r="FI153" i="15"/>
  <c r="FI188" i="15"/>
  <c r="FI232" i="15"/>
  <c r="FI289" i="15"/>
  <c r="FI241" i="15"/>
  <c r="FI234" i="15"/>
  <c r="FI44" i="15"/>
  <c r="FI202" i="15"/>
  <c r="FI205" i="15"/>
  <c r="FI206" i="15"/>
  <c r="FI207" i="15"/>
  <c r="FI208" i="15"/>
  <c r="FI209" i="15"/>
  <c r="FI210" i="15"/>
  <c r="FI114" i="15"/>
  <c r="FI279" i="15"/>
  <c r="FI260" i="15"/>
  <c r="FI72" i="15"/>
  <c r="FI252" i="15"/>
  <c r="FI91" i="15"/>
  <c r="FI67" i="15"/>
  <c r="FI258" i="15"/>
  <c r="FI119" i="15"/>
  <c r="FI61" i="15"/>
  <c r="FI25" i="15"/>
  <c r="FI97" i="15"/>
  <c r="FI39" i="15"/>
  <c r="FI238" i="15"/>
  <c r="FI171" i="15"/>
  <c r="FI88" i="15"/>
  <c r="FI221" i="15"/>
  <c r="FI251" i="15"/>
  <c r="FI68" i="15"/>
  <c r="FI204" i="15"/>
  <c r="FI122" i="15"/>
  <c r="FI162" i="15"/>
  <c r="FI115" i="15"/>
  <c r="FI187" i="15"/>
  <c r="FI87" i="15"/>
  <c r="FI113" i="15"/>
  <c r="FI237" i="15"/>
  <c r="FI20" i="15"/>
  <c r="FI22" i="15"/>
  <c r="FI40" i="15"/>
  <c r="FI52" i="15"/>
  <c r="FI168" i="15"/>
  <c r="FI179" i="15"/>
  <c r="FI30" i="15"/>
  <c r="FI220" i="15"/>
  <c r="FI174" i="15"/>
  <c r="FI196" i="15"/>
  <c r="FI19" i="15"/>
  <c r="FI105" i="15"/>
  <c r="FI111" i="15"/>
  <c r="FI164" i="15"/>
  <c r="FI259" i="15"/>
  <c r="FI280" i="15"/>
  <c r="FI284" i="15"/>
  <c r="FI137" i="15"/>
  <c r="FI18" i="15"/>
  <c r="FI80" i="15"/>
  <c r="FI27" i="15"/>
  <c r="FI42" i="15"/>
  <c r="FI50" i="15"/>
  <c r="FI63" i="15"/>
  <c r="DX9" i="16"/>
  <c r="DW8" i="16"/>
  <c r="DW6" i="16"/>
  <c r="Q115" i="2"/>
  <c r="Q124" i="2" s="1"/>
  <c r="Q130" i="2" s="1"/>
  <c r="FL233" i="15" l="1"/>
  <c r="FL88" i="15"/>
  <c r="FL304" i="15"/>
  <c r="FL10" i="15"/>
  <c r="FL286" i="15"/>
  <c r="FL109" i="15"/>
  <c r="FL177" i="15"/>
  <c r="FL32" i="15"/>
  <c r="FL8" i="15"/>
  <c r="FL83" i="15"/>
  <c r="FL254" i="15"/>
  <c r="FL207" i="15"/>
  <c r="FL175" i="15"/>
  <c r="FL183" i="15"/>
  <c r="FL279" i="15"/>
  <c r="FL51" i="15"/>
  <c r="FL224" i="15"/>
  <c r="FL221" i="15"/>
  <c r="FL91" i="15"/>
  <c r="FL45" i="15"/>
  <c r="FL73" i="15"/>
  <c r="FL72" i="15"/>
  <c r="FL156" i="15"/>
  <c r="FL84" i="15"/>
  <c r="FL267" i="15"/>
  <c r="FL209" i="15"/>
  <c r="FL34" i="15"/>
  <c r="FL192" i="15"/>
  <c r="FL217" i="15"/>
  <c r="FL60" i="15"/>
  <c r="FL113" i="15"/>
  <c r="FL161" i="15"/>
  <c r="FL280" i="15"/>
  <c r="FL232" i="15"/>
  <c r="FL16" i="15"/>
  <c r="FL18" i="15"/>
  <c r="FL158" i="15"/>
  <c r="FL68" i="15"/>
  <c r="FL19" i="15"/>
  <c r="FL108" i="15"/>
  <c r="FL17" i="15"/>
  <c r="FL249" i="15"/>
  <c r="FL223" i="15"/>
  <c r="FL268" i="15"/>
  <c r="FL194" i="15"/>
  <c r="FL263" i="15"/>
  <c r="FL106" i="15"/>
  <c r="FL144" i="15"/>
  <c r="FL237" i="15"/>
  <c r="FL135" i="15"/>
  <c r="FL189" i="15"/>
  <c r="FL143" i="15"/>
  <c r="FL193" i="15"/>
  <c r="FL114" i="15"/>
  <c r="FL281" i="15"/>
  <c r="FL244" i="15"/>
  <c r="FL266" i="15"/>
  <c r="FL33" i="15"/>
  <c r="FL205" i="15"/>
  <c r="FL184" i="15"/>
  <c r="FL52" i="15"/>
  <c r="FL236" i="15"/>
  <c r="FL218" i="15"/>
  <c r="FL259" i="15"/>
  <c r="FL104" i="15"/>
  <c r="FL128" i="15"/>
  <c r="FL188" i="15"/>
  <c r="FL28" i="15"/>
  <c r="FL40" i="15"/>
  <c r="FL253" i="15"/>
  <c r="FL97" i="15"/>
  <c r="FL199" i="15"/>
  <c r="FL187" i="15"/>
  <c r="FL216" i="15"/>
  <c r="FL272" i="15"/>
  <c r="FL24" i="15"/>
  <c r="FL20" i="15"/>
  <c r="FL115" i="15"/>
  <c r="FL130" i="15"/>
  <c r="FL202" i="15"/>
  <c r="FL29" i="15"/>
  <c r="FL168" i="15"/>
  <c r="FL305" i="15"/>
  <c r="FL220" i="15"/>
  <c r="FL243" i="15"/>
  <c r="FL284" i="15"/>
  <c r="FL71" i="15"/>
  <c r="FL234" i="15"/>
  <c r="FL116" i="15"/>
  <c r="FL248" i="15"/>
  <c r="FL290" i="15"/>
  <c r="FL35" i="15"/>
  <c r="FL172" i="15"/>
  <c r="FL185" i="15"/>
  <c r="FL307" i="15"/>
  <c r="FL26" i="15"/>
  <c r="FL112" i="15"/>
  <c r="FL255" i="15"/>
  <c r="FL264" i="15"/>
  <c r="FL146" i="15"/>
  <c r="FL206" i="15"/>
  <c r="FL196" i="15"/>
  <c r="FL148" i="15"/>
  <c r="FL296" i="15"/>
  <c r="FL98" i="15"/>
  <c r="FL94" i="15"/>
  <c r="FL31" i="15"/>
  <c r="FL231" i="15"/>
  <c r="FL269" i="15"/>
  <c r="FL42" i="15"/>
  <c r="FL80" i="15"/>
  <c r="FL129" i="15"/>
  <c r="FL58" i="15"/>
  <c r="FL157" i="15"/>
  <c r="FL59" i="15"/>
  <c r="FL222" i="15"/>
  <c r="FL92" i="15"/>
  <c r="FL90" i="15"/>
  <c r="FL169" i="15"/>
  <c r="FL186" i="15"/>
  <c r="FL276" i="15"/>
  <c r="FL260" i="15"/>
  <c r="FL67" i="15"/>
  <c r="FL89" i="15"/>
  <c r="FL275" i="15"/>
  <c r="FL270" i="15"/>
  <c r="FL105" i="15"/>
  <c r="FL283" i="15"/>
  <c r="FL191" i="15"/>
  <c r="FL251" i="15"/>
  <c r="FL174" i="15"/>
  <c r="FL65" i="15"/>
  <c r="FL66" i="15"/>
  <c r="FL95" i="15"/>
  <c r="FL250" i="15"/>
  <c r="FL120" i="15"/>
  <c r="FL306" i="15"/>
  <c r="FL127" i="15"/>
  <c r="FL46" i="15"/>
  <c r="FL170" i="15"/>
  <c r="FL235" i="15"/>
  <c r="FL99" i="15"/>
  <c r="FL204" i="15"/>
  <c r="FL131" i="15"/>
  <c r="FL21" i="15"/>
  <c r="FL141" i="15"/>
  <c r="FL159" i="15"/>
  <c r="FL151" i="15"/>
  <c r="FL176" i="15"/>
  <c r="FL96" i="15"/>
  <c r="FL57" i="15"/>
  <c r="FL180" i="15"/>
  <c r="FL27" i="15"/>
  <c r="FL299" i="15"/>
  <c r="FL297" i="15"/>
  <c r="FL200" i="15"/>
  <c r="FL23" i="15"/>
  <c r="FL252" i="15"/>
  <c r="FL136" i="15"/>
  <c r="FL41" i="15"/>
  <c r="FL219" i="15"/>
  <c r="FL247" i="15"/>
  <c r="FL145" i="15"/>
  <c r="FL47" i="15"/>
  <c r="FL30" i="15"/>
  <c r="FL271" i="15"/>
  <c r="FL123" i="15"/>
  <c r="FL239" i="15"/>
  <c r="FL292" i="15"/>
  <c r="FL256" i="15"/>
  <c r="FL295" i="15"/>
  <c r="FL81" i="15"/>
  <c r="FL201" i="15"/>
  <c r="FL225" i="15"/>
  <c r="FL208" i="15"/>
  <c r="FL227" i="15"/>
  <c r="FL228" i="15"/>
  <c r="FL110" i="15"/>
  <c r="FL179" i="15"/>
  <c r="FL173" i="15"/>
  <c r="FL142" i="15"/>
  <c r="FL162" i="15"/>
  <c r="FL265" i="15"/>
  <c r="FL103" i="15"/>
  <c r="FL195" i="15"/>
  <c r="FL153" i="15"/>
  <c r="FL212" i="15"/>
  <c r="FL171" i="15"/>
  <c r="FL39" i="15"/>
  <c r="FL215" i="15"/>
  <c r="FL160" i="15"/>
  <c r="FL291" i="15"/>
  <c r="FL107" i="15"/>
  <c r="FL139" i="15"/>
  <c r="FL211" i="15"/>
  <c r="FL257" i="15"/>
  <c r="FL282" i="15"/>
  <c r="FL226" i="15"/>
  <c r="FL121" i="15"/>
  <c r="FL274" i="15"/>
  <c r="FL152" i="15"/>
  <c r="FL111" i="15"/>
  <c r="FL79" i="15"/>
  <c r="FL203" i="15"/>
  <c r="FL61" i="15"/>
  <c r="FL167" i="15"/>
  <c r="FL258" i="15"/>
  <c r="FL62" i="15"/>
  <c r="FL126" i="15"/>
  <c r="FL300" i="15"/>
  <c r="FL44" i="15"/>
  <c r="FL154" i="15"/>
  <c r="FL77" i="15"/>
  <c r="FL190" i="15"/>
  <c r="FL303" i="15"/>
  <c r="FL147" i="15"/>
  <c r="FL56" i="15"/>
  <c r="FL76" i="15"/>
  <c r="FL140" i="15"/>
  <c r="FL93" i="15"/>
  <c r="FL302" i="15"/>
  <c r="FL25" i="15"/>
  <c r="FL164" i="15"/>
  <c r="FL285" i="15"/>
  <c r="FL210" i="15"/>
  <c r="FL273" i="15"/>
  <c r="FL74" i="15"/>
  <c r="FL124" i="15"/>
  <c r="FL289" i="15"/>
  <c r="FL178" i="15"/>
  <c r="FL287" i="15"/>
  <c r="FL132" i="15"/>
  <c r="FL78" i="15"/>
  <c r="FL82" i="15"/>
  <c r="FL298" i="15"/>
  <c r="FL49" i="15"/>
  <c r="FL301" i="15"/>
  <c r="FL137" i="15"/>
  <c r="FL238" i="15"/>
  <c r="FL22" i="15"/>
  <c r="FL308" i="15"/>
  <c r="FL119" i="15"/>
  <c r="FL43" i="15"/>
  <c r="FL163" i="15"/>
  <c r="FL63" i="15"/>
  <c r="FL241" i="15"/>
  <c r="FL100" i="15"/>
  <c r="FL242" i="15"/>
  <c r="FL288" i="15"/>
  <c r="FL50" i="15"/>
  <c r="FL75" i="15"/>
  <c r="FL48" i="15"/>
  <c r="FL64" i="15"/>
  <c r="FL122" i="15"/>
  <c r="FL155" i="15"/>
  <c r="FL240" i="15"/>
  <c r="FL55" i="15"/>
  <c r="FL87" i="15"/>
  <c r="FL125" i="15"/>
  <c r="FL138" i="15"/>
  <c r="ER183" i="15"/>
  <c r="FP271" i="15"/>
  <c r="ER124" i="15"/>
  <c r="ER18" i="15"/>
  <c r="ER254" i="15"/>
  <c r="ER120" i="15"/>
  <c r="ER153" i="15"/>
  <c r="ER240" i="15"/>
  <c r="ER189" i="15"/>
  <c r="FS211" i="15"/>
  <c r="FO22" i="15"/>
  <c r="FS104" i="15"/>
  <c r="FR224" i="15"/>
  <c r="FR170" i="15"/>
  <c r="FR78" i="15"/>
  <c r="FN88" i="15"/>
  <c r="FP27" i="15"/>
  <c r="FP167" i="15"/>
  <c r="FP205" i="15"/>
  <c r="FO67" i="15"/>
  <c r="FQ136" i="15"/>
  <c r="FS257" i="15"/>
  <c r="FP62" i="15"/>
  <c r="FQ95" i="15"/>
  <c r="FP131" i="15"/>
  <c r="FS259" i="15"/>
  <c r="FP203" i="15"/>
  <c r="FR220" i="15"/>
  <c r="FN23" i="15"/>
  <c r="FN151" i="15"/>
  <c r="FQ145" i="15"/>
  <c r="FR176" i="15"/>
  <c r="FS29" i="15"/>
  <c r="FS103" i="15"/>
  <c r="FN50" i="15"/>
  <c r="FQ129" i="15"/>
  <c r="FO225" i="15"/>
  <c r="FR100" i="15"/>
  <c r="FN147" i="15"/>
  <c r="FP52" i="15"/>
  <c r="FR217" i="15"/>
  <c r="FN43" i="15"/>
  <c r="FR271" i="15"/>
  <c r="FS153" i="15"/>
  <c r="FN18" i="15"/>
  <c r="FQ121" i="15"/>
  <c r="FQ242" i="15"/>
  <c r="FN80" i="15"/>
  <c r="FQ28" i="15"/>
  <c r="ER160" i="15"/>
  <c r="FR162" i="15"/>
  <c r="FS132" i="15"/>
  <c r="FS247" i="15"/>
  <c r="FN263" i="15"/>
  <c r="ER272" i="15"/>
  <c r="FR186" i="15"/>
  <c r="FP45" i="15"/>
  <c r="FN59" i="15"/>
  <c r="FP270" i="15"/>
  <c r="FO205" i="15"/>
  <c r="FR122" i="15"/>
  <c r="FN55" i="15"/>
  <c r="FP265" i="15"/>
  <c r="FJ171" i="15"/>
  <c r="FE109" i="15"/>
  <c r="FE48" i="15"/>
  <c r="FC121" i="15"/>
  <c r="FG94" i="15"/>
  <c r="FG176" i="15"/>
  <c r="FG228" i="15"/>
  <c r="FC283" i="15"/>
  <c r="FB292" i="15"/>
  <c r="EY282" i="15"/>
  <c r="FD287" i="15"/>
  <c r="FE285" i="15"/>
  <c r="FC290" i="15"/>
  <c r="FB279" i="15"/>
  <c r="EY279" i="15"/>
  <c r="FB285" i="15"/>
  <c r="FE292" i="15"/>
  <c r="FB68" i="15"/>
  <c r="FF50" i="15"/>
  <c r="FE188" i="15"/>
  <c r="FB152" i="15"/>
  <c r="FC24" i="15"/>
  <c r="EY59" i="15"/>
  <c r="FC22" i="15"/>
  <c r="FC159" i="15"/>
  <c r="FC19" i="15"/>
  <c r="FB81" i="15"/>
  <c r="FC171" i="15"/>
  <c r="EY180" i="15"/>
  <c r="EY273" i="15"/>
  <c r="FB154" i="15"/>
  <c r="FB193" i="15"/>
  <c r="FA173" i="15"/>
  <c r="EY50" i="15"/>
  <c r="FB172" i="15"/>
  <c r="EY93" i="15"/>
  <c r="EZ157" i="15"/>
  <c r="EZ161" i="15"/>
  <c r="FC115" i="15"/>
  <c r="FB115" i="15"/>
  <c r="FJ191" i="15"/>
  <c r="FF221" i="15"/>
  <c r="FD191" i="15"/>
  <c r="FB219" i="15"/>
  <c r="FG128" i="15"/>
  <c r="FG22" i="15"/>
  <c r="FG226" i="15"/>
  <c r="FD283" i="15"/>
  <c r="FC292" i="15"/>
  <c r="FA287" i="15"/>
  <c r="FA283" i="15"/>
  <c r="FC289" i="15"/>
  <c r="FE287" i="15"/>
  <c r="FC282" i="15"/>
  <c r="FB289" i="15"/>
  <c r="FA286" i="15"/>
  <c r="FD280" i="15"/>
  <c r="FA19" i="15"/>
  <c r="FF148" i="15"/>
  <c r="FF92" i="15"/>
  <c r="EY152" i="15"/>
  <c r="FC209" i="15"/>
  <c r="FB241" i="15"/>
  <c r="FA178" i="15"/>
  <c r="FB44" i="15"/>
  <c r="FC190" i="15"/>
  <c r="FC204" i="15"/>
  <c r="FC126" i="15"/>
  <c r="EZ211" i="15"/>
  <c r="FC75" i="15"/>
  <c r="FA201" i="15"/>
  <c r="EY196" i="15"/>
  <c r="FC65" i="15"/>
  <c r="EZ193" i="15"/>
  <c r="FC109" i="15"/>
  <c r="FC84" i="15"/>
  <c r="EY219" i="15"/>
  <c r="FB88" i="15"/>
  <c r="EY68" i="15"/>
  <c r="FB98" i="15"/>
  <c r="FJ65" i="15"/>
  <c r="FD236" i="15"/>
  <c r="FD162" i="15"/>
  <c r="FA188" i="15"/>
  <c r="FG291" i="15"/>
  <c r="FG178" i="15"/>
  <c r="FG48" i="15"/>
  <c r="FB287" i="15"/>
  <c r="FA282" i="15"/>
  <c r="EZ292" i="15"/>
  <c r="FB280" i="15"/>
  <c r="FF287" i="15"/>
  <c r="FF285" i="15"/>
  <c r="FE279" i="15"/>
  <c r="FC280" i="15"/>
  <c r="FE288" i="15"/>
  <c r="FF280" i="15"/>
  <c r="FF272" i="15"/>
  <c r="FF68" i="15"/>
  <c r="FD192" i="15"/>
  <c r="FC105" i="15"/>
  <c r="FC148" i="15"/>
  <c r="FB83" i="15"/>
  <c r="FB236" i="15"/>
  <c r="FC98" i="15"/>
  <c r="FC130" i="15"/>
  <c r="FA65" i="15"/>
  <c r="EY104" i="15"/>
  <c r="FB216" i="15"/>
  <c r="EY183" i="15"/>
  <c r="EY208" i="15"/>
  <c r="FC154" i="15"/>
  <c r="FA248" i="15"/>
  <c r="EY141" i="15"/>
  <c r="EZ237" i="15"/>
  <c r="FC177" i="15"/>
  <c r="EY252" i="15"/>
  <c r="FB153" i="15"/>
  <c r="EZ40" i="15"/>
  <c r="FB138" i="15"/>
  <c r="EY81" i="15"/>
  <c r="FJ172" i="15"/>
  <c r="FC80" i="15"/>
  <c r="FD169" i="15"/>
  <c r="FD141" i="15"/>
  <c r="FA154" i="15"/>
  <c r="FG122" i="15"/>
  <c r="FG62" i="15"/>
  <c r="FG28" i="15"/>
  <c r="EY284" i="15"/>
  <c r="FA289" i="15"/>
  <c r="EZ286" i="15"/>
  <c r="FF289" i="15"/>
  <c r="EZ290" i="15"/>
  <c r="FF281" i="15"/>
  <c r="FD281" i="15"/>
  <c r="EZ279" i="15"/>
  <c r="FD288" i="15"/>
  <c r="FD282" i="15"/>
  <c r="FF110" i="15"/>
  <c r="FD124" i="15"/>
  <c r="FD264" i="15"/>
  <c r="EY75" i="15"/>
  <c r="FA109" i="15"/>
  <c r="FA167" i="15"/>
  <c r="FA138" i="15"/>
  <c r="EZ160" i="15"/>
  <c r="EZ190" i="15"/>
  <c r="FB141" i="15"/>
  <c r="EZ119" i="15"/>
  <c r="FA81" i="15"/>
  <c r="FB147" i="15"/>
  <c r="FA179" i="15"/>
  <c r="FC21" i="15"/>
  <c r="EZ244" i="15"/>
  <c r="FC56" i="15"/>
  <c r="FB275" i="15"/>
  <c r="EY173" i="15"/>
  <c r="FB237" i="15"/>
  <c r="FC16" i="15"/>
  <c r="FB128" i="15"/>
  <c r="EY270" i="15"/>
  <c r="EY147" i="15"/>
  <c r="FD19" i="15"/>
  <c r="FD87" i="15"/>
  <c r="FB122" i="15"/>
  <c r="FG240" i="15"/>
  <c r="FG220" i="15"/>
  <c r="FG125" i="15"/>
  <c r="EZ282" i="15"/>
  <c r="EY290" i="15"/>
  <c r="FD292" i="15"/>
  <c r="FA280" i="15"/>
  <c r="FA290" i="15"/>
  <c r="EZ291" i="15"/>
  <c r="FD284" i="15"/>
  <c r="FC287" i="15"/>
  <c r="FE290" i="15"/>
  <c r="FE34" i="15"/>
  <c r="FE56" i="15"/>
  <c r="FD170" i="15"/>
  <c r="FB94" i="15"/>
  <c r="FC95" i="15"/>
  <c r="EZ239" i="15"/>
  <c r="FC61" i="15"/>
  <c r="EZ43" i="15"/>
  <c r="EY243" i="15"/>
  <c r="EZ112" i="15"/>
  <c r="EY55" i="15"/>
  <c r="FC158" i="15"/>
  <c r="FA257" i="15"/>
  <c r="EZ152" i="15"/>
  <c r="FA126" i="15"/>
  <c r="EZ153" i="15"/>
  <c r="EZ243" i="15"/>
  <c r="FB239" i="15"/>
  <c r="FB250" i="15"/>
  <c r="FC104" i="15"/>
  <c r="EZ172" i="15"/>
  <c r="FB274" i="15"/>
  <c r="FA193" i="15"/>
  <c r="EY168" i="15"/>
  <c r="FC258" i="15"/>
  <c r="FD84" i="15"/>
  <c r="FD45" i="15"/>
  <c r="EY65" i="15"/>
  <c r="FG23" i="15"/>
  <c r="FG224" i="15"/>
  <c r="EY126" i="15"/>
  <c r="EY291" i="15"/>
  <c r="FA34" i="15"/>
  <c r="EZ285" i="15"/>
  <c r="FE283" i="15"/>
  <c r="FB288" i="15"/>
  <c r="FF279" i="15"/>
  <c r="FA288" i="15"/>
  <c r="FD286" i="15"/>
  <c r="FF283" i="15"/>
  <c r="FD34" i="15"/>
  <c r="FF108" i="15"/>
  <c r="FD251" i="15"/>
  <c r="EZ107" i="15"/>
  <c r="EZ90" i="15"/>
  <c r="FA136" i="15"/>
  <c r="FC200" i="15"/>
  <c r="FB76" i="15"/>
  <c r="EZ124" i="15"/>
  <c r="FC249" i="15"/>
  <c r="FA171" i="15"/>
  <c r="EZ177" i="15"/>
  <c r="EY97" i="15"/>
  <c r="FB194" i="15"/>
  <c r="FA169" i="15"/>
  <c r="EY192" i="15"/>
  <c r="FB204" i="15"/>
  <c r="FC43" i="15"/>
  <c r="FC114" i="15"/>
  <c r="FC175" i="15"/>
  <c r="EY146" i="15"/>
  <c r="FB187" i="15"/>
  <c r="FB91" i="15"/>
  <c r="EY233" i="15"/>
  <c r="EZ163" i="15"/>
  <c r="FD179" i="15"/>
  <c r="FE129" i="15"/>
  <c r="FG250" i="15"/>
  <c r="FG215" i="15"/>
  <c r="FG110" i="15"/>
  <c r="FA281" i="15"/>
  <c r="EZ283" i="15"/>
  <c r="FC281" i="15"/>
  <c r="EY283" i="15"/>
  <c r="EZ288" i="15"/>
  <c r="FD290" i="15"/>
  <c r="FE286" i="15"/>
  <c r="FF284" i="15"/>
  <c r="EY34" i="15"/>
  <c r="FF290" i="15"/>
  <c r="FB234" i="15"/>
  <c r="FD112" i="15"/>
  <c r="FD17" i="15"/>
  <c r="EZ145" i="15"/>
  <c r="EZ216" i="15"/>
  <c r="FC220" i="15"/>
  <c r="EY10" i="15"/>
  <c r="FA199" i="15"/>
  <c r="EY32" i="15"/>
  <c r="FA234" i="15"/>
  <c r="FC226" i="15"/>
  <c r="EZ173" i="15"/>
  <c r="EZ170" i="15"/>
  <c r="FB96" i="15"/>
  <c r="FC256" i="15"/>
  <c r="FC64" i="15"/>
  <c r="FC265" i="15"/>
  <c r="FC91" i="15"/>
  <c r="FA130" i="15"/>
  <c r="EZ140" i="15"/>
  <c r="FJ206" i="15"/>
  <c r="EY96" i="15"/>
  <c r="FF250" i="15"/>
  <c r="FE170" i="15"/>
  <c r="FG188" i="15"/>
  <c r="FG68" i="15"/>
  <c r="FG131" i="15"/>
  <c r="EY289" i="15"/>
  <c r="FB286" i="15"/>
  <c r="FB283" i="15"/>
  <c r="EZ280" i="15"/>
  <c r="FB291" i="15"/>
  <c r="EZ34" i="15"/>
  <c r="EZ289" i="15"/>
  <c r="FB281" i="15"/>
  <c r="FC284" i="15"/>
  <c r="FF291" i="15"/>
  <c r="EY241" i="15"/>
  <c r="FD167" i="15"/>
  <c r="FF236" i="15"/>
  <c r="EY267" i="15"/>
  <c r="EZ231" i="15"/>
  <c r="EZ154" i="15"/>
  <c r="EZ212" i="15"/>
  <c r="EZ191" i="15"/>
  <c r="EY66" i="15"/>
  <c r="FC235" i="15"/>
  <c r="FB77" i="15"/>
  <c r="EZ210" i="15"/>
  <c r="EY236" i="15"/>
  <c r="FC123" i="15"/>
  <c r="FC221" i="15"/>
  <c r="EY48" i="15"/>
  <c r="FC178" i="15"/>
  <c r="FA195" i="15"/>
  <c r="EZ189" i="15"/>
  <c r="FA263" i="15"/>
  <c r="FC113" i="15"/>
  <c r="FB72" i="15"/>
  <c r="EZ106" i="15"/>
  <c r="FJ92" i="15"/>
  <c r="FB64" i="15"/>
  <c r="FE18" i="15"/>
  <c r="FE75" i="15"/>
  <c r="FG96" i="15"/>
  <c r="FG114" i="15"/>
  <c r="FG100" i="15"/>
  <c r="FB34" i="15"/>
  <c r="FF288" i="15"/>
  <c r="FF34" i="15"/>
  <c r="EY285" i="15"/>
  <c r="FD285" i="15"/>
  <c r="EY287" i="15"/>
  <c r="FE281" i="15"/>
  <c r="EY281" i="15"/>
  <c r="FA279" i="15"/>
  <c r="EY288" i="15"/>
  <c r="EZ32" i="15"/>
  <c r="FD275" i="15"/>
  <c r="FE208" i="15"/>
  <c r="FC251" i="15"/>
  <c r="FC248" i="15"/>
  <c r="FC155" i="15"/>
  <c r="EY111" i="15"/>
  <c r="FB65" i="15"/>
  <c r="FB253" i="15"/>
  <c r="FD68" i="15"/>
  <c r="EY137" i="15"/>
  <c r="FB180" i="15"/>
  <c r="FC106" i="15"/>
  <c r="FC62" i="15"/>
  <c r="FA158" i="15"/>
  <c r="EZ235" i="15"/>
  <c r="EZ130" i="15"/>
  <c r="FC139" i="15"/>
  <c r="EZ180" i="15"/>
  <c r="FB218" i="15"/>
  <c r="FB74" i="15"/>
  <c r="FB109" i="15"/>
  <c r="FC169" i="15"/>
  <c r="EY90" i="15"/>
  <c r="FJ136" i="15"/>
  <c r="FB260" i="15"/>
  <c r="FF218" i="15"/>
  <c r="FE116" i="15"/>
  <c r="FG157" i="15"/>
  <c r="FG184" i="15"/>
  <c r="FG202" i="15"/>
  <c r="FA292" i="15"/>
  <c r="FD289" i="15"/>
  <c r="FC34" i="15"/>
  <c r="FD291" i="15"/>
  <c r="FB282" i="15"/>
  <c r="FE291" i="15"/>
  <c r="FF282" i="15"/>
  <c r="FC288" i="15"/>
  <c r="EZ287" i="15"/>
  <c r="FE282" i="15"/>
  <c r="FC145" i="15"/>
  <c r="FD142" i="15"/>
  <c r="FF196" i="15"/>
  <c r="EY74" i="15"/>
  <c r="FB192" i="15"/>
  <c r="FB202" i="15"/>
  <c r="EY77" i="15"/>
  <c r="FB168" i="15"/>
  <c r="FA82" i="15"/>
  <c r="FD168" i="15"/>
  <c r="FB185" i="15"/>
  <c r="FA220" i="15"/>
  <c r="EY199" i="15"/>
  <c r="FB159" i="15"/>
  <c r="FA240" i="15"/>
  <c r="EY187" i="15"/>
  <c r="FB222" i="15"/>
  <c r="EZ131" i="15"/>
  <c r="FC233" i="15"/>
  <c r="FB135" i="15"/>
  <c r="FC42" i="15"/>
  <c r="FC41" i="15"/>
  <c r="EY164" i="15"/>
  <c r="FJ153" i="15"/>
  <c r="FE143" i="15"/>
  <c r="FE180" i="15"/>
  <c r="FF93" i="15"/>
  <c r="FG185" i="15"/>
  <c r="FG235" i="15"/>
  <c r="FG41" i="15"/>
  <c r="EZ284" i="15"/>
  <c r="FC286" i="15"/>
  <c r="FC279" i="15"/>
  <c r="FE284" i="15"/>
  <c r="FA284" i="15"/>
  <c r="FD279" i="15"/>
  <c r="FB290" i="15"/>
  <c r="EY280" i="15"/>
  <c r="FB284" i="15"/>
  <c r="FF292" i="15"/>
  <c r="FC188" i="15"/>
  <c r="FE59" i="15"/>
  <c r="FE269" i="15"/>
  <c r="EZ201" i="15"/>
  <c r="FC157" i="15"/>
  <c r="FA103" i="15"/>
  <c r="EY18" i="15"/>
  <c r="EZ114" i="15"/>
  <c r="EZ144" i="15"/>
  <c r="FB148" i="15"/>
  <c r="EY232" i="15"/>
  <c r="FA170" i="15"/>
  <c r="FB212" i="15"/>
  <c r="FB55" i="15"/>
  <c r="FB208" i="15"/>
  <c r="FC241" i="15"/>
  <c r="EY161" i="15"/>
  <c r="FC192" i="15"/>
  <c r="FC73" i="15"/>
  <c r="FC132" i="15"/>
  <c r="FA123" i="15"/>
  <c r="EY28" i="15"/>
  <c r="FB146" i="15"/>
  <c r="EY145" i="15"/>
  <c r="FF121" i="15"/>
  <c r="FA291" i="15"/>
  <c r="FA153" i="15"/>
  <c r="EY207" i="15"/>
  <c r="EY157" i="15"/>
  <c r="FA39" i="15"/>
  <c r="FC153" i="15"/>
  <c r="FA99" i="15"/>
  <c r="FB111" i="15"/>
  <c r="FD254" i="15"/>
  <c r="FC219" i="15"/>
  <c r="EY39" i="15"/>
  <c r="FA51" i="15"/>
  <c r="FC259" i="15"/>
  <c r="FB266" i="15"/>
  <c r="FB163" i="15"/>
  <c r="EZ80" i="15"/>
  <c r="FA135" i="15"/>
  <c r="EY256" i="15"/>
  <c r="EZ50" i="15"/>
  <c r="FB247" i="15"/>
  <c r="EY222" i="15"/>
  <c r="EZ64" i="15"/>
  <c r="FB190" i="15"/>
  <c r="FC238" i="15"/>
  <c r="FA128" i="15"/>
  <c r="FA243" i="15"/>
  <c r="FC236" i="15"/>
  <c r="EZ139" i="15"/>
  <c r="EZ16" i="15"/>
  <c r="FD73" i="15"/>
  <c r="FC138" i="15"/>
  <c r="FC51" i="15"/>
  <c r="FB176" i="15"/>
  <c r="FA67" i="15"/>
  <c r="EZ232" i="15"/>
  <c r="FA88" i="15"/>
  <c r="EZ171" i="15"/>
  <c r="EZ116" i="15"/>
  <c r="FB100" i="15"/>
  <c r="EZ28" i="15"/>
  <c r="FD199" i="15"/>
  <c r="FD147" i="15"/>
  <c r="FD224" i="15"/>
  <c r="FF25" i="15"/>
  <c r="FA233" i="15"/>
  <c r="FC199" i="15"/>
  <c r="EY201" i="15"/>
  <c r="EZ199" i="15"/>
  <c r="EZ111" i="15"/>
  <c r="FD47" i="15"/>
  <c r="FC269" i="15"/>
  <c r="FB105" i="15"/>
  <c r="EY100" i="15"/>
  <c r="FB255" i="15"/>
  <c r="EZ270" i="15"/>
  <c r="FD255" i="15"/>
  <c r="FD222" i="15"/>
  <c r="FD187" i="15"/>
  <c r="FE247" i="15"/>
  <c r="FD239" i="15"/>
  <c r="FD267" i="15"/>
  <c r="FD155" i="15"/>
  <c r="FE154" i="15"/>
  <c r="FE24" i="15"/>
  <c r="FE136" i="15"/>
  <c r="FF104" i="15"/>
  <c r="FE254" i="15"/>
  <c r="FF129" i="15"/>
  <c r="FE140" i="15"/>
  <c r="FE66" i="15"/>
  <c r="FF132" i="15"/>
  <c r="FA256" i="15"/>
  <c r="FE206" i="15"/>
  <c r="FF276" i="15"/>
  <c r="FE146" i="15"/>
  <c r="FF130" i="15"/>
  <c r="FE60" i="15"/>
  <c r="FE263" i="15"/>
  <c r="FE234" i="15"/>
  <c r="FD257" i="15"/>
  <c r="FE28" i="15"/>
  <c r="FF191" i="15"/>
  <c r="FC291" i="15"/>
  <c r="FB17" i="15"/>
  <c r="EZ222" i="15"/>
  <c r="EY228" i="15"/>
  <c r="FA177" i="15"/>
  <c r="EZ87" i="15"/>
  <c r="FC228" i="15"/>
  <c r="FA251" i="15"/>
  <c r="FE81" i="15"/>
  <c r="EY105" i="15"/>
  <c r="EZ39" i="15"/>
  <c r="EY131" i="15"/>
  <c r="FA64" i="15"/>
  <c r="FC234" i="15"/>
  <c r="FA221" i="15"/>
  <c r="EZ248" i="15"/>
  <c r="EZ223" i="15"/>
  <c r="EZ155" i="15"/>
  <c r="FA83" i="15"/>
  <c r="FB126" i="15"/>
  <c r="FB235" i="15"/>
  <c r="FB156" i="15"/>
  <c r="FA144" i="15"/>
  <c r="FA209" i="15"/>
  <c r="FA253" i="15"/>
  <c r="FB45" i="15"/>
  <c r="EZ56" i="15"/>
  <c r="EY21" i="15"/>
  <c r="FA271" i="15"/>
  <c r="FD94" i="15"/>
  <c r="FB256" i="15"/>
  <c r="EY179" i="15"/>
  <c r="EZ176" i="15"/>
  <c r="EY16" i="15"/>
  <c r="FB41" i="15"/>
  <c r="FC58" i="15"/>
  <c r="EZ48" i="15"/>
  <c r="FB23" i="15"/>
  <c r="FB276" i="15"/>
  <c r="FB29" i="15"/>
  <c r="FD32" i="15"/>
  <c r="FD207" i="15"/>
  <c r="FE63" i="15"/>
  <c r="FE112" i="15"/>
  <c r="FB259" i="15"/>
  <c r="EZ61" i="15"/>
  <c r="FA228" i="15"/>
  <c r="FA270" i="15"/>
  <c r="FA22" i="15"/>
  <c r="FD173" i="15"/>
  <c r="FC222" i="15"/>
  <c r="EZ249" i="15"/>
  <c r="FA97" i="15"/>
  <c r="FB84" i="15"/>
  <c r="FB143" i="15"/>
  <c r="FD247" i="15"/>
  <c r="FD106" i="15"/>
  <c r="FD220" i="15"/>
  <c r="FF203" i="15"/>
  <c r="FD23" i="15"/>
  <c r="FD108" i="15"/>
  <c r="FD27" i="15"/>
  <c r="FE23" i="15"/>
  <c r="FF99" i="15"/>
  <c r="FE178" i="15"/>
  <c r="FE256" i="15"/>
  <c r="FF140" i="15"/>
  <c r="FF143" i="15"/>
  <c r="FF40" i="15"/>
  <c r="FF23" i="15"/>
  <c r="FE191" i="15"/>
  <c r="FA191" i="15"/>
  <c r="FF176" i="15"/>
  <c r="FE41" i="15"/>
  <c r="FF94" i="15"/>
  <c r="FE194" i="15"/>
  <c r="FE10" i="15"/>
  <c r="FE152" i="15"/>
  <c r="FE221" i="15"/>
  <c r="FF254" i="15"/>
  <c r="FF239" i="15"/>
  <c r="FE196" i="15"/>
  <c r="FD76" i="15"/>
  <c r="FE280" i="15"/>
  <c r="EZ123" i="15"/>
  <c r="FB82" i="15"/>
  <c r="EZ76" i="15"/>
  <c r="FA119" i="15"/>
  <c r="FC253" i="15"/>
  <c r="FA223" i="15"/>
  <c r="FA254" i="15"/>
  <c r="FE78" i="15"/>
  <c r="FC202" i="15"/>
  <c r="FA71" i="15"/>
  <c r="EY60" i="15"/>
  <c r="EZ221" i="15"/>
  <c r="FB210" i="15"/>
  <c r="FB90" i="15"/>
  <c r="EY92" i="15"/>
  <c r="FA250" i="15"/>
  <c r="EY153" i="15"/>
  <c r="EZ174" i="15"/>
  <c r="EY200" i="15"/>
  <c r="EZ196" i="15"/>
  <c r="EZ143" i="15"/>
  <c r="EZ208" i="15"/>
  <c r="FB110" i="15"/>
  <c r="FC26" i="15"/>
  <c r="EY266" i="15"/>
  <c r="FC243" i="15"/>
  <c r="FC94" i="15"/>
  <c r="FA148" i="15"/>
  <c r="FE153" i="15"/>
  <c r="FC92" i="15"/>
  <c r="FC81" i="15"/>
  <c r="FA200" i="15"/>
  <c r="FC271" i="15"/>
  <c r="EZ138" i="15"/>
  <c r="FC255" i="15"/>
  <c r="FA227" i="15"/>
  <c r="EZ22" i="15"/>
  <c r="FB24" i="15"/>
  <c r="FA255" i="15"/>
  <c r="FD67" i="15"/>
  <c r="FD137" i="15"/>
  <c r="FF257" i="15"/>
  <c r="FC122" i="15"/>
  <c r="FA31" i="15"/>
  <c r="FB171" i="15"/>
  <c r="FC195" i="15"/>
  <c r="FA116" i="15"/>
  <c r="EZ25" i="15"/>
  <c r="FD63" i="15"/>
  <c r="FB200" i="15"/>
  <c r="FB265" i="15"/>
  <c r="FB267" i="15"/>
  <c r="FB19" i="15"/>
  <c r="FA23" i="15"/>
  <c r="FD8" i="15"/>
  <c r="FD217" i="15"/>
  <c r="FD52" i="15"/>
  <c r="FF154" i="15"/>
  <c r="FD206" i="15"/>
  <c r="FD120" i="15"/>
  <c r="FD103" i="15"/>
  <c r="FF8" i="15"/>
  <c r="FE207" i="15"/>
  <c r="FF157" i="15"/>
  <c r="FE264" i="15"/>
  <c r="FF200" i="15"/>
  <c r="FE227" i="15"/>
  <c r="FE237" i="15"/>
  <c r="FF256" i="15"/>
  <c r="FF146" i="15"/>
  <c r="FA47" i="15"/>
  <c r="FF255" i="15"/>
  <c r="FF61" i="15"/>
  <c r="FE115" i="15"/>
  <c r="FF142" i="15"/>
  <c r="FF219" i="15"/>
  <c r="FC100" i="15"/>
  <c r="FD202" i="15"/>
  <c r="FF271" i="15"/>
  <c r="FE90" i="15"/>
  <c r="FG239" i="15"/>
  <c r="FF286" i="15"/>
  <c r="EZ104" i="15"/>
  <c r="FB203" i="15"/>
  <c r="FC217" i="15"/>
  <c r="EZ179" i="15"/>
  <c r="FB196" i="15"/>
  <c r="FB225" i="15"/>
  <c r="FA21" i="15"/>
  <c r="FE273" i="15"/>
  <c r="FA41" i="15"/>
  <c r="EY255" i="15"/>
  <c r="EZ269" i="15"/>
  <c r="FA151" i="15"/>
  <c r="FC247" i="15"/>
  <c r="FA80" i="15"/>
  <c r="EY8" i="15"/>
  <c r="FB273" i="15"/>
  <c r="EY257" i="15"/>
  <c r="FA40" i="15"/>
  <c r="FC196" i="15"/>
  <c r="FB140" i="15"/>
  <c r="FA139" i="15"/>
  <c r="FA237" i="15"/>
  <c r="FB71" i="15"/>
  <c r="FA205" i="15"/>
  <c r="FA266" i="15"/>
  <c r="EZ205" i="15"/>
  <c r="EZ120" i="15"/>
  <c r="EZ267" i="15"/>
  <c r="FF47" i="15"/>
  <c r="FC208" i="15"/>
  <c r="FC162" i="15"/>
  <c r="FB39" i="15"/>
  <c r="FC260" i="15"/>
  <c r="EY45" i="15"/>
  <c r="EZ99" i="15"/>
  <c r="EZ151" i="15"/>
  <c r="FB18" i="15"/>
  <c r="EZ100" i="15"/>
  <c r="EZ79" i="15"/>
  <c r="FD125" i="15"/>
  <c r="FD39" i="15"/>
  <c r="FF180" i="15"/>
  <c r="FB56" i="15"/>
  <c r="FB170" i="15"/>
  <c r="EY250" i="15"/>
  <c r="EY269" i="15"/>
  <c r="FA100" i="15"/>
  <c r="FB43" i="15"/>
  <c r="FD121" i="15"/>
  <c r="FA269" i="15"/>
  <c r="FB58" i="15"/>
  <c r="FA17" i="15"/>
  <c r="FB254" i="15"/>
  <c r="FB270" i="15"/>
  <c r="FD130" i="15"/>
  <c r="FD205" i="15"/>
  <c r="FD58" i="15"/>
  <c r="FF20" i="15"/>
  <c r="FD132" i="15"/>
  <c r="FD64" i="15"/>
  <c r="FD41" i="15"/>
  <c r="FF168" i="15"/>
  <c r="FE177" i="15"/>
  <c r="FF60" i="15"/>
  <c r="FE162" i="15"/>
  <c r="FF42" i="15"/>
  <c r="FF67" i="15"/>
  <c r="FF156" i="15"/>
  <c r="FF28" i="15"/>
  <c r="FF266" i="15"/>
  <c r="FA78" i="15"/>
  <c r="FF212" i="15"/>
  <c r="FE238" i="15"/>
  <c r="FE42" i="15"/>
  <c r="FF162" i="15"/>
  <c r="FF16" i="15"/>
  <c r="FC116" i="15"/>
  <c r="FD196" i="15"/>
  <c r="FF45" i="15"/>
  <c r="FE74" i="15"/>
  <c r="FJ218" i="15"/>
  <c r="FG55" i="15"/>
  <c r="EZ125" i="15"/>
  <c r="FC23" i="15"/>
  <c r="EY138" i="15"/>
  <c r="EY106" i="15"/>
  <c r="EZ93" i="15"/>
  <c r="EY83" i="15"/>
  <c r="EZ186" i="15"/>
  <c r="FA75" i="15"/>
  <c r="FE137" i="15"/>
  <c r="FC146" i="15"/>
  <c r="EZ240" i="15"/>
  <c r="EZ98" i="15"/>
  <c r="EY57" i="15"/>
  <c r="EY136" i="15"/>
  <c r="EZ129" i="15"/>
  <c r="FA186" i="15"/>
  <c r="FC110" i="15"/>
  <c r="EY177" i="15"/>
  <c r="FB226" i="15"/>
  <c r="EY49" i="15"/>
  <c r="FC50" i="15"/>
  <c r="FC76" i="15"/>
  <c r="EZ200" i="15"/>
  <c r="FB151" i="15"/>
  <c r="EY56" i="15"/>
  <c r="FB191" i="15"/>
  <c r="FB108" i="15"/>
  <c r="EZ175" i="15"/>
  <c r="FB63" i="15"/>
  <c r="FF48" i="15"/>
  <c r="EZ168" i="15"/>
  <c r="EY258" i="15"/>
  <c r="FA157" i="15"/>
  <c r="EY151" i="15"/>
  <c r="EZ238" i="15"/>
  <c r="FB177" i="15"/>
  <c r="FB248" i="15"/>
  <c r="EZ19" i="15"/>
  <c r="FB26" i="15"/>
  <c r="EZ148" i="15"/>
  <c r="FD215" i="15"/>
  <c r="FD111" i="15"/>
  <c r="FE20" i="15"/>
  <c r="FC167" i="15"/>
  <c r="FB125" i="15"/>
  <c r="FB220" i="15"/>
  <c r="EY130" i="15"/>
  <c r="EZ75" i="15"/>
  <c r="FB20" i="15"/>
  <c r="FD270" i="15"/>
  <c r="FA275" i="15"/>
  <c r="FC173" i="15"/>
  <c r="FB59" i="15"/>
  <c r="FB78" i="15"/>
  <c r="FB139" i="15"/>
  <c r="FD97" i="15"/>
  <c r="FD28" i="15"/>
  <c r="FD89" i="15"/>
  <c r="FE47" i="15"/>
  <c r="FD265" i="15"/>
  <c r="FD232" i="15"/>
  <c r="FD233" i="15"/>
  <c r="FE185" i="15"/>
  <c r="FE124" i="15"/>
  <c r="FE96" i="15"/>
  <c r="FF274" i="15"/>
  <c r="FE46" i="15"/>
  <c r="FF51" i="15"/>
  <c r="FF215" i="15"/>
  <c r="FE61" i="15"/>
  <c r="FF65" i="15"/>
  <c r="FE228" i="15"/>
  <c r="FF119" i="15"/>
  <c r="FF187" i="15"/>
  <c r="FF161" i="15"/>
  <c r="FE204" i="15"/>
  <c r="FF192" i="15"/>
  <c r="FA184" i="15"/>
  <c r="FF87" i="15"/>
  <c r="FE113" i="15"/>
  <c r="FG154" i="15"/>
  <c r="FE135" i="15"/>
  <c r="EY25" i="15"/>
  <c r="EZ57" i="15"/>
  <c r="EY251" i="15"/>
  <c r="FA208" i="15"/>
  <c r="FA77" i="15"/>
  <c r="FA46" i="15"/>
  <c r="FD193" i="15"/>
  <c r="EY202" i="15"/>
  <c r="FA120" i="15"/>
  <c r="FB233" i="15"/>
  <c r="FC131" i="15"/>
  <c r="EZ89" i="15"/>
  <c r="EZ49" i="15"/>
  <c r="FC218" i="15"/>
  <c r="FC20" i="15"/>
  <c r="EY129" i="15"/>
  <c r="EY107" i="15"/>
  <c r="EZ258" i="15"/>
  <c r="EY127" i="15"/>
  <c r="FC63" i="15"/>
  <c r="FC163" i="15"/>
  <c r="FC152" i="15"/>
  <c r="EY82" i="15"/>
  <c r="EY170" i="15"/>
  <c r="EZ206" i="15"/>
  <c r="EY116" i="15"/>
  <c r="EZ253" i="15"/>
  <c r="FA30" i="15"/>
  <c r="EZ72" i="15"/>
  <c r="FB215" i="15"/>
  <c r="FC28" i="15"/>
  <c r="EY47" i="15"/>
  <c r="EY223" i="15"/>
  <c r="FA145" i="15"/>
  <c r="FA93" i="15"/>
  <c r="FB160" i="15"/>
  <c r="EZ29" i="15"/>
  <c r="FA111" i="15"/>
  <c r="EZ26" i="15"/>
  <c r="FD212" i="15"/>
  <c r="FD80" i="15"/>
  <c r="FE19" i="15"/>
  <c r="EY237" i="15"/>
  <c r="FA192" i="15"/>
  <c r="FA98" i="15"/>
  <c r="FB183" i="15"/>
  <c r="EZ68" i="15"/>
  <c r="EZ142" i="15"/>
  <c r="FD195" i="15"/>
  <c r="FA74" i="15"/>
  <c r="FC140" i="15"/>
  <c r="EZ255" i="15"/>
  <c r="EZ30" i="15"/>
  <c r="EZ27" i="15"/>
  <c r="FD178" i="15"/>
  <c r="FD138" i="15"/>
  <c r="FD234" i="15"/>
  <c r="FF97" i="15"/>
  <c r="FD66" i="15"/>
  <c r="FD253" i="15"/>
  <c r="FD116" i="15"/>
  <c r="FE121" i="15"/>
  <c r="FE192" i="15"/>
  <c r="FE203" i="15"/>
  <c r="FF155" i="15"/>
  <c r="FE267" i="15"/>
  <c r="FF141" i="15"/>
  <c r="FE160" i="15"/>
  <c r="FF248" i="15"/>
  <c r="FF171" i="15"/>
  <c r="FF32" i="15"/>
  <c r="EY286" i="15"/>
  <c r="FF226" i="15"/>
  <c r="FC232" i="15"/>
  <c r="FB92" i="15"/>
  <c r="EY27" i="15"/>
  <c r="FB251" i="15"/>
  <c r="FC147" i="15"/>
  <c r="EY162" i="15"/>
  <c r="FD151" i="15"/>
  <c r="FC136" i="15"/>
  <c r="FC66" i="15"/>
  <c r="EY121" i="15"/>
  <c r="FB269" i="15"/>
  <c r="FA242" i="15"/>
  <c r="FC187" i="15"/>
  <c r="FC193" i="15"/>
  <c r="EZ55" i="15"/>
  <c r="EZ234" i="15"/>
  <c r="FA219" i="15"/>
  <c r="FB272" i="15"/>
  <c r="EZ183" i="15"/>
  <c r="EZ273" i="15"/>
  <c r="FA44" i="15"/>
  <c r="EY63" i="15"/>
  <c r="FB130" i="15"/>
  <c r="FB249" i="15"/>
  <c r="EY275" i="15"/>
  <c r="EY67" i="15"/>
  <c r="FA202" i="15"/>
  <c r="FD241" i="15"/>
  <c r="EZ115" i="15"/>
  <c r="FB205" i="15"/>
  <c r="FC137" i="15"/>
  <c r="EZ178" i="15"/>
  <c r="FB242" i="15"/>
  <c r="FC151" i="15"/>
  <c r="FA239" i="15"/>
  <c r="FA156" i="15"/>
  <c r="FA18" i="15"/>
  <c r="FA10" i="15"/>
  <c r="FD209" i="15"/>
  <c r="FD46" i="15"/>
  <c r="FD260" i="15"/>
  <c r="FF95" i="15"/>
  <c r="FB145" i="15"/>
  <c r="FC144" i="15"/>
  <c r="EZ220" i="15"/>
  <c r="EY78" i="15"/>
  <c r="FB271" i="15"/>
  <c r="EZ31" i="15"/>
  <c r="FD72" i="15"/>
  <c r="FB227" i="15"/>
  <c r="EY271" i="15"/>
  <c r="FB62" i="15"/>
  <c r="FA24" i="15"/>
  <c r="FB21" i="15"/>
  <c r="FD225" i="15"/>
  <c r="FD65" i="15"/>
  <c r="FD26" i="15"/>
  <c r="FF199" i="15"/>
  <c r="FD240" i="15"/>
  <c r="FD274" i="15"/>
  <c r="FD90" i="15"/>
  <c r="FE79" i="15"/>
  <c r="FE270" i="15"/>
  <c r="FF216" i="15"/>
  <c r="FE98" i="15"/>
  <c r="FF57" i="15"/>
  <c r="FE268" i="15"/>
  <c r="FE76" i="15"/>
  <c r="FF195" i="15"/>
  <c r="FF202" i="15"/>
  <c r="FE29" i="15"/>
  <c r="FE45" i="15"/>
  <c r="FE161" i="15"/>
  <c r="FF189" i="15"/>
  <c r="FF222" i="15"/>
  <c r="FF249" i="15"/>
  <c r="FC31" i="15"/>
  <c r="FF265" i="15"/>
  <c r="FE289" i="15"/>
  <c r="EY226" i="15"/>
  <c r="EY159" i="15"/>
  <c r="EY140" i="15"/>
  <c r="FA204" i="15"/>
  <c r="FA131" i="15"/>
  <c r="FC185" i="15"/>
  <c r="FC276" i="15"/>
  <c r="FD95" i="15"/>
  <c r="EZ96" i="15"/>
  <c r="FA235" i="15"/>
  <c r="FA32" i="15"/>
  <c r="EZ42" i="15"/>
  <c r="EY79" i="15"/>
  <c r="FC205" i="15"/>
  <c r="EZ275" i="15"/>
  <c r="EY272" i="15"/>
  <c r="FB131" i="15"/>
  <c r="FC266" i="15"/>
  <c r="FA185" i="15"/>
  <c r="FC90" i="15"/>
  <c r="EY94" i="15"/>
  <c r="EY142" i="15"/>
  <c r="FC87" i="15"/>
  <c r="FC242" i="15"/>
  <c r="FB243" i="15"/>
  <c r="FC189" i="15"/>
  <c r="EY135" i="15"/>
  <c r="FB127" i="15"/>
  <c r="FD91" i="15"/>
  <c r="FA272" i="15"/>
  <c r="FA218" i="15"/>
  <c r="FC143" i="15"/>
  <c r="FC184" i="15"/>
  <c r="EZ272" i="15"/>
  <c r="FB51" i="15"/>
  <c r="FA217" i="15"/>
  <c r="FA222" i="15"/>
  <c r="FA28" i="15"/>
  <c r="FA143" i="15"/>
  <c r="FD81" i="15"/>
  <c r="FD256" i="15"/>
  <c r="FD252" i="15"/>
  <c r="FF30" i="15"/>
  <c r="EY238" i="15"/>
  <c r="EZ127" i="15"/>
  <c r="EZ77" i="15"/>
  <c r="FB136" i="15"/>
  <c r="EZ18" i="15"/>
  <c r="FB8" i="15"/>
  <c r="FD107" i="15"/>
  <c r="EZ259" i="15"/>
  <c r="EY91" i="15"/>
  <c r="FA8" i="15"/>
  <c r="FA29" i="15"/>
  <c r="FA26" i="15"/>
  <c r="FD56" i="15"/>
  <c r="FD268" i="15"/>
  <c r="FD172" i="15"/>
  <c r="FF122" i="15"/>
  <c r="FD190" i="15"/>
  <c r="FD61" i="15"/>
  <c r="FD31" i="15"/>
  <c r="FE95" i="15"/>
  <c r="FF244" i="15"/>
  <c r="FE58" i="15"/>
  <c r="FF264" i="15"/>
  <c r="FF207" i="15"/>
  <c r="FE250" i="15"/>
  <c r="FF88" i="15"/>
  <c r="FE249" i="15"/>
  <c r="FE202" i="15"/>
  <c r="FF89" i="15"/>
  <c r="FD263" i="15"/>
  <c r="FF190" i="15"/>
  <c r="FE40" i="15"/>
  <c r="FF258" i="15"/>
  <c r="FF201" i="15"/>
  <c r="EY221" i="15"/>
  <c r="FF160" i="15"/>
  <c r="EY292" i="15"/>
  <c r="EY43" i="15"/>
  <c r="FA125" i="15"/>
  <c r="FB87" i="15"/>
  <c r="EY119" i="15"/>
  <c r="FC93" i="15"/>
  <c r="FB46" i="15"/>
  <c r="FB116" i="15"/>
  <c r="FD231" i="15"/>
  <c r="FB258" i="15"/>
  <c r="EZ274" i="15"/>
  <c r="FC174" i="15"/>
  <c r="EY248" i="15"/>
  <c r="EZ41" i="15"/>
  <c r="FB169" i="15"/>
  <c r="FB252" i="15"/>
  <c r="EY80" i="15"/>
  <c r="EY113" i="15"/>
  <c r="EZ88" i="15"/>
  <c r="FA247" i="15"/>
  <c r="FA50" i="15"/>
  <c r="FB93" i="15"/>
  <c r="EZ241" i="15"/>
  <c r="FA106" i="15"/>
  <c r="EY274" i="15"/>
  <c r="EZ159" i="15"/>
  <c r="FC29" i="15"/>
  <c r="EZ44" i="15"/>
  <c r="EY19" i="15"/>
  <c r="FD200" i="15"/>
  <c r="EZ225" i="15"/>
  <c r="EZ247" i="15"/>
  <c r="FC124" i="15"/>
  <c r="EY231" i="15"/>
  <c r="FA207" i="15"/>
  <c r="EY108" i="15"/>
  <c r="FC210" i="15"/>
  <c r="FB22" i="15"/>
  <c r="EZ276" i="15"/>
  <c r="EZ21" i="15"/>
  <c r="FD242" i="15"/>
  <c r="FD228" i="15"/>
  <c r="FD77" i="15"/>
  <c r="FF31" i="15"/>
  <c r="FC82" i="15"/>
  <c r="FA57" i="15"/>
  <c r="FA160" i="15"/>
  <c r="FC211" i="15"/>
  <c r="FA273" i="15"/>
  <c r="EZ23" i="15"/>
  <c r="FD25" i="15"/>
  <c r="FB195" i="15"/>
  <c r="FA45" i="15"/>
  <c r="FB79" i="15"/>
  <c r="FA27" i="15"/>
  <c r="FA52" i="15"/>
  <c r="FD24" i="15"/>
  <c r="FD175" i="15"/>
  <c r="FF81" i="15"/>
  <c r="FF115" i="15"/>
  <c r="FD110" i="15"/>
  <c r="FD269" i="15"/>
  <c r="FE193" i="15"/>
  <c r="FF259" i="15"/>
  <c r="FE89" i="15"/>
  <c r="FF74" i="15"/>
  <c r="FF135" i="15"/>
  <c r="FE132" i="15"/>
  <c r="FF84" i="15"/>
  <c r="FF243" i="15"/>
  <c r="FE184" i="15"/>
  <c r="FC59" i="15"/>
  <c r="FA285" i="15"/>
  <c r="FB188" i="15"/>
  <c r="FB123" i="15"/>
  <c r="EY89" i="15"/>
  <c r="FC30" i="15"/>
  <c r="FC108" i="15"/>
  <c r="EZ215" i="15"/>
  <c r="FA110" i="15"/>
  <c r="FD176" i="15"/>
  <c r="EZ233" i="15"/>
  <c r="FA194" i="15"/>
  <c r="FA196" i="15"/>
  <c r="FA129" i="15"/>
  <c r="EY98" i="15"/>
  <c r="EY124" i="15"/>
  <c r="FC97" i="15"/>
  <c r="FC268" i="15"/>
  <c r="EZ256" i="15"/>
  <c r="EZ158" i="15"/>
  <c r="FA115" i="15"/>
  <c r="FC10" i="15"/>
  <c r="FC52" i="15"/>
  <c r="EY211" i="15"/>
  <c r="EY31" i="15"/>
  <c r="EZ224" i="15"/>
  <c r="FB162" i="15"/>
  <c r="EY185" i="15"/>
  <c r="EZ109" i="15"/>
  <c r="FB25" i="15"/>
  <c r="FD99" i="15"/>
  <c r="FB129" i="15"/>
  <c r="FC239" i="15"/>
  <c r="FA163" i="15"/>
  <c r="FC128" i="15"/>
  <c r="EY176" i="15"/>
  <c r="FB231" i="15"/>
  <c r="FA112" i="15"/>
  <c r="FB32" i="15"/>
  <c r="FB30" i="15"/>
  <c r="EZ62" i="15"/>
  <c r="FD194" i="15"/>
  <c r="FD276" i="15"/>
  <c r="FD219" i="15"/>
  <c r="FE172" i="15"/>
  <c r="FB132" i="15"/>
  <c r="FA264" i="15"/>
  <c r="FC78" i="15"/>
  <c r="EZ252" i="15"/>
  <c r="FA79" i="15"/>
  <c r="FA63" i="15"/>
  <c r="FD96" i="15"/>
  <c r="EY194" i="15"/>
  <c r="EZ60" i="15"/>
  <c r="FA43" i="15"/>
  <c r="EZ91" i="15"/>
  <c r="FB27" i="15"/>
  <c r="FD248" i="15"/>
  <c r="FD153" i="15"/>
  <c r="FF75" i="15"/>
  <c r="FD189" i="15"/>
  <c r="FD171" i="15"/>
  <c r="FD156" i="15"/>
  <c r="FE67" i="15"/>
  <c r="FF18" i="15"/>
  <c r="FF188" i="15"/>
  <c r="FF227" i="15"/>
  <c r="FE62" i="15"/>
  <c r="FF98" i="15"/>
  <c r="FF144" i="15"/>
  <c r="FF242" i="15"/>
  <c r="FF27" i="15"/>
  <c r="FB179" i="15"/>
  <c r="FD42" i="15"/>
  <c r="FD74" i="15"/>
  <c r="FE138" i="15"/>
  <c r="FE190" i="15"/>
  <c r="FF206" i="15"/>
  <c r="FE226" i="15"/>
  <c r="FF172" i="15"/>
  <c r="FD258" i="15"/>
  <c r="FC285" i="15"/>
  <c r="EY215" i="15"/>
  <c r="EY184" i="15"/>
  <c r="FC207" i="15"/>
  <c r="FA76" i="15"/>
  <c r="FA274" i="15"/>
  <c r="EY247" i="15"/>
  <c r="EZ84" i="15"/>
  <c r="FD259" i="15"/>
  <c r="FC135" i="15"/>
  <c r="EZ81" i="15"/>
  <c r="FC39" i="15"/>
  <c r="FB221" i="15"/>
  <c r="EY71" i="15"/>
  <c r="FC224" i="15"/>
  <c r="FA122" i="15"/>
  <c r="FA108" i="15"/>
  <c r="FC183" i="15"/>
  <c r="FB184" i="15"/>
  <c r="EZ266" i="15"/>
  <c r="FB178" i="15"/>
  <c r="EZ136" i="15"/>
  <c r="FC46" i="15"/>
  <c r="FC161" i="15"/>
  <c r="FB207" i="15"/>
  <c r="EY249" i="15"/>
  <c r="FA159" i="15"/>
  <c r="FB40" i="15"/>
  <c r="EZ251" i="15"/>
  <c r="FD126" i="15"/>
  <c r="FA190" i="15"/>
  <c r="FA241" i="15"/>
  <c r="FB137" i="15"/>
  <c r="FC68" i="15"/>
  <c r="EY122" i="15"/>
  <c r="EZ146" i="15"/>
  <c r="FC72" i="15"/>
  <c r="FB47" i="15"/>
  <c r="EZ271" i="15"/>
  <c r="FA94" i="15"/>
  <c r="FD113" i="15"/>
  <c r="FD163" i="15"/>
  <c r="FD44" i="15"/>
  <c r="FE108" i="15"/>
  <c r="FC125" i="15"/>
  <c r="FA141" i="15"/>
  <c r="FC40" i="15"/>
  <c r="FB240" i="15"/>
  <c r="FB95" i="15"/>
  <c r="FD271" i="15"/>
  <c r="FB244" i="15"/>
  <c r="FA132" i="15"/>
  <c r="FC8" i="15"/>
  <c r="FA107" i="15"/>
  <c r="EZ95" i="15"/>
  <c r="FB16" i="15"/>
  <c r="FD131" i="15"/>
  <c r="FD249" i="15"/>
  <c r="FE52" i="15"/>
  <c r="FD160" i="15"/>
  <c r="FD144" i="15"/>
  <c r="FD208" i="15"/>
  <c r="FF241" i="15"/>
  <c r="FF167" i="15"/>
  <c r="FF66" i="15"/>
  <c r="FF224" i="15"/>
  <c r="FE201" i="15"/>
  <c r="FF209" i="15"/>
  <c r="FE25" i="15"/>
  <c r="FF268" i="15"/>
  <c r="FE275" i="15"/>
  <c r="FA174" i="15"/>
  <c r="FD57" i="15"/>
  <c r="FE209" i="15"/>
  <c r="FE260" i="15"/>
  <c r="FE217" i="15"/>
  <c r="EY46" i="15"/>
  <c r="FA105" i="15"/>
  <c r="EY84" i="15"/>
  <c r="FD143" i="15"/>
  <c r="EY20" i="15"/>
  <c r="FF21" i="15"/>
  <c r="FD48" i="15"/>
  <c r="FE71" i="15"/>
  <c r="FE93" i="15"/>
  <c r="FE173" i="15"/>
  <c r="FF247" i="15"/>
  <c r="FF136" i="15"/>
  <c r="FA276" i="15"/>
  <c r="FE179" i="15"/>
  <c r="FE223" i="15"/>
  <c r="FE215" i="15"/>
  <c r="FF125" i="15"/>
  <c r="FE100" i="15"/>
  <c r="EY30" i="15"/>
  <c r="EY205" i="15"/>
  <c r="FE49" i="15"/>
  <c r="FF63" i="15"/>
  <c r="EY132" i="15"/>
  <c r="EY224" i="15"/>
  <c r="FE123" i="15"/>
  <c r="FG287" i="15"/>
  <c r="FG200" i="15"/>
  <c r="FG61" i="15"/>
  <c r="FG25" i="15"/>
  <c r="FG123" i="15"/>
  <c r="FG174" i="15"/>
  <c r="FG112" i="15"/>
  <c r="FG193" i="15"/>
  <c r="FG170" i="15"/>
  <c r="FG50" i="15"/>
  <c r="FG217" i="15"/>
  <c r="FG223" i="15"/>
  <c r="EZ46" i="15"/>
  <c r="FH141" i="15"/>
  <c r="FH123" i="15"/>
  <c r="FH233" i="15"/>
  <c r="FH237" i="15"/>
  <c r="FH96" i="15"/>
  <c r="FH273" i="15"/>
  <c r="FH238" i="15"/>
  <c r="FH158" i="15"/>
  <c r="FH31" i="15"/>
  <c r="FH183" i="15"/>
  <c r="FH27" i="15"/>
  <c r="FH226" i="15"/>
  <c r="FH254" i="15"/>
  <c r="FH222" i="15"/>
  <c r="FH193" i="15"/>
  <c r="FH160" i="15"/>
  <c r="FH211" i="15"/>
  <c r="FH103" i="15"/>
  <c r="FH93" i="15"/>
  <c r="FE33" i="15"/>
  <c r="FI95" i="15"/>
  <c r="FI49" i="15"/>
  <c r="FI98" i="15"/>
  <c r="FI76" i="15"/>
  <c r="FI79" i="15"/>
  <c r="FI247" i="15"/>
  <c r="FI78" i="15"/>
  <c r="FI43" i="15"/>
  <c r="FI112" i="15"/>
  <c r="FI130" i="15"/>
  <c r="FI144" i="15"/>
  <c r="FI217" i="15"/>
  <c r="FI100" i="15"/>
  <c r="FI185" i="15"/>
  <c r="FC71" i="15"/>
  <c r="FA84" i="15"/>
  <c r="FE22" i="15"/>
  <c r="EZ66" i="15"/>
  <c r="FG255" i="15"/>
  <c r="FH135" i="15"/>
  <c r="FH25" i="15"/>
  <c r="FI138" i="15"/>
  <c r="FI177" i="15"/>
  <c r="FB155" i="15"/>
  <c r="FB224" i="15"/>
  <c r="FD184" i="15"/>
  <c r="FD115" i="15"/>
  <c r="EZ260" i="15"/>
  <c r="FE105" i="15"/>
  <c r="FF151" i="15"/>
  <c r="FE167" i="15"/>
  <c r="FE159" i="15"/>
  <c r="FE26" i="15"/>
  <c r="FE205" i="15"/>
  <c r="FF100" i="15"/>
  <c r="FF73" i="15"/>
  <c r="FF170" i="15"/>
  <c r="FE219" i="15"/>
  <c r="FE128" i="15"/>
  <c r="FF158" i="15"/>
  <c r="FF263" i="15"/>
  <c r="EY110" i="15"/>
  <c r="FC168" i="15"/>
  <c r="FE119" i="15"/>
  <c r="FE83" i="15"/>
  <c r="FA152" i="15"/>
  <c r="FB114" i="15"/>
  <c r="FB107" i="15"/>
  <c r="FG257" i="15"/>
  <c r="FG159" i="15"/>
  <c r="FG290" i="15"/>
  <c r="FG142" i="15"/>
  <c r="FG141" i="15"/>
  <c r="FG175" i="15"/>
  <c r="FG138" i="15"/>
  <c r="FG51" i="15"/>
  <c r="FG124" i="15"/>
  <c r="FG156" i="15"/>
  <c r="FG148" i="15"/>
  <c r="FG288" i="15"/>
  <c r="FC142" i="15"/>
  <c r="FH66" i="15"/>
  <c r="FH155" i="15"/>
  <c r="FH260" i="15"/>
  <c r="FH34" i="15"/>
  <c r="FH228" i="15"/>
  <c r="FH168" i="15"/>
  <c r="FH140" i="15"/>
  <c r="FH235" i="15"/>
  <c r="FH72" i="15"/>
  <c r="FH186" i="15"/>
  <c r="FH195" i="15"/>
  <c r="FH32" i="15"/>
  <c r="FH99" i="15"/>
  <c r="FH167" i="15"/>
  <c r="FH56" i="15"/>
  <c r="FH148" i="15"/>
  <c r="FH285" i="15"/>
  <c r="FH98" i="15"/>
  <c r="FH240" i="15"/>
  <c r="EZ33" i="15"/>
  <c r="FI292" i="15"/>
  <c r="FI142" i="15"/>
  <c r="FI257" i="15"/>
  <c r="FI129" i="15"/>
  <c r="FI110" i="15"/>
  <c r="FI158" i="15"/>
  <c r="FI109" i="15"/>
  <c r="FI123" i="15"/>
  <c r="FI223" i="15"/>
  <c r="FI266" i="15"/>
  <c r="FI154" i="15"/>
  <c r="FI218" i="15"/>
  <c r="FI57" i="15"/>
  <c r="FI193" i="15"/>
  <c r="FA225" i="15"/>
  <c r="FA206" i="15"/>
  <c r="FI60" i="15"/>
  <c r="FA72" i="15"/>
  <c r="EZ92" i="15"/>
  <c r="EZ219" i="15"/>
  <c r="FD93" i="15"/>
  <c r="FA20" i="15"/>
  <c r="FF55" i="15"/>
  <c r="FF217" i="15"/>
  <c r="FE248" i="15"/>
  <c r="FE130" i="15"/>
  <c r="FF139" i="15"/>
  <c r="FF205" i="15"/>
  <c r="FE187" i="15"/>
  <c r="FE141" i="15"/>
  <c r="FF175" i="15"/>
  <c r="FF56" i="15"/>
  <c r="FE195" i="15"/>
  <c r="FF169" i="15"/>
  <c r="FE21" i="15"/>
  <c r="EY156" i="15"/>
  <c r="FC27" i="15"/>
  <c r="FF253" i="15"/>
  <c r="FE91" i="15"/>
  <c r="FB42" i="15"/>
  <c r="FC57" i="15"/>
  <c r="FA89" i="15"/>
  <c r="FG155" i="15"/>
  <c r="FG64" i="15"/>
  <c r="FG116" i="15"/>
  <c r="FG146" i="15"/>
  <c r="FG42" i="15"/>
  <c r="FG135" i="15"/>
  <c r="FG79" i="15"/>
  <c r="FG129" i="15"/>
  <c r="FG108" i="15"/>
  <c r="FG263" i="15"/>
  <c r="FG90" i="15"/>
  <c r="FG232" i="15"/>
  <c r="EY190" i="15"/>
  <c r="FH84" i="15"/>
  <c r="FH203" i="15"/>
  <c r="FH92" i="15"/>
  <c r="FH112" i="15"/>
  <c r="FH63" i="15"/>
  <c r="FH172" i="15"/>
  <c r="FH71" i="15"/>
  <c r="FH111" i="15"/>
  <c r="FH130" i="15"/>
  <c r="FH231" i="15"/>
  <c r="FH76" i="15"/>
  <c r="FH272" i="15"/>
  <c r="FH126" i="15"/>
  <c r="FH187" i="15"/>
  <c r="FH115" i="15"/>
  <c r="FH169" i="15"/>
  <c r="FH173" i="15"/>
  <c r="FH175" i="15"/>
  <c r="FH199" i="15"/>
  <c r="FC33" i="15"/>
  <c r="FI48" i="15"/>
  <c r="FI253" i="15"/>
  <c r="FI249" i="15"/>
  <c r="FI140" i="15"/>
  <c r="FI173" i="15"/>
  <c r="FI167" i="15"/>
  <c r="FI155" i="15"/>
  <c r="FI161" i="15"/>
  <c r="FI274" i="15"/>
  <c r="FI271" i="15"/>
  <c r="FI191" i="15"/>
  <c r="FI219" i="15"/>
  <c r="FI77" i="15"/>
  <c r="FC45" i="15"/>
  <c r="FA267" i="15"/>
  <c r="FC275" i="15"/>
  <c r="FG19" i="15"/>
  <c r="FH219" i="15"/>
  <c r="FH142" i="15"/>
  <c r="FI146" i="15"/>
  <c r="EZ59" i="15"/>
  <c r="EZ74" i="15"/>
  <c r="FB268" i="15"/>
  <c r="FE175" i="15"/>
  <c r="EZ20" i="15"/>
  <c r="FF96" i="15"/>
  <c r="FE106" i="15"/>
  <c r="FA127" i="15"/>
  <c r="FF71" i="15"/>
  <c r="FF231" i="15"/>
  <c r="FE232" i="15"/>
  <c r="FF41" i="15"/>
  <c r="FF164" i="15"/>
  <c r="FD20" i="15"/>
  <c r="FF43" i="15"/>
  <c r="FE82" i="15"/>
  <c r="FF59" i="15"/>
  <c r="FD98" i="15"/>
  <c r="FA90" i="15"/>
  <c r="FB173" i="15"/>
  <c r="FF163" i="15"/>
  <c r="FC47" i="15"/>
  <c r="FB89" i="15"/>
  <c r="FC231" i="15"/>
  <c r="FA211" i="15"/>
  <c r="FG271" i="15"/>
  <c r="FG46" i="15"/>
  <c r="FG30" i="15"/>
  <c r="FG190" i="15"/>
  <c r="FG75" i="15"/>
  <c r="FG160" i="15"/>
  <c r="FG119" i="15"/>
  <c r="FG284" i="15"/>
  <c r="FG237" i="15"/>
  <c r="FG266" i="15"/>
  <c r="FG173" i="15"/>
  <c r="FG286" i="15"/>
  <c r="FH104" i="15"/>
  <c r="FH224" i="15"/>
  <c r="FH20" i="15"/>
  <c r="FH279" i="15"/>
  <c r="FH67" i="15"/>
  <c r="FH18" i="15"/>
  <c r="FH60" i="15"/>
  <c r="FH24" i="15"/>
  <c r="FH116" i="15"/>
  <c r="FH97" i="15"/>
  <c r="FH194" i="15"/>
  <c r="FH265" i="15"/>
  <c r="FH188" i="15"/>
  <c r="FH151" i="15"/>
  <c r="FH62" i="15"/>
  <c r="FH290" i="15"/>
  <c r="FH68" i="15"/>
  <c r="FH284" i="15"/>
  <c r="FH220" i="15"/>
  <c r="FH59" i="15"/>
  <c r="FB33" i="15"/>
  <c r="FI224" i="15"/>
  <c r="FI235" i="15"/>
  <c r="FI287" i="15"/>
  <c r="FI16" i="15"/>
  <c r="FI29" i="15"/>
  <c r="FI26" i="15"/>
  <c r="FI256" i="15"/>
  <c r="FI24" i="15"/>
  <c r="FI201" i="15"/>
  <c r="FI41" i="15"/>
  <c r="FI151" i="15"/>
  <c r="FI222" i="15"/>
  <c r="FI139" i="15"/>
  <c r="FE139" i="15"/>
  <c r="FF138" i="15"/>
  <c r="FG289" i="15"/>
  <c r="FG236" i="15"/>
  <c r="FH232" i="15"/>
  <c r="FH106" i="15"/>
  <c r="FI66" i="15"/>
  <c r="FD79" i="15"/>
  <c r="FB49" i="15"/>
  <c r="EY160" i="15"/>
  <c r="EY51" i="15"/>
  <c r="FD152" i="15"/>
  <c r="FE142" i="15"/>
  <c r="FE122" i="15"/>
  <c r="FC223" i="15"/>
  <c r="FF77" i="15"/>
  <c r="FE243" i="15"/>
  <c r="FF252" i="15"/>
  <c r="FE164" i="15"/>
  <c r="FD180" i="15"/>
  <c r="FD78" i="15"/>
  <c r="FF208" i="15"/>
  <c r="FE189" i="15"/>
  <c r="FF80" i="15"/>
  <c r="EZ228" i="15"/>
  <c r="EZ209" i="15"/>
  <c r="EZ103" i="15"/>
  <c r="FE258" i="15"/>
  <c r="FC99" i="15"/>
  <c r="FB106" i="15"/>
  <c r="FC170" i="15"/>
  <c r="EY212" i="15"/>
  <c r="FG241" i="15"/>
  <c r="FG147" i="15"/>
  <c r="FG209" i="15"/>
  <c r="FG192" i="15"/>
  <c r="FG249" i="15"/>
  <c r="FG162" i="15"/>
  <c r="FG187" i="15"/>
  <c r="FG137" i="15"/>
  <c r="FG98" i="15"/>
  <c r="FG264" i="15"/>
  <c r="FG231" i="15"/>
  <c r="FG195" i="15"/>
  <c r="FH61" i="15"/>
  <c r="FH42" i="15"/>
  <c r="FH248" i="15"/>
  <c r="FH174" i="15"/>
  <c r="FH57" i="15"/>
  <c r="FH138" i="15"/>
  <c r="FH253" i="15"/>
  <c r="FH207" i="15"/>
  <c r="FH28" i="15"/>
  <c r="FH205" i="15"/>
  <c r="FH144" i="15"/>
  <c r="FH196" i="15"/>
  <c r="FH275" i="15"/>
  <c r="FH223" i="15"/>
  <c r="FH65" i="15"/>
  <c r="FH129" i="15"/>
  <c r="FH282" i="15"/>
  <c r="FH210" i="15"/>
  <c r="FH292" i="15"/>
  <c r="FH124" i="15"/>
  <c r="FH33" i="15"/>
  <c r="FI96" i="15"/>
  <c r="FI94" i="15"/>
  <c r="FI128" i="15"/>
  <c r="FI65" i="15"/>
  <c r="FI176" i="15"/>
  <c r="FI32" i="15"/>
  <c r="FI264" i="15"/>
  <c r="FI285" i="15"/>
  <c r="FI56" i="15"/>
  <c r="FI62" i="15"/>
  <c r="FI160" i="15"/>
  <c r="FI225" i="15"/>
  <c r="FI267" i="15"/>
  <c r="FD105" i="15"/>
  <c r="FF120" i="15"/>
  <c r="FG161" i="15"/>
  <c r="FG74" i="15"/>
  <c r="FH79" i="15"/>
  <c r="FH113" i="15"/>
  <c r="FI74" i="15"/>
  <c r="EY195" i="15"/>
  <c r="EY52" i="15"/>
  <c r="EY41" i="15"/>
  <c r="EZ203" i="15"/>
  <c r="FD62" i="15"/>
  <c r="FE242" i="15"/>
  <c r="FE72" i="15"/>
  <c r="FB142" i="15"/>
  <c r="FE148" i="15"/>
  <c r="FE252" i="15"/>
  <c r="FE218" i="15"/>
  <c r="FA176" i="15"/>
  <c r="FD71" i="15"/>
  <c r="FD203" i="15"/>
  <c r="FE27" i="15"/>
  <c r="FF83" i="15"/>
  <c r="FE200" i="15"/>
  <c r="FA226" i="15"/>
  <c r="FA48" i="15"/>
  <c r="EZ63" i="15"/>
  <c r="FD145" i="15"/>
  <c r="FC127" i="15"/>
  <c r="EY72" i="15"/>
  <c r="EY260" i="15"/>
  <c r="FB175" i="15"/>
  <c r="FG60" i="15"/>
  <c r="FG130" i="15"/>
  <c r="FG65" i="15"/>
  <c r="FG274" i="15"/>
  <c r="FG77" i="15"/>
  <c r="FG206" i="15"/>
  <c r="FG221" i="15"/>
  <c r="FG34" i="15"/>
  <c r="FG282" i="15"/>
  <c r="FG256" i="15"/>
  <c r="FG172" i="15"/>
  <c r="FG158" i="15"/>
  <c r="FH125" i="15"/>
  <c r="FH105" i="15"/>
  <c r="FH289" i="15"/>
  <c r="FH94" i="15"/>
  <c r="FH270" i="15"/>
  <c r="FH139" i="15"/>
  <c r="FH185" i="15"/>
  <c r="FH51" i="15"/>
  <c r="FH55" i="15"/>
  <c r="FH156" i="15"/>
  <c r="FH17" i="15"/>
  <c r="FH204" i="15"/>
  <c r="FH215" i="15"/>
  <c r="FH121" i="15"/>
  <c r="FH161" i="15"/>
  <c r="FH178" i="15"/>
  <c r="FH281" i="15"/>
  <c r="FH180" i="15"/>
  <c r="FH280" i="15"/>
  <c r="FH191" i="15"/>
  <c r="FG33" i="15"/>
  <c r="FI92" i="15"/>
  <c r="FI33" i="15"/>
  <c r="FI148" i="15"/>
  <c r="FI81" i="15"/>
  <c r="FI180" i="15"/>
  <c r="FI83" i="15"/>
  <c r="FI183" i="15"/>
  <c r="FI106" i="15"/>
  <c r="FI141" i="15"/>
  <c r="FI192" i="15"/>
  <c r="FI90" i="15"/>
  <c r="FI228" i="15"/>
  <c r="FI269" i="15"/>
  <c r="FF179" i="15"/>
  <c r="EZ122" i="15"/>
  <c r="FG109" i="15"/>
  <c r="FH269" i="15"/>
  <c r="FH251" i="15"/>
  <c r="FI240" i="15"/>
  <c r="FI216" i="15"/>
  <c r="FC103" i="15"/>
  <c r="EY203" i="15"/>
  <c r="EZ185" i="15"/>
  <c r="FA155" i="15"/>
  <c r="FF267" i="15"/>
  <c r="FE55" i="15"/>
  <c r="FF184" i="15"/>
  <c r="FF153" i="15"/>
  <c r="FE103" i="15"/>
  <c r="FE64" i="15"/>
  <c r="FF238" i="15"/>
  <c r="FC244" i="15"/>
  <c r="FD123" i="15"/>
  <c r="FD159" i="15"/>
  <c r="FF113" i="15"/>
  <c r="FE231" i="15"/>
  <c r="FF44" i="15"/>
  <c r="EZ268" i="15"/>
  <c r="EY73" i="15"/>
  <c r="FE16" i="15"/>
  <c r="FD60" i="15"/>
  <c r="FA249" i="15"/>
  <c r="FC111" i="15"/>
  <c r="FB31" i="15"/>
  <c r="FG111" i="15"/>
  <c r="FG59" i="15"/>
  <c r="FG84" i="15"/>
  <c r="FG207" i="15"/>
  <c r="FG91" i="15"/>
  <c r="FG225" i="15"/>
  <c r="FG104" i="15"/>
  <c r="FG45" i="15"/>
  <c r="FG180" i="15"/>
  <c r="FG164" i="15"/>
  <c r="FG219" i="15"/>
  <c r="FG272" i="15"/>
  <c r="FG244" i="15"/>
  <c r="FH21" i="15"/>
  <c r="FH206" i="15"/>
  <c r="FH146" i="15"/>
  <c r="FH83" i="15"/>
  <c r="FH26" i="15"/>
  <c r="FH256" i="15"/>
  <c r="FH114" i="15"/>
  <c r="FH225" i="15"/>
  <c r="FH143" i="15"/>
  <c r="FH163" i="15"/>
  <c r="FH87" i="15"/>
  <c r="FH88" i="15"/>
  <c r="FH30" i="15"/>
  <c r="FH236" i="15"/>
  <c r="FH242" i="15"/>
  <c r="FH271" i="15"/>
  <c r="FH247" i="15"/>
  <c r="FH288" i="15"/>
  <c r="FH208" i="15"/>
  <c r="FH179" i="15"/>
  <c r="FA33" i="15"/>
  <c r="FI286" i="15"/>
  <c r="FI226" i="15"/>
  <c r="FI170" i="15"/>
  <c r="FI82" i="15"/>
  <c r="FI195" i="15"/>
  <c r="FI84" i="15"/>
  <c r="FI31" i="15"/>
  <c r="FI147" i="15"/>
  <c r="FI169" i="15"/>
  <c r="FI64" i="15"/>
  <c r="FI8" i="15"/>
  <c r="FI233" i="15"/>
  <c r="FI273" i="15"/>
  <c r="FE156" i="15"/>
  <c r="FG81" i="15"/>
  <c r="FH286" i="15"/>
  <c r="FH90" i="15"/>
  <c r="FI152" i="15"/>
  <c r="EY172" i="15"/>
  <c r="EY240" i="15"/>
  <c r="FC172" i="15"/>
  <c r="FA87" i="15"/>
  <c r="FD16" i="15"/>
  <c r="FA56" i="15"/>
  <c r="FE233" i="15"/>
  <c r="FE147" i="15"/>
  <c r="FE236" i="15"/>
  <c r="FF90" i="15"/>
  <c r="FE80" i="15"/>
  <c r="EY64" i="15"/>
  <c r="FD238" i="15"/>
  <c r="FD227" i="15"/>
  <c r="FF109" i="15"/>
  <c r="FE171" i="15"/>
  <c r="FF22" i="15"/>
  <c r="EY123" i="15"/>
  <c r="FC67" i="15"/>
  <c r="FD211" i="15"/>
  <c r="FD148" i="15"/>
  <c r="FB112" i="15"/>
  <c r="EZ135" i="15"/>
  <c r="FC77" i="15"/>
  <c r="FG177" i="15"/>
  <c r="FG251" i="15"/>
  <c r="FG82" i="15"/>
  <c r="FG276" i="15"/>
  <c r="FG56" i="15"/>
  <c r="FG63" i="15"/>
  <c r="FG113" i="15"/>
  <c r="FG238" i="15"/>
  <c r="FG186" i="15"/>
  <c r="FG87" i="15"/>
  <c r="FG260" i="15"/>
  <c r="FG254" i="15"/>
  <c r="FG93" i="15"/>
  <c r="FH176" i="15"/>
  <c r="FH152" i="15"/>
  <c r="FH64" i="15"/>
  <c r="FH234" i="15"/>
  <c r="FH177" i="15"/>
  <c r="FH264" i="15"/>
  <c r="FH58" i="15"/>
  <c r="FH162" i="15"/>
  <c r="FH268" i="15"/>
  <c r="FH283" i="15"/>
  <c r="FH48" i="15"/>
  <c r="FH23" i="15"/>
  <c r="FH249" i="15"/>
  <c r="FH120" i="15"/>
  <c r="FH91" i="15"/>
  <c r="FH218" i="15"/>
  <c r="FH109" i="15"/>
  <c r="FH184" i="15"/>
  <c r="FH227" i="15"/>
  <c r="FH202" i="15"/>
  <c r="FD33" i="15"/>
  <c r="FI116" i="15"/>
  <c r="FI291" i="15"/>
  <c r="FI58" i="15"/>
  <c r="FI244" i="15"/>
  <c r="FI275" i="15"/>
  <c r="FI89" i="15"/>
  <c r="FI108" i="15"/>
  <c r="FI265" i="15"/>
  <c r="FI200" i="15"/>
  <c r="FI75" i="15"/>
  <c r="FI51" i="15"/>
  <c r="FI236" i="15"/>
  <c r="FI276" i="15"/>
  <c r="FF228" i="15"/>
  <c r="FF194" i="15"/>
  <c r="FE110" i="15"/>
  <c r="FG29" i="15"/>
  <c r="FH75" i="15"/>
  <c r="FH137" i="15"/>
  <c r="FI126" i="15"/>
  <c r="EZ281" i="15"/>
  <c r="EZ162" i="15"/>
  <c r="EZ202" i="15"/>
  <c r="EY242" i="15"/>
  <c r="EZ78" i="15"/>
  <c r="FD100" i="15"/>
  <c r="FD154" i="15"/>
  <c r="FF124" i="15"/>
  <c r="FF116" i="15"/>
  <c r="FE212" i="15"/>
  <c r="FE225" i="15"/>
  <c r="FE216" i="15"/>
  <c r="FC212" i="15"/>
  <c r="FD30" i="15"/>
  <c r="FF204" i="15"/>
  <c r="FE94" i="15"/>
  <c r="FE131" i="15"/>
  <c r="FF152" i="15"/>
  <c r="EZ137" i="15"/>
  <c r="FC112" i="15"/>
  <c r="FD128" i="15"/>
  <c r="FD185" i="15"/>
  <c r="EY186" i="15"/>
  <c r="FA146" i="15"/>
  <c r="EY209" i="15"/>
  <c r="FG145" i="15"/>
  <c r="FG218" i="15"/>
  <c r="FG40" i="15"/>
  <c r="FG208" i="15"/>
  <c r="FG171" i="15"/>
  <c r="FG279" i="15"/>
  <c r="FG31" i="15"/>
  <c r="FG121" i="15"/>
  <c r="FG183" i="15"/>
  <c r="FG203" i="15"/>
  <c r="FG115" i="15"/>
  <c r="FG20" i="15"/>
  <c r="FG259" i="15"/>
  <c r="FH171" i="15"/>
  <c r="FH153" i="15"/>
  <c r="FH200" i="15"/>
  <c r="FH259" i="15"/>
  <c r="FH50" i="15"/>
  <c r="FH257" i="15"/>
  <c r="FH217" i="15"/>
  <c r="FH157" i="15"/>
  <c r="FH239" i="15"/>
  <c r="FH22" i="15"/>
  <c r="FH244" i="15"/>
  <c r="FH46" i="15"/>
  <c r="FH145" i="15"/>
  <c r="FH154" i="15"/>
  <c r="FH201" i="15"/>
  <c r="FH73" i="15"/>
  <c r="FH82" i="15"/>
  <c r="FH209" i="15"/>
  <c r="FH128" i="15"/>
  <c r="FH255" i="15"/>
  <c r="EY33" i="15"/>
  <c r="FI290" i="15"/>
  <c r="FI23" i="15"/>
  <c r="FI143" i="15"/>
  <c r="FI199" i="15"/>
  <c r="FI21" i="15"/>
  <c r="FI184" i="15"/>
  <c r="FI59" i="15"/>
  <c r="FI136" i="15"/>
  <c r="FI10" i="15"/>
  <c r="FI127" i="15"/>
  <c r="FI104" i="15"/>
  <c r="FI239" i="15"/>
  <c r="FI156" i="15"/>
  <c r="EY144" i="15"/>
  <c r="FF72" i="15"/>
  <c r="EY178" i="15"/>
  <c r="FG97" i="15"/>
  <c r="FH41" i="15"/>
  <c r="FH276" i="15"/>
  <c r="FI190" i="15"/>
  <c r="EY95" i="15"/>
  <c r="EY210" i="15"/>
  <c r="FC257" i="15"/>
  <c r="FA95" i="15"/>
  <c r="FA25" i="15"/>
  <c r="FD22" i="15"/>
  <c r="FD243" i="15"/>
  <c r="FE144" i="15"/>
  <c r="FD201" i="15"/>
  <c r="FF19" i="15"/>
  <c r="FE92" i="15"/>
  <c r="FF112" i="15"/>
  <c r="FC141" i="15"/>
  <c r="FF186" i="15"/>
  <c r="FE51" i="15"/>
  <c r="FF17" i="15"/>
  <c r="FE87" i="15"/>
  <c r="FE169" i="15"/>
  <c r="FC49" i="15"/>
  <c r="FC264" i="15"/>
  <c r="FD127" i="15"/>
  <c r="FF232" i="15"/>
  <c r="EZ10" i="15"/>
  <c r="FA231" i="15"/>
  <c r="EY26" i="15"/>
  <c r="FG143" i="15"/>
  <c r="FG222" i="15"/>
  <c r="FG204" i="15"/>
  <c r="FG105" i="15"/>
  <c r="FG248" i="15"/>
  <c r="FG234" i="15"/>
  <c r="FG253" i="15"/>
  <c r="FG99" i="15"/>
  <c r="FG212" i="15"/>
  <c r="FG66" i="15"/>
  <c r="FG71" i="15"/>
  <c r="FG233" i="15"/>
  <c r="FG127" i="15"/>
  <c r="FH132" i="15"/>
  <c r="FH267" i="15"/>
  <c r="FH74" i="15"/>
  <c r="FH212" i="15"/>
  <c r="FH136" i="15"/>
  <c r="FH291" i="15"/>
  <c r="FH221" i="15"/>
  <c r="FH110" i="15"/>
  <c r="FH170" i="15"/>
  <c r="FH122" i="15"/>
  <c r="FH192" i="15"/>
  <c r="FH287" i="15"/>
  <c r="FH190" i="15"/>
  <c r="FH108" i="15"/>
  <c r="FH100" i="15"/>
  <c r="FH89" i="15"/>
  <c r="FH131" i="15"/>
  <c r="FH266" i="15"/>
  <c r="FH19" i="15"/>
  <c r="FH243" i="15"/>
  <c r="FF33" i="15"/>
  <c r="FI125" i="15"/>
  <c r="FI121" i="15"/>
  <c r="FI157" i="15"/>
  <c r="FI211" i="15"/>
  <c r="FI46" i="15"/>
  <c r="FI186" i="15"/>
  <c r="FI178" i="15"/>
  <c r="FI93" i="15"/>
  <c r="FI99" i="15"/>
  <c r="FI71" i="15"/>
  <c r="FI212" i="15"/>
  <c r="FI242" i="15"/>
  <c r="FI163" i="15"/>
  <c r="FC272" i="15"/>
  <c r="FE145" i="15"/>
  <c r="FF240" i="15"/>
  <c r="FG210" i="15"/>
  <c r="FH274" i="15"/>
  <c r="FH147" i="15"/>
  <c r="FI17" i="15"/>
  <c r="FI28" i="15"/>
  <c r="FA137" i="15"/>
  <c r="FB157" i="15"/>
  <c r="EY109" i="15"/>
  <c r="EZ254" i="15"/>
  <c r="FD186" i="15"/>
  <c r="FE251" i="15"/>
  <c r="FF105" i="15"/>
  <c r="FF159" i="15"/>
  <c r="FD221" i="15"/>
  <c r="FE259" i="15"/>
  <c r="FF62" i="15"/>
  <c r="FE272" i="15"/>
  <c r="EZ188" i="15"/>
  <c r="FF91" i="15"/>
  <c r="FF235" i="15"/>
  <c r="FE240" i="15"/>
  <c r="FE107" i="15"/>
  <c r="FE114" i="15"/>
  <c r="EZ250" i="15"/>
  <c r="FA232" i="15"/>
  <c r="FD109" i="15"/>
  <c r="FF177" i="15"/>
  <c r="FC270" i="15"/>
  <c r="FC44" i="15"/>
  <c r="FA203" i="15"/>
  <c r="FG283" i="15"/>
  <c r="FG103" i="15"/>
  <c r="FG107" i="15"/>
  <c r="FG57" i="15"/>
  <c r="FG89" i="15"/>
  <c r="FG285" i="15"/>
  <c r="FG199" i="15"/>
  <c r="FG106" i="15"/>
  <c r="FG163" i="15"/>
  <c r="FG281" i="15"/>
  <c r="FG58" i="15"/>
  <c r="FG92" i="15"/>
  <c r="FG72" i="15"/>
  <c r="FH189" i="15"/>
  <c r="FH159" i="15"/>
  <c r="FH44" i="15"/>
  <c r="FH77" i="15"/>
  <c r="FH216" i="15"/>
  <c r="FH45" i="15"/>
  <c r="FH263" i="15"/>
  <c r="FH81" i="15"/>
  <c r="FH78" i="15"/>
  <c r="FH95" i="15"/>
  <c r="FH80" i="15"/>
  <c r="FH250" i="15"/>
  <c r="FH119" i="15"/>
  <c r="FH127" i="15"/>
  <c r="FH107" i="15"/>
  <c r="FH40" i="15"/>
  <c r="FH241" i="15"/>
  <c r="FH258" i="15"/>
  <c r="FH29" i="15"/>
  <c r="FH164" i="15"/>
  <c r="FI250" i="15"/>
  <c r="FI73" i="15"/>
  <c r="FI34" i="15"/>
  <c r="FI189" i="15"/>
  <c r="FI159" i="15"/>
  <c r="FI107" i="15"/>
  <c r="FI194" i="15"/>
  <c r="FI282" i="15"/>
  <c r="FI120" i="15"/>
  <c r="FI103" i="15"/>
  <c r="FI124" i="15"/>
  <c r="FI215" i="15"/>
  <c r="FI45" i="15"/>
  <c r="FI172" i="15"/>
  <c r="FF82" i="15"/>
  <c r="FA216" i="15"/>
  <c r="FG267" i="15"/>
  <c r="EY265" i="15"/>
  <c r="FH252" i="15"/>
  <c r="EZ113" i="15"/>
  <c r="FI135" i="15"/>
  <c r="FH296" i="15"/>
  <c r="FK304" i="15"/>
  <c r="FJ305" i="15"/>
  <c r="FG301" i="15"/>
  <c r="FK302" i="15"/>
  <c r="FJ298" i="15"/>
  <c r="FJ240" i="15"/>
  <c r="FK155" i="15"/>
  <c r="FK57" i="15"/>
  <c r="FK239" i="15"/>
  <c r="FK220" i="15"/>
  <c r="FK224" i="15"/>
  <c r="FK267" i="15"/>
  <c r="FK140" i="15"/>
  <c r="FK49" i="15"/>
  <c r="FK22" i="15"/>
  <c r="FK68" i="15"/>
  <c r="FK21" i="15"/>
  <c r="FK185" i="15"/>
  <c r="FK75" i="15"/>
  <c r="FK79" i="15"/>
  <c r="FK80" i="15"/>
  <c r="FK290" i="15"/>
  <c r="FK113" i="15"/>
  <c r="FK77" i="15"/>
  <c r="FK169" i="15"/>
  <c r="FK226" i="15"/>
  <c r="FJ103" i="15"/>
  <c r="FJ265" i="15"/>
  <c r="FJ77" i="15"/>
  <c r="FJ80" i="15"/>
  <c r="FJ211" i="15"/>
  <c r="FJ17" i="15"/>
  <c r="FJ267" i="15"/>
  <c r="FJ268" i="15"/>
  <c r="FJ175" i="15"/>
  <c r="FJ74" i="15"/>
  <c r="FJ47" i="15"/>
  <c r="FJ223" i="15"/>
  <c r="FJ275" i="15"/>
  <c r="FC96" i="15"/>
  <c r="FJ68" i="15"/>
  <c r="FJ282" i="15"/>
  <c r="FJ19" i="15"/>
  <c r="FJ307" i="15"/>
  <c r="FG307" i="15"/>
  <c r="FK303" i="15"/>
  <c r="FJ299" i="15"/>
  <c r="FI299" i="15"/>
  <c r="FI304" i="15"/>
  <c r="FK249" i="15"/>
  <c r="FK71" i="15"/>
  <c r="FK160" i="15"/>
  <c r="FK26" i="15"/>
  <c r="FK16" i="15"/>
  <c r="FK193" i="15"/>
  <c r="FK65" i="15"/>
  <c r="FK171" i="15"/>
  <c r="FK272" i="15"/>
  <c r="FK56" i="15"/>
  <c r="FK183" i="15"/>
  <c r="FK23" i="15"/>
  <c r="FK179" i="15"/>
  <c r="FK154" i="15"/>
  <c r="FK191" i="15"/>
  <c r="FK286" i="15"/>
  <c r="FK59" i="15"/>
  <c r="FK236" i="15"/>
  <c r="FK151" i="15"/>
  <c r="FK259" i="15"/>
  <c r="FK227" i="15"/>
  <c r="FJ129" i="15"/>
  <c r="FJ39" i="15"/>
  <c r="FJ131" i="15"/>
  <c r="FJ203" i="15"/>
  <c r="FJ186" i="15"/>
  <c r="FJ145" i="15"/>
  <c r="FJ232" i="15"/>
  <c r="FJ137" i="15"/>
  <c r="FJ25" i="15"/>
  <c r="FJ187" i="15"/>
  <c r="FJ248" i="15"/>
  <c r="FJ46" i="15"/>
  <c r="EZ141" i="15"/>
  <c r="FJ308" i="15"/>
  <c r="FK306" i="15"/>
  <c r="FH300" i="15"/>
  <c r="FG295" i="15"/>
  <c r="FH303" i="15"/>
  <c r="FH302" i="15"/>
  <c r="FK292" i="15"/>
  <c r="FK18" i="15"/>
  <c r="FK58" i="15"/>
  <c r="FK176" i="15"/>
  <c r="FK51" i="15"/>
  <c r="FK172" i="15"/>
  <c r="FK243" i="15"/>
  <c r="FK180" i="15"/>
  <c r="FK256" i="15"/>
  <c r="FK190" i="15"/>
  <c r="FK87" i="15"/>
  <c r="FK17" i="15"/>
  <c r="FK216" i="15"/>
  <c r="FK248" i="15"/>
  <c r="FK228" i="15"/>
  <c r="FK218" i="15"/>
  <c r="FK74" i="15"/>
  <c r="FK97" i="15"/>
  <c r="FK34" i="15"/>
  <c r="FK263" i="15"/>
  <c r="FK106" i="15"/>
  <c r="FJ58" i="15"/>
  <c r="FJ260" i="15"/>
  <c r="FJ119" i="15"/>
  <c r="FJ205" i="15"/>
  <c r="FF58" i="15"/>
  <c r="FJ237" i="15"/>
  <c r="FJ221" i="15"/>
  <c r="FJ239" i="15"/>
  <c r="FJ31" i="15"/>
  <c r="FJ132" i="15"/>
  <c r="FJ55" i="15"/>
  <c r="FJ174" i="15"/>
  <c r="FA55" i="15"/>
  <c r="FJ98" i="15"/>
  <c r="FJ48" i="15"/>
  <c r="FH301" i="15"/>
  <c r="FI301" i="15"/>
  <c r="FJ302" i="15"/>
  <c r="FG306" i="15"/>
  <c r="FG296" i="15"/>
  <c r="FI306" i="15"/>
  <c r="FK91" i="15"/>
  <c r="FK25" i="15"/>
  <c r="FK205" i="15"/>
  <c r="FK233" i="15"/>
  <c r="FK219" i="15"/>
  <c r="FK73" i="15"/>
  <c r="FK175" i="15"/>
  <c r="FK186" i="15"/>
  <c r="FK108" i="15"/>
  <c r="FK144" i="15"/>
  <c r="FK210" i="15"/>
  <c r="FK282" i="15"/>
  <c r="FK289" i="15"/>
  <c r="FK258" i="15"/>
  <c r="FK94" i="15"/>
  <c r="FK187" i="15"/>
  <c r="FK156" i="15"/>
  <c r="FK270" i="15"/>
  <c r="FK206" i="15"/>
  <c r="FK128" i="15"/>
  <c r="FK204" i="15"/>
  <c r="FJ273" i="15"/>
  <c r="FJ108" i="15"/>
  <c r="FJ75" i="15"/>
  <c r="FJ162" i="15"/>
  <c r="FJ83" i="15"/>
  <c r="FJ234" i="15"/>
  <c r="FJ142" i="15"/>
  <c r="FJ238" i="15"/>
  <c r="FJ288" i="15"/>
  <c r="FJ289" i="15"/>
  <c r="FJ130" i="15"/>
  <c r="FJ123" i="15"/>
  <c r="EY244" i="15"/>
  <c r="FJ183" i="15"/>
  <c r="FJ163" i="15"/>
  <c r="FJ125" i="15"/>
  <c r="FH299" i="15"/>
  <c r="FH308" i="15"/>
  <c r="FI295" i="15"/>
  <c r="FG304" i="15"/>
  <c r="FK300" i="15"/>
  <c r="FJ300" i="15"/>
  <c r="FK217" i="15"/>
  <c r="FK138" i="15"/>
  <c r="FK126" i="15"/>
  <c r="FK257" i="15"/>
  <c r="FK244" i="15"/>
  <c r="FK145" i="15"/>
  <c r="FK67" i="15"/>
  <c r="FK107" i="15"/>
  <c r="FK20" i="15"/>
  <c r="FK234" i="15"/>
  <c r="FK237" i="15"/>
  <c r="FK207" i="15"/>
  <c r="FK112" i="15"/>
  <c r="FK52" i="15"/>
  <c r="FK122" i="15"/>
  <c r="FK188" i="15"/>
  <c r="FK41" i="15"/>
  <c r="FK265" i="15"/>
  <c r="FK250" i="15"/>
  <c r="FK43" i="15"/>
  <c r="FK84" i="15"/>
  <c r="FJ209" i="15"/>
  <c r="FJ157" i="15"/>
  <c r="FJ66" i="15"/>
  <c r="FJ112" i="15"/>
  <c r="FJ26" i="15"/>
  <c r="FJ226" i="15"/>
  <c r="FJ22" i="15"/>
  <c r="FJ254" i="15"/>
  <c r="FJ40" i="15"/>
  <c r="FJ57" i="15"/>
  <c r="FJ284" i="15"/>
  <c r="FJ43" i="15"/>
  <c r="FJ215" i="15"/>
  <c r="FG300" i="15"/>
  <c r="FG297" i="15"/>
  <c r="FI305" i="15"/>
  <c r="FK305" i="15"/>
  <c r="FG298" i="15"/>
  <c r="FI307" i="15"/>
  <c r="FK177" i="15"/>
  <c r="FK42" i="15"/>
  <c r="FK212" i="15"/>
  <c r="FK139" i="15"/>
  <c r="FK208" i="15"/>
  <c r="FK195" i="15"/>
  <c r="FK44" i="15"/>
  <c r="FK135" i="15"/>
  <c r="FK60" i="15"/>
  <c r="FK253" i="15"/>
  <c r="FK146" i="15"/>
  <c r="FK232" i="15"/>
  <c r="FK66" i="15"/>
  <c r="FK288" i="15"/>
  <c r="FK148" i="15"/>
  <c r="FK55" i="15"/>
  <c r="FK141" i="15"/>
  <c r="FK279" i="15"/>
  <c r="FK161" i="15"/>
  <c r="FK90" i="15"/>
  <c r="FK111" i="15"/>
  <c r="FJ180" i="15"/>
  <c r="FJ59" i="15"/>
  <c r="FJ140" i="15"/>
  <c r="FJ274" i="15"/>
  <c r="FJ141" i="15"/>
  <c r="FG136" i="15"/>
  <c r="FJ235" i="15"/>
  <c r="FJ78" i="15"/>
  <c r="FJ219" i="15"/>
  <c r="FJ33" i="15"/>
  <c r="FJ249" i="15"/>
  <c r="FJ164" i="15"/>
  <c r="FJ290" i="15"/>
  <c r="FI35" i="15"/>
  <c r="FJ296" i="15"/>
  <c r="FH304" i="15"/>
  <c r="FI302" i="15"/>
  <c r="FJ304" i="15"/>
  <c r="FK308" i="15"/>
  <c r="FJ297" i="15"/>
  <c r="FK125" i="15"/>
  <c r="FK222" i="15"/>
  <c r="FK129" i="15"/>
  <c r="FK268" i="15"/>
  <c r="FK103" i="15"/>
  <c r="FK127" i="15"/>
  <c r="FK203" i="15"/>
  <c r="FK63" i="15"/>
  <c r="FK31" i="15"/>
  <c r="FK199" i="15"/>
  <c r="FK221" i="15"/>
  <c r="FK143" i="15"/>
  <c r="FK142" i="15"/>
  <c r="FK78" i="15"/>
  <c r="FK46" i="15"/>
  <c r="FK123" i="15"/>
  <c r="FK82" i="15"/>
  <c r="FK81" i="15"/>
  <c r="FK76" i="15"/>
  <c r="FK284" i="15"/>
  <c r="FJ256" i="15"/>
  <c r="FJ270" i="15"/>
  <c r="FJ113" i="15"/>
  <c r="FJ233" i="15"/>
  <c r="FJ23" i="15"/>
  <c r="FJ258" i="15"/>
  <c r="FJ71" i="15"/>
  <c r="FJ242" i="15"/>
  <c r="FJ18" i="15"/>
  <c r="FJ202" i="15"/>
  <c r="FJ231" i="15"/>
  <c r="FJ64" i="15"/>
  <c r="FJ264" i="15"/>
  <c r="FJ263" i="15"/>
  <c r="FJ190" i="15"/>
  <c r="FJ60" i="15"/>
  <c r="FJ51" i="15"/>
  <c r="FK35" i="15"/>
  <c r="FK299" i="15"/>
  <c r="FJ301" i="15"/>
  <c r="FI298" i="15"/>
  <c r="FI296" i="15"/>
  <c r="FH306" i="15"/>
  <c r="FG299" i="15"/>
  <c r="FK93" i="15"/>
  <c r="FK24" i="15"/>
  <c r="FK121" i="15"/>
  <c r="FK271" i="15"/>
  <c r="FK131" i="15"/>
  <c r="FK27" i="15"/>
  <c r="FK163" i="15"/>
  <c r="FK283" i="15"/>
  <c r="FK242" i="15"/>
  <c r="FK273" i="15"/>
  <c r="FK269" i="15"/>
  <c r="FK95" i="15"/>
  <c r="FK276" i="15"/>
  <c r="FK251" i="15"/>
  <c r="FK285" i="15"/>
  <c r="FK10" i="15"/>
  <c r="FK99" i="15"/>
  <c r="FK174" i="15"/>
  <c r="FK178" i="15"/>
  <c r="FK223" i="15"/>
  <c r="FJ155" i="15"/>
  <c r="FJ95" i="15"/>
  <c r="FJ128" i="15"/>
  <c r="FJ100" i="15"/>
  <c r="FJ201" i="15"/>
  <c r="FJ210" i="15"/>
  <c r="FJ143" i="15"/>
  <c r="FG152" i="15"/>
  <c r="FJ91" i="15"/>
  <c r="FJ177" i="15"/>
  <c r="FJ154" i="15"/>
  <c r="FJ217" i="15"/>
  <c r="FJ44" i="15"/>
  <c r="FJ42" i="15"/>
  <c r="FJ87" i="15"/>
  <c r="FJ107" i="15"/>
  <c r="FJ271" i="15"/>
  <c r="FG35" i="15"/>
  <c r="FI297" i="15"/>
  <c r="FK297" i="15"/>
  <c r="FK296" i="15"/>
  <c r="FG303" i="15"/>
  <c r="FG308" i="15"/>
  <c r="FK298" i="15"/>
  <c r="FK225" i="15"/>
  <c r="FK109" i="15"/>
  <c r="FK201" i="15"/>
  <c r="FK200" i="15"/>
  <c r="FK39" i="15"/>
  <c r="FK215" i="15"/>
  <c r="FK83" i="15"/>
  <c r="FK189" i="15"/>
  <c r="FK274" i="15"/>
  <c r="FK266" i="15"/>
  <c r="FK89" i="15"/>
  <c r="FK110" i="15"/>
  <c r="FK45" i="15"/>
  <c r="FK238" i="15"/>
  <c r="FK287" i="15"/>
  <c r="FK61" i="15"/>
  <c r="FK120" i="15"/>
  <c r="FK264" i="15"/>
  <c r="FK275" i="15"/>
  <c r="FK115" i="15"/>
  <c r="FJ222" i="15"/>
  <c r="FJ220" i="15"/>
  <c r="FJ199" i="15"/>
  <c r="FJ127" i="15"/>
  <c r="FJ200" i="15"/>
  <c r="FJ120" i="15"/>
  <c r="FJ16" i="15"/>
  <c r="FJ30" i="15"/>
  <c r="FJ121" i="15"/>
  <c r="FJ84" i="15"/>
  <c r="FJ147" i="15"/>
  <c r="FJ90" i="15"/>
  <c r="FJ225" i="15"/>
  <c r="FJ158" i="15"/>
  <c r="FJ224" i="15"/>
  <c r="FJ173" i="15"/>
  <c r="FJ35" i="15"/>
  <c r="FH298" i="15"/>
  <c r="FG305" i="15"/>
  <c r="FK301" i="15"/>
  <c r="FI308" i="15"/>
  <c r="FH297" i="15"/>
  <c r="FJ276" i="15"/>
  <c r="FK192" i="15"/>
  <c r="FK231" i="15"/>
  <c r="FK48" i="15"/>
  <c r="FK173" i="15"/>
  <c r="FK130" i="15"/>
  <c r="FK50" i="15"/>
  <c r="FK100" i="15"/>
  <c r="FK64" i="15"/>
  <c r="FK157" i="15"/>
  <c r="FK184" i="15"/>
  <c r="FK247" i="15"/>
  <c r="FK124" i="15"/>
  <c r="FK196" i="15"/>
  <c r="FK32" i="15"/>
  <c r="FK47" i="15"/>
  <c r="FK194" i="15"/>
  <c r="FK132" i="15"/>
  <c r="FK104" i="15"/>
  <c r="FK98" i="15"/>
  <c r="FK147" i="15"/>
  <c r="FJ94" i="15"/>
  <c r="FJ79" i="15"/>
  <c r="FJ96" i="15"/>
  <c r="FJ160" i="15"/>
  <c r="FJ286" i="15"/>
  <c r="FJ29" i="15"/>
  <c r="FJ114" i="15"/>
  <c r="FJ285" i="15"/>
  <c r="FE125" i="15"/>
  <c r="FJ139" i="15"/>
  <c r="FJ241" i="15"/>
  <c r="FJ67" i="15"/>
  <c r="FJ72" i="15"/>
  <c r="FJ93" i="15"/>
  <c r="FJ76" i="15"/>
  <c r="FH35" i="15"/>
  <c r="FI303" i="15"/>
  <c r="FH305" i="15"/>
  <c r="FJ295" i="15"/>
  <c r="FK295" i="15"/>
  <c r="FJ306" i="15"/>
  <c r="FJ110" i="15"/>
  <c r="FK280" i="15"/>
  <c r="FK254" i="15"/>
  <c r="FK96" i="15"/>
  <c r="FK152" i="15"/>
  <c r="FK162" i="15"/>
  <c r="FK211" i="15"/>
  <c r="FK105" i="15"/>
  <c r="FK19" i="15"/>
  <c r="FK235" i="15"/>
  <c r="FK114" i="15"/>
  <c r="FK170" i="15"/>
  <c r="FK29" i="15"/>
  <c r="FK255" i="15"/>
  <c r="FK116" i="15"/>
  <c r="FK168" i="15"/>
  <c r="FK119" i="15"/>
  <c r="FK40" i="15"/>
  <c r="FK241" i="15"/>
  <c r="FK167" i="15"/>
  <c r="FK240" i="15"/>
  <c r="FJ195" i="15"/>
  <c r="FJ63" i="15"/>
  <c r="FJ56" i="15"/>
  <c r="FJ204" i="15"/>
  <c r="FJ255" i="15"/>
  <c r="FJ208" i="15"/>
  <c r="FJ253" i="15"/>
  <c r="FJ212" i="15"/>
  <c r="FJ194" i="15"/>
  <c r="FJ124" i="15"/>
  <c r="FJ252" i="15"/>
  <c r="FJ251" i="15"/>
  <c r="FJ144" i="15"/>
  <c r="FJ20" i="15"/>
  <c r="FJ283" i="15"/>
  <c r="FJ81" i="15"/>
  <c r="FJ266" i="15"/>
  <c r="FK307" i="15"/>
  <c r="ER151" i="15"/>
  <c r="ER31" i="15"/>
  <c r="ER265" i="15"/>
  <c r="ER185" i="15"/>
  <c r="ER176" i="15"/>
  <c r="ER266" i="15"/>
  <c r="ER138" i="15"/>
  <c r="ER221" i="15"/>
  <c r="ER280" i="15"/>
  <c r="ER148" i="15"/>
  <c r="ER137" i="15"/>
  <c r="ER220" i="15"/>
  <c r="ER107" i="15"/>
  <c r="ER121" i="15"/>
  <c r="ER81" i="15"/>
  <c r="ER94" i="15"/>
  <c r="ER154" i="15"/>
  <c r="ER180" i="15"/>
  <c r="ER106" i="15"/>
  <c r="ER257" i="15"/>
  <c r="FR111" i="15"/>
  <c r="FN22" i="15"/>
  <c r="FR18" i="15"/>
  <c r="FR188" i="15"/>
  <c r="FO250" i="15"/>
  <c r="FR17" i="15"/>
  <c r="FN129" i="15"/>
  <c r="FQ202" i="15"/>
  <c r="FQ78" i="15"/>
  <c r="FS28" i="15"/>
  <c r="FP227" i="15"/>
  <c r="FO20" i="15"/>
  <c r="FO249" i="15"/>
  <c r="FS68" i="15"/>
  <c r="FO143" i="15"/>
  <c r="FQ203" i="15"/>
  <c r="FN265" i="15"/>
  <c r="FN272" i="15"/>
  <c r="FO129" i="15"/>
  <c r="FT273" i="15"/>
  <c r="FN210" i="15"/>
  <c r="FS272" i="15"/>
  <c r="FN253" i="15"/>
  <c r="FS57" i="15"/>
  <c r="FP173" i="15"/>
  <c r="FO195" i="15"/>
  <c r="FQ57" i="15"/>
  <c r="FP196" i="15"/>
  <c r="FP215" i="15"/>
  <c r="FQ43" i="15"/>
  <c r="FQ147" i="15"/>
  <c r="FN82" i="15"/>
  <c r="FO268" i="15"/>
  <c r="FN203" i="15"/>
  <c r="FR81" i="15"/>
  <c r="FS176" i="15"/>
  <c r="FO32" i="15"/>
  <c r="FQ263" i="15"/>
  <c r="FR52" i="15"/>
  <c r="FS170" i="15"/>
  <c r="FN207" i="15"/>
  <c r="FR77" i="15"/>
  <c r="FS193" i="15"/>
  <c r="FO60" i="15"/>
  <c r="FO82" i="15"/>
  <c r="FS140" i="15"/>
  <c r="FR255" i="15"/>
  <c r="FO68" i="15"/>
  <c r="FQ140" i="15"/>
  <c r="FQ109" i="15"/>
  <c r="FS217" i="15"/>
  <c r="FR16" i="15"/>
  <c r="FN145" i="15"/>
  <c r="FQ104" i="15"/>
  <c r="FP100" i="15"/>
  <c r="FR276" i="15"/>
  <c r="FR41" i="15"/>
  <c r="FQ59" i="15"/>
  <c r="FQ74" i="15"/>
  <c r="FP253" i="15"/>
  <c r="FN132" i="15"/>
  <c r="FP40" i="15"/>
  <c r="FP269" i="15"/>
  <c r="FS236" i="15"/>
  <c r="FQ98" i="15"/>
  <c r="FS223" i="15"/>
  <c r="FQ179" i="15"/>
  <c r="FP61" i="15"/>
  <c r="FO31" i="15"/>
  <c r="FP212" i="15"/>
  <c r="FO154" i="15"/>
  <c r="FQ131" i="15"/>
  <c r="FQ8" i="15"/>
  <c r="FR168" i="15"/>
  <c r="FP32" i="15"/>
  <c r="FN180" i="15"/>
  <c r="FQ115" i="15"/>
  <c r="FN32" i="15"/>
  <c r="FN244" i="15"/>
  <c r="FR58" i="15"/>
  <c r="FP222" i="15"/>
  <c r="FR123" i="15"/>
  <c r="FS201" i="15"/>
  <c r="FN260" i="15"/>
  <c r="FQ204" i="15"/>
  <c r="FN266" i="15"/>
  <c r="FO126" i="15"/>
  <c r="FN178" i="15"/>
  <c r="FP224" i="15"/>
  <c r="FS172" i="15"/>
  <c r="FP202" i="15"/>
  <c r="FN202" i="15"/>
  <c r="FP47" i="15"/>
  <c r="FO147" i="15"/>
  <c r="FQ168" i="15"/>
  <c r="FO21" i="15"/>
  <c r="FR221" i="15"/>
  <c r="FO258" i="15"/>
  <c r="FS125" i="15"/>
  <c r="FO87" i="15"/>
  <c r="FR42" i="15"/>
  <c r="FR199" i="15"/>
  <c r="FO253" i="15"/>
  <c r="FS76" i="15"/>
  <c r="FN233" i="15"/>
  <c r="FN83" i="15"/>
  <c r="FS19" i="15"/>
  <c r="FO41" i="15"/>
  <c r="FP50" i="15"/>
  <c r="FR125" i="15"/>
  <c r="FR249" i="15"/>
  <c r="FP171" i="15"/>
  <c r="FO27" i="15"/>
  <c r="FR265" i="15"/>
  <c r="FR178" i="15"/>
  <c r="FO100" i="15"/>
  <c r="FO264" i="15"/>
  <c r="FP140" i="15"/>
  <c r="FS79" i="15"/>
  <c r="FQ112" i="15"/>
  <c r="FP284" i="15"/>
  <c r="FN105" i="15"/>
  <c r="FQ156" i="15"/>
  <c r="FN131" i="15"/>
  <c r="FN97" i="15"/>
  <c r="FQ50" i="15"/>
  <c r="FO106" i="15"/>
  <c r="FN64" i="15"/>
  <c r="FR23" i="15"/>
  <c r="FP220" i="15"/>
  <c r="FS191" i="15"/>
  <c r="FS20" i="15"/>
  <c r="FR155" i="15"/>
  <c r="FP264" i="15"/>
  <c r="FP136" i="15"/>
  <c r="FO251" i="15"/>
  <c r="FN239" i="15"/>
  <c r="FO18" i="15"/>
  <c r="FP94" i="15"/>
  <c r="FP162" i="15"/>
  <c r="FQ17" i="15"/>
  <c r="FS233" i="15"/>
  <c r="FN271" i="15"/>
  <c r="FO162" i="15"/>
  <c r="FN127" i="15"/>
  <c r="FQ128" i="15"/>
  <c r="FS42" i="15"/>
  <c r="FR115" i="15"/>
  <c r="FO161" i="15"/>
  <c r="FP49" i="15"/>
  <c r="FR167" i="15"/>
  <c r="FO84" i="15"/>
  <c r="FP252" i="15"/>
  <c r="FP218" i="15"/>
  <c r="FN26" i="15"/>
  <c r="FS220" i="15"/>
  <c r="FO66" i="15"/>
  <c r="FN251" i="15"/>
  <c r="FO148" i="15"/>
  <c r="FQ73" i="15"/>
  <c r="FS177" i="15"/>
  <c r="FQ19" i="15"/>
  <c r="FS72" i="15"/>
  <c r="FQ44" i="15"/>
  <c r="FP29" i="15"/>
  <c r="FR208" i="15"/>
  <c r="FS175" i="15"/>
  <c r="FR143" i="15"/>
  <c r="FP168" i="15"/>
  <c r="FO76" i="15"/>
  <c r="FS66" i="15"/>
  <c r="FP225" i="15"/>
  <c r="FO232" i="15"/>
  <c r="FQ135" i="15"/>
  <c r="FP98" i="15"/>
  <c r="FR151" i="15"/>
  <c r="FP24" i="15"/>
  <c r="FQ153" i="15"/>
  <c r="FS67" i="15"/>
  <c r="FQ18" i="15"/>
  <c r="FS115" i="15"/>
  <c r="FO234" i="15"/>
  <c r="FQ45" i="15"/>
  <c r="FP155" i="15"/>
  <c r="FP254" i="15"/>
  <c r="FR159" i="15"/>
  <c r="FO99" i="15"/>
  <c r="FR156" i="15"/>
  <c r="ER201" i="15"/>
  <c r="FS271" i="15"/>
  <c r="FP119" i="15"/>
  <c r="FS152" i="15"/>
  <c r="FQ190" i="15"/>
  <c r="FS273" i="15"/>
  <c r="FR185" i="15"/>
  <c r="FP111" i="15"/>
  <c r="FO269" i="15"/>
  <c r="FQ58" i="15"/>
  <c r="FQ116" i="15"/>
  <c r="FR263" i="15"/>
  <c r="FS188" i="15"/>
  <c r="FQ24" i="15"/>
  <c r="FQ241" i="15"/>
  <c r="FQ260" i="15"/>
  <c r="FN45" i="15"/>
  <c r="FO71" i="15"/>
  <c r="FT207" i="15"/>
  <c r="FR209" i="15"/>
  <c r="FQ90" i="15"/>
  <c r="FS169" i="15"/>
  <c r="FQ275" i="15"/>
  <c r="FP82" i="15"/>
  <c r="FP105" i="15"/>
  <c r="FR175" i="15"/>
  <c r="FS106" i="15"/>
  <c r="FP259" i="15"/>
  <c r="FS239" i="15"/>
  <c r="FS75" i="15"/>
  <c r="FO167" i="15"/>
  <c r="FQ178" i="15"/>
  <c r="FN135" i="15"/>
  <c r="FQ180" i="15"/>
  <c r="FR87" i="15"/>
  <c r="FP46" i="15"/>
  <c r="FO188" i="15"/>
  <c r="FS47" i="15"/>
  <c r="FN27" i="15"/>
  <c r="FS99" i="15"/>
  <c r="FQ267" i="15"/>
  <c r="FP41" i="15"/>
  <c r="FR153" i="15"/>
  <c r="FQ105" i="15"/>
  <c r="FN157" i="15"/>
  <c r="FS260" i="15"/>
  <c r="FS83" i="15"/>
  <c r="FN171" i="15"/>
  <c r="FP116" i="15"/>
  <c r="FQ191" i="15"/>
  <c r="FN103" i="15"/>
  <c r="FN24" i="15"/>
  <c r="FN241" i="15"/>
  <c r="FQ259" i="15"/>
  <c r="FP208" i="15"/>
  <c r="FO26" i="15"/>
  <c r="FQ194" i="15"/>
  <c r="FS251" i="15"/>
  <c r="FO46" i="15"/>
  <c r="FS59" i="15"/>
  <c r="FR46" i="15"/>
  <c r="FR137" i="15"/>
  <c r="FS30" i="15"/>
  <c r="FS240" i="15"/>
  <c r="FP240" i="15"/>
  <c r="FN108" i="15"/>
  <c r="FP112" i="15"/>
  <c r="FP110" i="15"/>
  <c r="FR171" i="15"/>
  <c r="FQ217" i="15"/>
  <c r="FS264" i="15"/>
  <c r="FO103" i="15"/>
  <c r="FO243" i="15"/>
  <c r="FN142" i="15"/>
  <c r="FP107" i="15"/>
  <c r="FN211" i="15"/>
  <c r="FP95" i="15"/>
  <c r="FQ208" i="15"/>
  <c r="ER41" i="15"/>
  <c r="FQ126" i="15"/>
  <c r="FP99" i="15"/>
  <c r="FN79" i="15"/>
  <c r="FQ186" i="15"/>
  <c r="FR248" i="15"/>
  <c r="FP258" i="15"/>
  <c r="FN206" i="15"/>
  <c r="FQ42" i="15"/>
  <c r="FO189" i="15"/>
  <c r="FP83" i="15"/>
  <c r="FN114" i="15"/>
  <c r="FP28" i="15"/>
  <c r="FO183" i="15"/>
  <c r="FN121" i="15"/>
  <c r="FO177" i="15"/>
  <c r="FR193" i="15"/>
  <c r="FO39" i="15"/>
  <c r="FO63" i="15"/>
  <c r="FS208" i="15"/>
  <c r="FS194" i="15"/>
  <c r="FQ148" i="15"/>
  <c r="FQ215" i="15"/>
  <c r="FO96" i="15"/>
  <c r="FS183" i="15"/>
  <c r="FN195" i="15"/>
  <c r="FT55" i="15"/>
  <c r="FO123" i="15"/>
  <c r="FN255" i="15"/>
  <c r="FQ47" i="15"/>
  <c r="FP87" i="15"/>
  <c r="FQ119" i="15"/>
  <c r="FO90" i="15"/>
  <c r="FQ146" i="15"/>
  <c r="FR222" i="15"/>
  <c r="FS21" i="15"/>
  <c r="FP157" i="15"/>
  <c r="FO207" i="15"/>
  <c r="FS199" i="15"/>
  <c r="FN91" i="15"/>
  <c r="FO95" i="15"/>
  <c r="FS27" i="15"/>
  <c r="FQ25" i="15"/>
  <c r="FQ206" i="15"/>
  <c r="FO29" i="15"/>
  <c r="FN242" i="15"/>
  <c r="FQ231" i="15"/>
  <c r="FP285" i="15"/>
  <c r="FQ243" i="15"/>
  <c r="FS195" i="15"/>
  <c r="FQ205" i="15"/>
  <c r="FS225" i="15"/>
  <c r="FO127" i="15"/>
  <c r="FR225" i="15"/>
  <c r="FN256" i="15"/>
  <c r="FO145" i="15"/>
  <c r="FN221" i="15"/>
  <c r="FP8" i="15"/>
  <c r="FR21" i="15"/>
  <c r="FN56" i="15"/>
  <c r="FS253" i="15"/>
  <c r="FR240" i="15"/>
  <c r="FO136" i="15"/>
  <c r="FP190" i="15"/>
  <c r="FQ27" i="15"/>
  <c r="FR31" i="15"/>
  <c r="FP158" i="15"/>
  <c r="FO23" i="15"/>
  <c r="FS91" i="15"/>
  <c r="FQ71" i="15"/>
  <c r="FQ87" i="15"/>
  <c r="FR40" i="15"/>
  <c r="FN224" i="15"/>
  <c r="FP170" i="15"/>
  <c r="FQ99" i="15"/>
  <c r="FS258" i="15"/>
  <c r="FO125" i="15"/>
  <c r="FP144" i="15"/>
  <c r="FN235" i="15"/>
  <c r="FS90" i="15"/>
  <c r="ER284" i="15"/>
  <c r="FR94" i="15"/>
  <c r="FN234" i="15"/>
  <c r="FQ23" i="15"/>
  <c r="FO224" i="15"/>
  <c r="FP186" i="15"/>
  <c r="FP64" i="15"/>
  <c r="FN47" i="15"/>
  <c r="FO113" i="15"/>
  <c r="FN173" i="15"/>
  <c r="FN116" i="15"/>
  <c r="FQ81" i="15"/>
  <c r="FR204" i="15"/>
  <c r="FR235" i="15"/>
  <c r="FQ236" i="15"/>
  <c r="FN218" i="15"/>
  <c r="FR187" i="15"/>
  <c r="FR203" i="15"/>
  <c r="FR62" i="15"/>
  <c r="FS46" i="15"/>
  <c r="FS212" i="15"/>
  <c r="FO65" i="15"/>
  <c r="FN111" i="15"/>
  <c r="FN208" i="15"/>
  <c r="FO110" i="15"/>
  <c r="FN20" i="15"/>
  <c r="FQ232" i="15"/>
  <c r="FS121" i="15"/>
  <c r="FN19" i="15"/>
  <c r="FS184" i="15"/>
  <c r="FS110" i="15"/>
  <c r="FO61" i="15"/>
  <c r="FR84" i="15"/>
  <c r="FO98" i="15"/>
  <c r="FR121" i="15"/>
  <c r="FQ209" i="15"/>
  <c r="FN75" i="15"/>
  <c r="FO72" i="15"/>
  <c r="FR223" i="15"/>
  <c r="FN119" i="15"/>
  <c r="ER173" i="15"/>
  <c r="FS129" i="15"/>
  <c r="FO239" i="15"/>
  <c r="FO77" i="15"/>
  <c r="FN162" i="15"/>
  <c r="FN161" i="15"/>
  <c r="FS119" i="15"/>
  <c r="FQ212" i="15"/>
  <c r="FP44" i="15"/>
  <c r="FO116" i="15"/>
  <c r="FQ228" i="15"/>
  <c r="FN247" i="15"/>
  <c r="FR28" i="15"/>
  <c r="FS18" i="15"/>
  <c r="FP123" i="15"/>
  <c r="FP260" i="15"/>
  <c r="FQ138" i="15"/>
  <c r="FQ67" i="15"/>
  <c r="FO164" i="15"/>
  <c r="FR194" i="15"/>
  <c r="FR259" i="15"/>
  <c r="FN216" i="15"/>
  <c r="FQ32" i="15"/>
  <c r="FO93" i="15"/>
  <c r="FO52" i="15"/>
  <c r="FP174" i="15"/>
  <c r="FR107" i="15"/>
  <c r="FR112" i="15"/>
  <c r="FS58" i="15"/>
  <c r="FO16" i="15"/>
  <c r="FQ29" i="15"/>
  <c r="FS185" i="15"/>
  <c r="FN29" i="15"/>
  <c r="FN143" i="15"/>
  <c r="FN249" i="15"/>
  <c r="FO256" i="15"/>
  <c r="FO221" i="15"/>
  <c r="FN16" i="15"/>
  <c r="FS33" i="15"/>
  <c r="FR128" i="15"/>
  <c r="FR241" i="15"/>
  <c r="FR66" i="15"/>
  <c r="FS263" i="15"/>
  <c r="FN141" i="15"/>
  <c r="FQ183" i="15"/>
  <c r="FP138" i="15"/>
  <c r="FO47" i="15"/>
  <c r="FR132" i="15"/>
  <c r="FO40" i="15"/>
  <c r="FP59" i="15"/>
  <c r="FO30" i="15"/>
  <c r="FO210" i="15"/>
  <c r="FO10" i="15"/>
  <c r="FQ222" i="15"/>
  <c r="FQ122" i="15"/>
  <c r="FR142" i="15"/>
  <c r="FP42" i="15"/>
  <c r="FT208" i="15"/>
  <c r="FP195" i="15"/>
  <c r="FQ258" i="15"/>
  <c r="FO74" i="15"/>
  <c r="FS161" i="15"/>
  <c r="FQ255" i="15"/>
  <c r="FP251" i="15"/>
  <c r="FP132" i="15"/>
  <c r="FP79" i="15"/>
  <c r="FO89" i="15"/>
  <c r="FS146" i="15"/>
  <c r="FP184" i="15"/>
  <c r="FO254" i="15"/>
  <c r="FS267" i="15"/>
  <c r="FR98" i="15"/>
  <c r="FO227" i="15"/>
  <c r="FQ65" i="15"/>
  <c r="FP63" i="15"/>
  <c r="FR88" i="15"/>
  <c r="FR26" i="15"/>
  <c r="FP23" i="15"/>
  <c r="FN93" i="15"/>
  <c r="FR99" i="15"/>
  <c r="FR59" i="15"/>
  <c r="FR237" i="15"/>
  <c r="FS88" i="15"/>
  <c r="DX8" i="16"/>
  <c r="DX6" i="16"/>
  <c r="DY9" i="16"/>
  <c r="P137" i="11"/>
  <c r="P124" i="11"/>
  <c r="DY6" i="16" l="1"/>
  <c r="DY8" i="16"/>
  <c r="DZ9" i="16"/>
  <c r="EA9" i="16" l="1"/>
  <c r="DZ8" i="16"/>
  <c r="DZ6" i="16"/>
  <c r="W120" i="2"/>
  <c r="W131" i="2"/>
  <c r="W126" i="2"/>
  <c r="W121" i="2"/>
  <c r="W127" i="2"/>
  <c r="W122" i="2"/>
  <c r="W128" i="2"/>
  <c r="W123" i="2"/>
  <c r="W129" i="2"/>
  <c r="P125" i="2"/>
  <c r="P118" i="2"/>
  <c r="EB9" i="16" l="1"/>
  <c r="EA8" i="16"/>
  <c r="EA6" i="16"/>
  <c r="P115" i="2"/>
  <c r="P124" i="2" s="1"/>
  <c r="P130" i="2" s="1"/>
  <c r="EC9" i="16" l="1"/>
  <c r="EB8" i="16"/>
  <c r="EB6" i="16"/>
  <c r="O125" i="2"/>
  <c r="O118" i="2"/>
  <c r="O137" i="11"/>
  <c r="O124" i="11"/>
  <c r="EC8" i="16" l="1"/>
  <c r="EC6" i="16"/>
  <c r="ED9" i="16"/>
  <c r="O115" i="2"/>
  <c r="O124" i="2" s="1"/>
  <c r="O130" i="2" s="1"/>
  <c r="N137" i="11"/>
  <c r="N124" i="11"/>
  <c r="N125" i="2"/>
  <c r="N118" i="2"/>
  <c r="ED8" i="16" l="1"/>
  <c r="ED6" i="16"/>
  <c r="EE9" i="16"/>
  <c r="EF9" i="16" s="1"/>
  <c r="EG9" i="16" s="1"/>
  <c r="EH9" i="16" s="1"/>
  <c r="EI9" i="16" s="1"/>
  <c r="EJ9" i="16" s="1"/>
  <c r="EK9" i="16" s="1"/>
  <c r="EL9" i="16" s="1"/>
  <c r="EM9" i="16" s="1"/>
  <c r="EN9" i="16" s="1"/>
  <c r="EO9" i="16" s="1"/>
  <c r="EP9" i="16" s="1"/>
  <c r="EQ9" i="16" s="1"/>
  <c r="N115" i="2"/>
  <c r="N124" i="2" s="1"/>
  <c r="N130" i="2" s="1"/>
  <c r="EQ6" i="16" l="1"/>
  <c r="EQ8" i="16"/>
  <c r="EP8" i="16"/>
  <c r="EP6" i="16"/>
  <c r="EO6" i="16"/>
  <c r="EO8" i="16"/>
  <c r="EN8" i="16"/>
  <c r="EN6" i="16"/>
  <c r="EM6" i="16"/>
  <c r="EM8" i="16"/>
  <c r="EL6" i="16"/>
  <c r="EL8" i="16"/>
  <c r="EK8" i="16"/>
  <c r="EK6" i="16"/>
  <c r="EI6" i="16"/>
  <c r="EI8" i="16"/>
  <c r="EH6" i="16"/>
  <c r="EH8" i="16"/>
  <c r="EG8" i="16"/>
  <c r="EG6" i="16"/>
  <c r="EF8" i="16"/>
  <c r="EF6" i="16"/>
  <c r="EE8" i="16"/>
  <c r="EE6" i="16"/>
  <c r="M137" i="11"/>
  <c r="FH19" i="16" l="1"/>
  <c r="FH12" i="16"/>
  <c r="FG19" i="16"/>
  <c r="FH35" i="16"/>
  <c r="FH64" i="16"/>
  <c r="FH155" i="16"/>
  <c r="FH77" i="16"/>
  <c r="FH63" i="16"/>
  <c r="FH58" i="16"/>
  <c r="FH46" i="16"/>
  <c r="FH76" i="16"/>
  <c r="FH190" i="16"/>
  <c r="FH30" i="16"/>
  <c r="FH20" i="16"/>
  <c r="FH13" i="16"/>
  <c r="FH175" i="16"/>
  <c r="FH169" i="16"/>
  <c r="FH60" i="16"/>
  <c r="FH47" i="16"/>
  <c r="FH25" i="16"/>
  <c r="FH161" i="16"/>
  <c r="FH75" i="16"/>
  <c r="FH16" i="16"/>
  <c r="FH50" i="16"/>
  <c r="FH166" i="16"/>
  <c r="FH28" i="16"/>
  <c r="FH160" i="16"/>
  <c r="FH73" i="16"/>
  <c r="FH62" i="16"/>
  <c r="FH152" i="16"/>
  <c r="FH21" i="16"/>
  <c r="FH165" i="16"/>
  <c r="FH52" i="16"/>
  <c r="FH14" i="16"/>
  <c r="FH153" i="16"/>
  <c r="FH156" i="16"/>
  <c r="FH68" i="16"/>
  <c r="FH37" i="16"/>
  <c r="FH162" i="16"/>
  <c r="FH66" i="16"/>
  <c r="FH43" i="16"/>
  <c r="FH26" i="16"/>
  <c r="FH71" i="16"/>
  <c r="FH41" i="16"/>
  <c r="FH44" i="16"/>
  <c r="FH61" i="16"/>
  <c r="FH54" i="16"/>
  <c r="FH78" i="16"/>
  <c r="FH38" i="16"/>
  <c r="FH18" i="16"/>
  <c r="FH22" i="16"/>
  <c r="FH15" i="16"/>
  <c r="FH154" i="16"/>
  <c r="FH157" i="16"/>
  <c r="FH170" i="16"/>
  <c r="FH163" i="16"/>
  <c r="FH48" i="16"/>
  <c r="FH51" i="16"/>
  <c r="FH59" i="16"/>
  <c r="FH74" i="16"/>
  <c r="FH70" i="16"/>
  <c r="FH36" i="16"/>
  <c r="FH39" i="16"/>
  <c r="FH23" i="16"/>
  <c r="FH27" i="16"/>
  <c r="FH53" i="16"/>
  <c r="FH17" i="16"/>
  <c r="FH69" i="16"/>
  <c r="FH31" i="16"/>
  <c r="FH151" i="16"/>
  <c r="FH159" i="16"/>
  <c r="FH67" i="16"/>
  <c r="FH29" i="16"/>
  <c r="FH72" i="16"/>
  <c r="FH45" i="16"/>
  <c r="FH49" i="16"/>
  <c r="FH167" i="16"/>
  <c r="FH40" i="16"/>
  <c r="FH24" i="16"/>
  <c r="FH168" i="16"/>
  <c r="FH164" i="16"/>
  <c r="FH180" i="16"/>
  <c r="FH176" i="16"/>
  <c r="FH178" i="16"/>
  <c r="FH185" i="16"/>
  <c r="FH188" i="16"/>
  <c r="FH181" i="16"/>
  <c r="FH177" i="16"/>
  <c r="FH171" i="16"/>
  <c r="FH187" i="16"/>
  <c r="FH192" i="16"/>
  <c r="FH183" i="16"/>
  <c r="FH179" i="16"/>
  <c r="FH194" i="16"/>
  <c r="FH189" i="16"/>
  <c r="FH186" i="16"/>
  <c r="FH193" i="16"/>
  <c r="FH184" i="16"/>
  <c r="FH191" i="16"/>
  <c r="FH195" i="16"/>
  <c r="FH55" i="16"/>
  <c r="FG160" i="16"/>
  <c r="FG73" i="16"/>
  <c r="FG23" i="16"/>
  <c r="FG36" i="16"/>
  <c r="FG64" i="16"/>
  <c r="FG29" i="16"/>
  <c r="FG16" i="16"/>
  <c r="FG62" i="16"/>
  <c r="FG54" i="16"/>
  <c r="FG72" i="16"/>
  <c r="FG39" i="16"/>
  <c r="FG53" i="16"/>
  <c r="FG44" i="16"/>
  <c r="FG13" i="16"/>
  <c r="FG35" i="16"/>
  <c r="FG45" i="16"/>
  <c r="FG61" i="16"/>
  <c r="FG52" i="16"/>
  <c r="FG69" i="16"/>
  <c r="FG162" i="16"/>
  <c r="FG59" i="16"/>
  <c r="FG48" i="16"/>
  <c r="FG46" i="16"/>
  <c r="FG49" i="16"/>
  <c r="FG68" i="16"/>
  <c r="FG159" i="16"/>
  <c r="FG163" i="16"/>
  <c r="FG15" i="16"/>
  <c r="FG47" i="16"/>
  <c r="FG63" i="16"/>
  <c r="FG77" i="16"/>
  <c r="FG38" i="16"/>
  <c r="FG157" i="16"/>
  <c r="FG12" i="16"/>
  <c r="FG75" i="16"/>
  <c r="FG76" i="16"/>
  <c r="FG37" i="16"/>
  <c r="FG51" i="16"/>
  <c r="FG26" i="16"/>
  <c r="FG17" i="16"/>
  <c r="FG152" i="16"/>
  <c r="FG153" i="16"/>
  <c r="FG67" i="16"/>
  <c r="FG25" i="16"/>
  <c r="FG28" i="16"/>
  <c r="FG24" i="16"/>
  <c r="FG30" i="16"/>
  <c r="FG170" i="16"/>
  <c r="FG50" i="16"/>
  <c r="FG155" i="16"/>
  <c r="FG31" i="16"/>
  <c r="FG165" i="16"/>
  <c r="FG166" i="16"/>
  <c r="FG66" i="16"/>
  <c r="FG156" i="16"/>
  <c r="FG41" i="16"/>
  <c r="FG58" i="16"/>
  <c r="FG20" i="16"/>
  <c r="FG21" i="16"/>
  <c r="FG78" i="16"/>
  <c r="FG169" i="16"/>
  <c r="FG71" i="16"/>
  <c r="FG74" i="16"/>
  <c r="FG178" i="16"/>
  <c r="FG151" i="16"/>
  <c r="FG161" i="16"/>
  <c r="FG154" i="16"/>
  <c r="FG168" i="16"/>
  <c r="FG43" i="16"/>
  <c r="FG180" i="16"/>
  <c r="FG164" i="16"/>
  <c r="FG167" i="16"/>
  <c r="FG60" i="16"/>
  <c r="FG14" i="16"/>
  <c r="FG18" i="16"/>
  <c r="FG27" i="16"/>
  <c r="FG22" i="16"/>
  <c r="FG70" i="16"/>
  <c r="FG40" i="16"/>
  <c r="FG171" i="16"/>
  <c r="FG191" i="16"/>
  <c r="FG190" i="16"/>
  <c r="FG188" i="16"/>
  <c r="FG194" i="16"/>
  <c r="FG177" i="16"/>
  <c r="FG186" i="16"/>
  <c r="FG181" i="16"/>
  <c r="FG187" i="16"/>
  <c r="FG175" i="16"/>
  <c r="FG193" i="16"/>
  <c r="FG189" i="16"/>
  <c r="FG192" i="16"/>
  <c r="FG184" i="16"/>
  <c r="FG179" i="16"/>
  <c r="FG176" i="16"/>
  <c r="FG183" i="16"/>
  <c r="FG185" i="16"/>
  <c r="FG195" i="16"/>
  <c r="FG55" i="16"/>
  <c r="FR182" i="16"/>
  <c r="FR20" i="16"/>
  <c r="FR15" i="16"/>
  <c r="FR12" i="16"/>
  <c r="FR31" i="16"/>
  <c r="FR19" i="16"/>
  <c r="FR14" i="16"/>
  <c r="FR24" i="16"/>
  <c r="FR21" i="16"/>
  <c r="FR30" i="16"/>
  <c r="FR18" i="16"/>
  <c r="FR25" i="16"/>
  <c r="FR23" i="16"/>
  <c r="FR29" i="16"/>
  <c r="FR17" i="16"/>
  <c r="FR28" i="16"/>
  <c r="FR16" i="16"/>
  <c r="FR13" i="16"/>
  <c r="FR27" i="16"/>
  <c r="FR26" i="16"/>
  <c r="FR22" i="16"/>
  <c r="FR60" i="16"/>
  <c r="FR49" i="16"/>
  <c r="FR44" i="16"/>
  <c r="FR52" i="16"/>
  <c r="FR40" i="16"/>
  <c r="FR70" i="16"/>
  <c r="FR170" i="16"/>
  <c r="FR58" i="16"/>
  <c r="FR178" i="16"/>
  <c r="FR64" i="16"/>
  <c r="FR153" i="16"/>
  <c r="FR154" i="16"/>
  <c r="FR72" i="16"/>
  <c r="FR47" i="16"/>
  <c r="FR164" i="16"/>
  <c r="FR46" i="16"/>
  <c r="FR53" i="16"/>
  <c r="FR157" i="16"/>
  <c r="FR39" i="16"/>
  <c r="FR77" i="16"/>
  <c r="FR166" i="16"/>
  <c r="FR167" i="16"/>
  <c r="FR68" i="16"/>
  <c r="FR73" i="16"/>
  <c r="FR193" i="16"/>
  <c r="FR62" i="16"/>
  <c r="FR35" i="16"/>
  <c r="FR71" i="16"/>
  <c r="FR162" i="16"/>
  <c r="FR160" i="16"/>
  <c r="FR155" i="16"/>
  <c r="FR69" i="16"/>
  <c r="FR185" i="16"/>
  <c r="FR152" i="16"/>
  <c r="FR37" i="16"/>
  <c r="FR61" i="16"/>
  <c r="FR156" i="16"/>
  <c r="FR41" i="16"/>
  <c r="FR76" i="16"/>
  <c r="FR54" i="16"/>
  <c r="FR75" i="16"/>
  <c r="FR48" i="16"/>
  <c r="FR50" i="16"/>
  <c r="FR38" i="16"/>
  <c r="FR45" i="16"/>
  <c r="FR59" i="16"/>
  <c r="FR36" i="16"/>
  <c r="FR159" i="16"/>
  <c r="FR168" i="16"/>
  <c r="FR180" i="16"/>
  <c r="FR63" i="16"/>
  <c r="FR165" i="16"/>
  <c r="FR43" i="16"/>
  <c r="FR67" i="16"/>
  <c r="FR151" i="16"/>
  <c r="FR161" i="16"/>
  <c r="FR163" i="16"/>
  <c r="FR66" i="16"/>
  <c r="FR51" i="16"/>
  <c r="FR74" i="16"/>
  <c r="FR169" i="16"/>
  <c r="FR78" i="16"/>
  <c r="FR186" i="16"/>
  <c r="FR183" i="16"/>
  <c r="FR189" i="16"/>
  <c r="FR184" i="16"/>
  <c r="FR192" i="16"/>
  <c r="FR176" i="16"/>
  <c r="FR194" i="16"/>
  <c r="FR175" i="16"/>
  <c r="FR187" i="16"/>
  <c r="FR177" i="16"/>
  <c r="FR188" i="16"/>
  <c r="FR181" i="16"/>
  <c r="FR179" i="16"/>
  <c r="FR191" i="16"/>
  <c r="FR171" i="16"/>
  <c r="FR190" i="16"/>
  <c r="FR195" i="16"/>
  <c r="FR55" i="16"/>
  <c r="FR106" i="16"/>
  <c r="FR97" i="16"/>
  <c r="FR115" i="16"/>
  <c r="FR95" i="16"/>
  <c r="FR214" i="16"/>
  <c r="EJ8" i="16"/>
  <c r="FD114" i="16" s="1"/>
  <c r="EJ6" i="16"/>
  <c r="FO18" i="16" s="1"/>
  <c r="FE218" i="16"/>
  <c r="FL89" i="16"/>
  <c r="FP23" i="16"/>
  <c r="FO19" i="16"/>
  <c r="FQ27" i="16"/>
  <c r="FL12" i="16"/>
  <c r="FQ38" i="16"/>
  <c r="FQ184" i="16"/>
  <c r="FP164" i="16"/>
  <c r="FP59" i="16"/>
  <c r="FK167" i="16"/>
  <c r="FO50" i="16"/>
  <c r="FL60" i="16"/>
  <c r="FO158" i="16"/>
  <c r="FK46" i="16"/>
  <c r="FL161" i="16"/>
  <c r="FL40" i="16"/>
  <c r="FO183" i="16"/>
  <c r="FO180" i="16"/>
  <c r="FL179" i="16"/>
  <c r="FO211" i="16"/>
  <c r="FN84" i="16"/>
  <c r="FK205" i="16"/>
  <c r="FN214" i="16"/>
  <c r="FN96" i="16"/>
  <c r="FL200" i="16"/>
  <c r="FN91" i="16"/>
  <c r="FM120" i="16"/>
  <c r="FQ214" i="16"/>
  <c r="FP201" i="16"/>
  <c r="FM91" i="16"/>
  <c r="FN110" i="16"/>
  <c r="FQ206" i="16"/>
  <c r="FP82" i="16"/>
  <c r="FK114" i="16"/>
  <c r="FQ201" i="16"/>
  <c r="FL214" i="16"/>
  <c r="FO111" i="16"/>
  <c r="FQ218" i="16"/>
  <c r="FM97" i="16"/>
  <c r="FK86" i="16"/>
  <c r="FM207" i="16"/>
  <c r="FP81" i="16"/>
  <c r="FQ120" i="16"/>
  <c r="FM87" i="16"/>
  <c r="FK105" i="16"/>
  <c r="FO84" i="16"/>
  <c r="FL209" i="16"/>
  <c r="FK202" i="16"/>
  <c r="FN207" i="16"/>
  <c r="FL88" i="16"/>
  <c r="FL204" i="16"/>
  <c r="FK104" i="16"/>
  <c r="FP206" i="16"/>
  <c r="FQ96" i="16"/>
  <c r="FO112" i="16"/>
  <c r="FN208" i="16"/>
  <c r="FQ82" i="16"/>
  <c r="FO96" i="16"/>
  <c r="FK209" i="16"/>
  <c r="FP204" i="16"/>
  <c r="FL218" i="16"/>
  <c r="FM108" i="16"/>
  <c r="FK218" i="16"/>
  <c r="FM114" i="16"/>
  <c r="FQ199" i="16"/>
  <c r="FO106" i="16"/>
  <c r="FP94" i="16"/>
  <c r="FO107" i="16"/>
  <c r="FM119" i="16"/>
  <c r="FQ86" i="16"/>
  <c r="FP105" i="16"/>
  <c r="FQ81" i="16"/>
  <c r="FL199" i="16"/>
  <c r="FP87" i="16"/>
  <c r="FK107" i="16"/>
  <c r="FM88" i="16"/>
  <c r="FP104" i="16"/>
  <c r="FO83" i="16"/>
  <c r="FQ90" i="16"/>
  <c r="FQ203" i="16"/>
  <c r="FN115" i="16"/>
  <c r="FM213" i="16"/>
  <c r="FK82" i="16"/>
  <c r="FP84" i="16"/>
  <c r="FO94" i="16"/>
  <c r="FL206" i="16"/>
  <c r="FM204" i="16"/>
  <c r="FP114" i="16"/>
  <c r="FK206" i="16"/>
  <c r="FP110" i="16"/>
  <c r="FO113" i="16"/>
  <c r="FP120" i="16"/>
  <c r="FK109" i="16"/>
  <c r="FL109" i="16"/>
  <c r="FQ213" i="16"/>
  <c r="FO201" i="16"/>
  <c r="FK97" i="16"/>
  <c r="FK108" i="16"/>
  <c r="FN109" i="16"/>
  <c r="FN81" i="16"/>
  <c r="FP205" i="16"/>
  <c r="FO209" i="16"/>
  <c r="FK214" i="16"/>
  <c r="FO85" i="16"/>
  <c r="FN112" i="16"/>
  <c r="FL81" i="16"/>
  <c r="FQ88" i="16"/>
  <c r="FL107" i="16"/>
  <c r="FN206" i="16"/>
  <c r="FK200" i="16"/>
  <c r="FL90" i="16"/>
  <c r="FP214" i="16"/>
  <c r="FQ204" i="16"/>
  <c r="FP202" i="16"/>
  <c r="FK101" i="16"/>
  <c r="FM218" i="16"/>
  <c r="FP118" i="16"/>
  <c r="FK207" i="16"/>
  <c r="FM89" i="16"/>
  <c r="FQ202" i="16"/>
  <c r="FN203" i="16"/>
  <c r="FM85" i="16"/>
  <c r="FN104" i="16"/>
  <c r="FN101" i="16"/>
  <c r="FQ109" i="16"/>
  <c r="FP97" i="16"/>
  <c r="FQ93" i="16"/>
  <c r="FM199" i="16"/>
  <c r="FQ116" i="16"/>
  <c r="FM214" i="16"/>
  <c r="FO116" i="16"/>
  <c r="FK106" i="16"/>
  <c r="FO108" i="16"/>
  <c r="FQ122" i="16"/>
  <c r="FM107" i="16"/>
  <c r="FO86" i="16"/>
  <c r="FL205" i="16"/>
  <c r="FQ200" i="16"/>
  <c r="FN107" i="16"/>
  <c r="FM105" i="16"/>
  <c r="FO120" i="16"/>
  <c r="FO110" i="16"/>
  <c r="FQ99" i="16"/>
  <c r="FN93" i="16"/>
  <c r="FM81" i="16"/>
  <c r="FP198" i="16"/>
  <c r="FO91" i="16"/>
  <c r="FP113" i="16"/>
  <c r="FL115" i="16"/>
  <c r="FP101" i="16"/>
  <c r="FP106" i="16"/>
  <c r="FQ108" i="16"/>
  <c r="FN86" i="16"/>
  <c r="FO114" i="16"/>
  <c r="FP109" i="16"/>
  <c r="FQ97" i="16"/>
  <c r="FN92" i="16"/>
  <c r="FQ216" i="16"/>
  <c r="FN213" i="16"/>
  <c r="FQ110" i="16"/>
  <c r="FP93" i="16"/>
  <c r="FM206" i="16"/>
  <c r="FM205" i="16"/>
  <c r="FM104" i="16"/>
  <c r="FK115" i="16"/>
  <c r="FP95" i="16"/>
  <c r="FK112" i="16"/>
  <c r="FO205" i="16"/>
  <c r="FQ107" i="16"/>
  <c r="FN209" i="16"/>
  <c r="FN85" i="16"/>
  <c r="FP90" i="16"/>
  <c r="FK110" i="16"/>
  <c r="FK111" i="16"/>
  <c r="FN113" i="16"/>
  <c r="FO207" i="16"/>
  <c r="FL96" i="16"/>
  <c r="FO202" i="16"/>
  <c r="FO208" i="16"/>
  <c r="FM201" i="16"/>
  <c r="FL113" i="16"/>
  <c r="FQ84" i="16"/>
  <c r="FO118" i="16"/>
  <c r="FL83" i="16"/>
  <c r="FK198" i="16"/>
  <c r="FM200" i="16"/>
  <c r="FQ83" i="16"/>
  <c r="FK87" i="16"/>
  <c r="FP208" i="16"/>
  <c r="FP89" i="16"/>
  <c r="FQ87" i="16"/>
  <c r="FM109" i="16"/>
  <c r="FP85" i="16"/>
  <c r="EZ218" i="16"/>
  <c r="FD218" i="16"/>
  <c r="FB218" i="16"/>
  <c r="FC218" i="16"/>
  <c r="FA218" i="16"/>
  <c r="EU218" i="16"/>
  <c r="EV218" i="16"/>
  <c r="EY218" i="16"/>
  <c r="EX218" i="16"/>
  <c r="M124" i="11"/>
  <c r="M125" i="2"/>
  <c r="M118" i="2"/>
  <c r="FG212" i="16" l="1"/>
  <c r="FG206" i="16"/>
  <c r="FH217" i="16"/>
  <c r="FG122" i="16"/>
  <c r="FG90" i="16"/>
  <c r="FG200" i="16"/>
  <c r="FG81" i="16"/>
  <c r="FG84" i="16"/>
  <c r="FH105" i="16"/>
  <c r="FG118" i="16"/>
  <c r="FH109" i="16"/>
  <c r="FH82" i="16"/>
  <c r="FG105" i="16"/>
  <c r="FH121" i="16"/>
  <c r="FH216" i="16"/>
  <c r="FH201" i="16"/>
  <c r="FH85" i="16"/>
  <c r="FH215" i="16"/>
  <c r="FG91" i="16"/>
  <c r="FG109" i="16"/>
  <c r="FG204" i="16"/>
  <c r="FH96" i="16"/>
  <c r="FG98" i="16"/>
  <c r="FH107" i="16"/>
  <c r="FG93" i="16"/>
  <c r="FG215" i="16"/>
  <c r="FH122" i="16"/>
  <c r="FH101" i="16"/>
  <c r="FH120" i="16"/>
  <c r="FH116" i="16"/>
  <c r="FG96" i="16"/>
  <c r="FG115" i="16"/>
  <c r="FG112" i="16"/>
  <c r="FG218" i="16"/>
  <c r="FG107" i="16"/>
  <c r="FH200" i="16"/>
  <c r="FG82" i="16"/>
  <c r="FH119" i="16"/>
  <c r="FH213" i="16"/>
  <c r="FG209" i="16"/>
  <c r="FF35" i="16"/>
  <c r="FG108" i="16"/>
  <c r="FH90" i="16"/>
  <c r="FH209" i="16"/>
  <c r="FG95" i="16"/>
  <c r="FG217" i="16"/>
  <c r="FG123" i="16"/>
  <c r="FH113" i="16"/>
  <c r="FG100" i="16"/>
  <c r="FG83" i="16"/>
  <c r="FH114" i="16"/>
  <c r="FH81" i="16"/>
  <c r="FH86" i="16"/>
  <c r="FH89" i="16"/>
  <c r="FH93" i="16"/>
  <c r="FH104" i="16"/>
  <c r="FH108" i="16"/>
  <c r="FG124" i="16"/>
  <c r="FG106" i="16"/>
  <c r="FG94" i="16"/>
  <c r="FH211" i="16"/>
  <c r="FG207" i="16"/>
  <c r="FH94" i="16"/>
  <c r="FH97" i="16"/>
  <c r="FH198" i="16"/>
  <c r="FH210" i="16"/>
  <c r="FG120" i="16"/>
  <c r="FH218" i="16"/>
  <c r="FH214" i="16"/>
  <c r="FG213" i="16"/>
  <c r="FG198" i="16"/>
  <c r="FH84" i="16"/>
  <c r="FG199" i="16"/>
  <c r="FH124" i="16"/>
  <c r="FH95" i="16"/>
  <c r="FG99" i="16"/>
  <c r="FH212" i="16"/>
  <c r="FG210" i="16"/>
  <c r="FH115" i="16"/>
  <c r="FH199" i="16"/>
  <c r="FH98" i="16"/>
  <c r="FH91" i="16"/>
  <c r="FG97" i="16"/>
  <c r="FG117" i="16"/>
  <c r="FH118" i="16"/>
  <c r="FG92" i="16"/>
  <c r="FH110" i="16"/>
  <c r="FG101" i="16"/>
  <c r="FG211" i="16"/>
  <c r="FH202" i="16"/>
  <c r="FG85" i="16"/>
  <c r="FG203" i="16"/>
  <c r="FG208" i="16"/>
  <c r="FG202" i="16"/>
  <c r="FG89" i="16"/>
  <c r="FH92" i="16"/>
  <c r="FG104" i="16"/>
  <c r="FH123" i="16"/>
  <c r="FG113" i="16"/>
  <c r="FG214" i="16"/>
  <c r="FH203" i="16"/>
  <c r="FG201" i="16"/>
  <c r="FG110" i="16"/>
  <c r="FH100" i="16"/>
  <c r="FH206" i="16"/>
  <c r="FG114" i="16"/>
  <c r="FH208" i="16"/>
  <c r="FG86" i="16"/>
  <c r="FH112" i="16"/>
  <c r="FG87" i="16"/>
  <c r="FG119" i="16"/>
  <c r="FH87" i="16"/>
  <c r="FH207" i="16"/>
  <c r="FG216" i="16"/>
  <c r="FH83" i="16"/>
  <c r="FH106" i="16"/>
  <c r="FH99" i="16"/>
  <c r="FH117" i="16"/>
  <c r="FG121" i="16"/>
  <c r="FH204" i="16"/>
  <c r="FG116" i="16"/>
  <c r="EW113" i="16"/>
  <c r="FR208" i="16"/>
  <c r="FR109" i="16"/>
  <c r="FR90" i="16"/>
  <c r="FR198" i="16"/>
  <c r="FR204" i="16"/>
  <c r="FR94" i="16"/>
  <c r="FR101" i="16"/>
  <c r="FR110" i="16"/>
  <c r="FR215" i="16"/>
  <c r="FR117" i="16"/>
  <c r="FR121" i="16"/>
  <c r="FR202" i="16"/>
  <c r="FR124" i="16"/>
  <c r="FR93" i="16"/>
  <c r="FR201" i="16"/>
  <c r="FR118" i="16"/>
  <c r="FR112" i="16"/>
  <c r="FR92" i="16"/>
  <c r="FR207" i="16"/>
  <c r="FR81" i="16"/>
  <c r="FR98" i="16"/>
  <c r="FR96" i="16"/>
  <c r="FR91" i="16"/>
  <c r="FR217" i="16"/>
  <c r="FR211" i="16"/>
  <c r="FR203" i="16"/>
  <c r="FR218" i="16"/>
  <c r="FR99" i="16"/>
  <c r="FR210" i="16"/>
  <c r="FR85" i="16"/>
  <c r="FR114" i="16"/>
  <c r="FR82" i="16"/>
  <c r="FR84" i="16"/>
  <c r="FR119" i="16"/>
  <c r="FR123" i="16"/>
  <c r="FR122" i="16"/>
  <c r="FR107" i="16"/>
  <c r="FR216" i="16"/>
  <c r="FR100" i="16"/>
  <c r="FR83" i="16"/>
  <c r="EX124" i="16"/>
  <c r="FR120" i="16"/>
  <c r="FR87" i="16"/>
  <c r="FR108" i="16"/>
  <c r="FR209" i="16"/>
  <c r="FR113" i="16"/>
  <c r="EY101" i="16"/>
  <c r="FR206" i="16"/>
  <c r="FR105" i="16"/>
  <c r="FR104" i="16"/>
  <c r="FR86" i="16"/>
  <c r="FR89" i="16"/>
  <c r="EW108" i="16"/>
  <c r="FR116" i="16"/>
  <c r="FR199" i="16"/>
  <c r="FR213" i="16"/>
  <c r="FR212" i="16"/>
  <c r="FR200" i="16"/>
  <c r="FF156" i="16"/>
  <c r="EV114" i="16"/>
  <c r="EU101" i="16"/>
  <c r="EW111" i="16"/>
  <c r="EV112" i="16"/>
  <c r="EW106" i="16"/>
  <c r="EW115" i="16"/>
  <c r="EU211" i="16"/>
  <c r="EW90" i="16"/>
  <c r="EW116" i="16"/>
  <c r="EU204" i="16"/>
  <c r="EV117" i="16"/>
  <c r="EY93" i="16"/>
  <c r="EU109" i="16"/>
  <c r="EW82" i="16"/>
  <c r="FO48" i="16"/>
  <c r="FN166" i="16"/>
  <c r="FQ36" i="16"/>
  <c r="FK55" i="16"/>
  <c r="FL67" i="16"/>
  <c r="FP171" i="16"/>
  <c r="FQ113" i="16"/>
  <c r="FP75" i="16"/>
  <c r="FQ25" i="16"/>
  <c r="FP53" i="16"/>
  <c r="FO21" i="16"/>
  <c r="FM25" i="16"/>
  <c r="FK25" i="16"/>
  <c r="FM26" i="16"/>
  <c r="FN16" i="16"/>
  <c r="FM29" i="16"/>
  <c r="FP22" i="16"/>
  <c r="FQ68" i="16"/>
  <c r="FQ48" i="16"/>
  <c r="FQ42" i="16"/>
  <c r="FQ78" i="16"/>
  <c r="FQ153" i="16"/>
  <c r="FQ176" i="16"/>
  <c r="FQ183" i="16"/>
  <c r="FP154" i="16"/>
  <c r="FP62" i="16"/>
  <c r="FP181" i="16"/>
  <c r="FP179" i="16"/>
  <c r="FN50" i="16"/>
  <c r="FO166" i="16"/>
  <c r="FO190" i="16"/>
  <c r="FM42" i="16"/>
  <c r="FK65" i="16"/>
  <c r="FN158" i="16"/>
  <c r="FN42" i="16"/>
  <c r="FL65" i="16"/>
  <c r="FK159" i="16"/>
  <c r="FK39" i="16"/>
  <c r="FM61" i="16"/>
  <c r="FL154" i="16"/>
  <c r="FO164" i="16"/>
  <c r="FO66" i="16"/>
  <c r="FM154" i="16"/>
  <c r="FO71" i="16"/>
  <c r="FM161" i="16"/>
  <c r="FM182" i="16"/>
  <c r="FL181" i="16"/>
  <c r="FK182" i="16"/>
  <c r="FL177" i="16"/>
  <c r="FM176" i="16"/>
  <c r="FP98" i="16"/>
  <c r="FL55" i="16"/>
  <c r="FQ215" i="16"/>
  <c r="FP86" i="16"/>
  <c r="FK204" i="16"/>
  <c r="FQ89" i="16"/>
  <c r="FM203" i="16"/>
  <c r="FP107" i="16"/>
  <c r="FK91" i="16"/>
  <c r="FK83" i="16"/>
  <c r="FP218" i="16"/>
  <c r="FL92" i="16"/>
  <c r="FO214" i="16"/>
  <c r="FP112" i="16"/>
  <c r="FK208" i="16"/>
  <c r="FO101" i="16"/>
  <c r="FL202" i="16"/>
  <c r="FQ101" i="16"/>
  <c r="FO81" i="16"/>
  <c r="FQ112" i="16"/>
  <c r="FP29" i="16"/>
  <c r="FM21" i="16"/>
  <c r="FL29" i="16"/>
  <c r="FM19" i="16"/>
  <c r="FL16" i="16"/>
  <c r="FL18" i="16"/>
  <c r="FK24" i="16"/>
  <c r="FL14" i="16"/>
  <c r="FL20" i="16"/>
  <c r="FQ15" i="16"/>
  <c r="FQ157" i="16"/>
  <c r="FQ166" i="16"/>
  <c r="FQ160" i="16"/>
  <c r="FQ165" i="16"/>
  <c r="FQ45" i="16"/>
  <c r="FQ191" i="16"/>
  <c r="FQ195" i="16"/>
  <c r="FP35" i="16"/>
  <c r="FP70" i="16"/>
  <c r="FP176" i="16"/>
  <c r="FP182" i="16"/>
  <c r="FO167" i="16"/>
  <c r="FN73" i="16"/>
  <c r="FN191" i="16"/>
  <c r="FM43" i="16"/>
  <c r="FK66" i="16"/>
  <c r="FN159" i="16"/>
  <c r="FN43" i="16"/>
  <c r="FL66" i="16"/>
  <c r="FK160" i="16"/>
  <c r="FK40" i="16"/>
  <c r="FM62" i="16"/>
  <c r="FL155" i="16"/>
  <c r="FO36" i="16"/>
  <c r="FO68" i="16"/>
  <c r="FM158" i="16"/>
  <c r="FK151" i="16"/>
  <c r="FK183" i="16"/>
  <c r="FM178" i="16"/>
  <c r="FK179" i="16"/>
  <c r="FK178" i="16"/>
  <c r="FM183" i="16"/>
  <c r="FM171" i="16"/>
  <c r="FQ211" i="16"/>
  <c r="FO55" i="16"/>
  <c r="FO204" i="16"/>
  <c r="FM86" i="16"/>
  <c r="FL112" i="16"/>
  <c r="FP91" i="16"/>
  <c r="FM92" i="16"/>
  <c r="FM106" i="16"/>
  <c r="FQ92" i="16"/>
  <c r="FQ115" i="16"/>
  <c r="FO203" i="16"/>
  <c r="FM84" i="16"/>
  <c r="FM209" i="16"/>
  <c r="FN97" i="16"/>
  <c r="FP199" i="16"/>
  <c r="FM96" i="16"/>
  <c r="FQ85" i="16"/>
  <c r="FO213" i="16"/>
  <c r="FN27" i="16"/>
  <c r="FM30" i="16"/>
  <c r="FQ26" i="16"/>
  <c r="FK17" i="16"/>
  <c r="FK12" i="16"/>
  <c r="FN29" i="16"/>
  <c r="FP21" i="16"/>
  <c r="FK30" i="16"/>
  <c r="FK13" i="16"/>
  <c r="FL27" i="16"/>
  <c r="FQ44" i="16"/>
  <c r="FQ67" i="16"/>
  <c r="FQ169" i="16"/>
  <c r="FQ158" i="16"/>
  <c r="FQ66" i="16"/>
  <c r="FQ187" i="16"/>
  <c r="FQ55" i="16"/>
  <c r="FP43" i="16"/>
  <c r="FP158" i="16"/>
  <c r="FP178" i="16"/>
  <c r="FP195" i="16"/>
  <c r="FL166" i="16"/>
  <c r="FM50" i="16"/>
  <c r="FN190" i="16"/>
  <c r="FM44" i="16"/>
  <c r="FK67" i="16"/>
  <c r="FN160" i="16"/>
  <c r="FN44" i="16"/>
  <c r="FK68" i="16"/>
  <c r="FK161" i="16"/>
  <c r="FK41" i="16"/>
  <c r="FM63" i="16"/>
  <c r="FL156" i="16"/>
  <c r="FO38" i="16"/>
  <c r="FL35" i="16"/>
  <c r="FM162" i="16"/>
  <c r="FL43" i="16"/>
  <c r="FL171" i="16"/>
  <c r="FO181" i="16"/>
  <c r="FM179" i="16"/>
  <c r="FL182" i="16"/>
  <c r="FM177" i="16"/>
  <c r="FL175" i="16"/>
  <c r="FO195" i="16"/>
  <c r="FP211" i="16"/>
  <c r="FN106" i="16"/>
  <c r="FO82" i="16"/>
  <c r="FO95" i="16"/>
  <c r="FK92" i="16"/>
  <c r="FL97" i="16"/>
  <c r="FQ208" i="16"/>
  <c r="FM198" i="16"/>
  <c r="FN90" i="16"/>
  <c r="FO105" i="16"/>
  <c r="FP213" i="16"/>
  <c r="FN116" i="16"/>
  <c r="FN218" i="16"/>
  <c r="FO87" i="16"/>
  <c r="FL208" i="16"/>
  <c r="FK81" i="16"/>
  <c r="FN94" i="16"/>
  <c r="FO26" i="16"/>
  <c r="FN23" i="16"/>
  <c r="FO24" i="16"/>
  <c r="FP14" i="16"/>
  <c r="FN22" i="16"/>
  <c r="FO22" i="16"/>
  <c r="FN19" i="16"/>
  <c r="FP27" i="16"/>
  <c r="FP16" i="16"/>
  <c r="FM20" i="16"/>
  <c r="FQ49" i="16"/>
  <c r="FQ35" i="16"/>
  <c r="FQ168" i="16"/>
  <c r="FQ62" i="16"/>
  <c r="FQ40" i="16"/>
  <c r="FQ190" i="16"/>
  <c r="FL78" i="16"/>
  <c r="FP51" i="16"/>
  <c r="FP50" i="16"/>
  <c r="FP175" i="16"/>
  <c r="FP55" i="16"/>
  <c r="FM167" i="16"/>
  <c r="FN167" i="16"/>
  <c r="FL191" i="16"/>
  <c r="FM45" i="16"/>
  <c r="FM68" i="16"/>
  <c r="FN161" i="16"/>
  <c r="FN45" i="16"/>
  <c r="FL69" i="16"/>
  <c r="FK162" i="16"/>
  <c r="FK42" i="16"/>
  <c r="FM64" i="16"/>
  <c r="FL157" i="16"/>
  <c r="FO40" i="16"/>
  <c r="FL36" i="16"/>
  <c r="FO157" i="16"/>
  <c r="FM157" i="16"/>
  <c r="FK175" i="16"/>
  <c r="FO188" i="16"/>
  <c r="FK180" i="16"/>
  <c r="FL184" i="16"/>
  <c r="FN185" i="16"/>
  <c r="FN182" i="16"/>
  <c r="FM195" i="16"/>
  <c r="FN211" i="16"/>
  <c r="FO218" i="16"/>
  <c r="FO206" i="16"/>
  <c r="FM83" i="16"/>
  <c r="FN199" i="16"/>
  <c r="FL203" i="16"/>
  <c r="FM208" i="16"/>
  <c r="FN120" i="16"/>
  <c r="FK203" i="16"/>
  <c r="FN83" i="16"/>
  <c r="FQ209" i="16"/>
  <c r="FQ207" i="16"/>
  <c r="FO90" i="16"/>
  <c r="FN117" i="16"/>
  <c r="FL119" i="16"/>
  <c r="FL82" i="16"/>
  <c r="FO198" i="16"/>
  <c r="FL111" i="16"/>
  <c r="FN105" i="16"/>
  <c r="FM24" i="16"/>
  <c r="FN20" i="16"/>
  <c r="FM22" i="16"/>
  <c r="FO30" i="16"/>
  <c r="FO13" i="16"/>
  <c r="FP15" i="16"/>
  <c r="FL17" i="16"/>
  <c r="FN25" i="16"/>
  <c r="FQ21" i="16"/>
  <c r="FQ29" i="16"/>
  <c r="FQ70" i="16"/>
  <c r="FQ51" i="16"/>
  <c r="FQ151" i="16"/>
  <c r="FQ155" i="16"/>
  <c r="FQ59" i="16"/>
  <c r="FQ171" i="16"/>
  <c r="FO78" i="16"/>
  <c r="FP65" i="16"/>
  <c r="FP165" i="16"/>
  <c r="FP186" i="16"/>
  <c r="FK50" i="16"/>
  <c r="FN51" i="16"/>
  <c r="FK51" i="16"/>
  <c r="FO191" i="16"/>
  <c r="FM46" i="16"/>
  <c r="FM67" i="16"/>
  <c r="FN162" i="16"/>
  <c r="FN46" i="16"/>
  <c r="FL68" i="16"/>
  <c r="FN163" i="16"/>
  <c r="FK43" i="16"/>
  <c r="FM65" i="16"/>
  <c r="FL158" i="16"/>
  <c r="FO42" i="16"/>
  <c r="FL37" i="16"/>
  <c r="FO165" i="16"/>
  <c r="FO154" i="16"/>
  <c r="FN183" i="16"/>
  <c r="FO178" i="16"/>
  <c r="FO177" i="16"/>
  <c r="FL180" i="16"/>
  <c r="FK176" i="16"/>
  <c r="FN178" i="16"/>
  <c r="FK195" i="16"/>
  <c r="FP212" i="16"/>
  <c r="FO115" i="16"/>
  <c r="FK84" i="16"/>
  <c r="FP115" i="16"/>
  <c r="FL87" i="16"/>
  <c r="FQ91" i="16"/>
  <c r="FK85" i="16"/>
  <c r="FO117" i="16"/>
  <c r="FL201" i="16"/>
  <c r="FQ106" i="16"/>
  <c r="FK213" i="16"/>
  <c r="FP88" i="16"/>
  <c r="FL101" i="16"/>
  <c r="FL110" i="16"/>
  <c r="FM115" i="16"/>
  <c r="FK22" i="16"/>
  <c r="FP168" i="16"/>
  <c r="FK20" i="16"/>
  <c r="FM28" i="16"/>
  <c r="FL24" i="16"/>
  <c r="FL13" i="16"/>
  <c r="FQ14" i="16"/>
  <c r="FL23" i="16"/>
  <c r="FN13" i="16"/>
  <c r="FN12" i="16"/>
  <c r="FQ163" i="16"/>
  <c r="FQ72" i="16"/>
  <c r="FQ73" i="16"/>
  <c r="FQ52" i="16"/>
  <c r="FQ177" i="16"/>
  <c r="FQ182" i="16"/>
  <c r="FM78" i="16"/>
  <c r="FP73" i="16"/>
  <c r="FP41" i="16"/>
  <c r="FP177" i="16"/>
  <c r="FL167" i="16"/>
  <c r="FL73" i="16"/>
  <c r="FM73" i="16"/>
  <c r="FM35" i="16"/>
  <c r="FK58" i="16"/>
  <c r="FN71" i="16"/>
  <c r="FN35" i="16"/>
  <c r="FL58" i="16"/>
  <c r="FK152" i="16"/>
  <c r="FL151" i="16"/>
  <c r="FK44" i="16"/>
  <c r="FM66" i="16"/>
  <c r="FL159" i="16"/>
  <c r="FO44" i="16"/>
  <c r="FL38" i="16"/>
  <c r="FO37" i="16"/>
  <c r="FL42" i="16"/>
  <c r="FN179" i="16"/>
  <c r="FO184" i="16"/>
  <c r="FO187" i="16"/>
  <c r="FL176" i="16"/>
  <c r="FO185" i="16"/>
  <c r="FM175" i="16"/>
  <c r="FP216" i="16"/>
  <c r="FO212" i="16"/>
  <c r="FK113" i="16"/>
  <c r="FK96" i="16"/>
  <c r="FL213" i="16"/>
  <c r="FN111" i="16"/>
  <c r="FL114" i="16"/>
  <c r="FO109" i="16"/>
  <c r="FP207" i="16"/>
  <c r="FL120" i="16"/>
  <c r="FQ205" i="16"/>
  <c r="FQ118" i="16"/>
  <c r="FQ105" i="16"/>
  <c r="FP19" i="16"/>
  <c r="FQ24" i="16"/>
  <c r="FP17" i="16"/>
  <c r="FK26" i="16"/>
  <c r="FK15" i="16"/>
  <c r="FQ17" i="16"/>
  <c r="FL30" i="16"/>
  <c r="FQ20" i="16"/>
  <c r="FN30" i="16"/>
  <c r="FQ12" i="16"/>
  <c r="FQ53" i="16"/>
  <c r="FQ161" i="16"/>
  <c r="FQ43" i="16"/>
  <c r="FQ162" i="16"/>
  <c r="FQ179" i="16"/>
  <c r="FQ185" i="16"/>
  <c r="FP78" i="16"/>
  <c r="FP156" i="16"/>
  <c r="FP161" i="16"/>
  <c r="FP180" i="16"/>
  <c r="FN74" i="16"/>
  <c r="FM74" i="16"/>
  <c r="FK166" i="16"/>
  <c r="FM36" i="16"/>
  <c r="FK59" i="16"/>
  <c r="FN152" i="16"/>
  <c r="FN36" i="16"/>
  <c r="FL59" i="16"/>
  <c r="FK153" i="16"/>
  <c r="FO152" i="16"/>
  <c r="FK45" i="16"/>
  <c r="FN68" i="16"/>
  <c r="FL160" i="16"/>
  <c r="FO46" i="16"/>
  <c r="FL39" i="16"/>
  <c r="FO41" i="16"/>
  <c r="FL46" i="16"/>
  <c r="FM185" i="16"/>
  <c r="FO176" i="16"/>
  <c r="FO171" i="16"/>
  <c r="FN180" i="16"/>
  <c r="FO186" i="16"/>
  <c r="FL183" i="16"/>
  <c r="FP121" i="16"/>
  <c r="FP210" i="16"/>
  <c r="FM202" i="16"/>
  <c r="FM110" i="16"/>
  <c r="FM101" i="16"/>
  <c r="FP117" i="16"/>
  <c r="FO89" i="16"/>
  <c r="FK119" i="16"/>
  <c r="FN18" i="16"/>
  <c r="FK27" i="16"/>
  <c r="FP30" i="16"/>
  <c r="FN21" i="16"/>
  <c r="FP12" i="16"/>
  <c r="FK19" i="16"/>
  <c r="FO25" i="16"/>
  <c r="FM16" i="16"/>
  <c r="FK28" i="16"/>
  <c r="FQ154" i="16"/>
  <c r="FQ156" i="16"/>
  <c r="FQ58" i="16"/>
  <c r="FQ37" i="16"/>
  <c r="FQ164" i="16"/>
  <c r="FQ181" i="16"/>
  <c r="FQ189" i="16"/>
  <c r="FN78" i="16"/>
  <c r="FP49" i="16"/>
  <c r="FP72" i="16"/>
  <c r="FP184" i="16"/>
  <c r="FM51" i="16"/>
  <c r="FO74" i="16"/>
  <c r="FO73" i="16"/>
  <c r="FM38" i="16"/>
  <c r="FK61" i="16"/>
  <c r="FN154" i="16"/>
  <c r="FN38" i="16"/>
  <c r="FL61" i="16"/>
  <c r="FK155" i="16"/>
  <c r="FK35" i="16"/>
  <c r="FN47" i="16"/>
  <c r="FN70" i="16"/>
  <c r="FL162" i="16"/>
  <c r="FO58" i="16"/>
  <c r="FL44" i="16"/>
  <c r="FL41" i="16"/>
  <c r="FO67" i="16"/>
  <c r="FN186" i="16"/>
  <c r="FO189" i="16"/>
  <c r="FM184" i="16"/>
  <c r="FN181" i="16"/>
  <c r="FO182" i="16"/>
  <c r="FQ212" i="16"/>
  <c r="FQ210" i="16"/>
  <c r="FO210" i="16"/>
  <c r="FO104" i="16"/>
  <c r="FP111" i="16"/>
  <c r="FQ94" i="16"/>
  <c r="FN119" i="16"/>
  <c r="FM113" i="16"/>
  <c r="FP203" i="16"/>
  <c r="FN198" i="16"/>
  <c r="FO200" i="16"/>
  <c r="FP96" i="16"/>
  <c r="FN202" i="16"/>
  <c r="FL86" i="16"/>
  <c r="FP200" i="16"/>
  <c r="FN89" i="16"/>
  <c r="FQ111" i="16"/>
  <c r="FN26" i="16"/>
  <c r="FP28" i="16"/>
  <c r="FN28" i="16"/>
  <c r="FL19" i="16"/>
  <c r="FP169" i="16"/>
  <c r="FP193" i="16"/>
  <c r="FM23" i="16"/>
  <c r="FK14" i="16"/>
  <c r="FP25" i="16"/>
  <c r="FQ63" i="16"/>
  <c r="FQ159" i="16"/>
  <c r="FQ74" i="16"/>
  <c r="FQ71" i="16"/>
  <c r="FQ46" i="16"/>
  <c r="FQ193" i="16"/>
  <c r="FQ186" i="16"/>
  <c r="FP155" i="16"/>
  <c r="FP166" i="16"/>
  <c r="FP157" i="16"/>
  <c r="FP190" i="16"/>
  <c r="FK73" i="16"/>
  <c r="FL51" i="16"/>
  <c r="FL50" i="16"/>
  <c r="FM39" i="16"/>
  <c r="FK62" i="16"/>
  <c r="FN155" i="16"/>
  <c r="FN39" i="16"/>
  <c r="FL62" i="16"/>
  <c r="FK156" i="16"/>
  <c r="FK36" i="16"/>
  <c r="FM58" i="16"/>
  <c r="FK69" i="16"/>
  <c r="FN164" i="16"/>
  <c r="FO60" i="16"/>
  <c r="FN58" i="16"/>
  <c r="FL45" i="16"/>
  <c r="FO151" i="16"/>
  <c r="FK181" i="16"/>
  <c r="FO179" i="16"/>
  <c r="FK171" i="16"/>
  <c r="FN177" i="16"/>
  <c r="FL186" i="16"/>
  <c r="FL195" i="16"/>
  <c r="FM55" i="16"/>
  <c r="FN210" i="16"/>
  <c r="FO93" i="16"/>
  <c r="FL85" i="16"/>
  <c r="FN114" i="16"/>
  <c r="FN204" i="16"/>
  <c r="FO88" i="16"/>
  <c r="FK201" i="16"/>
  <c r="FN108" i="16"/>
  <c r="FP209" i="16"/>
  <c r="FQ95" i="16"/>
  <c r="FM17" i="16"/>
  <c r="FL28" i="16"/>
  <c r="FL26" i="16"/>
  <c r="FQ16" i="16"/>
  <c r="FL21" i="16"/>
  <c r="FQ30" i="16"/>
  <c r="FK21" i="16"/>
  <c r="FK23" i="16"/>
  <c r="FQ18" i="16"/>
  <c r="FQ152" i="16"/>
  <c r="FQ41" i="16"/>
  <c r="FQ167" i="16"/>
  <c r="FQ39" i="16"/>
  <c r="FQ76" i="16"/>
  <c r="FQ175" i="16"/>
  <c r="FQ192" i="16"/>
  <c r="FP163" i="16"/>
  <c r="FP40" i="16"/>
  <c r="FP151" i="16"/>
  <c r="FP187" i="16"/>
  <c r="FL74" i="16"/>
  <c r="FK74" i="16"/>
  <c r="FM191" i="16"/>
  <c r="FM40" i="16"/>
  <c r="FK63" i="16"/>
  <c r="FN156" i="16"/>
  <c r="FN40" i="16"/>
  <c r="FL63" i="16"/>
  <c r="FK157" i="16"/>
  <c r="FK37" i="16"/>
  <c r="FM59" i="16"/>
  <c r="FL152" i="16"/>
  <c r="FO153" i="16"/>
  <c r="FO62" i="16"/>
  <c r="FN62" i="16"/>
  <c r="FN59" i="16"/>
  <c r="FN48" i="16"/>
  <c r="FK177" i="16"/>
  <c r="FL178" i="16"/>
  <c r="FM181" i="16"/>
  <c r="FN171" i="16"/>
  <c r="FN176" i="16"/>
  <c r="FN195" i="16"/>
  <c r="FP215" i="16"/>
  <c r="FQ98" i="16"/>
  <c r="FQ114" i="16"/>
  <c r="FQ198" i="16"/>
  <c r="FK90" i="16"/>
  <c r="FO97" i="16"/>
  <c r="FL198" i="16"/>
  <c r="FN82" i="16"/>
  <c r="FQ117" i="16"/>
  <c r="FK89" i="16"/>
  <c r="FN200" i="16"/>
  <c r="FN87" i="16"/>
  <c r="FK88" i="16"/>
  <c r="FP83" i="16"/>
  <c r="FL84" i="16"/>
  <c r="FK199" i="16"/>
  <c r="FP192" i="16"/>
  <c r="FM12" i="16"/>
  <c r="FP76" i="16"/>
  <c r="FQ23" i="16"/>
  <c r="FO14" i="16"/>
  <c r="FM14" i="16"/>
  <c r="FO28" i="16"/>
  <c r="FP18" i="16"/>
  <c r="FQ13" i="16"/>
  <c r="FO29" i="16"/>
  <c r="FQ47" i="16"/>
  <c r="FQ75" i="16"/>
  <c r="FQ69" i="16"/>
  <c r="FQ60" i="16"/>
  <c r="FQ64" i="16"/>
  <c r="FQ188" i="16"/>
  <c r="FQ178" i="16"/>
  <c r="FP45" i="16"/>
  <c r="FP48" i="16"/>
  <c r="FP188" i="16"/>
  <c r="FP183" i="16"/>
  <c r="FM166" i="16"/>
  <c r="FO51" i="16"/>
  <c r="FK191" i="16"/>
  <c r="FM41" i="16"/>
  <c r="FK64" i="16"/>
  <c r="FN157" i="16"/>
  <c r="FN41" i="16"/>
  <c r="FL64" i="16"/>
  <c r="FK158" i="16"/>
  <c r="FK38" i="16"/>
  <c r="FM60" i="16"/>
  <c r="FL153" i="16"/>
  <c r="FO161" i="16"/>
  <c r="FO64" i="16"/>
  <c r="FN66" i="16"/>
  <c r="FN63" i="16"/>
  <c r="FM153" i="16"/>
  <c r="FN184" i="16"/>
  <c r="FL185" i="16"/>
  <c r="FK186" i="16"/>
  <c r="FN175" i="16"/>
  <c r="FM180" i="16"/>
  <c r="FP99" i="16"/>
  <c r="FN55" i="16"/>
  <c r="FQ121" i="16"/>
  <c r="FL91" i="16"/>
  <c r="FN88" i="16"/>
  <c r="FN201" i="16"/>
  <c r="FM112" i="16"/>
  <c r="FK120" i="16"/>
  <c r="FM186" i="16"/>
  <c r="FK154" i="16"/>
  <c r="FK78" i="16"/>
  <c r="FO23" i="16"/>
  <c r="FO175" i="16"/>
  <c r="FN37" i="16"/>
  <c r="FQ180" i="16"/>
  <c r="FN15" i="16"/>
  <c r="FP122" i="16"/>
  <c r="FN153" i="16"/>
  <c r="FQ50" i="16"/>
  <c r="FK18" i="16"/>
  <c r="FN60" i="16"/>
  <c r="FK60" i="16"/>
  <c r="FQ65" i="16"/>
  <c r="FN17" i="16"/>
  <c r="FO199" i="16"/>
  <c r="FL108" i="16"/>
  <c r="FM151" i="16"/>
  <c r="FM37" i="16"/>
  <c r="FQ61" i="16"/>
  <c r="FQ104" i="16"/>
  <c r="EY124" i="16"/>
  <c r="EW211" i="16"/>
  <c r="EY104" i="16"/>
  <c r="EY108" i="16"/>
  <c r="EV113" i="16"/>
  <c r="EV115" i="16"/>
  <c r="EV108" i="16"/>
  <c r="EY118" i="16"/>
  <c r="EV209" i="16"/>
  <c r="EU205" i="16"/>
  <c r="EY201" i="16"/>
  <c r="EW88" i="16"/>
  <c r="EV81" i="16"/>
  <c r="EY210" i="16"/>
  <c r="EW91" i="16"/>
  <c r="EX200" i="16"/>
  <c r="EX212" i="16"/>
  <c r="EV214" i="16"/>
  <c r="EU116" i="16"/>
  <c r="EX107" i="16"/>
  <c r="EV198" i="16"/>
  <c r="EW101" i="16"/>
  <c r="EU106" i="16"/>
  <c r="EY107" i="16"/>
  <c r="EW110" i="16"/>
  <c r="EY212" i="16"/>
  <c r="EV200" i="16"/>
  <c r="EW199" i="16"/>
  <c r="EU203" i="16"/>
  <c r="EX209" i="16"/>
  <c r="EU94" i="16"/>
  <c r="EV84" i="16"/>
  <c r="EX210" i="16"/>
  <c r="EX87" i="16"/>
  <c r="FA96" i="16"/>
  <c r="EU107" i="16"/>
  <c r="EX111" i="16"/>
  <c r="EY106" i="16"/>
  <c r="EY114" i="16"/>
  <c r="EV110" i="16"/>
  <c r="EW109" i="16"/>
  <c r="EX104" i="16"/>
  <c r="EY115" i="16"/>
  <c r="EY89" i="16"/>
  <c r="EY86" i="16"/>
  <c r="EY202" i="16"/>
  <c r="EV85" i="16"/>
  <c r="EW201" i="16"/>
  <c r="EX211" i="16"/>
  <c r="EU210" i="16"/>
  <c r="EV90" i="16"/>
  <c r="EX202" i="16"/>
  <c r="FA101" i="16"/>
  <c r="EU198" i="16"/>
  <c r="EX114" i="16"/>
  <c r="EV107" i="16"/>
  <c r="EY112" i="16"/>
  <c r="EV105" i="16"/>
  <c r="EV111" i="16"/>
  <c r="EX115" i="16"/>
  <c r="EV87" i="16"/>
  <c r="EX208" i="16"/>
  <c r="EX199" i="16"/>
  <c r="EY206" i="16"/>
  <c r="EV88" i="16"/>
  <c r="EV95" i="16"/>
  <c r="EW95" i="16"/>
  <c r="EW209" i="16"/>
  <c r="EX207" i="16"/>
  <c r="EW200" i="16"/>
  <c r="EX97" i="16"/>
  <c r="EV208" i="16"/>
  <c r="EY205" i="16"/>
  <c r="EU86" i="16"/>
  <c r="EW89" i="16"/>
  <c r="EW205" i="16"/>
  <c r="FE29" i="16"/>
  <c r="FA16" i="16"/>
  <c r="EZ21" i="16"/>
  <c r="FE26" i="16"/>
  <c r="EY14" i="16"/>
  <c r="EX19" i="16"/>
  <c r="EW24" i="16"/>
  <c r="EW12" i="16"/>
  <c r="EV17" i="16"/>
  <c r="EU22" i="16"/>
  <c r="EZ28" i="16"/>
  <c r="FF15" i="16"/>
  <c r="FE20" i="16"/>
  <c r="EX26" i="16"/>
  <c r="FD13" i="16"/>
  <c r="FC18" i="16"/>
  <c r="FB23" i="16"/>
  <c r="FF154" i="16"/>
  <c r="FF60" i="16"/>
  <c r="FF63" i="16"/>
  <c r="FB78" i="16"/>
  <c r="FF165" i="16"/>
  <c r="EW78" i="16"/>
  <c r="FF188" i="16"/>
  <c r="FE194" i="16"/>
  <c r="FE163" i="16"/>
  <c r="FE54" i="16"/>
  <c r="FE190" i="16"/>
  <c r="FE165" i="16"/>
  <c r="FE169" i="16"/>
  <c r="FE45" i="16"/>
  <c r="FE175" i="16"/>
  <c r="FE65" i="16"/>
  <c r="FD52" i="16"/>
  <c r="FD192" i="16"/>
  <c r="FB193" i="16"/>
  <c r="FD60" i="16"/>
  <c r="FC77" i="16"/>
  <c r="FD48" i="16"/>
  <c r="FD152" i="16"/>
  <c r="FD175" i="16"/>
  <c r="FD178" i="16"/>
  <c r="FC152" i="16"/>
  <c r="FC151" i="16"/>
  <c r="FB53" i="16"/>
  <c r="FC155" i="16"/>
  <c r="FC190" i="16"/>
  <c r="FC182" i="16"/>
  <c r="FB153" i="16"/>
  <c r="FB166" i="16"/>
  <c r="FB156" i="16"/>
  <c r="FB160" i="16"/>
  <c r="FB171" i="16"/>
  <c r="FB183" i="16"/>
  <c r="FA159" i="16"/>
  <c r="FA63" i="16"/>
  <c r="FA59" i="16"/>
  <c r="FA73" i="16"/>
  <c r="FA185" i="16"/>
  <c r="EZ166" i="16"/>
  <c r="EZ161" i="16"/>
  <c r="EZ74" i="16"/>
  <c r="EZ179" i="16"/>
  <c r="EZ178" i="16"/>
  <c r="FC64" i="16"/>
  <c r="EZ58" i="16"/>
  <c r="EU167" i="16"/>
  <c r="EW166" i="16"/>
  <c r="EU28" i="16"/>
  <c r="FA15" i="16"/>
  <c r="EZ20" i="16"/>
  <c r="FB25" i="16"/>
  <c r="EY13" i="16"/>
  <c r="EX18" i="16"/>
  <c r="EW23" i="16"/>
  <c r="FB28" i="16"/>
  <c r="EV16" i="16"/>
  <c r="EU21" i="16"/>
  <c r="EZ27" i="16"/>
  <c r="FF14" i="16"/>
  <c r="FE19" i="16"/>
  <c r="FD24" i="16"/>
  <c r="FD12" i="16"/>
  <c r="FC17" i="16"/>
  <c r="FB22" i="16"/>
  <c r="FF71" i="16"/>
  <c r="FF61" i="16"/>
  <c r="FF179" i="16"/>
  <c r="FC170" i="16"/>
  <c r="FF186" i="16"/>
  <c r="FF157" i="16"/>
  <c r="FF45" i="16"/>
  <c r="FE69" i="16"/>
  <c r="FF51" i="16"/>
  <c r="FE61" i="16"/>
  <c r="FE167" i="16"/>
  <c r="FE44" i="16"/>
  <c r="FE164" i="16"/>
  <c r="FA75" i="16"/>
  <c r="FC168" i="16"/>
  <c r="EZ76" i="16"/>
  <c r="FA168" i="16"/>
  <c r="FA193" i="16"/>
  <c r="FE66" i="16"/>
  <c r="FD62" i="16"/>
  <c r="FD43" i="16"/>
  <c r="FD153" i="16"/>
  <c r="FD42" i="16"/>
  <c r="FD180" i="16"/>
  <c r="FD176" i="16"/>
  <c r="FC154" i="16"/>
  <c r="FC72" i="16"/>
  <c r="FC169" i="16"/>
  <c r="FC62" i="16"/>
  <c r="FC179" i="16"/>
  <c r="FC180" i="16"/>
  <c r="FB60" i="16"/>
  <c r="FB42" i="16"/>
  <c r="FB39" i="16"/>
  <c r="FB71" i="16"/>
  <c r="FB188" i="16"/>
  <c r="FB195" i="16"/>
  <c r="FA153" i="16"/>
  <c r="FA68" i="16"/>
  <c r="FA71" i="16"/>
  <c r="FA186" i="16"/>
  <c r="FA188" i="16"/>
  <c r="EZ72" i="16"/>
  <c r="EZ36" i="16"/>
  <c r="EZ159" i="16"/>
  <c r="EZ188" i="16"/>
  <c r="EZ153" i="16"/>
  <c r="EZ37" i="16"/>
  <c r="FB65" i="16"/>
  <c r="EW50" i="16"/>
  <c r="EX166" i="16"/>
  <c r="EY166" i="16"/>
  <c r="EU191" i="16"/>
  <c r="EY71" i="16"/>
  <c r="EY164" i="16"/>
  <c r="EY155" i="16"/>
  <c r="EW47" i="16"/>
  <c r="EY184" i="16"/>
  <c r="EV36" i="16"/>
  <c r="EU64" i="16"/>
  <c r="EW65" i="16"/>
  <c r="EV71" i="16"/>
  <c r="EZ92" i="16"/>
  <c r="EX161" i="16"/>
  <c r="EV151" i="16"/>
  <c r="FF215" i="16"/>
  <c r="EV41" i="16"/>
  <c r="EX163" i="16"/>
  <c r="EV66" i="16"/>
  <c r="EX38" i="16"/>
  <c r="EX68" i="16"/>
  <c r="EV155" i="16"/>
  <c r="FE123" i="16"/>
  <c r="EW61" i="16"/>
  <c r="EV58" i="16"/>
  <c r="FF87" i="16"/>
  <c r="FC212" i="16"/>
  <c r="EX181" i="16"/>
  <c r="EU27" i="16"/>
  <c r="FA14" i="16"/>
  <c r="EZ19" i="16"/>
  <c r="EY24" i="16"/>
  <c r="EY12" i="16"/>
  <c r="EX17" i="16"/>
  <c r="EW22" i="16"/>
  <c r="FB27" i="16"/>
  <c r="EV15" i="16"/>
  <c r="EU20" i="16"/>
  <c r="EZ26" i="16"/>
  <c r="FF13" i="16"/>
  <c r="FE18" i="16"/>
  <c r="FD23" i="16"/>
  <c r="FC30" i="16"/>
  <c r="FC16" i="16"/>
  <c r="FB21" i="16"/>
  <c r="FF152" i="16"/>
  <c r="FF59" i="16"/>
  <c r="FF43" i="16"/>
  <c r="FD170" i="16"/>
  <c r="FA78" i="16"/>
  <c r="EZ78" i="16"/>
  <c r="FC78" i="16"/>
  <c r="FF54" i="16"/>
  <c r="FE71" i="16"/>
  <c r="FE70" i="16"/>
  <c r="FE162" i="16"/>
  <c r="FF195" i="16"/>
  <c r="FB168" i="16"/>
  <c r="FE40" i="16"/>
  <c r="FE180" i="16"/>
  <c r="FE176" i="16"/>
  <c r="FB52" i="16"/>
  <c r="FA192" i="16"/>
  <c r="FF77" i="16"/>
  <c r="FD160" i="16"/>
  <c r="FD159" i="16"/>
  <c r="FD38" i="16"/>
  <c r="FD163" i="16"/>
  <c r="FD171" i="16"/>
  <c r="FD191" i="16"/>
  <c r="FC53" i="16"/>
  <c r="FC74" i="16"/>
  <c r="FC76" i="16"/>
  <c r="FC40" i="16"/>
  <c r="FC191" i="16"/>
  <c r="FC176" i="16"/>
  <c r="FB74" i="16"/>
  <c r="FB63" i="16"/>
  <c r="FB45" i="16"/>
  <c r="FB152" i="16"/>
  <c r="FB178" i="16"/>
  <c r="FB55" i="16"/>
  <c r="FA37" i="16"/>
  <c r="FA155" i="16"/>
  <c r="FA38" i="16"/>
  <c r="FA176" i="16"/>
  <c r="FA183" i="16"/>
  <c r="EZ67" i="16"/>
  <c r="EZ59" i="16"/>
  <c r="EZ163" i="16"/>
  <c r="EZ176" i="16"/>
  <c r="EZ171" i="16"/>
  <c r="FD25" i="16"/>
  <c r="FA13" i="16"/>
  <c r="EZ18" i="16"/>
  <c r="EY23" i="16"/>
  <c r="FD28" i="16"/>
  <c r="EX16" i="16"/>
  <c r="EW21" i="16"/>
  <c r="FB26" i="16"/>
  <c r="EV14" i="16"/>
  <c r="EU19" i="16"/>
  <c r="FF24" i="16"/>
  <c r="FF12" i="16"/>
  <c r="FE17" i="16"/>
  <c r="FD22" i="16"/>
  <c r="EW28" i="16"/>
  <c r="FC15" i="16"/>
  <c r="FB20" i="16"/>
  <c r="FF67" i="16"/>
  <c r="FF181" i="16"/>
  <c r="FF75" i="16"/>
  <c r="FF46" i="16"/>
  <c r="FF190" i="16"/>
  <c r="FF177" i="16"/>
  <c r="FF180" i="16"/>
  <c r="FE158" i="16"/>
  <c r="FE75" i="16"/>
  <c r="FF50" i="16"/>
  <c r="FE153" i="16"/>
  <c r="FE157" i="16"/>
  <c r="FE42" i="16"/>
  <c r="FE39" i="16"/>
  <c r="FE48" i="16"/>
  <c r="EY75" i="16"/>
  <c r="FE193" i="16"/>
  <c r="FC192" i="16"/>
  <c r="FD45" i="16"/>
  <c r="FD165" i="16"/>
  <c r="FD162" i="16"/>
  <c r="FD35" i="16"/>
  <c r="FD167" i="16"/>
  <c r="FD189" i="16"/>
  <c r="FC49" i="16"/>
  <c r="FC158" i="16"/>
  <c r="FC63" i="16"/>
  <c r="FC38" i="16"/>
  <c r="FC68" i="16"/>
  <c r="FC181" i="16"/>
  <c r="FC178" i="16"/>
  <c r="FB68" i="16"/>
  <c r="FB38" i="16"/>
  <c r="FB35" i="16"/>
  <c r="FB36" i="16"/>
  <c r="FB175" i="16"/>
  <c r="FA41" i="16"/>
  <c r="FA51" i="16"/>
  <c r="FA61" i="16"/>
  <c r="FA151" i="16"/>
  <c r="FA177" i="16"/>
  <c r="FA182" i="16"/>
  <c r="EZ71" i="16"/>
  <c r="EZ157" i="16"/>
  <c r="FA24" i="16"/>
  <c r="FA12" i="16"/>
  <c r="EZ17" i="16"/>
  <c r="EY22" i="16"/>
  <c r="FD27" i="16"/>
  <c r="EX15" i="16"/>
  <c r="EW20" i="16"/>
  <c r="EY25" i="16"/>
  <c r="EV13" i="16"/>
  <c r="FA23" i="16"/>
  <c r="FF28" i="16"/>
  <c r="EZ16" i="16"/>
  <c r="EY21" i="16"/>
  <c r="FD26" i="16"/>
  <c r="EX14" i="16"/>
  <c r="EW19" i="16"/>
  <c r="EV24" i="16"/>
  <c r="EV12" i="16"/>
  <c r="EU17" i="16"/>
  <c r="FF22" i="16"/>
  <c r="EY28" i="16"/>
  <c r="FE15" i="16"/>
  <c r="FD20" i="16"/>
  <c r="FF25" i="16"/>
  <c r="FC13" i="16"/>
  <c r="FB18" i="16"/>
  <c r="FF162" i="16"/>
  <c r="FF49" i="16"/>
  <c r="FE170" i="16"/>
  <c r="FF62" i="16"/>
  <c r="FE78" i="16"/>
  <c r="FF78" i="16"/>
  <c r="FE74" i="16"/>
  <c r="FE73" i="16"/>
  <c r="FC54" i="16"/>
  <c r="FE37" i="16"/>
  <c r="FE52" i="16"/>
  <c r="FE49" i="16"/>
  <c r="FE53" i="16"/>
  <c r="FE185" i="16"/>
  <c r="FE38" i="16"/>
  <c r="FE64" i="16"/>
  <c r="FE55" i="16"/>
  <c r="FD154" i="16"/>
  <c r="FD40" i="16"/>
  <c r="FD68" i="16"/>
  <c r="FD73" i="16"/>
  <c r="FD50" i="16"/>
  <c r="FD185" i="16"/>
  <c r="FC61" i="16"/>
  <c r="FC161" i="16"/>
  <c r="FC73" i="16"/>
  <c r="FC36" i="16"/>
  <c r="FC167" i="16"/>
  <c r="FC188" i="16"/>
  <c r="FC171" i="16"/>
  <c r="FB158" i="16"/>
  <c r="FB159" i="16"/>
  <c r="FB67" i="16"/>
  <c r="FB41" i="16"/>
  <c r="FB185" i="16"/>
  <c r="FA163" i="16"/>
  <c r="FA49" i="16"/>
  <c r="FA152" i="16"/>
  <c r="FA45" i="16"/>
  <c r="FA190" i="16"/>
  <c r="FA171" i="16"/>
  <c r="EZ151" i="16"/>
  <c r="EZ62" i="16"/>
  <c r="FA55" i="16"/>
  <c r="EZ183" i="16"/>
  <c r="EZ195" i="16"/>
  <c r="FA65" i="16"/>
  <c r="FA66" i="16"/>
  <c r="FA22" i="16"/>
  <c r="FF27" i="16"/>
  <c r="EZ15" i="16"/>
  <c r="EY20" i="16"/>
  <c r="FA25" i="16"/>
  <c r="EX13" i="16"/>
  <c r="EW18" i="16"/>
  <c r="EV23" i="16"/>
  <c r="FA28" i="16"/>
  <c r="EU16" i="16"/>
  <c r="FF21" i="16"/>
  <c r="EY27" i="16"/>
  <c r="FE14" i="16"/>
  <c r="FD19" i="16"/>
  <c r="FC24" i="16"/>
  <c r="FC12" i="16"/>
  <c r="FB17" i="16"/>
  <c r="FF159" i="16"/>
  <c r="FF169" i="16"/>
  <c r="FF53" i="16"/>
  <c r="FF38" i="16"/>
  <c r="FF161" i="16"/>
  <c r="FF74" i="16"/>
  <c r="FF170" i="16"/>
  <c r="FE76" i="16"/>
  <c r="FF52" i="16"/>
  <c r="FE68" i="16"/>
  <c r="FE161" i="16"/>
  <c r="FE187" i="16"/>
  <c r="FA52" i="16"/>
  <c r="EY168" i="16"/>
  <c r="FE177" i="16"/>
  <c r="EZ52" i="16"/>
  <c r="EZ75" i="16"/>
  <c r="EZ193" i="16"/>
  <c r="FD157" i="16"/>
  <c r="FD44" i="16"/>
  <c r="FD61" i="16"/>
  <c r="FA21" i="16"/>
  <c r="FF26" i="16"/>
  <c r="EZ14" i="16"/>
  <c r="EY19" i="16"/>
  <c r="EX24" i="16"/>
  <c r="EX12" i="16"/>
  <c r="EW17" i="16"/>
  <c r="EV22" i="16"/>
  <c r="FA27" i="16"/>
  <c r="EU15" i="16"/>
  <c r="FF20" i="16"/>
  <c r="EY26" i="16"/>
  <c r="FE13" i="16"/>
  <c r="FD18" i="16"/>
  <c r="FC23" i="16"/>
  <c r="FF29" i="16"/>
  <c r="FB16" i="16"/>
  <c r="FF69" i="16"/>
  <c r="FF66" i="16"/>
  <c r="FF73" i="16"/>
  <c r="FF72" i="16"/>
  <c r="FF68" i="16"/>
  <c r="FF176" i="16"/>
  <c r="FF39" i="16"/>
  <c r="FE60" i="16"/>
  <c r="FD194" i="16"/>
  <c r="FF58" i="16"/>
  <c r="FE160" i="16"/>
  <c r="FE156" i="16"/>
  <c r="EZ169" i="16"/>
  <c r="FE178" i="16"/>
  <c r="FA169" i="16"/>
  <c r="FE181" i="16"/>
  <c r="FD168" i="16"/>
  <c r="EY193" i="16"/>
  <c r="FD41" i="16"/>
  <c r="FD67" i="16"/>
  <c r="FD77" i="16"/>
  <c r="FD36" i="16"/>
  <c r="FD72" i="16"/>
  <c r="FD177" i="16"/>
  <c r="FC70" i="16"/>
  <c r="FC164" i="16"/>
  <c r="FC160" i="16"/>
  <c r="FC157" i="16"/>
  <c r="FC41" i="16"/>
  <c r="FC193" i="16"/>
  <c r="FC55" i="16"/>
  <c r="FB151" i="16"/>
  <c r="FB51" i="16"/>
  <c r="FB73" i="16"/>
  <c r="FB189" i="16"/>
  <c r="FB191" i="16"/>
  <c r="FA156" i="16"/>
  <c r="FA44" i="16"/>
  <c r="FA160" i="16"/>
  <c r="FA50" i="16"/>
  <c r="FA191" i="16"/>
  <c r="FA179" i="16"/>
  <c r="EZ165" i="16"/>
  <c r="EZ167" i="16"/>
  <c r="EZ50" i="16"/>
  <c r="EZ189" i="16"/>
  <c r="EZ45" i="16"/>
  <c r="FA64" i="16"/>
  <c r="FB66" i="16"/>
  <c r="EX167" i="16"/>
  <c r="EY73" i="16"/>
  <c r="EY190" i="16"/>
  <c r="EY38" i="16"/>
  <c r="EY152" i="16"/>
  <c r="EY61" i="16"/>
  <c r="EY43" i="16"/>
  <c r="EV59" i="16"/>
  <c r="EU165" i="16"/>
  <c r="EW164" i="16"/>
  <c r="EV49" i="16"/>
  <c r="FF121" i="16"/>
  <c r="EX160" i="16"/>
  <c r="EV63" i="16"/>
  <c r="EY178" i="16"/>
  <c r="FC123" i="16"/>
  <c r="FF119" i="16"/>
  <c r="EW157" i="16"/>
  <c r="EX37" i="16"/>
  <c r="FA20" i="16"/>
  <c r="FC25" i="16"/>
  <c r="EZ13" i="16"/>
  <c r="EY18" i="16"/>
  <c r="EX23" i="16"/>
  <c r="FC28" i="16"/>
  <c r="EW16" i="16"/>
  <c r="EV21" i="16"/>
  <c r="FA26" i="16"/>
  <c r="EU14" i="16"/>
  <c r="FF19" i="16"/>
  <c r="FE24" i="16"/>
  <c r="FE12" i="16"/>
  <c r="FD17" i="16"/>
  <c r="FC22" i="16"/>
  <c r="EV28" i="16"/>
  <c r="FB15" i="16"/>
  <c r="FF160" i="16"/>
  <c r="FF47" i="16"/>
  <c r="FF192" i="16"/>
  <c r="EX78" i="16"/>
  <c r="FF167" i="16"/>
  <c r="FF189" i="16"/>
  <c r="FF193" i="16"/>
  <c r="FE63" i="16"/>
  <c r="FF191" i="16"/>
  <c r="FF64" i="16"/>
  <c r="FE159" i="16"/>
  <c r="FE154" i="16"/>
  <c r="EY52" i="16"/>
  <c r="FE41" i="16"/>
  <c r="FE171" i="16"/>
  <c r="FA76" i="16"/>
  <c r="FE192" i="16"/>
  <c r="FE195" i="16"/>
  <c r="FD63" i="16"/>
  <c r="FD169" i="16"/>
  <c r="FE77" i="16"/>
  <c r="FD71" i="16"/>
  <c r="FD183" i="16"/>
  <c r="FD184" i="16"/>
  <c r="FC51" i="16"/>
  <c r="FC166" i="16"/>
  <c r="FC156" i="16"/>
  <c r="FC44" i="16"/>
  <c r="FC162" i="16"/>
  <c r="FC184" i="16"/>
  <c r="FB70" i="16"/>
  <c r="FB48" i="16"/>
  <c r="FB167" i="16"/>
  <c r="FB62" i="16"/>
  <c r="FB187" i="16"/>
  <c r="FB180" i="16"/>
  <c r="FA60" i="16"/>
  <c r="FA46" i="16"/>
  <c r="FA164" i="16"/>
  <c r="FA43" i="16"/>
  <c r="FA181" i="16"/>
  <c r="FA19" i="16"/>
  <c r="EZ24" i="16"/>
  <c r="FA18" i="16"/>
  <c r="EZ23" i="16"/>
  <c r="FE28" i="16"/>
  <c r="EY16" i="16"/>
  <c r="EX21" i="16"/>
  <c r="FC26" i="16"/>
  <c r="EW14" i="16"/>
  <c r="EV19" i="16"/>
  <c r="EU24" i="16"/>
  <c r="EU12" i="16"/>
  <c r="FF17" i="16"/>
  <c r="FE22" i="16"/>
  <c r="EX28" i="16"/>
  <c r="FD15" i="16"/>
  <c r="FC20" i="16"/>
  <c r="FE25" i="16"/>
  <c r="FB13" i="16"/>
  <c r="FF153" i="16"/>
  <c r="FF70" i="16"/>
  <c r="FF184" i="16"/>
  <c r="FF178" i="16"/>
  <c r="FF155" i="16"/>
  <c r="FF183" i="16"/>
  <c r="FF40" i="16"/>
  <c r="FD54" i="16"/>
  <c r="FF42" i="16"/>
  <c r="FE166" i="16"/>
  <c r="FE50" i="16"/>
  <c r="FE182" i="16"/>
  <c r="FE35" i="16"/>
  <c r="FE184" i="16"/>
  <c r="FE186" i="16"/>
  <c r="EY169" i="16"/>
  <c r="FE47" i="16"/>
  <c r="FB192" i="16"/>
  <c r="FD74" i="16"/>
  <c r="FD161" i="16"/>
  <c r="FD49" i="16"/>
  <c r="FD155" i="16"/>
  <c r="FD190" i="16"/>
  <c r="FD186" i="16"/>
  <c r="FC48" i="16"/>
  <c r="FC59" i="16"/>
  <c r="FA53" i="16"/>
  <c r="FC47" i="16"/>
  <c r="FC46" i="16"/>
  <c r="FC177" i="16"/>
  <c r="FB155" i="16"/>
  <c r="FA17" i="16"/>
  <c r="EZ22" i="16"/>
  <c r="FE27" i="16"/>
  <c r="EY15" i="16"/>
  <c r="EX20" i="16"/>
  <c r="EZ25" i="16"/>
  <c r="EW13" i="16"/>
  <c r="EV18" i="16"/>
  <c r="EU23" i="16"/>
  <c r="FF30" i="16"/>
  <c r="FF16" i="16"/>
  <c r="FE21" i="16"/>
  <c r="EX27" i="16"/>
  <c r="FD14" i="16"/>
  <c r="FC19" i="16"/>
  <c r="FB24" i="16"/>
  <c r="FB12" i="16"/>
  <c r="FF37" i="16"/>
  <c r="FF187" i="16"/>
  <c r="FF151" i="16"/>
  <c r="EU78" i="16"/>
  <c r="EY78" i="16"/>
  <c r="FE59" i="16"/>
  <c r="FE67" i="16"/>
  <c r="FF41" i="16"/>
  <c r="FE36" i="16"/>
  <c r="FE155" i="16"/>
  <c r="FE168" i="16"/>
  <c r="FC75" i="16"/>
  <c r="FE43" i="16"/>
  <c r="FB169" i="16"/>
  <c r="FE188" i="16"/>
  <c r="FD75" i="16"/>
  <c r="FE58" i="16"/>
  <c r="FD47" i="16"/>
  <c r="FD37" i="16"/>
  <c r="FD158" i="16"/>
  <c r="FD53" i="16"/>
  <c r="FD187" i="16"/>
  <c r="FD193" i="16"/>
  <c r="FD195" i="16"/>
  <c r="FC45" i="16"/>
  <c r="FC37" i="16"/>
  <c r="FC71" i="16"/>
  <c r="FC186" i="16"/>
  <c r="FC183" i="16"/>
  <c r="FB46" i="16"/>
  <c r="FB163" i="16"/>
  <c r="FB61" i="16"/>
  <c r="FB157" i="16"/>
  <c r="FB177" i="16"/>
  <c r="FB186" i="16"/>
  <c r="FA39" i="16"/>
  <c r="FA42" i="16"/>
  <c r="EZ12" i="16"/>
  <c r="FE23" i="16"/>
  <c r="FF36" i="16"/>
  <c r="FC194" i="16"/>
  <c r="FC52" i="16"/>
  <c r="FD164" i="16"/>
  <c r="FD182" i="16"/>
  <c r="FC50" i="16"/>
  <c r="FB43" i="16"/>
  <c r="FB164" i="16"/>
  <c r="FA74" i="16"/>
  <c r="FA166" i="16"/>
  <c r="EZ160" i="16"/>
  <c r="EZ60" i="16"/>
  <c r="EZ181" i="16"/>
  <c r="EZ64" i="16"/>
  <c r="EV51" i="16"/>
  <c r="EX50" i="16"/>
  <c r="EV190" i="16"/>
  <c r="EY154" i="16"/>
  <c r="EY60" i="16"/>
  <c r="EY157" i="16"/>
  <c r="EV35" i="16"/>
  <c r="EU153" i="16"/>
  <c r="EX158" i="16"/>
  <c r="EW153" i="16"/>
  <c r="EV161" i="16"/>
  <c r="EV39" i="16"/>
  <c r="EU67" i="16"/>
  <c r="EY188" i="16"/>
  <c r="EX48" i="16"/>
  <c r="EX66" i="16"/>
  <c r="EW70" i="16"/>
  <c r="EV154" i="16"/>
  <c r="FF117" i="16"/>
  <c r="FF114" i="16"/>
  <c r="EV156" i="16"/>
  <c r="EU38" i="16"/>
  <c r="EX59" i="16"/>
  <c r="EZ110" i="16"/>
  <c r="FD205" i="16"/>
  <c r="FE101" i="16"/>
  <c r="EU185" i="16"/>
  <c r="FD122" i="16"/>
  <c r="FD81" i="16"/>
  <c r="EX186" i="16"/>
  <c r="FF90" i="16"/>
  <c r="FC115" i="16"/>
  <c r="FC82" i="16"/>
  <c r="FA204" i="16"/>
  <c r="FE107" i="16"/>
  <c r="FE93" i="16"/>
  <c r="FC99" i="16"/>
  <c r="FD216" i="16"/>
  <c r="FF110" i="16"/>
  <c r="FB208" i="16"/>
  <c r="EV177" i="16"/>
  <c r="FC85" i="16"/>
  <c r="EX178" i="16"/>
  <c r="FD86" i="16"/>
  <c r="FB200" i="16"/>
  <c r="EU180" i="16"/>
  <c r="FB212" i="16"/>
  <c r="EW186" i="16"/>
  <c r="EW171" i="16"/>
  <c r="FC203" i="16"/>
  <c r="EZ208" i="16"/>
  <c r="FE115" i="16"/>
  <c r="FA92" i="16"/>
  <c r="FD214" i="16"/>
  <c r="FF82" i="16"/>
  <c r="FC119" i="16"/>
  <c r="FC114" i="16"/>
  <c r="EZ215" i="16"/>
  <c r="FD117" i="16"/>
  <c r="EY17" i="16"/>
  <c r="FE16" i="16"/>
  <c r="FF185" i="16"/>
  <c r="FF48" i="16"/>
  <c r="FE183" i="16"/>
  <c r="FD156" i="16"/>
  <c r="FD179" i="16"/>
  <c r="FC39" i="16"/>
  <c r="FB72" i="16"/>
  <c r="FB182" i="16"/>
  <c r="FA72" i="16"/>
  <c r="FD58" i="16"/>
  <c r="EZ68" i="16"/>
  <c r="EZ69" i="16"/>
  <c r="EZ186" i="16"/>
  <c r="EZ47" i="16"/>
  <c r="EV50" i="16"/>
  <c r="EU51" i="16"/>
  <c r="EU190" i="16"/>
  <c r="EY156" i="16"/>
  <c r="EY41" i="16"/>
  <c r="EY42" i="16"/>
  <c r="EV47" i="16"/>
  <c r="EU63" i="16"/>
  <c r="FF208" i="16"/>
  <c r="EW165" i="16"/>
  <c r="EV62" i="16"/>
  <c r="EV72" i="16"/>
  <c r="EW40" i="16"/>
  <c r="EX72" i="16"/>
  <c r="EU45" i="16"/>
  <c r="EY176" i="16"/>
  <c r="EX152" i="16"/>
  <c r="FF200" i="16"/>
  <c r="FF198" i="16"/>
  <c r="EX69" i="16"/>
  <c r="EY179" i="16"/>
  <c r="EU58" i="16"/>
  <c r="EU152" i="16"/>
  <c r="FE198" i="16"/>
  <c r="FF112" i="16"/>
  <c r="FD207" i="16"/>
  <c r="FB207" i="16"/>
  <c r="FC88" i="16"/>
  <c r="EU188" i="16"/>
  <c r="FC214" i="16"/>
  <c r="FE210" i="16"/>
  <c r="EW189" i="16"/>
  <c r="FA200" i="16"/>
  <c r="FE89" i="16"/>
  <c r="FA117" i="16"/>
  <c r="FE96" i="16"/>
  <c r="FC117" i="16"/>
  <c r="FE83" i="16"/>
  <c r="FC100" i="16"/>
  <c r="FD89" i="16"/>
  <c r="FD115" i="16"/>
  <c r="FC213" i="16"/>
  <c r="EY122" i="16"/>
  <c r="FB89" i="16"/>
  <c r="FC97" i="16"/>
  <c r="EV181" i="16"/>
  <c r="EX171" i="16"/>
  <c r="EZ120" i="16"/>
  <c r="FE119" i="16"/>
  <c r="FC113" i="16"/>
  <c r="FB86" i="16"/>
  <c r="FC211" i="16"/>
  <c r="FA205" i="16"/>
  <c r="EV171" i="16"/>
  <c r="FE99" i="16"/>
  <c r="EZ89" i="16"/>
  <c r="FC199" i="16"/>
  <c r="EV96" i="16"/>
  <c r="EU214" i="16"/>
  <c r="FA209" i="16"/>
  <c r="EZ108" i="16"/>
  <c r="EZ115" i="16"/>
  <c r="FB122" i="16"/>
  <c r="EY213" i="16"/>
  <c r="EX86" i="16"/>
  <c r="EW202" i="16"/>
  <c r="EW85" i="16"/>
  <c r="EV207" i="16"/>
  <c r="EW92" i="16"/>
  <c r="EW203" i="16"/>
  <c r="EY203" i="16"/>
  <c r="EY199" i="16"/>
  <c r="EY200" i="16"/>
  <c r="EX22" i="16"/>
  <c r="FD30" i="16"/>
  <c r="FF158" i="16"/>
  <c r="FF65" i="16"/>
  <c r="FE189" i="16"/>
  <c r="FD59" i="16"/>
  <c r="EY53" i="16"/>
  <c r="FC153" i="16"/>
  <c r="FB44" i="16"/>
  <c r="FB176" i="16"/>
  <c r="FA157" i="16"/>
  <c r="FA178" i="16"/>
  <c r="EZ156" i="16"/>
  <c r="EZ73" i="16"/>
  <c r="EZ177" i="16"/>
  <c r="FB64" i="16"/>
  <c r="EU73" i="16"/>
  <c r="EY51" i="16"/>
  <c r="EX190" i="16"/>
  <c r="EY58" i="16"/>
  <c r="EY45" i="16"/>
  <c r="EY165" i="16"/>
  <c r="EV158" i="16"/>
  <c r="EW36" i="16"/>
  <c r="EX61" i="16"/>
  <c r="EX159" i="16"/>
  <c r="EW154" i="16"/>
  <c r="EV162" i="16"/>
  <c r="EX35" i="16"/>
  <c r="EX162" i="16"/>
  <c r="EV152" i="16"/>
  <c r="EU159" i="16"/>
  <c r="EX164" i="16"/>
  <c r="EV67" i="16"/>
  <c r="EW44" i="16"/>
  <c r="FF213" i="16"/>
  <c r="EV69" i="16"/>
  <c r="EV46" i="16"/>
  <c r="EU164" i="16"/>
  <c r="FD200" i="16"/>
  <c r="FA202" i="16"/>
  <c r="FC200" i="16"/>
  <c r="FE90" i="16"/>
  <c r="FD104" i="16"/>
  <c r="EZ214" i="16"/>
  <c r="FD101" i="16"/>
  <c r="FF209" i="16"/>
  <c r="FA215" i="16"/>
  <c r="FF206" i="16"/>
  <c r="FE200" i="16"/>
  <c r="EZ87" i="16"/>
  <c r="FC84" i="16"/>
  <c r="FC121" i="16"/>
  <c r="FE205" i="16"/>
  <c r="EX176" i="16"/>
  <c r="FC120" i="16"/>
  <c r="FE98" i="16"/>
  <c r="FE203" i="16"/>
  <c r="EZ109" i="16"/>
  <c r="FB115" i="16"/>
  <c r="FB210" i="16"/>
  <c r="FE110" i="16"/>
  <c r="FA104" i="16"/>
  <c r="FE86" i="16"/>
  <c r="FA114" i="16"/>
  <c r="FE106" i="16"/>
  <c r="FD109" i="16"/>
  <c r="FA93" i="16"/>
  <c r="FE113" i="16"/>
  <c r="FC86" i="16"/>
  <c r="FC201" i="16"/>
  <c r="FB110" i="16"/>
  <c r="EZ210" i="16"/>
  <c r="EY55" i="16"/>
  <c r="FD198" i="16"/>
  <c r="EZ112" i="16"/>
  <c r="EX119" i="16"/>
  <c r="FA198" i="16"/>
  <c r="EX195" i="16"/>
  <c r="EY97" i="16"/>
  <c r="EV211" i="16"/>
  <c r="EV210" i="16"/>
  <c r="EX89" i="16"/>
  <c r="EU209" i="16"/>
  <c r="EX83" i="16"/>
  <c r="FC27" i="16"/>
  <c r="FD21" i="16"/>
  <c r="EV78" i="16"/>
  <c r="FF171" i="16"/>
  <c r="FE179" i="16"/>
  <c r="FD39" i="16"/>
  <c r="FC67" i="16"/>
  <c r="FC159" i="16"/>
  <c r="FB50" i="16"/>
  <c r="FB184" i="16"/>
  <c r="FA162" i="16"/>
  <c r="FA175" i="16"/>
  <c r="EZ61" i="16"/>
  <c r="EZ185" i="16"/>
  <c r="EZ40" i="16"/>
  <c r="EZ48" i="16"/>
  <c r="EV74" i="16"/>
  <c r="EY50" i="16"/>
  <c r="EW191" i="16"/>
  <c r="EY44" i="16"/>
  <c r="EY47" i="16"/>
  <c r="EY62" i="16"/>
  <c r="EW151" i="16"/>
  <c r="EW48" i="16"/>
  <c r="EU154" i="16"/>
  <c r="EX62" i="16"/>
  <c r="EW66" i="16"/>
  <c r="FF199" i="16"/>
  <c r="EX47" i="16"/>
  <c r="EX65" i="16"/>
  <c r="EV164" i="16"/>
  <c r="EU69" i="16"/>
  <c r="EX67" i="16"/>
  <c r="EY185" i="16"/>
  <c r="EX39" i="16"/>
  <c r="FF211" i="16"/>
  <c r="EW71" i="16"/>
  <c r="EV157" i="16"/>
  <c r="EU62" i="16"/>
  <c r="FC206" i="16"/>
  <c r="FD119" i="16"/>
  <c r="EV180" i="16"/>
  <c r="FC118" i="16"/>
  <c r="FE118" i="16"/>
  <c r="EX175" i="16"/>
  <c r="EV185" i="16"/>
  <c r="FC90" i="16"/>
  <c r="FB113" i="16"/>
  <c r="FB213" i="16"/>
  <c r="EV178" i="16"/>
  <c r="EV186" i="16"/>
  <c r="EZ88" i="16"/>
  <c r="EW180" i="16"/>
  <c r="FB116" i="16"/>
  <c r="EZ202" i="16"/>
  <c r="FD87" i="16"/>
  <c r="EX213" i="16"/>
  <c r="FF101" i="16"/>
  <c r="EU179" i="16"/>
  <c r="EW179" i="16"/>
  <c r="EZ83" i="16"/>
  <c r="EW181" i="16"/>
  <c r="FA82" i="16"/>
  <c r="FA113" i="16"/>
  <c r="EZ212" i="16"/>
  <c r="FF100" i="16"/>
  <c r="EW184" i="16"/>
  <c r="FB91" i="16"/>
  <c r="FD209" i="16"/>
  <c r="FD84" i="16"/>
  <c r="FA201" i="16"/>
  <c r="FB94" i="16"/>
  <c r="FC83" i="16"/>
  <c r="EZ116" i="16"/>
  <c r="FB111" i="16"/>
  <c r="EW120" i="16"/>
  <c r="EW195" i="16"/>
  <c r="EV120" i="16"/>
  <c r="EW213" i="16"/>
  <c r="EW118" i="16"/>
  <c r="EW15" i="16"/>
  <c r="FD16" i="16"/>
  <c r="FF182" i="16"/>
  <c r="FF194" i="16"/>
  <c r="EY76" i="16"/>
  <c r="FD166" i="16"/>
  <c r="EZ53" i="16"/>
  <c r="FC165" i="16"/>
  <c r="FB161" i="16"/>
  <c r="FB179" i="16"/>
  <c r="FA167" i="16"/>
  <c r="FD64" i="16"/>
  <c r="EZ164" i="16"/>
  <c r="EZ191" i="16"/>
  <c r="EZ41" i="16"/>
  <c r="FC65" i="16"/>
  <c r="EU50" i="16"/>
  <c r="EX51" i="16"/>
  <c r="EY191" i="16"/>
  <c r="EY39" i="16"/>
  <c r="EY49" i="16"/>
  <c r="EY162" i="16"/>
  <c r="EW163" i="16"/>
  <c r="EX43" i="16"/>
  <c r="EW37" i="16"/>
  <c r="FF108" i="16"/>
  <c r="FF212" i="16"/>
  <c r="EW155" i="16"/>
  <c r="EU44" i="16"/>
  <c r="EY186" i="16"/>
  <c r="EV65" i="16"/>
  <c r="EW42" i="16"/>
  <c r="FD100" i="16"/>
  <c r="EW159" i="16"/>
  <c r="EU36" i="16"/>
  <c r="EU72" i="16"/>
  <c r="EW161" i="16"/>
  <c r="EV70" i="16"/>
  <c r="FF85" i="16"/>
  <c r="FF97" i="16"/>
  <c r="FB108" i="16"/>
  <c r="FD93" i="16"/>
  <c r="FC89" i="16"/>
  <c r="FF98" i="16"/>
  <c r="FD213" i="16"/>
  <c r="FB96" i="16"/>
  <c r="FB106" i="16"/>
  <c r="EU184" i="16"/>
  <c r="EY120" i="16"/>
  <c r="EU187" i="16"/>
  <c r="FC94" i="16"/>
  <c r="EZ94" i="16"/>
  <c r="EZ84" i="16"/>
  <c r="FB209" i="16"/>
  <c r="FA89" i="16"/>
  <c r="FE209" i="16"/>
  <c r="EV176" i="16"/>
  <c r="FF109" i="16"/>
  <c r="FB118" i="16"/>
  <c r="FC95" i="16"/>
  <c r="FF104" i="16"/>
  <c r="FA107" i="16"/>
  <c r="FD112" i="16"/>
  <c r="FD107" i="16"/>
  <c r="FC112" i="16"/>
  <c r="EY121" i="16"/>
  <c r="FE202" i="16"/>
  <c r="FE112" i="16"/>
  <c r="FF107" i="16"/>
  <c r="FA122" i="16"/>
  <c r="FB97" i="16"/>
  <c r="FE117" i="16"/>
  <c r="FE100" i="16"/>
  <c r="EV213" i="16"/>
  <c r="FC198" i="16"/>
  <c r="FA81" i="16"/>
  <c r="EY119" i="16"/>
  <c r="FF91" i="16"/>
  <c r="EV55" i="16"/>
  <c r="EX92" i="16"/>
  <c r="EX88" i="16"/>
  <c r="EV20" i="16"/>
  <c r="EW27" i="16"/>
  <c r="FF163" i="16"/>
  <c r="FE62" i="16"/>
  <c r="FE191" i="16"/>
  <c r="FD69" i="16"/>
  <c r="FC43" i="16"/>
  <c r="FC175" i="16"/>
  <c r="FB154" i="16"/>
  <c r="FB190" i="16"/>
  <c r="FA36" i="16"/>
  <c r="FA187" i="16"/>
  <c r="EZ155" i="16"/>
  <c r="EZ184" i="16"/>
  <c r="EZ46" i="16"/>
  <c r="FC58" i="16"/>
  <c r="EX74" i="16"/>
  <c r="EX73" i="16"/>
  <c r="EV191" i="16"/>
  <c r="EY64" i="16"/>
  <c r="EY159" i="16"/>
  <c r="EY36" i="16"/>
  <c r="EW63" i="16"/>
  <c r="EU40" i="16"/>
  <c r="EW49" i="16"/>
  <c r="EU155" i="16"/>
  <c r="EX63" i="16"/>
  <c r="EW67" i="16"/>
  <c r="EV40" i="16"/>
  <c r="EU158" i="16"/>
  <c r="EY171" i="16"/>
  <c r="EX49" i="16"/>
  <c r="EU160" i="16"/>
  <c r="EW59" i="16"/>
  <c r="EU48" i="16"/>
  <c r="EU162" i="16"/>
  <c r="EX155" i="16"/>
  <c r="FF105" i="16"/>
  <c r="FF81" i="16"/>
  <c r="FF120" i="16"/>
  <c r="FA118" i="16"/>
  <c r="FF204" i="16"/>
  <c r="FD92" i="16"/>
  <c r="FB201" i="16"/>
  <c r="EZ213" i="16"/>
  <c r="FA87" i="16"/>
  <c r="EW97" i="16"/>
  <c r="FD83" i="16"/>
  <c r="FB84" i="16"/>
  <c r="FB202" i="16"/>
  <c r="FC109" i="16"/>
  <c r="EZ121" i="16"/>
  <c r="FE212" i="16"/>
  <c r="FD91" i="16"/>
  <c r="EV183" i="16"/>
  <c r="EU177" i="16"/>
  <c r="FD121" i="16"/>
  <c r="EU182" i="16"/>
  <c r="FD95" i="16"/>
  <c r="FE207" i="16"/>
  <c r="EV184" i="16"/>
  <c r="EZ97" i="16"/>
  <c r="FA203" i="16"/>
  <c r="FD105" i="16"/>
  <c r="FE82" i="16"/>
  <c r="FE87" i="16"/>
  <c r="FB112" i="16"/>
  <c r="FC105" i="16"/>
  <c r="FB199" i="16"/>
  <c r="FF84" i="16"/>
  <c r="EV97" i="16"/>
  <c r="FB203" i="16"/>
  <c r="FA208" i="16"/>
  <c r="FA121" i="16"/>
  <c r="EU96" i="16"/>
  <c r="FA106" i="16"/>
  <c r="EX96" i="16"/>
  <c r="EU213" i="16"/>
  <c r="EW55" i="16"/>
  <c r="EY95" i="16"/>
  <c r="EU208" i="16"/>
  <c r="EX25" i="16"/>
  <c r="FC21" i="16"/>
  <c r="FF164" i="16"/>
  <c r="FE72" i="16"/>
  <c r="FB76" i="16"/>
  <c r="FD51" i="16"/>
  <c r="FC69" i="16"/>
  <c r="FC185" i="16"/>
  <c r="FB40" i="16"/>
  <c r="FB181" i="16"/>
  <c r="FA40" i="16"/>
  <c r="FA184" i="16"/>
  <c r="EZ154" i="16"/>
  <c r="EZ182" i="16"/>
  <c r="EZ42" i="16"/>
  <c r="FC66" i="16"/>
  <c r="EW74" i="16"/>
  <c r="EW51" i="16"/>
  <c r="EX191" i="16"/>
  <c r="EY158" i="16"/>
  <c r="EY160" i="16"/>
  <c r="EY63" i="16"/>
  <c r="FF205" i="16"/>
  <c r="EV48" i="16"/>
  <c r="EX44" i="16"/>
  <c r="EU65" i="16"/>
  <c r="FF88" i="16"/>
  <c r="EY177" i="16"/>
  <c r="EV163" i="16"/>
  <c r="EY183" i="16"/>
  <c r="FF124" i="16"/>
  <c r="EU46" i="16"/>
  <c r="EU70" i="16"/>
  <c r="EX153" i="16"/>
  <c r="EV44" i="16"/>
  <c r="EU60" i="16"/>
  <c r="EX58" i="16"/>
  <c r="EW72" i="16"/>
  <c r="FC215" i="16"/>
  <c r="FE88" i="16"/>
  <c r="FE84" i="16"/>
  <c r="EZ201" i="16"/>
  <c r="EU183" i="16"/>
  <c r="FA88" i="16"/>
  <c r="EX187" i="16"/>
  <c r="FA211" i="16"/>
  <c r="FC216" i="16"/>
  <c r="EW187" i="16"/>
  <c r="FE91" i="16"/>
  <c r="FC124" i="16"/>
  <c r="EU171" i="16"/>
  <c r="FA99" i="16"/>
  <c r="FA214" i="16"/>
  <c r="FE120" i="16"/>
  <c r="EV175" i="16"/>
  <c r="FB82" i="16"/>
  <c r="FB88" i="16"/>
  <c r="FB206" i="16"/>
  <c r="FD113" i="16"/>
  <c r="FA105" i="16"/>
  <c r="FB105" i="16"/>
  <c r="FB205" i="16"/>
  <c r="FB114" i="16"/>
  <c r="EV182" i="16"/>
  <c r="FE122" i="16"/>
  <c r="FF99" i="16"/>
  <c r="FD204" i="16"/>
  <c r="FE105" i="16"/>
  <c r="FE114" i="16"/>
  <c r="FD98" i="16"/>
  <c r="FC101" i="16"/>
  <c r="FE214" i="16"/>
  <c r="FE199" i="16"/>
  <c r="FB121" i="16"/>
  <c r="EZ122" i="16"/>
  <c r="FA91" i="16"/>
  <c r="FB81" i="16"/>
  <c r="EW119" i="16"/>
  <c r="EW96" i="16"/>
  <c r="EY84" i="16"/>
  <c r="EU199" i="16"/>
  <c r="EU18" i="16"/>
  <c r="FC14" i="16"/>
  <c r="FF76" i="16"/>
  <c r="FF55" i="16"/>
  <c r="FB75" i="16"/>
  <c r="FD151" i="16"/>
  <c r="FD55" i="16"/>
  <c r="FC189" i="16"/>
  <c r="FB59" i="16"/>
  <c r="FA62" i="16"/>
  <c r="FA48" i="16"/>
  <c r="FA189" i="16"/>
  <c r="EZ63" i="16"/>
  <c r="EZ187" i="16"/>
  <c r="EZ39" i="16"/>
  <c r="FB58" i="16"/>
  <c r="EV166" i="16"/>
  <c r="EW73" i="16"/>
  <c r="EU119" i="16"/>
  <c r="EY59" i="16"/>
  <c r="EY65" i="16"/>
  <c r="EY46" i="16"/>
  <c r="EX157" i="16"/>
  <c r="EV159" i="16"/>
  <c r="EU41" i="16"/>
  <c r="EW38" i="16"/>
  <c r="EU156" i="16"/>
  <c r="EX71" i="16"/>
  <c r="EV64" i="16"/>
  <c r="FF122" i="16"/>
  <c r="EY181" i="16"/>
  <c r="EV42" i="16"/>
  <c r="EY187" i="16"/>
  <c r="EX165" i="16"/>
  <c r="EV68" i="16"/>
  <c r="EW45" i="16"/>
  <c r="EU151" i="16"/>
  <c r="EW162" i="16"/>
  <c r="EY215" i="16"/>
  <c r="FE215" i="16"/>
  <c r="FD199" i="16"/>
  <c r="EX182" i="16"/>
  <c r="FE104" i="16"/>
  <c r="FC202" i="16"/>
  <c r="EV187" i="16"/>
  <c r="EZ211" i="16"/>
  <c r="FE206" i="16"/>
  <c r="EZ111" i="16"/>
  <c r="FD108" i="16"/>
  <c r="EU186" i="16"/>
  <c r="FE92" i="16"/>
  <c r="FD111" i="16"/>
  <c r="EV189" i="16"/>
  <c r="EW188" i="16"/>
  <c r="FF201" i="16"/>
  <c r="FE216" i="16"/>
  <c r="EZ86" i="16"/>
  <c r="FA84" i="16"/>
  <c r="EY195" i="16"/>
  <c r="EW178" i="16"/>
  <c r="FE81" i="16"/>
  <c r="EZ117" i="16"/>
  <c r="FD210" i="16"/>
  <c r="FB215" i="16"/>
  <c r="FB93" i="16"/>
  <c r="FE208" i="16"/>
  <c r="EZ206" i="16"/>
  <c r="EZ205" i="16"/>
  <c r="FC122" i="16"/>
  <c r="EZ200" i="16"/>
  <c r="FB214" i="16"/>
  <c r="FC107" i="16"/>
  <c r="EZ207" i="16"/>
  <c r="EZ99" i="16"/>
  <c r="FB216" i="16"/>
  <c r="EU13" i="16"/>
  <c r="EV27" i="16"/>
  <c r="FF166" i="16"/>
  <c r="FE51" i="16"/>
  <c r="EZ168" i="16"/>
  <c r="FD46" i="16"/>
  <c r="FC163" i="16"/>
  <c r="FC187" i="16"/>
  <c r="FB47" i="16"/>
  <c r="FA47" i="16"/>
  <c r="FA158" i="16"/>
  <c r="FA180" i="16"/>
  <c r="EZ162" i="16"/>
  <c r="EZ51" i="16"/>
  <c r="EZ43" i="16"/>
  <c r="EZ66" i="16"/>
  <c r="EY167" i="16"/>
  <c r="EV73" i="16"/>
  <c r="EY151" i="16"/>
  <c r="EY40" i="16"/>
  <c r="EY67" i="16"/>
  <c r="EY48" i="16"/>
  <c r="FF118" i="16"/>
  <c r="EV60" i="16"/>
  <c r="EV37" i="16"/>
  <c r="EW58" i="16"/>
  <c r="EU66" i="16"/>
  <c r="EX64" i="16"/>
  <c r="EY189" i="16"/>
  <c r="EU68" i="16"/>
  <c r="EW69" i="16"/>
  <c r="EV153" i="16"/>
  <c r="EW43" i="16"/>
  <c r="FF210" i="16"/>
  <c r="FF83" i="16"/>
  <c r="EX40" i="16"/>
  <c r="EU163" i="16"/>
  <c r="EW62" i="16"/>
  <c r="FF123" i="16"/>
  <c r="FB204" i="16"/>
  <c r="FA124" i="16"/>
  <c r="EZ209" i="16"/>
  <c r="EZ82" i="16"/>
  <c r="FA86" i="16"/>
  <c r="EZ95" i="16"/>
  <c r="EU175" i="16"/>
  <c r="EU176" i="16"/>
  <c r="FB211" i="16"/>
  <c r="FD106" i="16"/>
  <c r="EZ93" i="16"/>
  <c r="FA206" i="16"/>
  <c r="FB90" i="16"/>
  <c r="FE201" i="16"/>
  <c r="FE109" i="16"/>
  <c r="FD85" i="16"/>
  <c r="FC205" i="16"/>
  <c r="FC208" i="16"/>
  <c r="FA213" i="16"/>
  <c r="EV179" i="16"/>
  <c r="FA109" i="16"/>
  <c r="FA210" i="16"/>
  <c r="FC93" i="16"/>
  <c r="FC98" i="16"/>
  <c r="FB119" i="16"/>
  <c r="EX214" i="16"/>
  <c r="FA216" i="16"/>
  <c r="EW175" i="16"/>
  <c r="FF96" i="16"/>
  <c r="FB85" i="16"/>
  <c r="EZ105" i="16"/>
  <c r="FF23" i="16"/>
  <c r="FB19" i="16"/>
  <c r="FF168" i="16"/>
  <c r="FE152" i="16"/>
  <c r="EZ192" i="16"/>
  <c r="FD76" i="16"/>
  <c r="FC42" i="16"/>
  <c r="FC195" i="16"/>
  <c r="FB162" i="16"/>
  <c r="FA161" i="16"/>
  <c r="FA154" i="16"/>
  <c r="FD66" i="16"/>
  <c r="EZ158" i="16"/>
  <c r="EZ190" i="16"/>
  <c r="EZ49" i="16"/>
  <c r="FA58" i="16"/>
  <c r="EU166" i="16"/>
  <c r="EV167" i="16"/>
  <c r="EY66" i="16"/>
  <c r="EY35" i="16"/>
  <c r="EY69" i="16"/>
  <c r="EW35" i="16"/>
  <c r="EX60" i="16"/>
  <c r="FF216" i="16"/>
  <c r="EV160" i="16"/>
  <c r="EX45" i="16"/>
  <c r="EW39" i="16"/>
  <c r="EY180" i="16"/>
  <c r="EW156" i="16"/>
  <c r="FF86" i="16"/>
  <c r="FF203" i="16"/>
  <c r="EV165" i="16"/>
  <c r="EU35" i="16"/>
  <c r="EU71" i="16"/>
  <c r="EW160" i="16"/>
  <c r="EU37" i="16"/>
  <c r="EU61" i="16"/>
  <c r="FF115" i="16"/>
  <c r="FF207" i="16"/>
  <c r="EX179" i="16"/>
  <c r="FF202" i="16"/>
  <c r="FD208" i="16"/>
  <c r="EU97" i="16"/>
  <c r="FE124" i="16"/>
  <c r="FC96" i="16"/>
  <c r="FD90" i="16"/>
  <c r="EX177" i="16"/>
  <c r="EZ203" i="16"/>
  <c r="EZ85" i="16"/>
  <c r="FD123" i="16"/>
  <c r="FB117" i="16"/>
  <c r="FC204" i="16"/>
  <c r="FD88" i="16"/>
  <c r="FB95" i="16"/>
  <c r="EX185" i="16"/>
  <c r="FE116" i="16"/>
  <c r="FD212" i="16"/>
  <c r="EW185" i="16"/>
  <c r="EZ114" i="16"/>
  <c r="FA97" i="16"/>
  <c r="FB87" i="16"/>
  <c r="FC111" i="16"/>
  <c r="FA85" i="16"/>
  <c r="EW183" i="16"/>
  <c r="FE108" i="16"/>
  <c r="FD97" i="16"/>
  <c r="FC207" i="16"/>
  <c r="FE204" i="16"/>
  <c r="FD82" i="16"/>
  <c r="EX180" i="16"/>
  <c r="EW214" i="16"/>
  <c r="FA212" i="16"/>
  <c r="EU178" i="16"/>
  <c r="FA207" i="16"/>
  <c r="FD211" i="16"/>
  <c r="FB98" i="16"/>
  <c r="FA110" i="16"/>
  <c r="EU195" i="16"/>
  <c r="FA108" i="16"/>
  <c r="EU91" i="16"/>
  <c r="EU82" i="16"/>
  <c r="EV212" i="16"/>
  <c r="EY204" i="16"/>
  <c r="EU88" i="16"/>
  <c r="EY90" i="16"/>
  <c r="FF18" i="16"/>
  <c r="FB14" i="16"/>
  <c r="FD78" i="16"/>
  <c r="FE151" i="16"/>
  <c r="EY192" i="16"/>
  <c r="FD181" i="16"/>
  <c r="FC60" i="16"/>
  <c r="FB37" i="16"/>
  <c r="FB69" i="16"/>
  <c r="FA69" i="16"/>
  <c r="FA67" i="16"/>
  <c r="FA195" i="16"/>
  <c r="EZ152" i="16"/>
  <c r="EZ175" i="16"/>
  <c r="EZ65" i="16"/>
  <c r="EZ35" i="16"/>
  <c r="EY74" i="16"/>
  <c r="EW167" i="16"/>
  <c r="EY68" i="16"/>
  <c r="EY37" i="16"/>
  <c r="EY161" i="16"/>
  <c r="EX42" i="16"/>
  <c r="FF93" i="16"/>
  <c r="EW152" i="16"/>
  <c r="FF214" i="16"/>
  <c r="EU42" i="16"/>
  <c r="EX46" i="16"/>
  <c r="EU157" i="16"/>
  <c r="FF111" i="16"/>
  <c r="EW41" i="16"/>
  <c r="FF92" i="16"/>
  <c r="FF89" i="16"/>
  <c r="EU47" i="16"/>
  <c r="EU161" i="16"/>
  <c r="EW60" i="16"/>
  <c r="EU49" i="16"/>
  <c r="EW46" i="16"/>
  <c r="EX156" i="16"/>
  <c r="EX188" i="16"/>
  <c r="FD120" i="16"/>
  <c r="FB104" i="16"/>
  <c r="FF95" i="16"/>
  <c r="EZ90" i="16"/>
  <c r="FD202" i="16"/>
  <c r="FA112" i="16"/>
  <c r="FB92" i="16"/>
  <c r="FB124" i="16"/>
  <c r="EZ107" i="16"/>
  <c r="FA98" i="16"/>
  <c r="EW177" i="16"/>
  <c r="EU181" i="16"/>
  <c r="FA115" i="16"/>
  <c r="EV188" i="16"/>
  <c r="FD96" i="16"/>
  <c r="FA95" i="16"/>
  <c r="EZ113" i="16"/>
  <c r="FB99" i="16"/>
  <c r="FD94" i="16"/>
  <c r="FC108" i="16"/>
  <c r="FB198" i="16"/>
  <c r="FA199" i="16"/>
  <c r="EZ98" i="16"/>
  <c r="FE97" i="16"/>
  <c r="FB107" i="16"/>
  <c r="EZ204" i="16"/>
  <c r="FF106" i="16"/>
  <c r="FC209" i="16"/>
  <c r="FD124" i="16"/>
  <c r="FE95" i="16"/>
  <c r="FC210" i="16"/>
  <c r="FE85" i="16"/>
  <c r="FC116" i="16"/>
  <c r="FC106" i="16"/>
  <c r="FD118" i="16"/>
  <c r="EY96" i="16"/>
  <c r="EV195" i="16"/>
  <c r="FE213" i="16"/>
  <c r="FE121" i="16"/>
  <c r="EU55" i="16"/>
  <c r="EX95" i="16"/>
  <c r="FE30" i="16"/>
  <c r="FF44" i="16"/>
  <c r="FF175" i="16"/>
  <c r="FE46" i="16"/>
  <c r="FD70" i="16"/>
  <c r="FD188" i="16"/>
  <c r="FC35" i="16"/>
  <c r="FB165" i="16"/>
  <c r="FB49" i="16"/>
  <c r="FA165" i="16"/>
  <c r="FA35" i="16"/>
  <c r="FD65" i="16"/>
  <c r="EZ44" i="16"/>
  <c r="EZ180" i="16"/>
  <c r="EZ38" i="16"/>
  <c r="EZ55" i="16"/>
  <c r="EU74" i="16"/>
  <c r="EW190" i="16"/>
  <c r="EY163" i="16"/>
  <c r="EY72" i="16"/>
  <c r="EY153" i="16"/>
  <c r="EU39" i="16"/>
  <c r="FF113" i="16"/>
  <c r="EW64" i="16"/>
  <c r="EV61" i="16"/>
  <c r="EV38" i="16"/>
  <c r="EU43" i="16"/>
  <c r="EY182" i="16"/>
  <c r="EW68" i="16"/>
  <c r="EX36" i="16"/>
  <c r="EX151" i="16"/>
  <c r="EW158" i="16"/>
  <c r="EV43" i="16"/>
  <c r="EU59" i="16"/>
  <c r="EX154" i="16"/>
  <c r="EV45" i="16"/>
  <c r="EX41" i="16"/>
  <c r="EY175" i="16"/>
  <c r="FB120" i="16"/>
  <c r="FD206" i="16"/>
  <c r="EZ91" i="16"/>
  <c r="EZ118" i="16"/>
  <c r="FB109" i="16"/>
  <c r="EW182" i="16"/>
  <c r="FA94" i="16"/>
  <c r="FD203" i="16"/>
  <c r="EX184" i="16"/>
  <c r="EX183" i="16"/>
  <c r="EX189" i="16"/>
  <c r="FC92" i="16"/>
  <c r="FF94" i="16"/>
  <c r="EU189" i="16"/>
  <c r="EY99" i="16"/>
  <c r="FF116" i="16"/>
  <c r="FA111" i="16"/>
  <c r="EZ106" i="16"/>
  <c r="EW176" i="16"/>
  <c r="FE111" i="16"/>
  <c r="FA120" i="16"/>
  <c r="FA83" i="16"/>
  <c r="FC87" i="16"/>
  <c r="FA116" i="16"/>
  <c r="EY98" i="16"/>
  <c r="FC91" i="16"/>
  <c r="FE94" i="16"/>
  <c r="FD201" i="16"/>
  <c r="EY216" i="16"/>
  <c r="EZ199" i="16"/>
  <c r="FE211" i="16"/>
  <c r="FB83" i="16"/>
  <c r="EZ216" i="16"/>
  <c r="FD110" i="16"/>
  <c r="FC104" i="16"/>
  <c r="EU120" i="16"/>
  <c r="EZ101" i="16"/>
  <c r="FD99" i="16"/>
  <c r="EV119" i="16"/>
  <c r="FB101" i="16"/>
  <c r="EZ198" i="16"/>
  <c r="EX81" i="16"/>
  <c r="EV204" i="16"/>
  <c r="EU112" i="16"/>
  <c r="EU118" i="16"/>
  <c r="EX106" i="16"/>
  <c r="EX112" i="16"/>
  <c r="EV118" i="16"/>
  <c r="EU108" i="16"/>
  <c r="EX105" i="16"/>
  <c r="EX85" i="16"/>
  <c r="EU89" i="16"/>
  <c r="EU84" i="16"/>
  <c r="EU200" i="16"/>
  <c r="EW87" i="16"/>
  <c r="EY92" i="16"/>
  <c r="EV83" i="16"/>
  <c r="EX84" i="16"/>
  <c r="EY208" i="16"/>
  <c r="EU207" i="16"/>
  <c r="EY214" i="16"/>
  <c r="EW124" i="16"/>
  <c r="EX113" i="16"/>
  <c r="EV109" i="16"/>
  <c r="EW107" i="16"/>
  <c r="EU114" i="16"/>
  <c r="EW112" i="16"/>
  <c r="EY105" i="16"/>
  <c r="EY109" i="16"/>
  <c r="EW94" i="16"/>
  <c r="EV199" i="16"/>
  <c r="EX204" i="16"/>
  <c r="EU201" i="16"/>
  <c r="EW86" i="16"/>
  <c r="EY94" i="16"/>
  <c r="EW83" i="16"/>
  <c r="EU81" i="16"/>
  <c r="EV94" i="16"/>
  <c r="EX55" i="16"/>
  <c r="FD215" i="16"/>
  <c r="EV124" i="16"/>
  <c r="EV104" i="16"/>
  <c r="EX108" i="16"/>
  <c r="EU212" i="16"/>
  <c r="EW212" i="16"/>
  <c r="EW104" i="16"/>
  <c r="EX118" i="16"/>
  <c r="EX117" i="16"/>
  <c r="EV201" i="16"/>
  <c r="EW93" i="16"/>
  <c r="EW204" i="16"/>
  <c r="EU92" i="16"/>
  <c r="EV205" i="16"/>
  <c r="EU206" i="16"/>
  <c r="EW208" i="16"/>
  <c r="EX82" i="16"/>
  <c r="EU90" i="16"/>
  <c r="EZ96" i="16"/>
  <c r="FD116" i="16"/>
  <c r="EV116" i="16"/>
  <c r="EW198" i="16"/>
  <c r="EY198" i="16"/>
  <c r="EY83" i="16"/>
  <c r="EU93" i="16"/>
  <c r="EV203" i="16"/>
  <c r="EV202" i="16"/>
  <c r="EV92" i="16"/>
  <c r="EY85" i="16"/>
  <c r="EV89" i="16"/>
  <c r="EY82" i="16"/>
  <c r="EU85" i="16"/>
  <c r="EW207" i="16"/>
  <c r="FA119" i="16"/>
  <c r="EU124" i="16"/>
  <c r="EU115" i="16"/>
  <c r="EY117" i="16"/>
  <c r="EU104" i="16"/>
  <c r="EY111" i="16"/>
  <c r="EU117" i="16"/>
  <c r="EY116" i="16"/>
  <c r="EX116" i="16"/>
  <c r="EX206" i="16"/>
  <c r="EV91" i="16"/>
  <c r="EW81" i="16"/>
  <c r="EW206" i="16"/>
  <c r="EV82" i="16"/>
  <c r="EV86" i="16"/>
  <c r="EW84" i="16"/>
  <c r="EU202" i="16"/>
  <c r="EV93" i="16"/>
  <c r="EZ104" i="16"/>
  <c r="EZ81" i="16"/>
  <c r="EV101" i="16"/>
  <c r="EU111" i="16"/>
  <c r="EX110" i="16"/>
  <c r="EY81" i="16"/>
  <c r="EW114" i="16"/>
  <c r="EX198" i="16"/>
  <c r="EV106" i="16"/>
  <c r="EU105" i="16"/>
  <c r="EU95" i="16"/>
  <c r="EX93" i="16"/>
  <c r="EX205" i="16"/>
  <c r="EX94" i="16"/>
  <c r="EX90" i="16"/>
  <c r="EX91" i="16"/>
  <c r="EU87" i="16"/>
  <c r="EY87" i="16"/>
  <c r="EY91" i="16"/>
  <c r="FA90" i="16"/>
  <c r="FC81" i="16"/>
  <c r="EX101" i="16"/>
  <c r="EY113" i="16"/>
  <c r="EU110" i="16"/>
  <c r="EX109" i="16"/>
  <c r="EU113" i="16"/>
  <c r="EW105" i="16"/>
  <c r="EW117" i="16"/>
  <c r="EY110" i="16"/>
  <c r="EY211" i="16"/>
  <c r="EV206" i="16"/>
  <c r="EY207" i="16"/>
  <c r="EX203" i="16"/>
  <c r="EW210" i="16"/>
  <c r="EX201" i="16"/>
  <c r="EY209" i="16"/>
  <c r="EY88" i="16"/>
  <c r="EU83" i="16"/>
  <c r="EX120" i="16"/>
  <c r="FC110" i="16"/>
  <c r="FP63" i="16"/>
  <c r="FP162" i="16"/>
  <c r="FP39" i="16"/>
  <c r="FP42" i="16"/>
  <c r="FP64" i="16"/>
  <c r="FP191" i="16"/>
  <c r="FO156" i="16"/>
  <c r="FO163" i="16"/>
  <c r="FO12" i="16"/>
  <c r="FL15" i="16"/>
  <c r="FO27" i="16"/>
  <c r="FP159" i="16"/>
  <c r="FP167" i="16"/>
  <c r="FN64" i="16"/>
  <c r="FO63" i="16"/>
  <c r="FF217" i="16"/>
  <c r="FE217" i="16"/>
  <c r="FC217" i="16"/>
  <c r="FD217" i="16"/>
  <c r="FP44" i="16"/>
  <c r="FQ170" i="16"/>
  <c r="FQ54" i="16"/>
  <c r="FP61" i="16"/>
  <c r="FP69" i="16"/>
  <c r="FP152" i="16"/>
  <c r="FP160" i="16"/>
  <c r="FP37" i="16"/>
  <c r="FQ194" i="16"/>
  <c r="FQ217" i="16"/>
  <c r="FQ77" i="16"/>
  <c r="FP47" i="16"/>
  <c r="FQ123" i="16"/>
  <c r="FP58" i="16"/>
  <c r="FP66" i="16"/>
  <c r="FQ100" i="16"/>
  <c r="FN14" i="16"/>
  <c r="FP24" i="16"/>
  <c r="FO15" i="16"/>
  <c r="FP189" i="16"/>
  <c r="FP20" i="16"/>
  <c r="FP185" i="16"/>
  <c r="FL25" i="16"/>
  <c r="FP52" i="16"/>
  <c r="FQ28" i="16"/>
  <c r="FN69" i="16"/>
  <c r="FN67" i="16"/>
  <c r="FM69" i="16"/>
  <c r="FM155" i="16"/>
  <c r="FM159" i="16"/>
  <c r="FN151" i="16"/>
  <c r="FO159" i="16"/>
  <c r="FQ22" i="16"/>
  <c r="FP71" i="16"/>
  <c r="FP38" i="16"/>
  <c r="FP46" i="16"/>
  <c r="FP60" i="16"/>
  <c r="FP68" i="16"/>
  <c r="FP153" i="16"/>
  <c r="FL207" i="16"/>
  <c r="FO20" i="16"/>
  <c r="FM18" i="16"/>
  <c r="FO45" i="16"/>
  <c r="FO72" i="16"/>
  <c r="FP26" i="16"/>
  <c r="FN24" i="16"/>
  <c r="FL22" i="16"/>
  <c r="FQ19" i="16"/>
  <c r="FO17" i="16"/>
  <c r="FM15" i="16"/>
  <c r="FO61" i="16"/>
  <c r="FO65" i="16"/>
  <c r="FO69" i="16"/>
  <c r="FO155" i="16"/>
  <c r="FO160" i="16"/>
  <c r="FN61" i="16"/>
  <c r="FM82" i="16"/>
  <c r="FL104" i="16"/>
  <c r="FN205" i="16"/>
  <c r="FK16" i="16"/>
  <c r="FP13" i="16"/>
  <c r="FK29" i="16"/>
  <c r="FO49" i="16"/>
  <c r="FP36" i="16"/>
  <c r="FM13" i="16"/>
  <c r="FP67" i="16"/>
  <c r="FN65" i="16"/>
  <c r="EW218" i="16"/>
  <c r="FF218" i="16"/>
  <c r="FM27" i="16"/>
  <c r="FP74" i="16"/>
  <c r="FM152" i="16"/>
  <c r="FM156" i="16"/>
  <c r="FM160" i="16"/>
  <c r="FO162" i="16"/>
  <c r="FO35" i="16"/>
  <c r="FO39" i="16"/>
  <c r="FO43" i="16"/>
  <c r="FO47" i="16"/>
  <c r="FO59" i="16"/>
  <c r="FO16" i="16"/>
  <c r="FL105" i="16"/>
  <c r="FM111" i="16"/>
  <c r="FP116" i="16"/>
  <c r="FM90" i="16"/>
  <c r="FP92" i="16"/>
  <c r="FP108" i="16"/>
  <c r="FO92" i="16"/>
  <c r="FO119" i="16"/>
  <c r="FL106" i="16"/>
  <c r="M115" i="2"/>
  <c r="M124" i="2" s="1"/>
  <c r="M130" i="2" s="1"/>
  <c r="L137" i="11"/>
  <c r="L124" i="11"/>
  <c r="L125" i="2"/>
  <c r="L118" i="2"/>
  <c r="L115" i="2" l="1"/>
  <c r="L124" i="2" s="1"/>
  <c r="L130" i="2" s="1"/>
  <c r="K118" i="2" l="1"/>
  <c r="K125" i="2"/>
  <c r="K137" i="11"/>
  <c r="K124" i="11"/>
  <c r="J125" i="2"/>
  <c r="J124" i="11"/>
  <c r="J137" i="11"/>
  <c r="J118" i="2"/>
  <c r="K115" i="2" l="1"/>
  <c r="K124" i="2" s="1"/>
  <c r="K130" i="2" s="1"/>
  <c r="J115" i="2"/>
  <c r="J124" i="2" s="1"/>
  <c r="J130" i="2" s="1"/>
  <c r="I124" i="11" l="1"/>
  <c r="I137" i="11"/>
  <c r="I115" i="2" l="1"/>
  <c r="H125" i="2" l="1"/>
  <c r="S162" i="11"/>
  <c r="S149" i="11"/>
  <c r="H137" i="11"/>
  <c r="H124" i="11"/>
  <c r="W117" i="2" l="1"/>
  <c r="W116" i="2"/>
  <c r="S138" i="2"/>
  <c r="H115" i="2" l="1"/>
  <c r="W115" i="2" s="1"/>
  <c r="R162" i="11"/>
  <c r="R148" i="2"/>
  <c r="R149" i="11"/>
  <c r="R138" i="2" l="1"/>
  <c r="Q162" i="11" l="1"/>
  <c r="Q148" i="2"/>
  <c r="Q149" i="11"/>
  <c r="P162" i="11"/>
  <c r="O162" i="11"/>
  <c r="P148" i="2"/>
  <c r="P149" i="11"/>
  <c r="O148" i="2"/>
  <c r="O149" i="11"/>
  <c r="Q138" i="2" l="1"/>
  <c r="P138" i="2"/>
  <c r="O138" i="2"/>
  <c r="N162" i="11" l="1"/>
  <c r="N148" i="2"/>
  <c r="N149" i="11"/>
  <c r="N138" i="2" l="1"/>
  <c r="M162" i="11" l="1"/>
  <c r="M148" i="2"/>
  <c r="M149" i="11"/>
  <c r="M138" i="2" l="1"/>
  <c r="L162" i="11" l="1"/>
  <c r="L148" i="2"/>
  <c r="L149" i="11"/>
  <c r="L138" i="2" l="1"/>
  <c r="R208" i="11"/>
  <c r="Q208" i="11"/>
  <c r="P208" i="11"/>
  <c r="O208" i="11"/>
  <c r="N208" i="11"/>
  <c r="M208" i="11"/>
  <c r="L208" i="11"/>
  <c r="K208" i="11"/>
  <c r="J208" i="11"/>
  <c r="I208" i="11"/>
  <c r="H208" i="11"/>
  <c r="S230" i="2"/>
  <c r="S208" i="11" l="1"/>
  <c r="K162" i="11" l="1"/>
  <c r="K149" i="11"/>
  <c r="K138" i="2" l="1"/>
  <c r="H162" i="11" l="1"/>
  <c r="I148" i="2"/>
  <c r="J162" i="11"/>
  <c r="J149" i="11"/>
  <c r="I149" i="11"/>
  <c r="J138" i="2" l="1"/>
  <c r="I162" i="11"/>
  <c r="I138" i="2" s="1"/>
  <c r="S230" i="11" l="1"/>
  <c r="R230" i="11"/>
  <c r="Q230" i="11"/>
  <c r="P230" i="11"/>
  <c r="O230" i="11"/>
  <c r="N230" i="11"/>
  <c r="M230" i="11"/>
  <c r="L230" i="11"/>
  <c r="K230" i="11"/>
  <c r="J230" i="11"/>
  <c r="I230" i="11"/>
  <c r="H230" i="11"/>
  <c r="S222" i="11"/>
  <c r="R222" i="11"/>
  <c r="Q222" i="11"/>
  <c r="P222" i="11"/>
  <c r="O222" i="11"/>
  <c r="N222" i="11"/>
  <c r="N234" i="11" s="1"/>
  <c r="M222" i="11"/>
  <c r="L222" i="11"/>
  <c r="K222" i="11"/>
  <c r="J222" i="11"/>
  <c r="I222" i="11"/>
  <c r="H222" i="11"/>
  <c r="I219" i="11"/>
  <c r="J219" i="11" s="1"/>
  <c r="K219" i="11" s="1"/>
  <c r="L219" i="11" s="1"/>
  <c r="M219" i="11" s="1"/>
  <c r="N219" i="11" s="1"/>
  <c r="O219" i="11" s="1"/>
  <c r="P219" i="11" s="1"/>
  <c r="Q219" i="11" s="1"/>
  <c r="R219" i="11" s="1"/>
  <c r="S219" i="11" s="1"/>
  <c r="S216" i="11"/>
  <c r="R216" i="11"/>
  <c r="Q216" i="11"/>
  <c r="P216" i="11"/>
  <c r="O216" i="11"/>
  <c r="N216" i="11"/>
  <c r="M216" i="11"/>
  <c r="L216" i="11"/>
  <c r="K216" i="11"/>
  <c r="J216" i="11"/>
  <c r="I216" i="11"/>
  <c r="H216" i="11"/>
  <c r="I195" i="11"/>
  <c r="J195" i="11" s="1"/>
  <c r="K195" i="11" s="1"/>
  <c r="L195" i="11" s="1"/>
  <c r="M195" i="11" s="1"/>
  <c r="N195" i="11" s="1"/>
  <c r="O195" i="11" s="1"/>
  <c r="P195" i="11" s="1"/>
  <c r="Q195" i="11" s="1"/>
  <c r="R195" i="11" s="1"/>
  <c r="S195" i="11" s="1"/>
  <c r="R185" i="11"/>
  <c r="O185" i="11"/>
  <c r="J185" i="11"/>
  <c r="S185" i="11"/>
  <c r="H149" i="11"/>
  <c r="S285" i="2"/>
  <c r="R285" i="2"/>
  <c r="Q285" i="2"/>
  <c r="P285" i="2"/>
  <c r="O285" i="2"/>
  <c r="N285" i="2"/>
  <c r="M285" i="2"/>
  <c r="L285" i="2"/>
  <c r="K285" i="2"/>
  <c r="J285" i="2"/>
  <c r="I285" i="2"/>
  <c r="H285" i="2"/>
  <c r="W281" i="2"/>
  <c r="W279" i="2"/>
  <c r="W277" i="2"/>
  <c r="W276" i="2"/>
  <c r="W275" i="2"/>
  <c r="S274" i="2"/>
  <c r="R274" i="2"/>
  <c r="Q274" i="2"/>
  <c r="P274" i="2"/>
  <c r="O274" i="2"/>
  <c r="N274" i="2"/>
  <c r="M274" i="2"/>
  <c r="L274" i="2"/>
  <c r="K274" i="2"/>
  <c r="J274" i="2"/>
  <c r="I274" i="2"/>
  <c r="H274" i="2"/>
  <c r="W273" i="2"/>
  <c r="W271" i="2"/>
  <c r="S270" i="2"/>
  <c r="R270" i="2"/>
  <c r="Q270" i="2"/>
  <c r="P270" i="2"/>
  <c r="O270" i="2"/>
  <c r="N270" i="2"/>
  <c r="M270" i="2"/>
  <c r="L270" i="2"/>
  <c r="K270" i="2"/>
  <c r="J270" i="2"/>
  <c r="I270" i="2"/>
  <c r="H270" i="2"/>
  <c r="I267" i="2"/>
  <c r="J267" i="2" s="1"/>
  <c r="K267" i="2" s="1"/>
  <c r="L267" i="2" s="1"/>
  <c r="M267" i="2" s="1"/>
  <c r="N267" i="2" s="1"/>
  <c r="O267" i="2" s="1"/>
  <c r="P267" i="2" s="1"/>
  <c r="Q267" i="2" s="1"/>
  <c r="R267" i="2" s="1"/>
  <c r="S267" i="2" s="1"/>
  <c r="S265" i="2"/>
  <c r="R265" i="2"/>
  <c r="Q265" i="2"/>
  <c r="P265" i="2"/>
  <c r="O265" i="2"/>
  <c r="N265" i="2"/>
  <c r="M265" i="2"/>
  <c r="L265" i="2"/>
  <c r="K265" i="2"/>
  <c r="J265" i="2"/>
  <c r="I265" i="2"/>
  <c r="H265" i="2"/>
  <c r="W261" i="2"/>
  <c r="W259" i="2"/>
  <c r="W257" i="2"/>
  <c r="W256" i="2"/>
  <c r="W255" i="2"/>
  <c r="S254" i="2"/>
  <c r="R254" i="2"/>
  <c r="Q254" i="2"/>
  <c r="P254" i="2"/>
  <c r="O254" i="2"/>
  <c r="N254" i="2"/>
  <c r="M254" i="2"/>
  <c r="L254" i="2"/>
  <c r="K254" i="2"/>
  <c r="J254" i="2"/>
  <c r="I254" i="2"/>
  <c r="H254" i="2"/>
  <c r="W253" i="2"/>
  <c r="W251" i="2"/>
  <c r="S250" i="2"/>
  <c r="R250" i="2"/>
  <c r="Q250" i="2"/>
  <c r="P250" i="2"/>
  <c r="O250" i="2"/>
  <c r="N250" i="2"/>
  <c r="M250" i="2"/>
  <c r="L250" i="2"/>
  <c r="K250" i="2"/>
  <c r="J250" i="2"/>
  <c r="I250" i="2"/>
  <c r="H250" i="2"/>
  <c r="I247" i="2"/>
  <c r="J247" i="2" s="1"/>
  <c r="K247" i="2" s="1"/>
  <c r="L247" i="2" s="1"/>
  <c r="M247" i="2" s="1"/>
  <c r="N247" i="2" s="1"/>
  <c r="O247" i="2" s="1"/>
  <c r="P247" i="2" s="1"/>
  <c r="Q247" i="2" s="1"/>
  <c r="R247" i="2" s="1"/>
  <c r="S247" i="2" s="1"/>
  <c r="S245" i="2"/>
  <c r="R245" i="2"/>
  <c r="Q245" i="2"/>
  <c r="P245" i="2"/>
  <c r="O245" i="2"/>
  <c r="N245" i="2"/>
  <c r="M245" i="2"/>
  <c r="L245" i="2"/>
  <c r="K245" i="2"/>
  <c r="J245" i="2"/>
  <c r="I245" i="2"/>
  <c r="H245" i="2"/>
  <c r="W241" i="2"/>
  <c r="W239" i="2"/>
  <c r="W236" i="2"/>
  <c r="W235" i="2"/>
  <c r="S234" i="2"/>
  <c r="R234" i="2"/>
  <c r="Q234" i="2"/>
  <c r="P234" i="2"/>
  <c r="O234" i="2"/>
  <c r="N234" i="2"/>
  <c r="M234" i="2"/>
  <c r="L234" i="2"/>
  <c r="K234" i="2"/>
  <c r="J234" i="2"/>
  <c r="I234" i="2"/>
  <c r="H234" i="2"/>
  <c r="W233" i="2"/>
  <c r="R230" i="2"/>
  <c r="Q230" i="2"/>
  <c r="P230" i="2"/>
  <c r="O230" i="2"/>
  <c r="N230" i="2"/>
  <c r="M230" i="2"/>
  <c r="L230" i="2"/>
  <c r="K230" i="2"/>
  <c r="J230" i="2"/>
  <c r="I230" i="2"/>
  <c r="H230" i="2"/>
  <c r="I227" i="2"/>
  <c r="J227" i="2" s="1"/>
  <c r="K227" i="2" s="1"/>
  <c r="L227" i="2" s="1"/>
  <c r="M227" i="2" s="1"/>
  <c r="N227" i="2" s="1"/>
  <c r="O227" i="2" s="1"/>
  <c r="P227" i="2" s="1"/>
  <c r="Q227" i="2" s="1"/>
  <c r="R227" i="2" s="1"/>
  <c r="S227" i="2" s="1"/>
  <c r="I204" i="2"/>
  <c r="H135" i="2"/>
  <c r="H71" i="4"/>
  <c r="E23" i="4" s="1"/>
  <c r="F23" i="4" s="1"/>
  <c r="H70" i="4"/>
  <c r="H69" i="4"/>
  <c r="H68" i="4"/>
  <c r="E21" i="4" l="1"/>
  <c r="F21" i="4" s="1"/>
  <c r="H234" i="11"/>
  <c r="L234" i="11"/>
  <c r="E26" i="4"/>
  <c r="F26" i="4" s="1"/>
  <c r="F17" i="4"/>
  <c r="W230" i="2"/>
  <c r="P234" i="11"/>
  <c r="H171" i="11"/>
  <c r="I171" i="11" s="1"/>
  <c r="J171" i="11" s="1"/>
  <c r="K171" i="11" s="1"/>
  <c r="L171" i="11" s="1"/>
  <c r="M171" i="11" s="1"/>
  <c r="N171" i="11" s="1"/>
  <c r="O171" i="11" s="1"/>
  <c r="P171" i="11" s="1"/>
  <c r="Q171" i="11" s="1"/>
  <c r="R171" i="11" s="1"/>
  <c r="S171" i="11" s="1"/>
  <c r="O278" i="2"/>
  <c r="O280" i="2" s="1"/>
  <c r="O284" i="2" s="1"/>
  <c r="J278" i="2"/>
  <c r="J280" i="2" s="1"/>
  <c r="J284" i="2" s="1"/>
  <c r="R278" i="2"/>
  <c r="R280" i="2" s="1"/>
  <c r="R284" i="2" s="1"/>
  <c r="I238" i="2"/>
  <c r="I240" i="2" s="1"/>
  <c r="I244" i="2" s="1"/>
  <c r="Q238" i="2"/>
  <c r="Q240" i="2" s="1"/>
  <c r="Q244" i="2" s="1"/>
  <c r="H238" i="2"/>
  <c r="H240" i="2" s="1"/>
  <c r="P238" i="2"/>
  <c r="P240" i="2" s="1"/>
  <c r="P244" i="2" s="1"/>
  <c r="M234" i="11"/>
  <c r="O234" i="11"/>
  <c r="M258" i="2"/>
  <c r="M260" i="2" s="1"/>
  <c r="M264" i="2" s="1"/>
  <c r="H258" i="2"/>
  <c r="H260" i="2" s="1"/>
  <c r="H278" i="2"/>
  <c r="H280" i="2" s="1"/>
  <c r="P278" i="2"/>
  <c r="P280" i="2" s="1"/>
  <c r="P284" i="2" s="1"/>
  <c r="N238" i="2"/>
  <c r="N240" i="2" s="1"/>
  <c r="N244" i="2" s="1"/>
  <c r="W254" i="2"/>
  <c r="L278" i="2"/>
  <c r="L280" i="2" s="1"/>
  <c r="L284" i="2" s="1"/>
  <c r="P258" i="2"/>
  <c r="P260" i="2" s="1"/>
  <c r="P264" i="2" s="1"/>
  <c r="N278" i="2"/>
  <c r="N280" i="2" s="1"/>
  <c r="N284" i="2" s="1"/>
  <c r="S238" i="2"/>
  <c r="S240" i="2" s="1"/>
  <c r="S244" i="2" s="1"/>
  <c r="S278" i="2"/>
  <c r="S280" i="2" s="1"/>
  <c r="S284" i="2" s="1"/>
  <c r="K238" i="2"/>
  <c r="K240" i="2" s="1"/>
  <c r="K244" i="2" s="1"/>
  <c r="K278" i="2"/>
  <c r="K280" i="2" s="1"/>
  <c r="K284" i="2" s="1"/>
  <c r="O258" i="2"/>
  <c r="O260" i="2" s="1"/>
  <c r="O264" i="2" s="1"/>
  <c r="N258" i="2"/>
  <c r="N260" i="2" s="1"/>
  <c r="N264" i="2" s="1"/>
  <c r="W274" i="2"/>
  <c r="W265" i="2"/>
  <c r="M238" i="2"/>
  <c r="M240" i="2" s="1"/>
  <c r="M244" i="2" s="1"/>
  <c r="I258" i="2"/>
  <c r="I260" i="2" s="1"/>
  <c r="I264" i="2" s="1"/>
  <c r="Q258" i="2"/>
  <c r="Q260" i="2" s="1"/>
  <c r="Q264" i="2" s="1"/>
  <c r="J258" i="2"/>
  <c r="J260" i="2" s="1"/>
  <c r="J264" i="2" s="1"/>
  <c r="R258" i="2"/>
  <c r="R260" i="2" s="1"/>
  <c r="R264" i="2" s="1"/>
  <c r="L258" i="2"/>
  <c r="L260" i="2" s="1"/>
  <c r="L264" i="2" s="1"/>
  <c r="M278" i="2"/>
  <c r="M280" i="2" s="1"/>
  <c r="M284" i="2" s="1"/>
  <c r="O238" i="2"/>
  <c r="O240" i="2" s="1"/>
  <c r="O244" i="2" s="1"/>
  <c r="W245" i="2"/>
  <c r="K258" i="2"/>
  <c r="K260" i="2" s="1"/>
  <c r="K264" i="2" s="1"/>
  <c r="S258" i="2"/>
  <c r="S260" i="2" s="1"/>
  <c r="S264" i="2" s="1"/>
  <c r="W285" i="2"/>
  <c r="J238" i="2"/>
  <c r="J240" i="2" s="1"/>
  <c r="J244" i="2" s="1"/>
  <c r="R238" i="2"/>
  <c r="R240" i="2" s="1"/>
  <c r="R244" i="2" s="1"/>
  <c r="W234" i="2"/>
  <c r="I278" i="2"/>
  <c r="I280" i="2" s="1"/>
  <c r="I284" i="2" s="1"/>
  <c r="Q278" i="2"/>
  <c r="Q280" i="2" s="1"/>
  <c r="Q284" i="2" s="1"/>
  <c r="W250" i="2"/>
  <c r="W270" i="2"/>
  <c r="L238" i="2"/>
  <c r="L240" i="2" s="1"/>
  <c r="L244" i="2" s="1"/>
  <c r="I135" i="2"/>
  <c r="J204" i="2"/>
  <c r="K204" i="2" s="1"/>
  <c r="L204" i="2" s="1"/>
  <c r="M204" i="2" s="1"/>
  <c r="N204" i="2" s="1"/>
  <c r="O204" i="2" s="1"/>
  <c r="P204" i="2" s="1"/>
  <c r="Q204" i="2" s="1"/>
  <c r="R204" i="2" s="1"/>
  <c r="S204" i="2" s="1"/>
  <c r="I174" i="11"/>
  <c r="H185" i="11"/>
  <c r="P185" i="11"/>
  <c r="L185" i="11"/>
  <c r="Q234" i="11"/>
  <c r="J234" i="11"/>
  <c r="R234" i="11"/>
  <c r="S174" i="11"/>
  <c r="S193" i="11" s="1"/>
  <c r="N185" i="11"/>
  <c r="K234" i="11"/>
  <c r="S234" i="11"/>
  <c r="H174" i="11"/>
  <c r="I185" i="11"/>
  <c r="I234" i="11"/>
  <c r="W185" i="2"/>
  <c r="W209" i="2"/>
  <c r="K185" i="11"/>
  <c r="W186" i="2"/>
  <c r="O174" i="11"/>
  <c r="O193" i="11" s="1"/>
  <c r="M174" i="11"/>
  <c r="L174" i="11"/>
  <c r="Q174" i="11"/>
  <c r="Q185" i="11"/>
  <c r="M185" i="11"/>
  <c r="K174" i="11"/>
  <c r="P174" i="11"/>
  <c r="J174" i="11"/>
  <c r="N174" i="11"/>
  <c r="R174" i="11"/>
  <c r="W149" i="2"/>
  <c r="W144" i="2"/>
  <c r="W152" i="2"/>
  <c r="W173" i="2"/>
  <c r="W172" i="2"/>
  <c r="W174" i="2"/>
  <c r="W175" i="2"/>
  <c r="W218" i="2"/>
  <c r="W219" i="2"/>
  <c r="W220" i="2"/>
  <c r="W221" i="2"/>
  <c r="W145" i="2"/>
  <c r="W156" i="2"/>
  <c r="W165" i="2"/>
  <c r="W166" i="2"/>
  <c r="W167" i="2"/>
  <c r="W168" i="2"/>
  <c r="W169" i="2"/>
  <c r="W177" i="2"/>
  <c r="W178" i="2"/>
  <c r="W179" i="2"/>
  <c r="W211" i="2"/>
  <c r="W212" i="2"/>
  <c r="W213" i="2"/>
  <c r="W214" i="2"/>
  <c r="W215" i="2"/>
  <c r="W223" i="2"/>
  <c r="W224" i="2"/>
  <c r="W225" i="2"/>
  <c r="W143" i="2"/>
  <c r="W146" i="2"/>
  <c r="W188" i="2"/>
  <c r="W189" i="2"/>
  <c r="W190" i="2"/>
  <c r="W191" i="2"/>
  <c r="W192" i="2"/>
  <c r="W195" i="2"/>
  <c r="W196" i="2"/>
  <c r="W197" i="2"/>
  <c r="W198" i="2"/>
  <c r="W200" i="2"/>
  <c r="W201" i="2"/>
  <c r="W202" i="2"/>
  <c r="F29" i="4" l="1"/>
  <c r="H146" i="11"/>
  <c r="I146" i="11" s="1"/>
  <c r="J146" i="11" s="1"/>
  <c r="K146" i="11" s="1"/>
  <c r="L146" i="11" s="1"/>
  <c r="M146" i="11" s="1"/>
  <c r="N146" i="11" s="1"/>
  <c r="O146" i="11" s="1"/>
  <c r="P146" i="11" s="1"/>
  <c r="Q146" i="11" s="1"/>
  <c r="R146" i="11" s="1"/>
  <c r="S146" i="11" s="1"/>
  <c r="H193" i="11"/>
  <c r="W258" i="2"/>
  <c r="W278" i="2"/>
  <c r="J135" i="2"/>
  <c r="W280" i="2"/>
  <c r="H284" i="2"/>
  <c r="W284" i="2" s="1"/>
  <c r="W217" i="2"/>
  <c r="W238" i="2"/>
  <c r="W240" i="2"/>
  <c r="H244" i="2"/>
  <c r="W244" i="2" s="1"/>
  <c r="H264" i="2"/>
  <c r="W264" i="2" s="1"/>
  <c r="W260" i="2"/>
  <c r="W171" i="2"/>
  <c r="J193" i="11"/>
  <c r="K193" i="11"/>
  <c r="P193" i="11"/>
  <c r="W194" i="2"/>
  <c r="I193" i="11"/>
  <c r="W164" i="2"/>
  <c r="L193" i="11"/>
  <c r="W139" i="2"/>
  <c r="W208" i="2"/>
  <c r="W207" i="2"/>
  <c r="W163" i="2"/>
  <c r="W184" i="2"/>
  <c r="M193" i="11"/>
  <c r="Q193" i="11"/>
  <c r="W187" i="2"/>
  <c r="N193" i="11"/>
  <c r="W210" i="2"/>
  <c r="H138" i="2"/>
  <c r="R193" i="11"/>
  <c r="W140" i="2"/>
  <c r="W193" i="2"/>
  <c r="H121" i="11" l="1"/>
  <c r="I121" i="11" s="1"/>
  <c r="J121" i="11" s="1"/>
  <c r="K121" i="11" s="1"/>
  <c r="L121" i="11" s="1"/>
  <c r="M121" i="11" s="1"/>
  <c r="N121" i="11" s="1"/>
  <c r="O121" i="11" s="1"/>
  <c r="P121" i="11" s="1"/>
  <c r="Q121" i="11" s="1"/>
  <c r="R121" i="11" s="1"/>
  <c r="S121" i="11" s="1"/>
  <c r="W138" i="2"/>
  <c r="K135" i="2"/>
  <c r="W216" i="2"/>
  <c r="W162" i="2"/>
  <c r="W199" i="2"/>
  <c r="W222" i="2"/>
  <c r="W161" i="2"/>
  <c r="L135" i="2" l="1"/>
  <c r="W170" i="2"/>
  <c r="M135" i="2" l="1"/>
  <c r="W176" i="2"/>
  <c r="N135" i="2" l="1"/>
  <c r="O135" i="2" l="1"/>
  <c r="P135" i="2" l="1"/>
  <c r="Q135" i="2" l="1"/>
  <c r="R135" i="2" l="1"/>
  <c r="S135" i="2" l="1"/>
  <c r="H112" i="2" l="1"/>
  <c r="I112" i="2" l="1"/>
  <c r="J112" i="2" l="1"/>
  <c r="K112" i="2" s="1"/>
  <c r="L112" i="2" s="1"/>
  <c r="M112" i="2" s="1"/>
  <c r="N112" i="2" s="1"/>
  <c r="O112" i="2" s="1"/>
  <c r="P112" i="2" s="1"/>
  <c r="Q112" i="2" s="1"/>
  <c r="R112" i="2" s="1"/>
  <c r="S112" i="2" s="1"/>
  <c r="H85" i="2" l="1"/>
  <c r="I85" i="2" s="1"/>
  <c r="J85" i="2" s="1"/>
  <c r="K85" i="2" s="1"/>
  <c r="L85" i="2" s="1"/>
  <c r="M85" i="2" s="1"/>
  <c r="N85" i="2" s="1"/>
  <c r="O85" i="2" s="1"/>
  <c r="P85" i="2" s="1"/>
  <c r="Q85" i="2" s="1"/>
  <c r="R85" i="2" s="1"/>
  <c r="S85" i="2" s="1"/>
  <c r="H59" i="2" s="1"/>
  <c r="I59" i="2" s="1"/>
  <c r="J59" i="2" s="1"/>
  <c r="K59" i="2" s="1"/>
  <c r="L59" i="2" s="1"/>
  <c r="M59" i="2" s="1"/>
  <c r="N59" i="2" s="1"/>
  <c r="O59" i="2" s="1"/>
  <c r="P59" i="2" s="1"/>
  <c r="Q59" i="2" s="1"/>
  <c r="R59" i="2" s="1"/>
  <c r="S59" i="2" s="1"/>
  <c r="I118" i="2" l="1"/>
  <c r="I124" i="2" s="1"/>
  <c r="I125" i="2" l="1"/>
  <c r="W125" i="2" l="1"/>
  <c r="I130" i="2"/>
  <c r="W119" i="2" l="1"/>
  <c r="H118" i="2"/>
  <c r="S148" i="2"/>
  <c r="S141" i="2"/>
  <c r="S147" i="2" s="1"/>
  <c r="W118" i="2" l="1"/>
  <c r="S153" i="2"/>
  <c r="H124" i="2"/>
  <c r="W124" i="2" l="1"/>
  <c r="H130" i="2"/>
  <c r="R141" i="2"/>
  <c r="R147" i="2" s="1"/>
  <c r="R153" i="2" s="1"/>
  <c r="W130" i="2" l="1"/>
  <c r="Q141" i="2"/>
  <c r="Q147" i="2" s="1"/>
  <c r="Q153" i="2" s="1"/>
  <c r="P141" i="2" l="1"/>
  <c r="P147" i="2" s="1"/>
  <c r="P153" i="2" s="1"/>
  <c r="O141" i="2" l="1"/>
  <c r="O147" i="2" s="1"/>
  <c r="O153" i="2" s="1"/>
  <c r="N141" i="2" l="1"/>
  <c r="N147" i="2" s="1"/>
  <c r="N153" i="2" s="1"/>
  <c r="M141" i="2" l="1"/>
  <c r="M147" i="2" s="1"/>
  <c r="M153" i="2" s="1"/>
  <c r="L141" i="2"/>
  <c r="L147" i="2" s="1"/>
  <c r="L153" i="2" s="1"/>
  <c r="K148" i="2" l="1"/>
  <c r="K141" i="2"/>
  <c r="K147" i="2" s="1"/>
  <c r="K153" i="2" l="1"/>
  <c r="J141" i="2" l="1"/>
  <c r="J147" i="2" s="1"/>
  <c r="J148" i="2" l="1"/>
  <c r="J153" i="2" s="1"/>
  <c r="W150" i="2"/>
  <c r="H148" i="2"/>
  <c r="W151" i="2"/>
  <c r="W148" i="2" l="1"/>
  <c r="I141" i="2" l="1"/>
  <c r="I147" i="2" s="1"/>
  <c r="I153" i="2" s="1"/>
  <c r="W154" i="2" l="1"/>
  <c r="W142" i="2"/>
  <c r="H141" i="2"/>
  <c r="W155" i="2" l="1"/>
  <c r="W141" i="2"/>
  <c r="H147" i="2"/>
  <c r="H153" i="2" l="1"/>
  <c r="W147" i="2"/>
  <c r="W153" i="2" l="1"/>
  <c r="FM124" i="16" l="1"/>
  <c r="FN124" i="16"/>
  <c r="FL124" i="16"/>
  <c r="FO124" i="16" l="1"/>
  <c r="FK124" i="16" l="1"/>
  <c r="DQ171" i="16" l="1"/>
  <c r="DQ119" i="16" l="1"/>
  <c r="EZ119" i="16" s="1"/>
  <c r="DQ190" i="16"/>
  <c r="FQ119" i="16"/>
  <c r="DQ195" i="16" l="1"/>
  <c r="FP119" i="16"/>
  <c r="DQ124" i="16" l="1"/>
  <c r="EZ124" i="16" s="1"/>
  <c r="DQ55" i="16"/>
  <c r="FP124" i="16"/>
  <c r="FQ124" i="16"/>
  <c r="DP10" i="15"/>
  <c r="FS10" i="15" l="1"/>
  <c r="FD10" i="15"/>
  <c r="FA70" i="16" l="1"/>
  <c r="EX70" i="16" l="1"/>
  <c r="EZ70" i="16"/>
  <c r="EY70" i="16"/>
  <c r="FO70" i="16" l="1"/>
  <c r="EB43" i="15"/>
  <c r="EB47" i="15" s="1"/>
  <c r="EB49" i="15" s="1"/>
  <c r="EA43" i="15"/>
  <c r="EA47" i="15" s="1"/>
  <c r="EA49" i="15" s="1"/>
  <c r="ET39" i="15"/>
  <c r="FH39" i="15" l="1"/>
  <c r="FT39" i="15"/>
  <c r="EA16" i="15"/>
  <c r="EA52" i="15"/>
  <c r="DZ43" i="15"/>
  <c r="ET43" i="15" s="1"/>
  <c r="FG39" i="15"/>
  <c r="ER39" i="15"/>
  <c r="EB16" i="15"/>
  <c r="EB52" i="15"/>
  <c r="EA8" i="15" l="1"/>
  <c r="EA10" i="15" s="1"/>
  <c r="EB8" i="15"/>
  <c r="EB10" i="15" s="1"/>
  <c r="FH43" i="15"/>
  <c r="FT43" i="15"/>
  <c r="DZ47" i="15"/>
  <c r="ET47" i="15" s="1"/>
  <c r="FG43" i="15"/>
  <c r="ER43" i="15"/>
  <c r="FH47" i="15" l="1"/>
  <c r="FT47" i="15"/>
  <c r="DZ49" i="15"/>
  <c r="ET49" i="15" s="1"/>
  <c r="FG47" i="15"/>
  <c r="ER47" i="15"/>
  <c r="FH49" i="15" l="1"/>
  <c r="FT49" i="15"/>
  <c r="DZ16" i="15"/>
  <c r="DZ8" i="15" s="1"/>
  <c r="DZ52" i="15"/>
  <c r="ET52" i="15" s="1"/>
  <c r="FG49" i="15"/>
  <c r="ER49" i="15"/>
  <c r="ET8" i="15" l="1"/>
  <c r="ET16" i="15"/>
  <c r="FH16" i="15"/>
  <c r="FT16" i="15"/>
  <c r="FH52" i="15"/>
  <c r="FT52" i="15"/>
  <c r="FG52" i="15"/>
  <c r="ER52" i="15"/>
  <c r="FG16" i="15"/>
  <c r="ER16" i="15"/>
  <c r="FH8" i="15" l="1"/>
  <c r="FT8" i="15"/>
  <c r="DZ10" i="15"/>
  <c r="FG8" i="15"/>
  <c r="ER8" i="15"/>
  <c r="ER10" i="15" l="1"/>
  <c r="ET10" i="15"/>
  <c r="FH10" i="15"/>
  <c r="FT10" i="15"/>
  <c r="FG10" i="15"/>
  <c r="BM62" i="15" l="1"/>
  <c r="FN61" i="15"/>
  <c r="BM63" i="15" l="1"/>
  <c r="FN62" i="15"/>
  <c r="BM65" i="15" l="1"/>
  <c r="FN63" i="15"/>
  <c r="BM17" i="15" l="1"/>
  <c r="BM8" i="15" s="1"/>
  <c r="BM68" i="15"/>
  <c r="FN68" i="15" s="1"/>
  <c r="FN65" i="15"/>
  <c r="FN17" i="15" l="1"/>
  <c r="BM10" i="15" l="1"/>
  <c r="FN10" i="15" s="1"/>
  <c r="FN8" i="15"/>
</calcChain>
</file>

<file path=xl/sharedStrings.xml><?xml version="1.0" encoding="utf-8"?>
<sst xmlns="http://schemas.openxmlformats.org/spreadsheetml/2006/main" count="1202" uniqueCount="229">
  <si>
    <t>OBJETIVO DO FUNDO</t>
  </si>
  <si>
    <t>POLÍTICA DE INVESTIMENTOS</t>
  </si>
  <si>
    <t>INFORMAÇÕES GERAIS</t>
  </si>
  <si>
    <t>Início das atividades:</t>
  </si>
  <si>
    <t>Ofertas concluídas</t>
  </si>
  <si>
    <t>Receita Imobiliária</t>
  </si>
  <si>
    <t>Renda Imobiliária</t>
  </si>
  <si>
    <t>Lucro Operações</t>
  </si>
  <si>
    <t>Receita Financeira</t>
  </si>
  <si>
    <t>Renda Fixa</t>
  </si>
  <si>
    <t>CRI</t>
  </si>
  <si>
    <t>LCI</t>
  </si>
  <si>
    <t>Total de Receitas</t>
  </si>
  <si>
    <t>Total de Despesas</t>
  </si>
  <si>
    <t>Resultado</t>
  </si>
  <si>
    <t>Rendimento</t>
  </si>
  <si>
    <t>Quantidade de Cotas</t>
  </si>
  <si>
    <t>Resultado / Cota</t>
  </si>
  <si>
    <t>Rendimento / Cota</t>
  </si>
  <si>
    <t>Hedge Brasil Shopping 2018</t>
  </si>
  <si>
    <t>Hedge Brasil Shopping 2019</t>
  </si>
  <si>
    <t>Despesas totais</t>
  </si>
  <si>
    <t>Benfeitorias</t>
  </si>
  <si>
    <t>Fluxo de Caixa (100% dos Ativos)</t>
  </si>
  <si>
    <t>Vacância (% ABL)</t>
  </si>
  <si>
    <t>Mooca Plaza Shopping</t>
  </si>
  <si>
    <t>São Bernardo Plaza Shopping</t>
  </si>
  <si>
    <t>Shopping Center Penha</t>
  </si>
  <si>
    <t>Tivoli Shopping Center</t>
  </si>
  <si>
    <t>Goiabeiras Shopping Center</t>
  </si>
  <si>
    <t>I Fashion Outlet Novo Hamburgo</t>
  </si>
  <si>
    <t>Santana Parque Shopping</t>
  </si>
  <si>
    <t>Total</t>
  </si>
  <si>
    <t>ABL Total</t>
  </si>
  <si>
    <t>Cidade</t>
  </si>
  <si>
    <t>Participação HGBS</t>
  </si>
  <si>
    <t>Shopping Praça da Moça</t>
  </si>
  <si>
    <t>São Paulo - SP</t>
  </si>
  <si>
    <t>Santa Bárbara D'Oeste - SP</t>
  </si>
  <si>
    <t>Cuiabá - MT</t>
  </si>
  <si>
    <t>Campinas - SP</t>
  </si>
  <si>
    <t>Diadema - SP</t>
  </si>
  <si>
    <t>Rio de Janeiro - RJ</t>
  </si>
  <si>
    <t>AD Shopping</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</si>
  <si>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</si>
  <si>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Novembro de 2006</t>
  </si>
  <si>
    <t>Hedge Investments Distribuidora de Títulos e Valores Mobiliários Ltda.</t>
  </si>
  <si>
    <t>Adminstradora:</t>
  </si>
  <si>
    <t>Gestora:</t>
  </si>
  <si>
    <t>Hedge Investments Real Estate Gestão de Recursos ltda.</t>
  </si>
  <si>
    <t>Taxa de Adminstração:</t>
  </si>
  <si>
    <t>0,60% ao ano sobre o valor de mercado das Cotas</t>
  </si>
  <si>
    <t>Taxa de Performance:</t>
  </si>
  <si>
    <t>Não há</t>
  </si>
  <si>
    <t>Tipo Anbima:</t>
  </si>
  <si>
    <t>FII Renda Gestão Ativa - Shoppings</t>
  </si>
  <si>
    <t>Prazo:</t>
  </si>
  <si>
    <t>Indeterminado</t>
  </si>
  <si>
    <t>Público alvo:</t>
  </si>
  <si>
    <t>Investidores em geral</t>
  </si>
  <si>
    <t>ABL Própria</t>
  </si>
  <si>
    <t>Hedge Brasil Shopping Fundo de Investimento Imobiliário - HGBS11</t>
  </si>
  <si>
    <t>Ticker</t>
  </si>
  <si>
    <t>Veículo</t>
  </si>
  <si>
    <t>Imóvel</t>
  </si>
  <si>
    <t>FII</t>
  </si>
  <si>
    <t>Cotas detidas pelo HGBS</t>
  </si>
  <si>
    <t>Cotas Emitidas pelo Fundo</t>
  </si>
  <si>
    <t>% do Fundo no Imóvel</t>
  </si>
  <si>
    <t>% Indireto do HGBS</t>
  </si>
  <si>
    <t>Investimentos via cotas de FII</t>
  </si>
  <si>
    <t>FVPQ11</t>
  </si>
  <si>
    <t>Renda Imobiliária HGBS 2019</t>
  </si>
  <si>
    <t>Receita de Imóveis</t>
  </si>
  <si>
    <t>Shopping São Bernardo</t>
  </si>
  <si>
    <t>Receita de FIIs</t>
  </si>
  <si>
    <t>Via Parque Shopping</t>
  </si>
  <si>
    <t>Glossário</t>
  </si>
  <si>
    <t>ABL Total (m²)</t>
  </si>
  <si>
    <t>Vendas Totais (R$)</t>
  </si>
  <si>
    <t>SSS (%)</t>
  </si>
  <si>
    <t>Inadimplência Líquida 12 meses</t>
  </si>
  <si>
    <t>Parque D. Pedro Shopping</t>
  </si>
  <si>
    <t>Floripa Shopping</t>
  </si>
  <si>
    <t>Shopping West Plaza</t>
  </si>
  <si>
    <t>WPLZ11</t>
  </si>
  <si>
    <t>FLRP11</t>
  </si>
  <si>
    <t>Florianópolis - SC</t>
  </si>
  <si>
    <t>Rendimento HGBS11</t>
  </si>
  <si>
    <t>Suzano Shopping</t>
  </si>
  <si>
    <t>Aluguel mínimo</t>
  </si>
  <si>
    <t>Aluguel percentual</t>
  </si>
  <si>
    <t>Outras receitas</t>
  </si>
  <si>
    <t>Receitas totais</t>
  </si>
  <si>
    <t>Encargos de lojas vagas e contratuais</t>
  </si>
  <si>
    <t>Outras despesas</t>
  </si>
  <si>
    <t>Resultado estacionamento</t>
  </si>
  <si>
    <t>Resultado não operacional</t>
  </si>
  <si>
    <t xml:space="preserve">Resultado total </t>
  </si>
  <si>
    <t>Imóvel + FII</t>
  </si>
  <si>
    <t>ABCP11</t>
  </si>
  <si>
    <t>Shopping Villa Lobos</t>
  </si>
  <si>
    <t>Shopping Jardim Sul</t>
  </si>
  <si>
    <t>Grand Plaza Shopping</t>
  </si>
  <si>
    <t>Portfólio Atual</t>
  </si>
  <si>
    <t>Administrador</t>
  </si>
  <si>
    <t>Santo André - SP</t>
  </si>
  <si>
    <t>Renda Imobiliária HGBS 2020</t>
  </si>
  <si>
    <t>Shopping Grand Plaza</t>
  </si>
  <si>
    <t>Hedge Brasil Shopping 2020</t>
  </si>
  <si>
    <t>Hedge Brasil Shopping 2017</t>
  </si>
  <si>
    <t>CRI (Conversíveis)</t>
  </si>
  <si>
    <t>CRI (não conversíveis)</t>
  </si>
  <si>
    <t>Hedge Brasil Shopping 2016</t>
  </si>
  <si>
    <t>Hedge Brasil Shopping 2015</t>
  </si>
  <si>
    <t>Franca Shopping</t>
  </si>
  <si>
    <t>Franca - SP</t>
  </si>
  <si>
    <t>Hedge Brasil Shopping 2021</t>
  </si>
  <si>
    <t>Imóveis</t>
  </si>
  <si>
    <t>FIIs Estratégicos - Rendimento</t>
  </si>
  <si>
    <t>FIIs Líquidos - Rendimento</t>
  </si>
  <si>
    <t>Despesas do Fundo</t>
  </si>
  <si>
    <t>Resultado Operacional</t>
  </si>
  <si>
    <t>FIIs Estratégicos - Ganho de Capital</t>
  </si>
  <si>
    <t>FIIs Líquidos - Ganho de Capital</t>
  </si>
  <si>
    <t>IR Ganho FIIs</t>
  </si>
  <si>
    <t>Resultado Final</t>
  </si>
  <si>
    <t>Renda Imobiliária HGBS 2021</t>
  </si>
  <si>
    <t>SYN</t>
  </si>
  <si>
    <t>Fluxo de veículos</t>
  </si>
  <si>
    <t>Hedge Brasil Shopping 2022</t>
  </si>
  <si>
    <t>Renda Imobiliária HGBS 2022</t>
  </si>
  <si>
    <t>Data da avaliação</t>
  </si>
  <si>
    <t>Valor justo (100%)</t>
  </si>
  <si>
    <t>Participação</t>
  </si>
  <si>
    <t>Valor justo (próprio)</t>
  </si>
  <si>
    <t>n.a.</t>
  </si>
  <si>
    <t>Soul Malls</t>
  </si>
  <si>
    <t>Plena Malls</t>
  </si>
  <si>
    <t>Hedge Brasil Shopping 2023</t>
  </si>
  <si>
    <t>Renda Imobiliária HGBS 2023</t>
  </si>
  <si>
    <t>Despesas operacionais</t>
  </si>
  <si>
    <t>Despesas financeiras</t>
  </si>
  <si>
    <t>Rendimento Recibos</t>
  </si>
  <si>
    <t>Palmas - TO</t>
  </si>
  <si>
    <t>ALLOS</t>
  </si>
  <si>
    <t>Quantidade de cotas</t>
  </si>
  <si>
    <t>Boulevard Shopping Bauru</t>
  </si>
  <si>
    <t>Bauru - SP</t>
  </si>
  <si>
    <t>Capim Dourado Shopping</t>
  </si>
  <si>
    <t>Partage</t>
  </si>
  <si>
    <t>PRINCIPAIS INFORMAÇÕES</t>
  </si>
  <si>
    <t>HGBS</t>
  </si>
  <si>
    <t>Indicadores Operacionais (100% dos Shoppings)</t>
  </si>
  <si>
    <t>Vendas / m² (R$)</t>
  </si>
  <si>
    <t>Floripa Shopping (via FLRP11)</t>
  </si>
  <si>
    <t>Shopping Parque Dom Pedro (via HPDP11)</t>
  </si>
  <si>
    <t>Floripa Shopping (via FLRP11)¹</t>
  </si>
  <si>
    <t>NOI Próprio</t>
  </si>
  <si>
    <t>NOI / m²</t>
  </si>
  <si>
    <t>HGBS¹</t>
  </si>
  <si>
    <t>¹ Não considera a ABL de lajes corporativas</t>
  </si>
  <si>
    <t>Valor de Mercado</t>
  </si>
  <si>
    <t>Quantidade de Cotistas</t>
  </si>
  <si>
    <t>Hedge Brasil Shopping 2024</t>
  </si>
  <si>
    <t>Renda Imobiliária HGBS 2024</t>
  </si>
  <si>
    <t>Cota patrimonial (fechamento do mês)</t>
  </si>
  <si>
    <t>Cota de mercado (fechamento do mês)</t>
  </si>
  <si>
    <t>Rendimento mensal</t>
  </si>
  <si>
    <t>ADTV mensal</t>
  </si>
  <si>
    <t>1T23</t>
  </si>
  <si>
    <t>2T23</t>
  </si>
  <si>
    <t>3T23</t>
  </si>
  <si>
    <t>4T23</t>
  </si>
  <si>
    <t>1T24</t>
  </si>
  <si>
    <t>Part %</t>
  </si>
  <si>
    <t>NOI  - 100% de cada ativo</t>
  </si>
  <si>
    <t>¹ A participação indireta via JRDM11 e FLRP11 só passou a ser considerada para o cálculo dos indicadores operacionais quando os FIIs tiveram a gestão transferida para a Hedge.</t>
  </si>
  <si>
    <t>ABL Própria (m²)</t>
  </si>
  <si>
    <t>2T24</t>
  </si>
  <si>
    <t>Rating:</t>
  </si>
  <si>
    <t>brAA+ atribuído pela S&amp;P Global Ratings Brasil</t>
  </si>
  <si>
    <t>WE9</t>
  </si>
  <si>
    <t>Shopping Jaraguá Araraquara</t>
  </si>
  <si>
    <t>Araraquara -SP</t>
  </si>
  <si>
    <t>Hedge Brasil Shopping 2025</t>
  </si>
  <si>
    <t>Renda Imobiliária HGBS 2025</t>
  </si>
  <si>
    <t>3T24</t>
  </si>
  <si>
    <t>4T24</t>
  </si>
  <si>
    <t>Alqia</t>
  </si>
  <si>
    <t>Aluguel quiosques/mídia/eventos</t>
  </si>
  <si>
    <t>Resultado sem estacionamento</t>
  </si>
  <si>
    <t xml:space="preserve">Resultado operacional (NOI) </t>
  </si>
  <si>
    <t>1T25</t>
  </si>
  <si>
    <t>Shopping Shopping Praça da Moça</t>
  </si>
  <si>
    <t>Franca Shopping Shopping</t>
  </si>
  <si>
    <t>São Bernardo do Campo - SP</t>
  </si>
  <si>
    <t>2T25</t>
  </si>
  <si>
    <t>Via Parque Shopping (via FVPQ11)</t>
  </si>
  <si>
    <t>Via Parque Shopping (via FVPQ11)¹</t>
  </si>
  <si>
    <t>Shopping Jardim Sul¹</t>
  </si>
  <si>
    <t>Partage Santana Shopping</t>
  </si>
  <si>
    <t>3T25</t>
  </si>
  <si>
    <t>ParkShopping São Caetano</t>
  </si>
  <si>
    <t>São Caetano - SP</t>
  </si>
  <si>
    <t>Multiplan</t>
  </si>
  <si>
    <t>4T25</t>
  </si>
  <si>
    <t>WE9 + Hedge</t>
  </si>
  <si>
    <t>Jaraguá Araraquara</t>
  </si>
  <si>
    <t>Renda Imobiliária HGBS 2026</t>
  </si>
  <si>
    <t>Hedge Brasil Shopping 2026</t>
  </si>
  <si>
    <t>Floripa (ajuste escritórios)</t>
  </si>
  <si>
    <t>HEDGE FLORIPA SHOPPING FII</t>
  </si>
  <si>
    <t>SHOPPING WEST PLAZA FII</t>
  </si>
  <si>
    <t xml:space="preserve"> VIA PARQUE SHOPPING FII</t>
  </si>
  <si>
    <t>HEDGE SHOPPING PARQUE DOM PEDRO FII</t>
  </si>
  <si>
    <t>GRAND PLAZA SHOPPING FII</t>
  </si>
  <si>
    <t>FII PARQUE DOM PEDRO SHOPPING CENTER</t>
  </si>
  <si>
    <t>PQDP11*</t>
  </si>
  <si>
    <t>* Considera os recibos da Emissão de cotas</t>
  </si>
  <si>
    <t>Ancar Ivanhoe</t>
  </si>
  <si>
    <t>Onze emissões de cotas realizadas</t>
  </si>
  <si>
    <t>HPDP11</t>
  </si>
  <si>
    <t>Ancar + Hedge</t>
  </si>
  <si>
    <t>1T26</t>
  </si>
  <si>
    <t>Patrimônio Líquido</t>
  </si>
  <si>
    <t>2T26</t>
  </si>
  <si>
    <t>Data base: 08/2026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</si>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</sst>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0">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 numFmtId="321" formatCode="&quot;R$&quot;\ 0.0\ &quot;mi&quot;"/>
    <numFmt numFmtId="322" formatCode="&quot;R$&quot;\ 0.00"/>
    <numFmt numFmtId="323" formatCode="&quot;R$&quot;\ 0.0\ &quot;bi&quot;"/>
    <numFmt numFmtId="324" formatCode="#,##0.0_ ;\-#,##0.0\ "/>
    <numFmt numFmtId="325" formatCode="0.0000%"/>
    <numFmt numFmtId="326" formatCode="&quot;R$&quot;\ 0.000"/>
    <numFmt numFmtId="327" formatCode="#,##0.000_ ;\-#,##0.000\ "/>
  </numFmts>
  <fonts count="273">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0"/>
      <color rgb="FF0A4263"/>
      <name val="Compasse Light"/>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i/>
      <sz val="10"/>
      <color theme="1" tint="0.499984740745262"/>
      <name val="Compasse"/>
      <family val="2"/>
    </font>
    <font>
      <sz val="11"/>
      <color rgb="FFFF0000"/>
      <name val="Calibri"/>
      <family val="2"/>
      <scheme val="minor"/>
    </font>
    <font>
      <sz val="11"/>
      <color rgb="FFFF0000"/>
      <name val="Compasse"/>
      <family val="2"/>
    </font>
    <font>
      <sz val="11"/>
      <color theme="0"/>
      <name val="Compasse"/>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0"/>
      <color theme="1" tint="0.249977111117893"/>
      <name val="Compasse Light"/>
      <family val="2"/>
    </font>
    <font>
      <sz val="10"/>
      <color theme="1" tint="0.249977111117893"/>
      <name val="Calibri"/>
      <family val="2"/>
      <scheme val="minor"/>
    </font>
    <font>
      <b/>
      <sz val="10"/>
      <color theme="1" tint="0.249977111117893"/>
      <name val="Compasse"/>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1"/>
      <color theme="1" tint="0.249977111117893"/>
      <name val="Compasse"/>
      <family val="2"/>
    </font>
    <font>
      <sz val="12"/>
      <color theme="1" tint="0.249977111117893"/>
      <name val="Compasse Light"/>
      <family val="2"/>
    </font>
    <font>
      <b/>
      <sz val="12"/>
      <color theme="1" tint="0.249977111117893"/>
      <name val="Compasse"/>
      <family val="2"/>
    </font>
    <font>
      <b/>
      <sz val="12"/>
      <color rgb="FFFF0000"/>
      <name val="Compasse"/>
      <family val="2"/>
    </font>
    <font>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10"/>
      <color rgb="FF474644"/>
      <name val="Compasse"/>
      <family val="2"/>
    </font>
    <font>
      <b/>
      <sz val="10"/>
      <color theme="0"/>
      <name val="Compasse"/>
      <family val="2"/>
    </font>
    <font>
      <sz val="12"/>
      <color rgb="FFFF0000"/>
      <name val="Compasse Light"/>
      <family val="2"/>
    </font>
    <font>
      <sz val="10"/>
      <color rgb="FFFF0000"/>
      <name val="Compasse"/>
      <family val="2"/>
    </font>
    <font>
      <sz val="9"/>
      <color theme="1" tint="0.249977111117893"/>
      <name val="Compasse"/>
      <family val="2"/>
    </font>
    <font>
      <sz val="12"/>
      <color theme="0"/>
      <name val="Compasse"/>
      <family val="2"/>
    </font>
    <font>
      <b/>
      <sz val="11"/>
      <color rgb="FF0A4263"/>
      <name val="Compasse"/>
      <family val="2"/>
    </font>
    <font>
      <b/>
      <sz val="10"/>
      <color rgb="FF0A4263"/>
      <name val="Compasse Light"/>
      <family val="2"/>
    </font>
    <font>
      <b/>
      <sz val="11"/>
      <color theme="0"/>
      <name val="Compasse"/>
      <family val="2"/>
    </font>
    <font>
      <b/>
      <sz val="10"/>
      <color rgb="FF0A4263"/>
      <name val="Compasse"/>
      <family val="2"/>
    </font>
    <font>
      <sz val="9"/>
      <color theme="1"/>
      <name val="Compasse"/>
      <family val="2"/>
    </font>
    <font>
      <sz val="9"/>
      <color theme="1"/>
      <name val="Calibri"/>
      <family val="2"/>
      <scheme val="minor"/>
    </font>
    <font>
      <sz val="9"/>
      <color theme="0"/>
      <name val="Compasse"/>
      <family val="2"/>
    </font>
    <font>
      <b/>
      <sz val="9"/>
      <color theme="0"/>
      <name val="Compasse"/>
      <family val="2"/>
    </font>
    <font>
      <b/>
      <sz val="9"/>
      <color rgb="FF0A4263"/>
      <name val="Compasse"/>
      <family val="2"/>
    </font>
    <font>
      <b/>
      <sz val="9"/>
      <color rgb="FF0A4263"/>
      <name val="Compasse Light"/>
      <family val="2"/>
    </font>
    <font>
      <sz val="9"/>
      <color rgb="FF0A4263"/>
      <name val="Calibri"/>
      <family val="2"/>
      <scheme val="minor"/>
    </font>
    <font>
      <sz val="9"/>
      <color rgb="FF0A4263"/>
      <name val="Compasse"/>
      <family val="2"/>
    </font>
    <font>
      <b/>
      <sz val="9"/>
      <color rgb="FF474644"/>
      <name val="Compasse"/>
      <family val="2"/>
    </font>
    <font>
      <b/>
      <sz val="9"/>
      <color rgb="FF004263"/>
      <name val="Compasse"/>
      <family val="2"/>
    </font>
    <font>
      <sz val="9"/>
      <color theme="1" tint="0.249977111117893"/>
      <name val="Calibri"/>
      <family val="2"/>
      <scheme val="minor"/>
    </font>
    <font>
      <b/>
      <sz val="9"/>
      <color theme="0"/>
      <name val="Compasse Light"/>
      <family val="2"/>
    </font>
    <font>
      <sz val="9"/>
      <color theme="0" tint="-0.499984740745262"/>
      <name val="Compasse ultalight"/>
    </font>
    <font>
      <b/>
      <sz val="14"/>
      <color theme="2" tint="-0.749992370372631"/>
      <name val="Compasse"/>
      <family val="2"/>
    </font>
    <font>
      <b/>
      <sz val="16"/>
      <color theme="0"/>
      <name val="Compasse"/>
      <family val="2"/>
    </font>
    <font>
      <sz val="10"/>
      <color theme="1" tint="0.499984740745262"/>
      <name val="Compasse"/>
      <family val="2"/>
    </font>
    <font>
      <sz val="8"/>
      <color theme="1" tint="0.499984740745262"/>
      <name val="Compasse"/>
      <family val="2"/>
    </font>
    <font>
      <sz val="10"/>
      <color theme="0"/>
      <name val="Calibri"/>
      <family val="2"/>
      <scheme val="minor"/>
    </font>
    <font>
      <i/>
      <sz val="10"/>
      <color theme="1" tint="0.249977111117893"/>
      <name val="Compasse Light"/>
      <family val="2"/>
    </font>
    <font>
      <i/>
      <sz val="9"/>
      <color rgb="FF0A4263"/>
      <name val="Compasse"/>
      <family val="2"/>
    </font>
  </fonts>
  <fills count="101">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rgb="FFF2F2F2"/>
        <bgColor indexed="64"/>
      </patternFill>
    </fill>
    <fill>
      <patternFill patternType="solid">
        <fgColor theme="0" tint="-4.9989318521683403E-2"/>
        <bgColor indexed="64"/>
      </patternFill>
    </fill>
  </fills>
  <borders count="61">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4659260841701"/>
      </top>
      <bottom style="thin">
        <color theme="0" tint="-0.24994659260841701"/>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3"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3"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9"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9"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9"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9"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9"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9"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1" fillId="0" borderId="0"/>
    <xf numFmtId="43" fontId="5" fillId="0" borderId="0" applyFont="0" applyFill="0" applyBorder="0" applyAlignment="0" applyProtection="0"/>
  </cellStyleXfs>
  <cellXfs count="241">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9" fillId="0" borderId="0" xfId="1" applyNumberFormat="1" applyFont="1" applyAlignment="1">
      <alignment horizontal="left" vertical="center" indent="2"/>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9" fillId="0" borderId="0" xfId="1" applyNumberFormat="1" applyFont="1" applyAlignment="1">
      <alignment horizontal="center" vertical="center"/>
    </xf>
    <xf numFmtId="173" fontId="7" fillId="0" borderId="0" xfId="0" applyNumberFormat="1" applyFont="1" applyAlignment="1">
      <alignment horizontal="center" vertical="center"/>
    </xf>
    <xf numFmtId="171" fontId="8" fillId="0" borderId="0" xfId="3" applyNumberFormat="1" applyFont="1" applyAlignment="1">
      <alignment horizontal="right" vertical="center"/>
    </xf>
    <xf numFmtId="174" fontId="8" fillId="0" borderId="0" xfId="3" applyNumberFormat="1" applyFont="1" applyAlignment="1">
      <alignment horizontal="right" vertical="center"/>
    </xf>
    <xf numFmtId="174" fontId="9" fillId="0" borderId="0" xfId="3" applyNumberFormat="1" applyFont="1" applyAlignment="1">
      <alignment horizontal="right" vertical="center"/>
    </xf>
    <xf numFmtId="174" fontId="7" fillId="0" borderId="0" xfId="0" applyNumberFormat="1" applyFont="1" applyAlignment="1">
      <alignment horizontal="center" vertical="center"/>
    </xf>
    <xf numFmtId="0" fontId="12" fillId="0" borderId="0" xfId="0" applyFont="1"/>
    <xf numFmtId="0" fontId="13" fillId="0" borderId="0" xfId="0" applyFont="1"/>
    <xf numFmtId="0" fontId="14" fillId="0" borderId="0" xfId="0" applyFont="1"/>
    <xf numFmtId="0" fontId="15" fillId="0" borderId="0" xfId="0" applyFont="1"/>
    <xf numFmtId="0" fontId="11" fillId="0" borderId="0" xfId="5" applyFont="1" applyAlignment="1">
      <alignment horizontal="left" vertical="center" indent="1"/>
    </xf>
    <xf numFmtId="171" fontId="18" fillId="0" borderId="0" xfId="1" applyNumberFormat="1" applyFont="1" applyAlignment="1">
      <alignment horizontal="left" vertical="center" indent="1"/>
    </xf>
    <xf numFmtId="171" fontId="17" fillId="0" borderId="0" xfId="1" applyNumberFormat="1" applyFont="1" applyAlignment="1">
      <alignment horizontal="left" vertical="center" indent="1"/>
    </xf>
    <xf numFmtId="173" fontId="17" fillId="0" borderId="0" xfId="3" applyNumberFormat="1" applyFont="1" applyBorder="1" applyAlignment="1">
      <alignment horizontal="center" vertical="center"/>
    </xf>
    <xf numFmtId="173" fontId="17" fillId="0" borderId="0" xfId="3" applyNumberFormat="1" applyFont="1" applyBorder="1" applyAlignment="1">
      <alignment horizontal="left" vertical="center"/>
    </xf>
    <xf numFmtId="173" fontId="17" fillId="0" borderId="0" xfId="3" applyNumberFormat="1" applyFont="1" applyBorder="1" applyAlignment="1">
      <alignment horizontal="left" vertical="center" indent="3"/>
    </xf>
    <xf numFmtId="0" fontId="19" fillId="0" borderId="0" xfId="0" applyFont="1"/>
    <xf numFmtId="171" fontId="20" fillId="3" borderId="0" xfId="1" applyNumberFormat="1" applyFont="1" applyFill="1" applyAlignment="1">
      <alignment horizontal="center" vertical="center"/>
    </xf>
    <xf numFmtId="171" fontId="21" fillId="0" borderId="0" xfId="0" applyNumberFormat="1" applyFont="1" applyAlignment="1">
      <alignment horizontal="center" vertical="center"/>
    </xf>
    <xf numFmtId="172" fontId="20" fillId="3" borderId="0" xfId="2" quotePrefix="1" applyNumberFormat="1" applyFont="1" applyFill="1" applyAlignment="1">
      <alignment horizontal="right" vertical="center"/>
    </xf>
    <xf numFmtId="171" fontId="20" fillId="3" borderId="0" xfId="1" applyNumberFormat="1" applyFont="1" applyFill="1" applyAlignment="1">
      <alignment horizontal="left" vertical="center" indent="1"/>
    </xf>
    <xf numFmtId="172" fontId="20" fillId="3" borderId="0" xfId="2" quotePrefix="1" applyNumberFormat="1" applyFont="1" applyFill="1" applyAlignment="1">
      <alignment horizontal="center" vertical="center"/>
    </xf>
    <xf numFmtId="1" fontId="20" fillId="3" borderId="0" xfId="2" quotePrefix="1" applyNumberFormat="1" applyFont="1" applyFill="1" applyAlignment="1">
      <alignment horizontal="right" vertical="center" indent="1"/>
    </xf>
    <xf numFmtId="171" fontId="6" fillId="0" borderId="0" xfId="0" applyNumberFormat="1" applyFont="1" applyAlignment="1">
      <alignment horizontal="right" vertical="center"/>
    </xf>
    <xf numFmtId="0" fontId="23" fillId="0" borderId="0" xfId="0" applyFont="1"/>
    <xf numFmtId="0" fontId="24" fillId="0" borderId="0" xfId="0" applyFont="1"/>
    <xf numFmtId="0" fontId="25" fillId="0" borderId="0" xfId="0" applyFont="1"/>
    <xf numFmtId="9" fontId="23" fillId="0" borderId="0" xfId="0" applyNumberFormat="1" applyFont="1"/>
    <xf numFmtId="174" fontId="10" fillId="0" borderId="0" xfId="3" applyNumberFormat="1" applyFont="1" applyBorder="1" applyAlignment="1">
      <alignment horizontal="right" vertical="center"/>
    </xf>
    <xf numFmtId="171" fontId="8" fillId="99" borderId="56" xfId="1" applyNumberFormat="1" applyFont="1" applyFill="1" applyBorder="1" applyAlignment="1">
      <alignment horizontal="center" vertical="center"/>
    </xf>
    <xf numFmtId="171" fontId="8" fillId="99" borderId="56" xfId="1" applyNumberFormat="1" applyFont="1" applyFill="1" applyBorder="1" applyAlignment="1">
      <alignment horizontal="left" vertical="center" indent="1"/>
    </xf>
    <xf numFmtId="174" fontId="8" fillId="99" borderId="56" xfId="3" applyNumberFormat="1" applyFont="1" applyFill="1" applyBorder="1" applyAlignment="1">
      <alignment horizontal="right" vertical="center"/>
    </xf>
    <xf numFmtId="171" fontId="8" fillId="0" borderId="56" xfId="1" applyNumberFormat="1" applyFont="1" applyBorder="1" applyAlignment="1">
      <alignment horizontal="left" vertical="center" indent="1"/>
    </xf>
    <xf numFmtId="171" fontId="229" fillId="0" borderId="0" xfId="0" applyNumberFormat="1" applyFont="1" applyAlignment="1">
      <alignment horizontal="center" vertical="center"/>
    </xf>
    <xf numFmtId="174" fontId="228" fillId="0" borderId="0" xfId="3" applyNumberFormat="1" applyFont="1" applyAlignment="1">
      <alignment horizontal="right" vertical="center"/>
    </xf>
    <xf numFmtId="173" fontId="229" fillId="0" borderId="0" xfId="0" applyNumberFormat="1" applyFont="1" applyAlignment="1">
      <alignment horizontal="center" vertical="center"/>
    </xf>
    <xf numFmtId="171" fontId="228" fillId="0" borderId="0" xfId="1" applyNumberFormat="1" applyFont="1" applyAlignment="1">
      <alignment horizontal="left" vertical="center" indent="2"/>
    </xf>
    <xf numFmtId="171" fontId="228" fillId="0" borderId="0" xfId="1" applyNumberFormat="1" applyFont="1" applyAlignment="1">
      <alignment horizontal="center" vertical="center"/>
    </xf>
    <xf numFmtId="171" fontId="230" fillId="0" borderId="0" xfId="1" applyNumberFormat="1" applyFont="1" applyAlignment="1">
      <alignment horizontal="center" vertical="center"/>
    </xf>
    <xf numFmtId="171" fontId="230" fillId="0" borderId="56" xfId="1" applyNumberFormat="1" applyFont="1" applyBorder="1" applyAlignment="1">
      <alignment horizontal="left" vertical="center" indent="1"/>
    </xf>
    <xf numFmtId="171" fontId="230" fillId="0" borderId="56" xfId="1" applyNumberFormat="1" applyFont="1" applyBorder="1" applyAlignment="1">
      <alignment horizontal="center" vertical="center"/>
    </xf>
    <xf numFmtId="174" fontId="230" fillId="0" borderId="56" xfId="3" applyNumberFormat="1" applyFont="1" applyBorder="1" applyAlignment="1">
      <alignment horizontal="right" vertical="center"/>
    </xf>
    <xf numFmtId="171" fontId="8" fillId="0" borderId="56" xfId="1" applyNumberFormat="1" applyFont="1" applyBorder="1" applyAlignment="1">
      <alignment horizontal="center" vertical="center"/>
    </xf>
    <xf numFmtId="174" fontId="8" fillId="0" borderId="56" xfId="3" applyNumberFormat="1" applyFont="1" applyBorder="1" applyAlignment="1">
      <alignment horizontal="right" vertical="center"/>
    </xf>
    <xf numFmtId="174" fontId="228" fillId="0" borderId="0" xfId="3" applyNumberFormat="1" applyFont="1" applyBorder="1" applyAlignment="1">
      <alignment horizontal="right" vertical="center"/>
    </xf>
    <xf numFmtId="171" fontId="8" fillId="99" borderId="57" xfId="1" applyNumberFormat="1" applyFont="1" applyFill="1" applyBorder="1" applyAlignment="1">
      <alignment horizontal="left" vertical="center" indent="1"/>
    </xf>
    <xf numFmtId="171" fontId="8" fillId="99" borderId="57" xfId="1" applyNumberFormat="1" applyFont="1" applyFill="1" applyBorder="1" applyAlignment="1">
      <alignment horizontal="center" vertical="center"/>
    </xf>
    <xf numFmtId="174" fontId="8" fillId="99" borderId="57" xfId="3" applyNumberFormat="1" applyFont="1" applyFill="1" applyBorder="1" applyAlignment="1">
      <alignment horizontal="right" vertical="center"/>
    </xf>
    <xf numFmtId="171" fontId="229" fillId="99" borderId="0" xfId="0" applyNumberFormat="1" applyFont="1" applyFill="1" applyAlignment="1">
      <alignment horizontal="center" vertical="center"/>
    </xf>
    <xf numFmtId="174" fontId="230" fillId="98" borderId="57" xfId="3" applyNumberFormat="1" applyFont="1" applyFill="1" applyBorder="1" applyAlignment="1">
      <alignment horizontal="right" vertical="center"/>
    </xf>
    <xf numFmtId="171" fontId="230" fillId="98" borderId="57" xfId="1" applyNumberFormat="1" applyFont="1" applyFill="1" applyBorder="1" applyAlignment="1">
      <alignment horizontal="left" vertical="center" indent="1"/>
    </xf>
    <xf numFmtId="171" fontId="230" fillId="98" borderId="57" xfId="1" applyNumberFormat="1" applyFont="1" applyFill="1" applyBorder="1" applyAlignment="1">
      <alignment horizontal="center" vertical="center"/>
    </xf>
    <xf numFmtId="171" fontId="18" fillId="99" borderId="56" xfId="1" applyNumberFormat="1" applyFont="1" applyFill="1" applyBorder="1" applyAlignment="1">
      <alignment horizontal="left" vertical="center" indent="1"/>
    </xf>
    <xf numFmtId="171" fontId="18" fillId="99" borderId="56" xfId="1" applyNumberFormat="1" applyFont="1" applyFill="1" applyBorder="1" applyAlignment="1">
      <alignment horizontal="center" vertical="center"/>
    </xf>
    <xf numFmtId="0" fontId="231" fillId="0" borderId="0" xfId="0" applyFont="1"/>
    <xf numFmtId="171" fontId="22" fillId="0" borderId="0" xfId="1" applyNumberFormat="1" applyFont="1" applyAlignment="1">
      <alignment horizontal="left" vertical="center" indent="2"/>
    </xf>
    <xf numFmtId="171" fontId="10" fillId="0" borderId="0" xfId="1" applyNumberFormat="1" applyFont="1" applyAlignment="1">
      <alignment horizontal="center" vertical="center"/>
    </xf>
    <xf numFmtId="0" fontId="232" fillId="0" borderId="0" xfId="5" applyFont="1" applyAlignment="1">
      <alignment horizontal="left" vertical="center" indent="2"/>
    </xf>
    <xf numFmtId="171" fontId="232" fillId="0" borderId="0" xfId="1" applyNumberFormat="1" applyFont="1" applyAlignment="1">
      <alignment horizontal="center" vertical="center"/>
    </xf>
    <xf numFmtId="171" fontId="231" fillId="0" borderId="0" xfId="0" applyNumberFormat="1" applyFont="1" applyAlignment="1">
      <alignment horizontal="center" vertical="center"/>
    </xf>
    <xf numFmtId="171" fontId="233" fillId="0" borderId="0" xfId="1" applyNumberFormat="1" applyFont="1" applyAlignment="1">
      <alignment horizontal="center" vertical="center"/>
    </xf>
    <xf numFmtId="171" fontId="234" fillId="0" borderId="0" xfId="0" applyNumberFormat="1" applyFont="1" applyAlignment="1">
      <alignment horizontal="center" vertical="center"/>
    </xf>
    <xf numFmtId="169" fontId="17" fillId="98" borderId="57" xfId="0" applyNumberFormat="1" applyFont="1" applyFill="1" applyBorder="1" applyAlignment="1">
      <alignment horizontal="left" vertical="center" indent="1"/>
    </xf>
    <xf numFmtId="173" fontId="10" fillId="98" borderId="57" xfId="0" applyNumberFormat="1" applyFont="1" applyFill="1" applyBorder="1" applyAlignment="1">
      <alignment horizontal="center" vertical="center"/>
    </xf>
    <xf numFmtId="173" fontId="10" fillId="98" borderId="57" xfId="0" applyNumberFormat="1" applyFont="1" applyFill="1" applyBorder="1" applyAlignment="1">
      <alignment horizontal="right" vertical="center"/>
    </xf>
    <xf numFmtId="171" fontId="235" fillId="0" borderId="0" xfId="0" applyNumberFormat="1" applyFont="1" applyAlignment="1">
      <alignment horizontal="center" vertical="center"/>
    </xf>
    <xf numFmtId="173" fontId="232" fillId="0" borderId="0" xfId="4" applyNumberFormat="1" applyFont="1" applyAlignment="1">
      <alignment horizontal="right" vertical="center"/>
    </xf>
    <xf numFmtId="171" fontId="234" fillId="0" borderId="0" xfId="0" applyNumberFormat="1" applyFont="1" applyAlignment="1">
      <alignment horizontal="right" vertical="center"/>
    </xf>
    <xf numFmtId="175" fontId="232" fillId="0" borderId="0" xfId="4" applyNumberFormat="1" applyFont="1" applyAlignment="1">
      <alignment horizontal="right" vertical="center"/>
    </xf>
    <xf numFmtId="9" fontId="232" fillId="0" borderId="0" xfId="4" applyFont="1" applyAlignment="1">
      <alignment horizontal="right" vertical="center"/>
    </xf>
    <xf numFmtId="0" fontId="236" fillId="0" borderId="0" xfId="5" applyFont="1" applyAlignment="1">
      <alignment horizontal="left" vertical="center" indent="1"/>
    </xf>
    <xf numFmtId="173" fontId="236" fillId="0" borderId="0" xfId="4" applyNumberFormat="1" applyFont="1" applyAlignment="1">
      <alignment horizontal="center" vertical="center"/>
    </xf>
    <xf numFmtId="175" fontId="236" fillId="0" borderId="0" xfId="4" applyNumberFormat="1" applyFont="1" applyAlignment="1">
      <alignment horizontal="center" vertical="center"/>
    </xf>
    <xf numFmtId="169" fontId="237" fillId="0" borderId="57" xfId="0" applyNumberFormat="1" applyFont="1" applyBorder="1" applyAlignment="1">
      <alignment horizontal="left" vertical="center" indent="1"/>
    </xf>
    <xf numFmtId="169" fontId="237" fillId="0" borderId="57" xfId="0" applyNumberFormat="1" applyFont="1" applyBorder="1" applyAlignment="1">
      <alignment horizontal="center" vertical="center"/>
    </xf>
    <xf numFmtId="173" fontId="238" fillId="0" borderId="0" xfId="3" applyNumberFormat="1" applyFont="1" applyBorder="1" applyAlignment="1">
      <alignment horizontal="center" vertical="center"/>
    </xf>
    <xf numFmtId="0" fontId="23" fillId="6" borderId="0" xfId="0" applyFont="1" applyFill="1"/>
    <xf numFmtId="0" fontId="19" fillId="6" borderId="0" xfId="0" applyFont="1" applyFill="1"/>
    <xf numFmtId="169" fontId="240" fillId="0" borderId="58" xfId="1" applyNumberFormat="1" applyFont="1" applyBorder="1" applyAlignment="1">
      <alignment horizontal="left" vertical="center" indent="1"/>
    </xf>
    <xf numFmtId="0" fontId="241" fillId="0" borderId="58" xfId="1" applyFont="1" applyBorder="1" applyAlignment="1">
      <alignment horizontal="left" vertical="center" indent="2"/>
    </xf>
    <xf numFmtId="0" fontId="241" fillId="0" borderId="59" xfId="1" applyFont="1" applyBorder="1" applyAlignment="1">
      <alignment horizontal="left" vertical="center" indent="2"/>
    </xf>
    <xf numFmtId="169" fontId="240" fillId="100" borderId="58" xfId="1" applyNumberFormat="1" applyFont="1" applyFill="1" applyBorder="1" applyAlignment="1">
      <alignment horizontal="left" vertical="center" indent="1"/>
    </xf>
    <xf numFmtId="174" fontId="240" fillId="0" borderId="58" xfId="3" applyNumberFormat="1" applyFont="1" applyFill="1" applyBorder="1" applyAlignment="1">
      <alignment horizontal="right" vertical="center"/>
    </xf>
    <xf numFmtId="174" fontId="241" fillId="0" borderId="58" xfId="3" applyNumberFormat="1" applyFont="1" applyBorder="1" applyAlignment="1">
      <alignment horizontal="right" vertical="center"/>
    </xf>
    <xf numFmtId="174" fontId="241" fillId="0" borderId="59" xfId="3" applyNumberFormat="1" applyFont="1" applyBorder="1" applyAlignment="1">
      <alignment horizontal="right" vertical="center"/>
    </xf>
    <xf numFmtId="174" fontId="240" fillId="100" borderId="58" xfId="3" applyNumberFormat="1" applyFont="1" applyFill="1" applyBorder="1" applyAlignment="1">
      <alignment horizontal="right" vertical="center"/>
    </xf>
    <xf numFmtId="170" fontId="240" fillId="100" borderId="58" xfId="3" applyFont="1" applyFill="1" applyBorder="1" applyAlignment="1">
      <alignment horizontal="right" vertical="center"/>
    </xf>
    <xf numFmtId="174" fontId="243" fillId="0" borderId="0" xfId="3" applyNumberFormat="1" applyFont="1" applyAlignment="1">
      <alignment horizontal="right" vertical="center"/>
    </xf>
    <xf numFmtId="171" fontId="18" fillId="0" borderId="60" xfId="1" applyNumberFormat="1" applyFont="1" applyBorder="1" applyAlignment="1">
      <alignment horizontal="left" vertical="center" indent="1"/>
    </xf>
    <xf numFmtId="171" fontId="8" fillId="0" borderId="60" xfId="1" applyNumberFormat="1" applyFont="1" applyBorder="1" applyAlignment="1">
      <alignment horizontal="center" vertical="center"/>
    </xf>
    <xf numFmtId="174" fontId="8" fillId="0" borderId="60" xfId="3" applyNumberFormat="1" applyFont="1" applyBorder="1" applyAlignment="1">
      <alignment horizontal="right" vertical="center"/>
    </xf>
    <xf numFmtId="9" fontId="0" fillId="0" borderId="0" xfId="0" applyNumberFormat="1" applyAlignment="1">
      <alignment horizontal="center"/>
    </xf>
    <xf numFmtId="3" fontId="232" fillId="0" borderId="0" xfId="4" applyNumberFormat="1" applyFont="1" applyAlignment="1">
      <alignment horizontal="right" vertical="center"/>
    </xf>
    <xf numFmtId="10" fontId="232" fillId="0" borderId="0" xfId="4" applyNumberFormat="1" applyFont="1" applyAlignment="1">
      <alignment horizontal="right" vertical="center"/>
    </xf>
    <xf numFmtId="171" fontId="20" fillId="0" borderId="0" xfId="1" applyNumberFormat="1" applyFont="1" applyAlignment="1">
      <alignment horizontal="left" vertical="center" indent="1"/>
    </xf>
    <xf numFmtId="171" fontId="20" fillId="0" borderId="0" xfId="1" applyNumberFormat="1" applyFont="1" applyAlignment="1">
      <alignment horizontal="center" vertical="center"/>
    </xf>
    <xf numFmtId="172" fontId="20" fillId="0" borderId="0" xfId="2" quotePrefix="1" applyNumberFormat="1" applyFont="1" applyAlignment="1">
      <alignment horizontal="right" vertical="center"/>
    </xf>
    <xf numFmtId="173" fontId="245" fillId="0" borderId="0" xfId="4" applyNumberFormat="1" applyFont="1" applyAlignment="1">
      <alignment horizontal="left" vertical="center" indent="3"/>
    </xf>
    <xf numFmtId="9" fontId="246" fillId="6" borderId="0" xfId="538" applyNumberFormat="1" applyFont="1" applyFill="1" applyAlignment="1">
      <alignment vertical="center"/>
    </xf>
    <xf numFmtId="169" fontId="247" fillId="0" borderId="58" xfId="1" applyNumberFormat="1" applyFont="1" applyBorder="1" applyAlignment="1">
      <alignment horizontal="left" vertical="center" indent="1"/>
    </xf>
    <xf numFmtId="174" fontId="247" fillId="0" borderId="58" xfId="3" applyNumberFormat="1" applyFont="1" applyFill="1" applyBorder="1" applyAlignment="1">
      <alignment horizontal="right" vertical="center"/>
    </xf>
    <xf numFmtId="172" fontId="248" fillId="3" borderId="0" xfId="2" quotePrefix="1" applyNumberFormat="1" applyFont="1" applyFill="1" applyAlignment="1">
      <alignment horizontal="right" vertical="center"/>
    </xf>
    <xf numFmtId="169" fontId="20" fillId="4" borderId="57" xfId="0" applyNumberFormat="1" applyFont="1" applyFill="1" applyBorder="1" applyAlignment="1">
      <alignment horizontal="left" vertical="center" indent="1"/>
    </xf>
    <xf numFmtId="169" fontId="20" fillId="4" borderId="57" xfId="0" applyNumberFormat="1" applyFont="1" applyFill="1" applyBorder="1" applyAlignment="1">
      <alignment horizontal="center" vertical="center"/>
    </xf>
    <xf numFmtId="169" fontId="20" fillId="4" borderId="57" xfId="0" applyNumberFormat="1" applyFont="1" applyFill="1" applyBorder="1" applyAlignment="1">
      <alignment horizontal="left" vertical="center" indent="3"/>
    </xf>
    <xf numFmtId="171" fontId="3" fillId="0" borderId="57" xfId="1" applyNumberFormat="1" applyFont="1" applyBorder="1" applyAlignment="1">
      <alignment horizontal="left" vertical="center" indent="1"/>
    </xf>
    <xf numFmtId="173" fontId="3" fillId="0" borderId="57" xfId="3" applyNumberFormat="1" applyFont="1" applyBorder="1" applyAlignment="1">
      <alignment horizontal="center" vertical="center"/>
    </xf>
    <xf numFmtId="173" fontId="3" fillId="0" borderId="57" xfId="3" applyNumberFormat="1" applyFont="1" applyBorder="1" applyAlignment="1">
      <alignment horizontal="lef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0" fontId="232" fillId="0" borderId="0" xfId="4" applyNumberFormat="1" applyFont="1" applyAlignment="1">
      <alignment horizontal="center" vertical="center"/>
    </xf>
    <xf numFmtId="0" fontId="0" fillId="0" borderId="0" xfId="0" applyAlignment="1">
      <alignment vertical="center"/>
    </xf>
    <xf numFmtId="0" fontId="23" fillId="0" borderId="0" xfId="0" applyFont="1" applyAlignment="1">
      <alignment vertical="center"/>
    </xf>
    <xf numFmtId="0" fontId="249" fillId="0" borderId="0" xfId="5" applyFont="1" applyAlignment="1">
      <alignment horizontal="left" vertical="center" indent="2"/>
    </xf>
    <xf numFmtId="171" fontId="233" fillId="0" borderId="0" xfId="0" applyNumberFormat="1" applyFont="1" applyAlignment="1">
      <alignment horizontal="center" vertical="center"/>
    </xf>
    <xf numFmtId="9" fontId="233" fillId="0" borderId="0" xfId="4" applyFont="1" applyAlignment="1">
      <alignment horizontal="right" vertical="center"/>
    </xf>
    <xf numFmtId="173" fontId="249" fillId="0" borderId="0" xfId="4" applyNumberFormat="1" applyFont="1" applyAlignment="1">
      <alignment horizontal="right" vertical="center"/>
    </xf>
    <xf numFmtId="174" fontId="250" fillId="100" borderId="0" xfId="5" applyNumberFormat="1" applyFont="1" applyFill="1" applyAlignment="1">
      <alignment vertical="center"/>
    </xf>
    <xf numFmtId="1" fontId="244" fillId="100" borderId="0" xfId="2" quotePrefix="1" applyNumberFormat="1" applyFont="1" applyFill="1" applyAlignment="1">
      <alignment horizontal="center" vertical="center"/>
    </xf>
    <xf numFmtId="171" fontId="27" fillId="0" borderId="0" xfId="0" applyNumberFormat="1" applyFont="1" applyAlignment="1">
      <alignment horizontal="center" vertical="center"/>
    </xf>
    <xf numFmtId="171" fontId="252" fillId="0" borderId="0" xfId="0" applyNumberFormat="1" applyFont="1" applyAlignment="1">
      <alignment horizontal="center" vertical="center"/>
    </xf>
    <xf numFmtId="171" fontId="253" fillId="0" borderId="0" xfId="0" applyNumberFormat="1" applyFont="1" applyAlignment="1">
      <alignment horizontal="center" vertical="center"/>
    </xf>
    <xf numFmtId="171" fontId="254" fillId="0" borderId="0" xfId="0" applyNumberFormat="1" applyFont="1" applyAlignment="1">
      <alignment horizontal="center" vertical="center"/>
    </xf>
    <xf numFmtId="14" fontId="255" fillId="0" borderId="0" xfId="0" applyNumberFormat="1" applyFont="1" applyAlignment="1">
      <alignment horizontal="center" vertical="center"/>
    </xf>
    <xf numFmtId="171" fontId="260" fillId="0" borderId="0" xfId="0" applyNumberFormat="1" applyFont="1" applyAlignment="1">
      <alignment horizontal="center" vertical="center"/>
    </xf>
    <xf numFmtId="171" fontId="257" fillId="0" borderId="0" xfId="1" applyNumberFormat="1" applyFont="1" applyAlignment="1">
      <alignment horizontal="left" vertical="center" indent="1"/>
    </xf>
    <xf numFmtId="171" fontId="257" fillId="0" borderId="0" xfId="1" applyNumberFormat="1" applyFont="1" applyAlignment="1">
      <alignment horizontal="center" vertical="center"/>
    </xf>
    <xf numFmtId="171" fontId="259" fillId="0" borderId="0" xfId="0" applyNumberFormat="1" applyFont="1" applyAlignment="1">
      <alignment horizontal="center" vertical="center"/>
    </xf>
    <xf numFmtId="172" fontId="257" fillId="0" borderId="0" xfId="2" quotePrefix="1" applyNumberFormat="1" applyFont="1" applyAlignment="1">
      <alignment horizontal="center" vertical="center"/>
    </xf>
    <xf numFmtId="196" fontId="258" fillId="0" borderId="0" xfId="5" applyNumberFormat="1" applyFont="1" applyAlignment="1">
      <alignment vertical="center"/>
    </xf>
    <xf numFmtId="174" fontId="258" fillId="0" borderId="0" xfId="5" applyNumberFormat="1" applyFont="1" applyAlignment="1">
      <alignment vertical="center"/>
    </xf>
    <xf numFmtId="171" fontId="261" fillId="0" borderId="0" xfId="1" applyNumberFormat="1" applyFont="1" applyAlignment="1">
      <alignment horizontal="left" vertical="center" indent="1"/>
    </xf>
    <xf numFmtId="171" fontId="261" fillId="0" borderId="0" xfId="1" applyNumberFormat="1" applyFont="1" applyAlignment="1">
      <alignment horizontal="center" vertical="center"/>
    </xf>
    <xf numFmtId="171" fontId="261" fillId="0" borderId="0" xfId="3" applyNumberFormat="1" applyFont="1" applyAlignment="1">
      <alignment horizontal="center" vertical="center"/>
    </xf>
    <xf numFmtId="171" fontId="256" fillId="0" borderId="0" xfId="3" applyNumberFormat="1" applyFont="1" applyAlignment="1">
      <alignment horizontal="center" vertical="center"/>
    </xf>
    <xf numFmtId="169" fontId="256" fillId="5" borderId="2" xfId="0" applyNumberFormat="1" applyFont="1" applyFill="1" applyBorder="1" applyAlignment="1">
      <alignment horizontal="left" vertical="center" indent="1"/>
    </xf>
    <xf numFmtId="173" fontId="262" fillId="5" borderId="2" xfId="0" applyNumberFormat="1" applyFont="1" applyFill="1" applyBorder="1" applyAlignment="1">
      <alignment horizontal="center" vertical="center"/>
    </xf>
    <xf numFmtId="171" fontId="254" fillId="5" borderId="0" xfId="0" applyNumberFormat="1" applyFont="1" applyFill="1" applyAlignment="1">
      <alignment horizontal="center" vertical="center"/>
    </xf>
    <xf numFmtId="173" fontId="262" fillId="5" borderId="0" xfId="0" applyNumberFormat="1" applyFont="1" applyFill="1" applyAlignment="1">
      <alignment horizontal="center" vertical="center"/>
    </xf>
    <xf numFmtId="0" fontId="241" fillId="0" borderId="0" xfId="5" applyFont="1" applyAlignment="1">
      <alignment horizontal="left" vertical="center" indent="2"/>
    </xf>
    <xf numFmtId="171" fontId="241" fillId="0" borderId="0" xfId="1" applyNumberFormat="1" applyFont="1" applyAlignment="1">
      <alignment horizontal="center" vertical="center"/>
    </xf>
    <xf numFmtId="171" fontId="263" fillId="0" borderId="0" xfId="0" applyNumberFormat="1" applyFont="1" applyAlignment="1">
      <alignment horizontal="center" vertical="center"/>
    </xf>
    <xf numFmtId="174" fontId="241" fillId="0" borderId="0" xfId="5" applyNumberFormat="1" applyFont="1" applyAlignment="1">
      <alignment horizontal="right" vertical="center"/>
    </xf>
    <xf numFmtId="171" fontId="240" fillId="0" borderId="0" xfId="1" applyNumberFormat="1" applyFont="1" applyAlignment="1">
      <alignment horizontal="center" vertical="center"/>
    </xf>
    <xf numFmtId="169" fontId="261" fillId="2" borderId="0" xfId="0" applyNumberFormat="1" applyFont="1" applyFill="1" applyAlignment="1">
      <alignment horizontal="left" vertical="center" indent="1"/>
    </xf>
    <xf numFmtId="171" fontId="261" fillId="2" borderId="0" xfId="1" applyNumberFormat="1" applyFont="1" applyFill="1" applyAlignment="1">
      <alignment horizontal="center" vertical="center"/>
    </xf>
    <xf numFmtId="174" fontId="261" fillId="2" borderId="0" xfId="3" applyNumberFormat="1" applyFont="1" applyFill="1" applyAlignment="1">
      <alignment horizontal="right" vertical="center"/>
    </xf>
    <xf numFmtId="171" fontId="247" fillId="0" borderId="0" xfId="0" applyNumberFormat="1" applyFont="1" applyAlignment="1">
      <alignment horizontal="center" vertical="center"/>
    </xf>
    <xf numFmtId="174" fontId="261" fillId="2" borderId="0" xfId="3" applyNumberFormat="1" applyFont="1" applyFill="1" applyAlignment="1">
      <alignment vertical="center"/>
    </xf>
    <xf numFmtId="169" fontId="240" fillId="98" borderId="57" xfId="0" applyNumberFormat="1" applyFont="1" applyFill="1" applyBorder="1" applyAlignment="1">
      <alignment horizontal="left" vertical="center" indent="1"/>
    </xf>
    <xf numFmtId="171" fontId="240" fillId="98" borderId="57" xfId="1" applyNumberFormat="1" applyFont="1" applyFill="1" applyBorder="1" applyAlignment="1">
      <alignment horizontal="center" vertical="center"/>
    </xf>
    <xf numFmtId="174" fontId="240" fillId="98" borderId="57" xfId="0" applyNumberFormat="1" applyFont="1" applyFill="1" applyBorder="1" applyAlignment="1">
      <alignment horizontal="right" vertical="center"/>
    </xf>
    <xf numFmtId="174" fontId="240" fillId="98" borderId="0" xfId="0" applyNumberFormat="1" applyFont="1" applyFill="1" applyAlignment="1">
      <alignment horizontal="right" vertical="center"/>
    </xf>
    <xf numFmtId="0" fontId="264" fillId="4" borderId="1" xfId="5" applyFont="1" applyFill="1" applyBorder="1" applyAlignment="1">
      <alignment horizontal="left" vertical="center" indent="1"/>
    </xf>
    <xf numFmtId="173" fontId="264" fillId="4" borderId="1" xfId="5" applyNumberFormat="1" applyFont="1" applyFill="1" applyBorder="1" applyAlignment="1">
      <alignment horizontal="center" vertical="center"/>
    </xf>
    <xf numFmtId="174" fontId="264" fillId="4" borderId="1" xfId="5" applyNumberFormat="1" applyFont="1" applyFill="1" applyBorder="1" applyAlignment="1">
      <alignment horizontal="right" vertical="center"/>
    </xf>
    <xf numFmtId="174" fontId="264" fillId="4" borderId="1" xfId="5" applyNumberFormat="1" applyFont="1" applyFill="1" applyBorder="1" applyAlignment="1">
      <alignment vertical="center"/>
    </xf>
    <xf numFmtId="174" fontId="264" fillId="4" borderId="0" xfId="5" applyNumberFormat="1" applyFont="1" applyFill="1" applyAlignment="1">
      <alignment vertical="center"/>
    </xf>
    <xf numFmtId="173" fontId="241" fillId="0" borderId="0" xfId="5" applyNumberFormat="1" applyFont="1" applyAlignment="1">
      <alignment horizontal="center" vertical="center"/>
    </xf>
    <xf numFmtId="171" fontId="1" fillId="0" borderId="0" xfId="0" applyNumberFormat="1" applyFont="1" applyAlignment="1">
      <alignment horizontal="center" vertical="center"/>
    </xf>
    <xf numFmtId="171" fontId="251" fillId="3" borderId="0" xfId="1" applyNumberFormat="1" applyFont="1" applyFill="1" applyAlignment="1">
      <alignment horizontal="left" vertical="center" indent="1"/>
    </xf>
    <xf numFmtId="171" fontId="251" fillId="3" borderId="0" xfId="1" applyNumberFormat="1" applyFont="1" applyFill="1" applyAlignment="1">
      <alignment horizontal="center" vertical="center"/>
    </xf>
    <xf numFmtId="171" fontId="0" fillId="0" borderId="0" xfId="0" applyNumberFormat="1" applyAlignment="1">
      <alignment horizontal="center" vertical="center"/>
    </xf>
    <xf numFmtId="172" fontId="251" fillId="3" borderId="0" xfId="2" quotePrefix="1" applyNumberFormat="1" applyFont="1" applyFill="1" applyAlignment="1">
      <alignment horizontal="center" vertical="center"/>
    </xf>
    <xf numFmtId="172" fontId="251" fillId="3" borderId="0" xfId="2" quotePrefix="1" applyNumberFormat="1" applyFont="1" applyFill="1" applyAlignment="1">
      <alignment horizontal="right" vertical="center"/>
    </xf>
    <xf numFmtId="1" fontId="251" fillId="3" borderId="0" xfId="2" quotePrefix="1" applyNumberFormat="1" applyFont="1" applyFill="1" applyAlignment="1">
      <alignment horizontal="center" vertical="center"/>
    </xf>
    <xf numFmtId="171" fontId="252" fillId="100" borderId="0" xfId="1" applyNumberFormat="1" applyFont="1" applyFill="1" applyAlignment="1">
      <alignment horizontal="left" vertical="center" indent="1"/>
    </xf>
    <xf numFmtId="171" fontId="252" fillId="100" borderId="0" xfId="1" applyNumberFormat="1" applyFont="1" applyFill="1" applyAlignment="1">
      <alignment horizontal="center" vertical="center"/>
    </xf>
    <xf numFmtId="172" fontId="252" fillId="100" borderId="0" xfId="2" quotePrefix="1" applyNumberFormat="1" applyFont="1" applyFill="1" applyAlignment="1">
      <alignment horizontal="center" vertical="center"/>
    </xf>
    <xf numFmtId="171" fontId="244" fillId="100" borderId="0" xfId="1" applyNumberFormat="1" applyFont="1" applyFill="1" applyAlignment="1">
      <alignment horizontal="left" vertical="center" indent="1"/>
    </xf>
    <xf numFmtId="171" fontId="244" fillId="100" borderId="0" xfId="1" applyNumberFormat="1" applyFont="1" applyFill="1" applyAlignment="1">
      <alignment horizontal="center" vertical="center"/>
    </xf>
    <xf numFmtId="172" fontId="244" fillId="100" borderId="0" xfId="2" quotePrefix="1" applyNumberFormat="1" applyFont="1" applyFill="1" applyAlignment="1">
      <alignment horizontal="center" vertical="center"/>
    </xf>
    <xf numFmtId="0" fontId="265" fillId="0" borderId="0" xfId="5" applyFont="1" applyAlignment="1">
      <alignment horizontal="left" vertical="center" indent="2"/>
    </xf>
    <xf numFmtId="0" fontId="1" fillId="0" borderId="0" xfId="0" applyFont="1"/>
    <xf numFmtId="322" fontId="266" fillId="0" borderId="0" xfId="0" applyNumberFormat="1" applyFont="1" applyAlignment="1">
      <alignment horizontal="left" vertical="center"/>
    </xf>
    <xf numFmtId="321" fontId="266" fillId="0" borderId="0" xfId="0" applyNumberFormat="1" applyFont="1" applyAlignment="1">
      <alignment horizontal="left"/>
    </xf>
    <xf numFmtId="3" fontId="266" fillId="0" borderId="0" xfId="0" applyNumberFormat="1" applyFont="1" applyAlignment="1">
      <alignment horizontal="left" vertical="center"/>
    </xf>
    <xf numFmtId="323" fontId="266" fillId="0" borderId="0" xfId="0" applyNumberFormat="1" applyFont="1" applyAlignment="1">
      <alignment horizontal="left"/>
    </xf>
    <xf numFmtId="324" fontId="27" fillId="0" borderId="0" xfId="0" applyNumberFormat="1" applyFont="1" applyAlignment="1">
      <alignment horizontal="center" vertical="center"/>
    </xf>
    <xf numFmtId="324" fontId="252" fillId="100" borderId="0" xfId="1" applyNumberFormat="1" applyFont="1" applyFill="1" applyAlignment="1">
      <alignment horizontal="left" vertical="center" indent="1"/>
    </xf>
    <xf numFmtId="324" fontId="252" fillId="100" borderId="0" xfId="1" applyNumberFormat="1" applyFont="1" applyFill="1" applyAlignment="1">
      <alignment horizontal="center" vertical="center"/>
    </xf>
    <xf numFmtId="324" fontId="252" fillId="100" borderId="0" xfId="2" quotePrefix="1" applyNumberFormat="1" applyFont="1" applyFill="1" applyAlignment="1">
      <alignment horizontal="center" vertical="center"/>
    </xf>
    <xf numFmtId="324" fontId="250" fillId="100" borderId="0" xfId="5" applyNumberFormat="1" applyFont="1" applyFill="1" applyAlignment="1">
      <alignment vertical="center"/>
    </xf>
    <xf numFmtId="324" fontId="252" fillId="0" borderId="0" xfId="0" applyNumberFormat="1" applyFont="1" applyAlignment="1">
      <alignment horizontal="center" vertical="center"/>
    </xf>
    <xf numFmtId="175" fontId="253" fillId="0" borderId="0" xfId="4" applyNumberFormat="1" applyFont="1" applyAlignment="1">
      <alignment horizontal="center" vertical="center"/>
    </xf>
    <xf numFmtId="171" fontId="230" fillId="0" borderId="0" xfId="0" applyNumberFormat="1" applyFont="1" applyAlignment="1">
      <alignment horizontal="center" vertical="center"/>
    </xf>
    <xf numFmtId="0" fontId="252" fillId="0" borderId="0" xfId="5" applyFont="1" applyAlignment="1">
      <alignment horizontal="left" vertical="center" indent="2"/>
    </xf>
    <xf numFmtId="9" fontId="230" fillId="0" borderId="0" xfId="4" applyFont="1" applyAlignment="1">
      <alignment horizontal="right" vertical="center"/>
    </xf>
    <xf numFmtId="173" fontId="252" fillId="0" borderId="0" xfId="4" applyNumberFormat="1" applyFont="1" applyAlignment="1">
      <alignment horizontal="right" vertical="center"/>
    </xf>
    <xf numFmtId="324" fontId="232" fillId="0" borderId="0" xfId="4" applyNumberFormat="1" applyFont="1" applyAlignment="1">
      <alignment horizontal="right" vertical="center"/>
    </xf>
    <xf numFmtId="0" fontId="267" fillId="4" borderId="0" xfId="0" applyFont="1" applyFill="1"/>
    <xf numFmtId="0" fontId="25" fillId="4" borderId="0" xfId="0" applyFont="1" applyFill="1"/>
    <xf numFmtId="0" fontId="267" fillId="4" borderId="0" xfId="0" applyFont="1" applyFill="1" applyAlignment="1">
      <alignment horizontal="center" vertical="center"/>
    </xf>
    <xf numFmtId="171" fontId="239" fillId="0" borderId="0" xfId="0" applyNumberFormat="1" applyFont="1" applyAlignment="1">
      <alignment horizontal="right" vertical="center"/>
    </xf>
    <xf numFmtId="171" fontId="239" fillId="0" borderId="0" xfId="0" applyNumberFormat="1" applyFont="1" applyAlignment="1">
      <alignment horizontal="center" vertical="center"/>
    </xf>
    <xf numFmtId="173" fontId="262" fillId="4" borderId="2" xfId="0" applyNumberFormat="1" applyFont="1" applyFill="1" applyBorder="1" applyAlignment="1">
      <alignment horizontal="center" vertical="center"/>
    </xf>
    <xf numFmtId="169" fontId="256" fillId="4" borderId="2" xfId="0" applyNumberFormat="1" applyFont="1" applyFill="1" applyBorder="1" applyAlignment="1">
      <alignment horizontal="left" vertical="center" indent="1"/>
    </xf>
    <xf numFmtId="171" fontId="254" fillId="4" borderId="0" xfId="0" applyNumberFormat="1" applyFont="1" applyFill="1" applyAlignment="1">
      <alignment horizontal="center" vertical="center"/>
    </xf>
    <xf numFmtId="173" fontId="262" fillId="4" borderId="0" xfId="0" applyNumberFormat="1" applyFont="1" applyFill="1" applyAlignment="1">
      <alignment horizontal="center" vertical="center"/>
    </xf>
    <xf numFmtId="171" fontId="255" fillId="0" borderId="0" xfId="0" applyNumberFormat="1" applyFont="1" applyAlignment="1">
      <alignment horizontal="center" vertical="center"/>
    </xf>
    <xf numFmtId="175" fontId="252" fillId="0" borderId="0" xfId="4" applyNumberFormat="1" applyFont="1" applyAlignment="1">
      <alignment horizontal="center" vertical="center"/>
    </xf>
    <xf numFmtId="175" fontId="232" fillId="0" borderId="0" xfId="4" applyNumberFormat="1" applyFont="1" applyFill="1" applyAlignment="1">
      <alignment horizontal="right" vertical="center"/>
    </xf>
    <xf numFmtId="9" fontId="232" fillId="0" borderId="0" xfId="4" applyFont="1" applyFill="1" applyAlignment="1">
      <alignment horizontal="right" vertical="center"/>
    </xf>
    <xf numFmtId="9" fontId="233" fillId="0" borderId="0" xfId="4" applyFont="1" applyFill="1" applyAlignment="1">
      <alignment horizontal="right" vertical="center"/>
    </xf>
    <xf numFmtId="175" fontId="249" fillId="0" borderId="0" xfId="4" applyNumberFormat="1" applyFont="1" applyFill="1" applyAlignment="1">
      <alignment horizontal="right" vertical="center"/>
    </xf>
    <xf numFmtId="325" fontId="249" fillId="0" borderId="0" xfId="4" applyNumberFormat="1" applyFont="1" applyFill="1" applyAlignment="1">
      <alignment horizontal="right" vertical="center"/>
    </xf>
    <xf numFmtId="173" fontId="232" fillId="0" borderId="0" xfId="4" applyNumberFormat="1" applyFont="1" applyFill="1" applyAlignment="1">
      <alignment horizontal="right" vertical="center"/>
    </xf>
    <xf numFmtId="3" fontId="232" fillId="0" borderId="0" xfId="4" applyNumberFormat="1" applyFont="1" applyFill="1" applyAlignment="1">
      <alignment horizontal="right" vertical="center"/>
    </xf>
    <xf numFmtId="0" fontId="268" fillId="0" borderId="0" xfId="0" applyFont="1"/>
    <xf numFmtId="171" fontId="269" fillId="0" borderId="0" xfId="0" applyNumberFormat="1" applyFont="1" applyAlignment="1">
      <alignment horizontal="left" vertical="center"/>
    </xf>
    <xf numFmtId="171" fontId="6" fillId="0" borderId="0" xfId="0" applyNumberFormat="1" applyFont="1" applyAlignment="1">
      <alignment horizontal="left" vertical="center"/>
    </xf>
    <xf numFmtId="326" fontId="266" fillId="0" borderId="0" xfId="0" applyNumberFormat="1" applyFont="1" applyAlignment="1">
      <alignment horizontal="left" vertical="center"/>
    </xf>
    <xf numFmtId="327" fontId="240" fillId="100" borderId="58" xfId="1" applyNumberFormat="1" applyFont="1" applyFill="1" applyBorder="1" applyAlignment="1">
      <alignment horizontal="left" vertical="center" indent="1"/>
    </xf>
    <xf numFmtId="327" fontId="242" fillId="100" borderId="59" xfId="1" applyNumberFormat="1" applyFont="1" applyFill="1" applyBorder="1" applyAlignment="1">
      <alignment horizontal="left" vertical="center" indent="1"/>
    </xf>
    <xf numFmtId="327" fontId="7" fillId="0" borderId="0" xfId="0" applyNumberFormat="1" applyFont="1" applyAlignment="1">
      <alignment horizontal="center" vertical="center"/>
    </xf>
    <xf numFmtId="327" fontId="240" fillId="100" borderId="58" xfId="3" applyNumberFormat="1" applyFont="1" applyFill="1" applyBorder="1" applyAlignment="1">
      <alignment horizontal="right" vertical="center"/>
    </xf>
    <xf numFmtId="327" fontId="6" fillId="0" borderId="0" xfId="0" applyNumberFormat="1" applyFont="1" applyAlignment="1">
      <alignment horizontal="center" vertical="center"/>
    </xf>
    <xf numFmtId="327" fontId="230" fillId="98" borderId="57" xfId="1" applyNumberFormat="1" applyFont="1" applyFill="1" applyBorder="1" applyAlignment="1">
      <alignment horizontal="left" vertical="center" indent="1"/>
    </xf>
    <xf numFmtId="327" fontId="230" fillId="98" borderId="57" xfId="1" applyNumberFormat="1" applyFont="1" applyFill="1" applyBorder="1" applyAlignment="1">
      <alignment horizontal="center" vertical="center"/>
    </xf>
    <xf numFmtId="327" fontId="230" fillId="98" borderId="57" xfId="3" applyNumberFormat="1" applyFont="1" applyFill="1" applyBorder="1" applyAlignment="1">
      <alignment horizontal="right" vertical="center"/>
    </xf>
    <xf numFmtId="327" fontId="229" fillId="99" borderId="0" xfId="0" applyNumberFormat="1" applyFont="1" applyFill="1" applyAlignment="1">
      <alignment horizontal="center" vertical="center"/>
    </xf>
    <xf numFmtId="171" fontId="246" fillId="0" borderId="0" xfId="0" applyNumberFormat="1" applyFont="1" applyAlignment="1">
      <alignment horizontal="right" vertical="center"/>
    </xf>
    <xf numFmtId="171" fontId="270" fillId="0" borderId="0" xfId="0" applyNumberFormat="1" applyFont="1" applyAlignment="1">
      <alignment horizontal="center" vertical="center"/>
    </xf>
    <xf numFmtId="175" fontId="249" fillId="0" borderId="0" xfId="4" applyNumberFormat="1" applyFont="1" applyAlignment="1">
      <alignment horizontal="right" vertical="center"/>
    </xf>
    <xf numFmtId="173" fontId="10" fillId="98" borderId="0" xfId="0" applyNumberFormat="1" applyFont="1" applyFill="1" applyAlignment="1">
      <alignment horizontal="right" vertical="center"/>
    </xf>
    <xf numFmtId="175" fontId="271" fillId="0" borderId="0" xfId="4" applyNumberFormat="1" applyFont="1" applyAlignment="1">
      <alignment horizontal="left" vertical="center"/>
    </xf>
    <xf numFmtId="0" fontId="272" fillId="0" borderId="0" xfId="0" applyFont="1"/>
    <xf numFmtId="173" fontId="236" fillId="0" borderId="0" xfId="4" applyNumberFormat="1" applyFont="1" applyAlignment="1">
      <alignment horizontal="center" vertical="center" wrapText="1"/>
    </xf>
    <xf numFmtId="0" fontId="16"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D7D7D7"/>
      <color rgb="FF00A0D7"/>
      <color rgb="FF0A4263"/>
      <color rgb="FFA60C4F"/>
      <color rgb="FF92D050"/>
      <color rgb="FF88B0CC"/>
      <color rgb="FF822B00"/>
      <color rgb="FFC26288"/>
      <color rgb="FFDCEDF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34776235135055"/>
          <c:y val="0.14041997304486295"/>
          <c:w val="0.58497722959955356"/>
          <c:h val="0.78543671992456121"/>
        </c:manualLayout>
      </c:layout>
      <c:doughnutChart>
        <c:varyColors val="1"/>
        <c:ser>
          <c:idx val="0"/>
          <c:order val="0"/>
          <c:tx>
            <c:strRef>
              <c:f>Portfólio!$E$35:$E$44</c:f>
              <c:strCache>
                <c:ptCount val="10"/>
                <c:pt idx="0">
                  <c:v>ALLOS</c:v>
                </c:pt>
                <c:pt idx="1">
                  <c:v>WE9</c:v>
                </c:pt>
                <c:pt idx="2">
                  <c:v>Ancar Ivanhoe</c:v>
                </c:pt>
                <c:pt idx="3">
                  <c:v>Soul Malls</c:v>
                </c:pt>
                <c:pt idx="4">
                  <c:v>AD Shopping</c:v>
                </c:pt>
                <c:pt idx="5">
                  <c:v>Multiplan</c:v>
                </c:pt>
                <c:pt idx="6">
                  <c:v>Plena Malls</c:v>
                </c:pt>
                <c:pt idx="7">
                  <c:v>SYN</c:v>
                </c:pt>
                <c:pt idx="8">
                  <c:v>Partage</c:v>
                </c:pt>
                <c:pt idx="9">
                  <c:v>Alqia</c:v>
                </c:pt>
              </c:strCache>
            </c:strRef>
          </c:tx>
          <c:spPr>
            <a:ln>
              <a:noFill/>
            </a:ln>
          </c:spPr>
          <c:dPt>
            <c:idx val="0"/>
            <c:bubble3D val="0"/>
            <c:spPr>
              <a:solidFill>
                <a:srgbClr val="004263"/>
              </a:solidFill>
              <a:ln w="19050">
                <a:noFill/>
              </a:ln>
              <a:effectLst/>
            </c:spPr>
            <c:extLst>
              <c:ext xmlns:c16="http://schemas.microsoft.com/office/drawing/2014/chart" uri="{C3380CC4-5D6E-409C-BE32-E72D297353CC}">
                <c16:uniqueId val="{00000001-D8C1-4604-A6FD-3BA534CEC4DA}"/>
              </c:ext>
            </c:extLst>
          </c:dPt>
          <c:dPt>
            <c:idx val="1"/>
            <c:bubble3D val="0"/>
            <c:spPr>
              <a:solidFill>
                <a:srgbClr val="623B81"/>
              </a:solidFill>
              <a:ln w="19050">
                <a:noFill/>
              </a:ln>
              <a:effectLst/>
            </c:spPr>
            <c:extLst>
              <c:ext xmlns:c16="http://schemas.microsoft.com/office/drawing/2014/chart" uri="{C3380CC4-5D6E-409C-BE32-E72D297353CC}">
                <c16:uniqueId val="{00000003-D8C1-4604-A6FD-3BA534CEC4DA}"/>
              </c:ext>
            </c:extLst>
          </c:dPt>
          <c:dPt>
            <c:idx val="2"/>
            <c:bubble3D val="0"/>
            <c:spPr>
              <a:solidFill>
                <a:srgbClr val="822B00"/>
              </a:solidFill>
              <a:ln w="19050">
                <a:noFill/>
              </a:ln>
              <a:effectLst/>
            </c:spPr>
            <c:extLst>
              <c:ext xmlns:c16="http://schemas.microsoft.com/office/drawing/2014/chart" uri="{C3380CC4-5D6E-409C-BE32-E72D297353CC}">
                <c16:uniqueId val="{00000005-D8C1-4604-A6FD-3BA534CEC4DA}"/>
              </c:ext>
            </c:extLst>
          </c:dPt>
          <c:dPt>
            <c:idx val="3"/>
            <c:bubble3D val="0"/>
            <c:spPr>
              <a:solidFill>
                <a:srgbClr val="00A0D7"/>
              </a:solidFill>
              <a:ln w="19050">
                <a:noFill/>
              </a:ln>
              <a:effectLst/>
            </c:spPr>
            <c:extLst>
              <c:ext xmlns:c16="http://schemas.microsoft.com/office/drawing/2014/chart" uri="{C3380CC4-5D6E-409C-BE32-E72D297353CC}">
                <c16:uniqueId val="{00000007-D8C1-4604-A6FD-3BA534CEC4DA}"/>
              </c:ext>
            </c:extLst>
          </c:dPt>
          <c:dPt>
            <c:idx val="4"/>
            <c:bubble3D val="0"/>
            <c:spPr>
              <a:solidFill>
                <a:srgbClr val="88B0CC"/>
              </a:solidFill>
              <a:ln w="19050">
                <a:noFill/>
              </a:ln>
              <a:effectLst/>
            </c:spPr>
            <c:extLst>
              <c:ext xmlns:c16="http://schemas.microsoft.com/office/drawing/2014/chart" uri="{C3380CC4-5D6E-409C-BE32-E72D297353CC}">
                <c16:uniqueId val="{00000009-D8C1-4604-A6FD-3BA534CEC4DA}"/>
              </c:ext>
            </c:extLst>
          </c:dPt>
          <c:dPt>
            <c:idx val="5"/>
            <c:bubble3D val="0"/>
            <c:spPr>
              <a:solidFill>
                <a:srgbClr val="92D050"/>
              </a:solidFill>
              <a:ln w="19050">
                <a:noFill/>
              </a:ln>
              <a:effectLst/>
            </c:spPr>
            <c:extLst>
              <c:ext xmlns:c16="http://schemas.microsoft.com/office/drawing/2014/chart" uri="{C3380CC4-5D6E-409C-BE32-E72D297353CC}">
                <c16:uniqueId val="{0000000B-D8C1-4604-A6FD-3BA534CEC4DA}"/>
              </c:ext>
            </c:extLst>
          </c:dPt>
          <c:dPt>
            <c:idx val="6"/>
            <c:bubble3D val="0"/>
            <c:spPr>
              <a:solidFill>
                <a:srgbClr val="FFC000"/>
              </a:solidFill>
              <a:ln w="19050">
                <a:noFill/>
              </a:ln>
              <a:effectLst/>
            </c:spPr>
            <c:extLst>
              <c:ext xmlns:c16="http://schemas.microsoft.com/office/drawing/2014/chart" uri="{C3380CC4-5D6E-409C-BE32-E72D297353CC}">
                <c16:uniqueId val="{0000000D-D8C1-4604-A6FD-3BA534CEC4DA}"/>
              </c:ext>
            </c:extLst>
          </c:dPt>
          <c:dPt>
            <c:idx val="7"/>
            <c:bubble3D val="0"/>
            <c:spPr>
              <a:solidFill>
                <a:srgbClr val="A60C4F"/>
              </a:solidFill>
              <a:ln w="19050">
                <a:noFill/>
              </a:ln>
              <a:effectLst/>
            </c:spPr>
            <c:extLst>
              <c:ext xmlns:c16="http://schemas.microsoft.com/office/drawing/2014/chart" uri="{C3380CC4-5D6E-409C-BE32-E72D297353CC}">
                <c16:uniqueId val="{0000000F-4EB6-4180-A08C-196540FF89F9}"/>
              </c:ext>
            </c:extLst>
          </c:dPt>
          <c:dPt>
            <c:idx val="8"/>
            <c:bubble3D val="0"/>
            <c:spPr>
              <a:solidFill>
                <a:schemeClr val="accent4">
                  <a:lumMod val="40000"/>
                  <a:lumOff val="60000"/>
                </a:schemeClr>
              </a:solidFill>
              <a:ln w="19050">
                <a:noFill/>
              </a:ln>
              <a:effectLst/>
            </c:spPr>
            <c:extLst>
              <c:ext xmlns:c16="http://schemas.microsoft.com/office/drawing/2014/chart" uri="{C3380CC4-5D6E-409C-BE32-E72D297353CC}">
                <c16:uniqueId val="{00000011-442B-4476-A6FF-117380281A04}"/>
              </c:ext>
            </c:extLst>
          </c:dPt>
          <c:dPt>
            <c:idx val="9"/>
            <c:bubble3D val="0"/>
            <c:spPr>
              <a:solidFill>
                <a:schemeClr val="accent4">
                  <a:lumMod val="75000"/>
                </a:schemeClr>
              </a:solidFill>
              <a:ln w="19050">
                <a:noFill/>
              </a:ln>
              <a:effectLst/>
            </c:spPr>
            <c:extLst>
              <c:ext xmlns:c16="http://schemas.microsoft.com/office/drawing/2014/chart" uri="{C3380CC4-5D6E-409C-BE32-E72D297353CC}">
                <c16:uniqueId val="{00000013-0220-438D-A44E-FB7816BA62D3}"/>
              </c:ext>
            </c:extLst>
          </c:dPt>
          <c:dPt>
            <c:idx val="10"/>
            <c:bubble3D val="0"/>
            <c:spPr>
              <a:solidFill>
                <a:schemeClr val="accent2">
                  <a:lumMod val="75000"/>
                </a:schemeClr>
              </a:solidFill>
              <a:ln w="19050">
                <a:noFill/>
              </a:ln>
              <a:effectLst/>
            </c:spPr>
            <c:extLst>
              <c:ext xmlns:c16="http://schemas.microsoft.com/office/drawing/2014/chart" uri="{C3380CC4-5D6E-409C-BE32-E72D297353CC}">
                <c16:uniqueId val="{00000014-1A47-4AFA-825F-20541BF50313}"/>
              </c:ext>
            </c:extLst>
          </c:dPt>
          <c:dPt>
            <c:idx val="11"/>
            <c:bubble3D val="0"/>
            <c:spPr>
              <a:solidFill>
                <a:schemeClr val="accent6">
                  <a:lumMod val="60000"/>
                </a:schemeClr>
              </a:solidFill>
              <a:ln w="19050">
                <a:noFill/>
              </a:ln>
              <a:effectLst/>
            </c:spPr>
            <c:extLst>
              <c:ext xmlns:c16="http://schemas.microsoft.com/office/drawing/2014/chart" uri="{C3380CC4-5D6E-409C-BE32-E72D297353CC}">
                <c16:uniqueId val="{00000016-C9CC-406A-B4B5-4DAF06F4BFD8}"/>
              </c:ext>
            </c:extLst>
          </c:dPt>
          <c:dLbls>
            <c:dLbl>
              <c:idx val="0"/>
              <c:layout>
                <c:manualLayout>
                  <c:x val="0.16048072694804036"/>
                  <c:y val="-7.9219349877505313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A4263"/>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C1-4604-A6FD-3BA534CEC4DA}"/>
                </c:ext>
              </c:extLst>
            </c:dLbl>
            <c:dLbl>
              <c:idx val="1"/>
              <c:layout>
                <c:manualLayout>
                  <c:x val="0.17040501227908564"/>
                  <c:y val="0.10986268380648684"/>
                </c:manualLayout>
              </c:layout>
              <c:tx>
                <c:rich>
                  <a:bodyPr rot="0" spcFirstLastPara="1" vertOverflow="ellipsis" vert="horz" wrap="square" lIns="38100" tIns="19050" rIns="38100" bIns="19050" anchor="ctr" anchorCtr="1">
                    <a:spAutoFit/>
                  </a:bodyPr>
                  <a:lstStyle/>
                  <a:p>
                    <a:pPr>
                      <a:defRPr sz="1200" b="0" i="0" u="none" strike="noStrike" kern="1200" baseline="0">
                        <a:solidFill>
                          <a:schemeClr val="bg1">
                            <a:lumMod val="95000"/>
                          </a:schemeClr>
                        </a:solidFill>
                        <a:latin typeface="Compasse" panose="020B0606020203040204" pitchFamily="34" charset="0"/>
                        <a:ea typeface="+mn-ea"/>
                        <a:cs typeface="+mn-cs"/>
                      </a:defRPr>
                    </a:pPr>
                    <a:fld id="{855983A2-96FE-4992-9068-1F1319463427}" type="CATEGORYNAME">
                      <a:rPr lang="en-US">
                        <a:solidFill>
                          <a:srgbClr val="7030A0"/>
                        </a:solidFill>
                      </a:rPr>
                      <a:pPr>
                        <a:defRPr sz="1200">
                          <a:solidFill>
                            <a:schemeClr val="bg1">
                              <a:lumMod val="95000"/>
                            </a:schemeClr>
                          </a:solidFill>
                          <a:latin typeface="Compasse" panose="020B0606020203040204" pitchFamily="34" charset="0"/>
                        </a:defRPr>
                      </a:pPr>
                      <a:t>[CATEGORY NAME]</a:t>
                    </a:fld>
                    <a:r>
                      <a:rPr lang="en-US" baseline="0">
                        <a:solidFill>
                          <a:srgbClr val="7030A0"/>
                        </a:solidFill>
                      </a:rPr>
                      <a:t>; </a:t>
                    </a:r>
                    <a:fld id="{308C3E41-946F-4BAB-8C2B-3969B0281BF7}" type="VALUE">
                      <a:rPr lang="en-US" baseline="0">
                        <a:solidFill>
                          <a:srgbClr val="7030A0"/>
                        </a:solidFill>
                      </a:rPr>
                      <a:pPr>
                        <a:defRPr sz="1200">
                          <a:solidFill>
                            <a:schemeClr val="bg1">
                              <a:lumMod val="95000"/>
                            </a:schemeClr>
                          </a:solidFill>
                          <a:latin typeface="Compasse" panose="020B0606020203040204" pitchFamily="34" charset="0"/>
                        </a:defRPr>
                      </a:pPr>
                      <a:t>[VALUE]</a:t>
                    </a:fld>
                    <a:endParaRPr lang="en-US" baseline="0">
                      <a:solidFill>
                        <a:srgbClr val="7030A0"/>
                      </a:solidFill>
                    </a:endParaRPr>
                  </a:p>
                </c:rich>
              </c:tx>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lumMod val="9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D8C1-4604-A6FD-3BA534CEC4DA}"/>
                </c:ext>
              </c:extLst>
            </c:dLbl>
            <c:dLbl>
              <c:idx val="2"/>
              <c:layout>
                <c:manualLayout>
                  <c:x val="-0.1979564880872258"/>
                  <c:y val="9.1379417743704811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822B0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C1-4604-A6FD-3BA534CEC4DA}"/>
                </c:ext>
              </c:extLst>
            </c:dLbl>
            <c:dLbl>
              <c:idx val="3"/>
              <c:layout>
                <c:manualLayout>
                  <c:x val="-0.15228665478614012"/>
                  <c:y val="8.492812561163908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00B0F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C1-4604-A6FD-3BA534CEC4DA}"/>
                </c:ext>
              </c:extLst>
            </c:dLbl>
            <c:dLbl>
              <c:idx val="4"/>
              <c:layout>
                <c:manualLayout>
                  <c:x val="-0.15505230828094882"/>
                  <c:y val="-4.8187716970917172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88B0CC"/>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C1-4604-A6FD-3BA534CEC4DA}"/>
                </c:ext>
              </c:extLst>
            </c:dLbl>
            <c:dLbl>
              <c:idx val="5"/>
              <c:layout>
                <c:manualLayout>
                  <c:x val="-0.12103851328449425"/>
                  <c:y val="-0.1051950549230436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92D05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C1-4604-A6FD-3BA534CEC4DA}"/>
                </c:ext>
              </c:extLst>
            </c:dLbl>
            <c:dLbl>
              <c:idx val="6"/>
              <c:layout>
                <c:manualLayout>
                  <c:x val="-0.11283408782301481"/>
                  <c:y val="-0.13412222137014021"/>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FFC000"/>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C1-4604-A6FD-3BA534CEC4DA}"/>
                </c:ext>
              </c:extLst>
            </c:dLbl>
            <c:dLbl>
              <c:idx val="7"/>
              <c:layout>
                <c:manualLayout>
                  <c:x val="-0.10307320248118627"/>
                  <c:y val="-0.20788346265267371"/>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A60C4F"/>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B6-4180-A08C-196540FF89F9}"/>
                </c:ext>
              </c:extLst>
            </c:dLbl>
            <c:dLbl>
              <c:idx val="8"/>
              <c:layout>
                <c:manualLayout>
                  <c:x val="-2.8513679499260146E-3"/>
                  <c:y val="-0.16260630416894095"/>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accent4">
                          <a:lumMod val="60000"/>
                          <a:lumOff val="40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534949606272715"/>
                      <c:h val="7.654156155594119E-2"/>
                    </c:manualLayout>
                  </c15:layout>
                </c:ext>
                <c:ext xmlns:c16="http://schemas.microsoft.com/office/drawing/2014/chart" uri="{C3380CC4-5D6E-409C-BE32-E72D297353CC}">
                  <c16:uniqueId val="{00000011-442B-4476-A6FF-117380281A04}"/>
                </c:ext>
              </c:extLst>
            </c:dLbl>
            <c:dLbl>
              <c:idx val="9"/>
              <c:layout>
                <c:manualLayout>
                  <c:x val="0.10894152140261139"/>
                  <c:y val="-0.207120157167615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4">
                          <a:lumMod val="7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220-438D-A44E-FB7816BA62D3}"/>
                </c:ext>
              </c:extLst>
            </c:dLbl>
            <c:dLbl>
              <c:idx val="10"/>
              <c:layout>
                <c:manualLayout>
                  <c:x val="0.11401160149414447"/>
                  <c:y val="-0.14175036414839903"/>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2">
                          <a:lumMod val="7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A47-4AFA-825F-20541BF50313}"/>
                </c:ext>
              </c:extLst>
            </c:dLbl>
            <c:dLbl>
              <c:idx val="11"/>
              <c:layout>
                <c:manualLayout>
                  <c:x val="0.18430727554179566"/>
                  <c:y val="-0.205902773728524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9CC-406A-B4B5-4DAF06F4BFD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Compasse" panose="020B0606020203040204" pitchFamily="34" charset="0"/>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extLst>
          </c:dLbls>
          <c:cat>
            <c:strRef>
              <c:f>Portfólio!$E$35:$E$44</c:f>
              <c:strCache>
                <c:ptCount val="10"/>
                <c:pt idx="0">
                  <c:v>ALLOS</c:v>
                </c:pt>
                <c:pt idx="1">
                  <c:v>WE9</c:v>
                </c:pt>
                <c:pt idx="2">
                  <c:v>Ancar Ivanhoe</c:v>
                </c:pt>
                <c:pt idx="3">
                  <c:v>Soul Malls</c:v>
                </c:pt>
                <c:pt idx="4">
                  <c:v>AD Shopping</c:v>
                </c:pt>
                <c:pt idx="5">
                  <c:v>Multiplan</c:v>
                </c:pt>
                <c:pt idx="6">
                  <c:v>Plena Malls</c:v>
                </c:pt>
                <c:pt idx="7">
                  <c:v>SYN</c:v>
                </c:pt>
                <c:pt idx="8">
                  <c:v>Partage</c:v>
                </c:pt>
                <c:pt idx="9">
                  <c:v>Alqia</c:v>
                </c:pt>
              </c:strCache>
            </c:strRef>
          </c:cat>
          <c:val>
            <c:numRef>
              <c:f>Portfólio!$F$35:$F$44</c:f>
              <c:numCache>
                <c:formatCode>0%</c:formatCode>
                <c:ptCount val="10"/>
                <c:pt idx="0">
                  <c:v>0.33028589907690886</c:v>
                </c:pt>
                <c:pt idx="1">
                  <c:v>0.18604474678994115</c:v>
                </c:pt>
                <c:pt idx="2">
                  <c:v>0.13530731500596546</c:v>
                </c:pt>
                <c:pt idx="3">
                  <c:v>0.12211530935518936</c:v>
                </c:pt>
                <c:pt idx="4">
                  <c:v>8.0866754387960205E-2</c:v>
                </c:pt>
                <c:pt idx="5">
                  <c:v>7.2239934247637166E-2</c:v>
                </c:pt>
                <c:pt idx="6">
                  <c:v>3.2935107031725093E-2</c:v>
                </c:pt>
                <c:pt idx="7">
                  <c:v>2.0142157847324996E-2</c:v>
                </c:pt>
                <c:pt idx="8">
                  <c:v>1.4978858382908113E-2</c:v>
                </c:pt>
                <c:pt idx="9">
                  <c:v>5.0839178744396122E-3</c:v>
                </c:pt>
              </c:numCache>
            </c:numRef>
          </c:val>
          <c:extLst>
            <c:ext xmlns:c16="http://schemas.microsoft.com/office/drawing/2014/chart" uri="{C3380CC4-5D6E-409C-BE32-E72D297353CC}">
              <c16:uniqueId val="{0000000E-D8C1-4604-A6FD-3BA534CEC4DA}"/>
            </c:ext>
          </c:extLst>
        </c:ser>
        <c:dLbls>
          <c:showLegendKey val="0"/>
          <c:showVal val="0"/>
          <c:showCatName val="0"/>
          <c:showSerName val="0"/>
          <c:showPercent val="0"/>
          <c:showBubbleSize val="0"/>
          <c:showLeaderLines val="0"/>
        </c:dLbls>
        <c:firstSliceAng val="0"/>
        <c:holeSize val="49"/>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xml"/><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7123</xdr:colOff>
      <xdr:row>9</xdr:row>
      <xdr:rowOff>9526</xdr:rowOff>
    </xdr:from>
    <xdr:to>
      <xdr:col>14</xdr:col>
      <xdr:colOff>561533</xdr:colOff>
      <xdr:row>11</xdr:row>
      <xdr:rowOff>90191</xdr:rowOff>
    </xdr:to>
    <xdr:sp macro="" textlink="">
      <xdr:nvSpPr>
        <xdr:cNvPr id="2" name="Retângulo 1">
          <a:extLst>
            <a:ext uri="{FF2B5EF4-FFF2-40B4-BE49-F238E27FC236}">
              <a16:creationId xmlns:a16="http://schemas.microsoft.com/office/drawing/2014/main" id="{0522E3BC-58B0-4B48-9B33-870B72EE0634}"/>
            </a:ext>
          </a:extLst>
        </xdr:cNvPr>
        <xdr:cNvSpPr/>
      </xdr:nvSpPr>
      <xdr:spPr>
        <a:xfrm>
          <a:off x="115980" y="1792062"/>
          <a:ext cx="8514589" cy="46166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Hedge Brasil Shopping FII tem como objetivo auferir rendimentos pela aquisição e exploração comercial de participações em </a:t>
          </a:r>
          <a:r>
            <a:rPr lang="pt-BR" sz="1200" b="1" kern="1200">
              <a:solidFill>
                <a:srgbClr val="6D6E70"/>
              </a:solidFill>
              <a:latin typeface="Compasse" panose="020B0606020203040204" pitchFamily="34" charset="0"/>
              <a:ea typeface="+mn-ea"/>
              <a:cs typeface="+mn-cs"/>
            </a:rPr>
            <a:t>shopping centers</a:t>
          </a:r>
          <a:r>
            <a:rPr lang="pt-BR" sz="1200" kern="1200">
              <a:solidFill>
                <a:srgbClr val="6D6E70"/>
              </a:solidFill>
              <a:latin typeface="Compasse ExtraLight" panose="020B0406020203040204" pitchFamily="34" charset="0"/>
              <a:ea typeface="+mn-ea"/>
              <a:cs typeface="+mn-cs"/>
            </a:rPr>
            <a:t>, atuando de forma ativa na gestão da carteira de investimentos. 	</a:t>
          </a:r>
        </a:p>
      </xdr:txBody>
    </xdr:sp>
    <xdr:clientData/>
  </xdr:twoCellAnchor>
  <xdr:twoCellAnchor>
    <xdr:from>
      <xdr:col>0</xdr:col>
      <xdr:colOff>573180</xdr:colOff>
      <xdr:row>13</xdr:row>
      <xdr:rowOff>0</xdr:rowOff>
    </xdr:from>
    <xdr:to>
      <xdr:col>14</xdr:col>
      <xdr:colOff>561533</xdr:colOff>
      <xdr:row>15</xdr:row>
      <xdr:rowOff>0</xdr:rowOff>
    </xdr:to>
    <xdr:sp macro="" textlink="">
      <xdr:nvSpPr>
        <xdr:cNvPr id="3" name="Retângulo 24">
          <a:extLst>
            <a:ext uri="{FF2B5EF4-FFF2-40B4-BE49-F238E27FC236}">
              <a16:creationId xmlns:a16="http://schemas.microsoft.com/office/drawing/2014/main" id="{271F89EA-D3F0-4480-870B-DD1EDEA33CA7}"/>
            </a:ext>
          </a:extLst>
        </xdr:cNvPr>
        <xdr:cNvSpPr/>
      </xdr:nvSpPr>
      <xdr:spPr>
        <a:xfrm>
          <a:off x="115980" y="2581275"/>
          <a:ext cx="8484653" cy="38100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pt-BR" sz="1200">
              <a:solidFill>
                <a:srgbClr val="6D6E70"/>
              </a:solidFill>
              <a:latin typeface="Compasse ExtraLight" panose="020B0406020203040204" pitchFamily="34" charset="0"/>
            </a:rPr>
            <a:t>Shopping centers construídos e em operação com pelo menos 15.000 m² de área bruta locável (ABL), localizados em regiões com área de influência de, no mínimo, 500 mil habitantes e administrados por empresas especializadas.</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4" name="Picture 3">
          <a:extLst>
            <a:ext uri="{FF2B5EF4-FFF2-40B4-BE49-F238E27FC236}">
              <a16:creationId xmlns:a16="http://schemas.microsoft.com/office/drawing/2014/main" id="{1D9EBDC9-D9D2-4382-91F3-C6CF2D3F7D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90497"/>
          <a:ext cx="1942066" cy="771525"/>
        </a:xfrm>
        <a:prstGeom prst="rect">
          <a:avLst/>
        </a:prstGeom>
      </xdr:spPr>
    </xdr:pic>
    <xdr:clientData/>
  </xdr:twoCellAnchor>
  <xdr:twoCellAnchor editAs="oneCell">
    <xdr:from>
      <xdr:col>13</xdr:col>
      <xdr:colOff>22411</xdr:colOff>
      <xdr:row>27</xdr:row>
      <xdr:rowOff>11746</xdr:rowOff>
    </xdr:from>
    <xdr:to>
      <xdr:col>14</xdr:col>
      <xdr:colOff>522120</xdr:colOff>
      <xdr:row>35</xdr:row>
      <xdr:rowOff>43105</xdr:rowOff>
    </xdr:to>
    <xdr:pic>
      <xdr:nvPicPr>
        <xdr:cNvPr id="5" name="Picture 4" descr="Logo&#10;&#10;Description automatically generated">
          <a:extLst>
            <a:ext uri="{FF2B5EF4-FFF2-40B4-BE49-F238E27FC236}">
              <a16:creationId xmlns:a16="http://schemas.microsoft.com/office/drawing/2014/main" id="{9AC4E318-CE1D-4ABF-AEE2-802A56FDC9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51911" y="4974271"/>
          <a:ext cx="1109309" cy="12124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twoCellAnchor>
    <xdr:from>
      <xdr:col>1</xdr:col>
      <xdr:colOff>1266262</xdr:colOff>
      <xdr:row>29</xdr:row>
      <xdr:rowOff>46424</xdr:rowOff>
    </xdr:from>
    <xdr:to>
      <xdr:col>2</xdr:col>
      <xdr:colOff>896468</xdr:colOff>
      <xdr:row>33</xdr:row>
      <xdr:rowOff>113660</xdr:rowOff>
    </xdr:to>
    <xdr:sp macro="" textlink="">
      <xdr:nvSpPr>
        <xdr:cNvPr id="6" name="TextBox 5">
          <a:extLst>
            <a:ext uri="{FF2B5EF4-FFF2-40B4-BE49-F238E27FC236}">
              <a16:creationId xmlns:a16="http://schemas.microsoft.com/office/drawing/2014/main" id="{69DBDC8C-6EA5-49B3-9BAF-57EE636B0407}"/>
            </a:ext>
          </a:extLst>
        </xdr:cNvPr>
        <xdr:cNvSpPr txBox="1"/>
      </xdr:nvSpPr>
      <xdr:spPr>
        <a:xfrm>
          <a:off x="1375119" y="5244353"/>
          <a:ext cx="2787063" cy="883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a:solidFill>
                <a:srgbClr val="0A4263"/>
              </a:solidFill>
              <a:latin typeface="Compasse" panose="020B0606020203040204" pitchFamily="34" charset="0"/>
              <a:ea typeface="Cambria" panose="02040503050406030204" pitchFamily="18" charset="0"/>
            </a:rPr>
            <a:t>Diversificação por Ativos</a:t>
          </a:r>
          <a:br>
            <a:rPr lang="pt-BR" sz="1400">
              <a:solidFill>
                <a:srgbClr val="0A4263"/>
              </a:solidFill>
              <a:latin typeface="Compasse" panose="020B0606020203040204" pitchFamily="34" charset="0"/>
              <a:ea typeface="Cambria" panose="02040503050406030204" pitchFamily="18" charset="0"/>
            </a:rPr>
          </a:br>
          <a:r>
            <a:rPr lang="pt-BR" sz="1400">
              <a:solidFill>
                <a:srgbClr val="0A4263"/>
              </a:solidFill>
              <a:latin typeface="Compasse" panose="020B0606020203040204" pitchFamily="34" charset="0"/>
              <a:ea typeface="Cambria" panose="02040503050406030204" pitchFamily="18" charset="0"/>
            </a:rPr>
            <a:t>(% da Carteira)</a:t>
          </a:r>
        </a:p>
      </xdr:txBody>
    </xdr:sp>
    <xdr:clientData/>
  </xdr:twoCellAnchor>
  <xdr:twoCellAnchor>
    <xdr:from>
      <xdr:col>4</xdr:col>
      <xdr:colOff>485714</xdr:colOff>
      <xdr:row>28</xdr:row>
      <xdr:rowOff>202289</xdr:rowOff>
    </xdr:from>
    <xdr:to>
      <xdr:col>5</xdr:col>
      <xdr:colOff>1398412</xdr:colOff>
      <xdr:row>33</xdr:row>
      <xdr:rowOff>64107</xdr:rowOff>
    </xdr:to>
    <xdr:sp macro="" textlink="">
      <xdr:nvSpPr>
        <xdr:cNvPr id="34" name="TextBox 33">
          <a:extLst>
            <a:ext uri="{FF2B5EF4-FFF2-40B4-BE49-F238E27FC236}">
              <a16:creationId xmlns:a16="http://schemas.microsoft.com/office/drawing/2014/main" id="{FC5EDC69-8E48-470E-9F59-84CA98154E8F}"/>
            </a:ext>
          </a:extLst>
        </xdr:cNvPr>
        <xdr:cNvSpPr txBox="1"/>
      </xdr:nvSpPr>
      <xdr:spPr>
        <a:xfrm>
          <a:off x="7180428" y="5604325"/>
          <a:ext cx="2722448" cy="868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a:solidFill>
                <a:srgbClr val="0A4263"/>
              </a:solidFill>
              <a:latin typeface="Compasse" panose="020B0606020203040204" pitchFamily="34" charset="0"/>
              <a:ea typeface="Cambria" panose="02040503050406030204" pitchFamily="18" charset="0"/>
            </a:rPr>
            <a:t>Diversificação por Operador</a:t>
          </a:r>
          <a:br>
            <a:rPr lang="pt-BR" sz="1400">
              <a:solidFill>
                <a:srgbClr val="0A4263"/>
              </a:solidFill>
              <a:latin typeface="Compasse" panose="020B0606020203040204" pitchFamily="34" charset="0"/>
              <a:ea typeface="Cambria" panose="02040503050406030204" pitchFamily="18" charset="0"/>
            </a:rPr>
          </a:br>
          <a:r>
            <a:rPr lang="pt-BR" sz="1400">
              <a:solidFill>
                <a:srgbClr val="0A4263"/>
              </a:solidFill>
              <a:latin typeface="Compasse" panose="020B0606020203040204" pitchFamily="34" charset="0"/>
              <a:ea typeface="Cambria" panose="02040503050406030204" pitchFamily="18" charset="0"/>
            </a:rPr>
            <a:t>(% da Carteira)</a:t>
          </a:r>
        </a:p>
      </xdr:txBody>
    </xdr:sp>
    <xdr:clientData/>
  </xdr:twoCellAnchor>
  <xdr:twoCellAnchor>
    <xdr:from>
      <xdr:col>3</xdr:col>
      <xdr:colOff>505807</xdr:colOff>
      <xdr:row>32</xdr:row>
      <xdr:rowOff>140212</xdr:rowOff>
    </xdr:from>
    <xdr:to>
      <xdr:col>6</xdr:col>
      <xdr:colOff>457046</xdr:colOff>
      <xdr:row>50</xdr:row>
      <xdr:rowOff>172520</xdr:rowOff>
    </xdr:to>
    <xdr:graphicFrame macro="">
      <xdr:nvGraphicFramePr>
        <xdr:cNvPr id="38" name="Gráfico 3">
          <a:extLst>
            <a:ext uri="{FF2B5EF4-FFF2-40B4-BE49-F238E27FC236}">
              <a16:creationId xmlns:a16="http://schemas.microsoft.com/office/drawing/2014/main" id="{011A45FC-FCBB-4F4B-A900-4C7AFF9C5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1053353</xdr:colOff>
      <xdr:row>30</xdr:row>
      <xdr:rowOff>156881</xdr:rowOff>
    </xdr:from>
    <xdr:to>
      <xdr:col>9</xdr:col>
      <xdr:colOff>753209</xdr:colOff>
      <xdr:row>54</xdr:row>
      <xdr:rowOff>13917</xdr:rowOff>
    </xdr:to>
    <xdr:grpSp>
      <xdr:nvGrpSpPr>
        <xdr:cNvPr id="2" name="Group 1">
          <a:extLst>
            <a:ext uri="{FF2B5EF4-FFF2-40B4-BE49-F238E27FC236}">
              <a16:creationId xmlns:a16="http://schemas.microsoft.com/office/drawing/2014/main" id="{B04E4105-8058-41ED-AF78-9934CC8E5045}"/>
            </a:ext>
          </a:extLst>
        </xdr:cNvPr>
        <xdr:cNvGrpSpPr/>
      </xdr:nvGrpSpPr>
      <xdr:grpSpPr>
        <a:xfrm>
          <a:off x="11373971" y="6611469"/>
          <a:ext cx="4832150" cy="4496272"/>
          <a:chOff x="10803274" y="5613250"/>
          <a:chExt cx="4864312" cy="4456251"/>
        </a:xfrm>
      </xdr:grpSpPr>
      <xdr:grpSp>
        <xdr:nvGrpSpPr>
          <xdr:cNvPr id="5" name="Group 4">
            <a:extLst>
              <a:ext uri="{FF2B5EF4-FFF2-40B4-BE49-F238E27FC236}">
                <a16:creationId xmlns:a16="http://schemas.microsoft.com/office/drawing/2014/main" id="{6606344C-A596-8DED-51EC-2EFFB1F0CAA5}"/>
              </a:ext>
            </a:extLst>
          </xdr:cNvPr>
          <xdr:cNvGrpSpPr/>
        </xdr:nvGrpSpPr>
        <xdr:grpSpPr>
          <a:xfrm>
            <a:off x="10803274" y="5613250"/>
            <a:ext cx="4864312" cy="4456251"/>
            <a:chOff x="10203199" y="5641825"/>
            <a:chExt cx="4864312" cy="4456251"/>
          </a:xfrm>
        </xdr:grpSpPr>
        <xdr:grpSp>
          <xdr:nvGrpSpPr>
            <xdr:cNvPr id="8" name="Gráfico 53">
              <a:extLst>
                <a:ext uri="{FF2B5EF4-FFF2-40B4-BE49-F238E27FC236}">
                  <a16:creationId xmlns:a16="http://schemas.microsoft.com/office/drawing/2014/main" id="{C328697B-2810-F398-6223-161A1829B1FF}"/>
                </a:ext>
              </a:extLst>
            </xdr:cNvPr>
            <xdr:cNvGrpSpPr/>
          </xdr:nvGrpSpPr>
          <xdr:grpSpPr>
            <a:xfrm>
              <a:off x="10319269" y="6608609"/>
              <a:ext cx="3952321" cy="3489467"/>
              <a:chOff x="10319269" y="6608609"/>
              <a:chExt cx="3952321" cy="3489467"/>
            </a:xfrm>
          </xdr:grpSpPr>
          <xdr:grpSp>
            <xdr:nvGrpSpPr>
              <xdr:cNvPr id="17" name="Gráfico 53">
                <a:extLst>
                  <a:ext uri="{FF2B5EF4-FFF2-40B4-BE49-F238E27FC236}">
                    <a16:creationId xmlns:a16="http://schemas.microsoft.com/office/drawing/2014/main" id="{1AADDCA6-C24F-CBD0-0EED-8303BC70E666}"/>
                  </a:ext>
                </a:extLst>
              </xdr:cNvPr>
              <xdr:cNvGrpSpPr/>
            </xdr:nvGrpSpPr>
            <xdr:grpSpPr>
              <a:xfrm>
                <a:off x="10319269" y="6608609"/>
                <a:ext cx="3872287" cy="3489467"/>
                <a:chOff x="10319269" y="6608609"/>
                <a:chExt cx="3872287" cy="3489467"/>
              </a:xfrm>
            </xdr:grpSpPr>
            <xdr:grpSp>
              <xdr:nvGrpSpPr>
                <xdr:cNvPr id="52" name="Gráfico 53">
                  <a:extLst>
                    <a:ext uri="{FF2B5EF4-FFF2-40B4-BE49-F238E27FC236}">
                      <a16:creationId xmlns:a16="http://schemas.microsoft.com/office/drawing/2014/main" id="{B0EF66FE-FC61-586D-E1E7-6E4833878D85}"/>
                    </a:ext>
                  </a:extLst>
                </xdr:cNvPr>
                <xdr:cNvGrpSpPr/>
              </xdr:nvGrpSpPr>
              <xdr:grpSpPr>
                <a:xfrm>
                  <a:off x="12314404" y="9403734"/>
                  <a:ext cx="518488" cy="300422"/>
                  <a:chOff x="12314404" y="9403734"/>
                  <a:chExt cx="518488" cy="300422"/>
                </a:xfrm>
                <a:solidFill>
                  <a:srgbClr val="93C353"/>
                </a:solidFill>
              </xdr:grpSpPr>
              <xdr:sp macro="" textlink="">
                <xdr:nvSpPr>
                  <xdr:cNvPr id="131" name="Freeform: Shape 130">
                    <a:extLst>
                      <a:ext uri="{FF2B5EF4-FFF2-40B4-BE49-F238E27FC236}">
                        <a16:creationId xmlns:a16="http://schemas.microsoft.com/office/drawing/2014/main" id="{CCAEACEF-227D-7AA9-CC28-2564FC10E60F}"/>
                      </a:ext>
                    </a:extLst>
                  </xdr:cNvPr>
                  <xdr:cNvSpPr/>
                </xdr:nvSpPr>
                <xdr:spPr>
                  <a:xfrm>
                    <a:off x="12315421" y="9404538"/>
                    <a:ext cx="516981" cy="298788"/>
                  </a:xfrm>
                  <a:custGeom>
                    <a:avLst/>
                    <a:gdLst>
                      <a:gd name="connsiteX0" fmla="*/ 436324 w 516981"/>
                      <a:gd name="connsiteY0" fmla="*/ 10948 h 298788"/>
                      <a:gd name="connsiteX1" fmla="*/ 387432 w 516981"/>
                      <a:gd name="connsiteY1" fmla="*/ 11650 h 298788"/>
                      <a:gd name="connsiteX2" fmla="*/ 303523 w 516981"/>
                      <a:gd name="connsiteY2" fmla="*/ 13055 h 298788"/>
                      <a:gd name="connsiteX3" fmla="*/ 261170 w 516981"/>
                      <a:gd name="connsiteY3" fmla="*/ 25254 h 298788"/>
                      <a:gd name="connsiteX4" fmla="*/ 251362 w 516981"/>
                      <a:gd name="connsiteY4" fmla="*/ 54632 h 298788"/>
                      <a:gd name="connsiteX5" fmla="*/ 222012 w 516981"/>
                      <a:gd name="connsiteY5" fmla="*/ 58911 h 298788"/>
                      <a:gd name="connsiteX6" fmla="*/ 163386 w 516981"/>
                      <a:gd name="connsiteY6" fmla="*/ 47415 h 298788"/>
                      <a:gd name="connsiteX7" fmla="*/ 59935 w 516981"/>
                      <a:gd name="connsiteY7" fmla="*/ 30938 h 298788"/>
                      <a:gd name="connsiteX8" fmla="*/ 14384 w 516981"/>
                      <a:gd name="connsiteY8" fmla="*/ 29086 h 298788"/>
                      <a:gd name="connsiteX9" fmla="*/ 9880 w 516981"/>
                      <a:gd name="connsiteY9" fmla="*/ 72131 h 298788"/>
                      <a:gd name="connsiteX10" fmla="*/ 0 w 516981"/>
                      <a:gd name="connsiteY10" fmla="*/ 112302 h 298788"/>
                      <a:gd name="connsiteX11" fmla="*/ 39884 w 516981"/>
                      <a:gd name="connsiteY11" fmla="*/ 112749 h 298788"/>
                      <a:gd name="connsiteX12" fmla="*/ 182855 w 516981"/>
                      <a:gd name="connsiteY12" fmla="*/ 135166 h 298788"/>
                      <a:gd name="connsiteX13" fmla="*/ 235670 w 516981"/>
                      <a:gd name="connsiteY13" fmla="*/ 148769 h 298788"/>
                      <a:gd name="connsiteX14" fmla="*/ 340356 w 516981"/>
                      <a:gd name="connsiteY14" fmla="*/ 224833 h 298788"/>
                      <a:gd name="connsiteX15" fmla="*/ 401380 w 516981"/>
                      <a:gd name="connsiteY15" fmla="*/ 232880 h 298788"/>
                      <a:gd name="connsiteX16" fmla="*/ 382274 w 516981"/>
                      <a:gd name="connsiteY16" fmla="*/ 253700 h 298788"/>
                      <a:gd name="connsiteX17" fmla="*/ 377697 w 516981"/>
                      <a:gd name="connsiteY17" fmla="*/ 286526 h 298788"/>
                      <a:gd name="connsiteX18" fmla="*/ 401526 w 516981"/>
                      <a:gd name="connsiteY18" fmla="*/ 298789 h 298788"/>
                      <a:gd name="connsiteX19" fmla="*/ 464366 w 516981"/>
                      <a:gd name="connsiteY19" fmla="*/ 246930 h 298788"/>
                      <a:gd name="connsiteX20" fmla="*/ 505122 w 516981"/>
                      <a:gd name="connsiteY20" fmla="*/ 193603 h 298788"/>
                      <a:gd name="connsiteX21" fmla="*/ 506720 w 516981"/>
                      <a:gd name="connsiteY21" fmla="*/ 124500 h 298788"/>
                      <a:gd name="connsiteX22" fmla="*/ 501853 w 516981"/>
                      <a:gd name="connsiteY22" fmla="*/ 55781 h 298788"/>
                      <a:gd name="connsiteX23" fmla="*/ 515293 w 516981"/>
                      <a:gd name="connsiteY23" fmla="*/ 17845 h 298788"/>
                      <a:gd name="connsiteX24" fmla="*/ 507156 w 516981"/>
                      <a:gd name="connsiteY24" fmla="*/ 666 h 298788"/>
                      <a:gd name="connsiteX25" fmla="*/ 436324 w 516981"/>
                      <a:gd name="connsiteY25" fmla="*/ 10948 h 29878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516981" h="298788">
                        <a:moveTo>
                          <a:pt x="436324" y="10948"/>
                        </a:moveTo>
                        <a:cubicBezTo>
                          <a:pt x="421649" y="23849"/>
                          <a:pt x="399710" y="22380"/>
                          <a:pt x="387432" y="11650"/>
                        </a:cubicBezTo>
                        <a:cubicBezTo>
                          <a:pt x="375227" y="921"/>
                          <a:pt x="309263" y="-548"/>
                          <a:pt x="303523" y="13055"/>
                        </a:cubicBezTo>
                        <a:cubicBezTo>
                          <a:pt x="297784" y="26659"/>
                          <a:pt x="280712" y="21614"/>
                          <a:pt x="261170" y="25254"/>
                        </a:cubicBezTo>
                        <a:cubicBezTo>
                          <a:pt x="241627" y="28830"/>
                          <a:pt x="251362" y="43136"/>
                          <a:pt x="251362" y="54632"/>
                        </a:cubicBezTo>
                        <a:cubicBezTo>
                          <a:pt x="251362" y="66064"/>
                          <a:pt x="230585" y="66447"/>
                          <a:pt x="222012" y="58911"/>
                        </a:cubicBezTo>
                        <a:cubicBezTo>
                          <a:pt x="213440" y="51375"/>
                          <a:pt x="184526" y="59613"/>
                          <a:pt x="163386" y="47415"/>
                        </a:cubicBezTo>
                        <a:cubicBezTo>
                          <a:pt x="142172" y="35217"/>
                          <a:pt x="78678" y="41667"/>
                          <a:pt x="59935" y="30938"/>
                        </a:cubicBezTo>
                        <a:cubicBezTo>
                          <a:pt x="49546" y="24998"/>
                          <a:pt x="29858" y="26531"/>
                          <a:pt x="14384" y="29086"/>
                        </a:cubicBezTo>
                        <a:cubicBezTo>
                          <a:pt x="16346" y="38857"/>
                          <a:pt x="12205" y="50097"/>
                          <a:pt x="9880" y="72131"/>
                        </a:cubicBezTo>
                        <a:cubicBezTo>
                          <a:pt x="7410" y="95889"/>
                          <a:pt x="9226" y="109300"/>
                          <a:pt x="0" y="112302"/>
                        </a:cubicBezTo>
                        <a:cubicBezTo>
                          <a:pt x="9735" y="115240"/>
                          <a:pt x="22812" y="116517"/>
                          <a:pt x="39884" y="112749"/>
                        </a:cubicBezTo>
                        <a:cubicBezTo>
                          <a:pt x="83618" y="103169"/>
                          <a:pt x="171014" y="124756"/>
                          <a:pt x="182855" y="135166"/>
                        </a:cubicBezTo>
                        <a:cubicBezTo>
                          <a:pt x="194697" y="145576"/>
                          <a:pt x="216564" y="131973"/>
                          <a:pt x="235670" y="148769"/>
                        </a:cubicBezTo>
                        <a:cubicBezTo>
                          <a:pt x="254777" y="165566"/>
                          <a:pt x="313040" y="229622"/>
                          <a:pt x="340356" y="224833"/>
                        </a:cubicBezTo>
                        <a:cubicBezTo>
                          <a:pt x="367672" y="220043"/>
                          <a:pt x="393171" y="225663"/>
                          <a:pt x="401380" y="232880"/>
                        </a:cubicBezTo>
                        <a:cubicBezTo>
                          <a:pt x="409590" y="240096"/>
                          <a:pt x="382274" y="240863"/>
                          <a:pt x="382274" y="253700"/>
                        </a:cubicBezTo>
                        <a:cubicBezTo>
                          <a:pt x="382274" y="266473"/>
                          <a:pt x="377697" y="281737"/>
                          <a:pt x="377697" y="286526"/>
                        </a:cubicBezTo>
                        <a:cubicBezTo>
                          <a:pt x="377697" y="289464"/>
                          <a:pt x="390992" y="293232"/>
                          <a:pt x="401526" y="298789"/>
                        </a:cubicBezTo>
                        <a:cubicBezTo>
                          <a:pt x="422884" y="275350"/>
                          <a:pt x="445914" y="258362"/>
                          <a:pt x="464366" y="246930"/>
                        </a:cubicBezTo>
                        <a:cubicBezTo>
                          <a:pt x="496113" y="227260"/>
                          <a:pt x="491246" y="231922"/>
                          <a:pt x="505122" y="193603"/>
                        </a:cubicBezTo>
                        <a:cubicBezTo>
                          <a:pt x="518998" y="155283"/>
                          <a:pt x="497349" y="171377"/>
                          <a:pt x="506720" y="124500"/>
                        </a:cubicBezTo>
                        <a:cubicBezTo>
                          <a:pt x="516092" y="77623"/>
                          <a:pt x="486524" y="69193"/>
                          <a:pt x="501853" y="55781"/>
                        </a:cubicBezTo>
                        <a:cubicBezTo>
                          <a:pt x="517109" y="42370"/>
                          <a:pt x="519143" y="21230"/>
                          <a:pt x="515293" y="17845"/>
                        </a:cubicBezTo>
                        <a:cubicBezTo>
                          <a:pt x="512532" y="15419"/>
                          <a:pt x="501925" y="14972"/>
                          <a:pt x="507156" y="666"/>
                        </a:cubicBezTo>
                        <a:cubicBezTo>
                          <a:pt x="483182" y="-1570"/>
                          <a:pt x="446785" y="1815"/>
                          <a:pt x="436324" y="10948"/>
                        </a:cubicBezTo>
                        <a:close/>
                      </a:path>
                    </a:pathLst>
                  </a:custGeom>
                  <a:solidFill>
                    <a:srgbClr val="93C353"/>
                  </a:solidFill>
                  <a:ln w="7260" cap="flat">
                    <a:noFill/>
                    <a:prstDash val="solid"/>
                    <a:miter/>
                  </a:ln>
                </xdr:spPr>
                <xdr:txBody>
                  <a:bodyPr rtlCol="0" anchor="ctr"/>
                  <a:lstStyle/>
                  <a:p>
                    <a:endParaRPr lang="pt-BR"/>
                  </a:p>
                </xdr:txBody>
              </xdr:sp>
              <xdr:sp macro="" textlink="">
                <xdr:nvSpPr>
                  <xdr:cNvPr id="132" name="Freeform: Shape 131">
                    <a:extLst>
                      <a:ext uri="{FF2B5EF4-FFF2-40B4-BE49-F238E27FC236}">
                        <a16:creationId xmlns:a16="http://schemas.microsoft.com/office/drawing/2014/main" id="{E9E2354D-637A-6385-E643-97180E5AFD5E}"/>
                      </a:ext>
                    </a:extLst>
                  </xdr:cNvPr>
                  <xdr:cNvSpPr/>
                </xdr:nvSpPr>
                <xdr:spPr>
                  <a:xfrm>
                    <a:off x="12314404" y="9403734"/>
                    <a:ext cx="518488" cy="300422"/>
                  </a:xfrm>
                  <a:custGeom>
                    <a:avLst/>
                    <a:gdLst>
                      <a:gd name="connsiteX0" fmla="*/ 402179 w 518488"/>
                      <a:gd name="connsiteY0" fmla="*/ 300231 h 300422"/>
                      <a:gd name="connsiteX1" fmla="*/ 377915 w 518488"/>
                      <a:gd name="connsiteY1" fmla="*/ 287330 h 300422"/>
                      <a:gd name="connsiteX2" fmla="*/ 377915 w 518488"/>
                      <a:gd name="connsiteY2" fmla="*/ 287330 h 300422"/>
                      <a:gd name="connsiteX3" fmla="*/ 382492 w 518488"/>
                      <a:gd name="connsiteY3" fmla="*/ 254503 h 300422"/>
                      <a:gd name="connsiteX4" fmla="*/ 382492 w 518488"/>
                      <a:gd name="connsiteY4" fmla="*/ 254503 h 300422"/>
                      <a:gd name="connsiteX5" fmla="*/ 403124 w 518488"/>
                      <a:gd name="connsiteY5" fmla="*/ 236237 h 300422"/>
                      <a:gd name="connsiteX6" fmla="*/ 403124 w 518488"/>
                      <a:gd name="connsiteY6" fmla="*/ 236237 h 300422"/>
                      <a:gd name="connsiteX7" fmla="*/ 401816 w 518488"/>
                      <a:gd name="connsiteY7" fmla="*/ 234258 h 300422"/>
                      <a:gd name="connsiteX8" fmla="*/ 401816 w 518488"/>
                      <a:gd name="connsiteY8" fmla="*/ 234258 h 300422"/>
                      <a:gd name="connsiteX9" fmla="*/ 362005 w 518488"/>
                      <a:gd name="connsiteY9" fmla="*/ 224678 h 300422"/>
                      <a:gd name="connsiteX10" fmla="*/ 362005 w 518488"/>
                      <a:gd name="connsiteY10" fmla="*/ 224678 h 300422"/>
                      <a:gd name="connsiteX11" fmla="*/ 341591 w 518488"/>
                      <a:gd name="connsiteY11" fmla="*/ 226466 h 300422"/>
                      <a:gd name="connsiteX12" fmla="*/ 341591 w 518488"/>
                      <a:gd name="connsiteY12" fmla="*/ 226466 h 300422"/>
                      <a:gd name="connsiteX13" fmla="*/ 338322 w 518488"/>
                      <a:gd name="connsiteY13" fmla="*/ 226722 h 300422"/>
                      <a:gd name="connsiteX14" fmla="*/ 338322 w 518488"/>
                      <a:gd name="connsiteY14" fmla="*/ 226722 h 300422"/>
                      <a:gd name="connsiteX15" fmla="*/ 236033 w 518488"/>
                      <a:gd name="connsiteY15" fmla="*/ 150211 h 300422"/>
                      <a:gd name="connsiteX16" fmla="*/ 236033 w 518488"/>
                      <a:gd name="connsiteY16" fmla="*/ 150211 h 300422"/>
                      <a:gd name="connsiteX17" fmla="*/ 207483 w 518488"/>
                      <a:gd name="connsiteY17" fmla="*/ 141206 h 300422"/>
                      <a:gd name="connsiteX18" fmla="*/ 207483 w 518488"/>
                      <a:gd name="connsiteY18" fmla="*/ 141206 h 300422"/>
                      <a:gd name="connsiteX19" fmla="*/ 201090 w 518488"/>
                      <a:gd name="connsiteY19" fmla="*/ 141270 h 300422"/>
                      <a:gd name="connsiteX20" fmla="*/ 201090 w 518488"/>
                      <a:gd name="connsiteY20" fmla="*/ 141270 h 300422"/>
                      <a:gd name="connsiteX21" fmla="*/ 183146 w 518488"/>
                      <a:gd name="connsiteY21" fmla="*/ 136608 h 300422"/>
                      <a:gd name="connsiteX22" fmla="*/ 183146 w 518488"/>
                      <a:gd name="connsiteY22" fmla="*/ 136608 h 300422"/>
                      <a:gd name="connsiteX23" fmla="*/ 67054 w 518488"/>
                      <a:gd name="connsiteY23" fmla="*/ 112020 h 300422"/>
                      <a:gd name="connsiteX24" fmla="*/ 67054 w 518488"/>
                      <a:gd name="connsiteY24" fmla="*/ 112020 h 300422"/>
                      <a:gd name="connsiteX25" fmla="*/ 41046 w 518488"/>
                      <a:gd name="connsiteY25" fmla="*/ 114446 h 300422"/>
                      <a:gd name="connsiteX26" fmla="*/ 41046 w 518488"/>
                      <a:gd name="connsiteY26" fmla="*/ 114446 h 300422"/>
                      <a:gd name="connsiteX27" fmla="*/ 20632 w 518488"/>
                      <a:gd name="connsiteY27" fmla="*/ 116746 h 300422"/>
                      <a:gd name="connsiteX28" fmla="*/ 20632 w 518488"/>
                      <a:gd name="connsiteY28" fmla="*/ 116746 h 300422"/>
                      <a:gd name="connsiteX29" fmla="*/ 654 w 518488"/>
                      <a:gd name="connsiteY29" fmla="*/ 113936 h 300422"/>
                      <a:gd name="connsiteX30" fmla="*/ 654 w 518488"/>
                      <a:gd name="connsiteY30" fmla="*/ 113936 h 300422"/>
                      <a:gd name="connsiteX31" fmla="*/ 0 w 518488"/>
                      <a:gd name="connsiteY31" fmla="*/ 113169 h 300422"/>
                      <a:gd name="connsiteX32" fmla="*/ 0 w 518488"/>
                      <a:gd name="connsiteY32" fmla="*/ 113169 h 300422"/>
                      <a:gd name="connsiteX33" fmla="*/ 581 w 518488"/>
                      <a:gd name="connsiteY33" fmla="*/ 112403 h 300422"/>
                      <a:gd name="connsiteX34" fmla="*/ 581 w 518488"/>
                      <a:gd name="connsiteY34" fmla="*/ 112403 h 300422"/>
                      <a:gd name="connsiteX35" fmla="*/ 9880 w 518488"/>
                      <a:gd name="connsiteY35" fmla="*/ 72934 h 300422"/>
                      <a:gd name="connsiteX36" fmla="*/ 9880 w 518488"/>
                      <a:gd name="connsiteY36" fmla="*/ 72934 h 300422"/>
                      <a:gd name="connsiteX37" fmla="*/ 14893 w 518488"/>
                      <a:gd name="connsiteY37" fmla="*/ 35445 h 300422"/>
                      <a:gd name="connsiteX38" fmla="*/ 14893 w 518488"/>
                      <a:gd name="connsiteY38" fmla="*/ 35445 h 300422"/>
                      <a:gd name="connsiteX39" fmla="*/ 14384 w 518488"/>
                      <a:gd name="connsiteY39" fmla="*/ 30080 h 300422"/>
                      <a:gd name="connsiteX40" fmla="*/ 14384 w 518488"/>
                      <a:gd name="connsiteY40" fmla="*/ 30080 h 300422"/>
                      <a:gd name="connsiteX41" fmla="*/ 15111 w 518488"/>
                      <a:gd name="connsiteY41" fmla="*/ 29186 h 300422"/>
                      <a:gd name="connsiteX42" fmla="*/ 15111 w 518488"/>
                      <a:gd name="connsiteY42" fmla="*/ 29186 h 300422"/>
                      <a:gd name="connsiteX43" fmla="*/ 39448 w 518488"/>
                      <a:gd name="connsiteY43" fmla="*/ 26887 h 300422"/>
                      <a:gd name="connsiteX44" fmla="*/ 39448 w 518488"/>
                      <a:gd name="connsiteY44" fmla="*/ 26887 h 300422"/>
                      <a:gd name="connsiteX45" fmla="*/ 61315 w 518488"/>
                      <a:gd name="connsiteY45" fmla="*/ 31166 h 300422"/>
                      <a:gd name="connsiteX46" fmla="*/ 61315 w 518488"/>
                      <a:gd name="connsiteY46" fmla="*/ 31166 h 300422"/>
                      <a:gd name="connsiteX47" fmla="*/ 164766 w 518488"/>
                      <a:gd name="connsiteY47" fmla="*/ 47643 h 300422"/>
                      <a:gd name="connsiteX48" fmla="*/ 164766 w 518488"/>
                      <a:gd name="connsiteY48" fmla="*/ 47643 h 300422"/>
                      <a:gd name="connsiteX49" fmla="*/ 223538 w 518488"/>
                      <a:gd name="connsiteY49" fmla="*/ 59203 h 300422"/>
                      <a:gd name="connsiteX50" fmla="*/ 223538 w 518488"/>
                      <a:gd name="connsiteY50" fmla="*/ 59203 h 300422"/>
                      <a:gd name="connsiteX51" fmla="*/ 238358 w 518488"/>
                      <a:gd name="connsiteY51" fmla="*/ 64057 h 300422"/>
                      <a:gd name="connsiteX52" fmla="*/ 238358 w 518488"/>
                      <a:gd name="connsiteY52" fmla="*/ 64057 h 300422"/>
                      <a:gd name="connsiteX53" fmla="*/ 251290 w 518488"/>
                      <a:gd name="connsiteY53" fmla="*/ 55499 h 300422"/>
                      <a:gd name="connsiteX54" fmla="*/ 251290 w 518488"/>
                      <a:gd name="connsiteY54" fmla="*/ 55499 h 300422"/>
                      <a:gd name="connsiteX55" fmla="*/ 248820 w 518488"/>
                      <a:gd name="connsiteY55" fmla="*/ 37872 h 300422"/>
                      <a:gd name="connsiteX56" fmla="*/ 248820 w 518488"/>
                      <a:gd name="connsiteY56" fmla="*/ 37872 h 300422"/>
                      <a:gd name="connsiteX57" fmla="*/ 261751 w 518488"/>
                      <a:gd name="connsiteY57" fmla="*/ 25355 h 300422"/>
                      <a:gd name="connsiteX58" fmla="*/ 261751 w 518488"/>
                      <a:gd name="connsiteY58" fmla="*/ 25355 h 300422"/>
                      <a:gd name="connsiteX59" fmla="*/ 303451 w 518488"/>
                      <a:gd name="connsiteY59" fmla="*/ 13667 h 300422"/>
                      <a:gd name="connsiteX60" fmla="*/ 303451 w 518488"/>
                      <a:gd name="connsiteY60" fmla="*/ 13667 h 300422"/>
                      <a:gd name="connsiteX61" fmla="*/ 343771 w 518488"/>
                      <a:gd name="connsiteY61" fmla="*/ 3257 h 300422"/>
                      <a:gd name="connsiteX62" fmla="*/ 343771 w 518488"/>
                      <a:gd name="connsiteY62" fmla="*/ 3257 h 300422"/>
                      <a:gd name="connsiteX63" fmla="*/ 388812 w 518488"/>
                      <a:gd name="connsiteY63" fmla="*/ 11943 h 300422"/>
                      <a:gd name="connsiteX64" fmla="*/ 388812 w 518488"/>
                      <a:gd name="connsiteY64" fmla="*/ 11943 h 300422"/>
                      <a:gd name="connsiteX65" fmla="*/ 412060 w 518488"/>
                      <a:gd name="connsiteY65" fmla="*/ 20181 h 300422"/>
                      <a:gd name="connsiteX66" fmla="*/ 412060 w 518488"/>
                      <a:gd name="connsiteY66" fmla="*/ 20181 h 300422"/>
                      <a:gd name="connsiteX67" fmla="*/ 436324 w 518488"/>
                      <a:gd name="connsiteY67" fmla="*/ 11240 h 300422"/>
                      <a:gd name="connsiteX68" fmla="*/ 436324 w 518488"/>
                      <a:gd name="connsiteY68" fmla="*/ 11240 h 300422"/>
                      <a:gd name="connsiteX69" fmla="*/ 492554 w 518488"/>
                      <a:gd name="connsiteY69" fmla="*/ 0 h 300422"/>
                      <a:gd name="connsiteX70" fmla="*/ 492554 w 518488"/>
                      <a:gd name="connsiteY70" fmla="*/ 0 h 300422"/>
                      <a:gd name="connsiteX71" fmla="*/ 507882 w 518488"/>
                      <a:gd name="connsiteY71" fmla="*/ 639 h 300422"/>
                      <a:gd name="connsiteX72" fmla="*/ 507882 w 518488"/>
                      <a:gd name="connsiteY72" fmla="*/ 639 h 300422"/>
                      <a:gd name="connsiteX73" fmla="*/ 508536 w 518488"/>
                      <a:gd name="connsiteY73" fmla="*/ 958 h 300422"/>
                      <a:gd name="connsiteX74" fmla="*/ 508536 w 518488"/>
                      <a:gd name="connsiteY74" fmla="*/ 958 h 300422"/>
                      <a:gd name="connsiteX75" fmla="*/ 508609 w 518488"/>
                      <a:gd name="connsiteY75" fmla="*/ 1661 h 300422"/>
                      <a:gd name="connsiteX76" fmla="*/ 508609 w 518488"/>
                      <a:gd name="connsiteY76" fmla="*/ 1661 h 300422"/>
                      <a:gd name="connsiteX77" fmla="*/ 507229 w 518488"/>
                      <a:gd name="connsiteY77" fmla="*/ 8239 h 300422"/>
                      <a:gd name="connsiteX78" fmla="*/ 507229 w 518488"/>
                      <a:gd name="connsiteY78" fmla="*/ 8239 h 300422"/>
                      <a:gd name="connsiteX79" fmla="*/ 516528 w 518488"/>
                      <a:gd name="connsiteY79" fmla="*/ 18010 h 300422"/>
                      <a:gd name="connsiteX80" fmla="*/ 516528 w 518488"/>
                      <a:gd name="connsiteY80" fmla="*/ 18010 h 300422"/>
                      <a:gd name="connsiteX81" fmla="*/ 518489 w 518488"/>
                      <a:gd name="connsiteY81" fmla="*/ 25035 h 300422"/>
                      <a:gd name="connsiteX82" fmla="*/ 518489 w 518488"/>
                      <a:gd name="connsiteY82" fmla="*/ 25035 h 300422"/>
                      <a:gd name="connsiteX83" fmla="*/ 503088 w 518488"/>
                      <a:gd name="connsiteY83" fmla="*/ 57096 h 300422"/>
                      <a:gd name="connsiteX84" fmla="*/ 503088 w 518488"/>
                      <a:gd name="connsiteY84" fmla="*/ 57096 h 300422"/>
                      <a:gd name="connsiteX85" fmla="*/ 498874 w 518488"/>
                      <a:gd name="connsiteY85" fmla="*/ 64823 h 300422"/>
                      <a:gd name="connsiteX86" fmla="*/ 498874 w 518488"/>
                      <a:gd name="connsiteY86" fmla="*/ 64823 h 300422"/>
                      <a:gd name="connsiteX87" fmla="*/ 510135 w 518488"/>
                      <a:gd name="connsiteY87" fmla="*/ 107485 h 300422"/>
                      <a:gd name="connsiteX88" fmla="*/ 510135 w 518488"/>
                      <a:gd name="connsiteY88" fmla="*/ 107485 h 300422"/>
                      <a:gd name="connsiteX89" fmla="*/ 508246 w 518488"/>
                      <a:gd name="connsiteY89" fmla="*/ 125431 h 300422"/>
                      <a:gd name="connsiteX90" fmla="*/ 508246 w 518488"/>
                      <a:gd name="connsiteY90" fmla="*/ 125431 h 300422"/>
                      <a:gd name="connsiteX91" fmla="*/ 505776 w 518488"/>
                      <a:gd name="connsiteY91" fmla="*/ 145996 h 300422"/>
                      <a:gd name="connsiteX92" fmla="*/ 505776 w 518488"/>
                      <a:gd name="connsiteY92" fmla="*/ 145996 h 300422"/>
                      <a:gd name="connsiteX93" fmla="*/ 511369 w 518488"/>
                      <a:gd name="connsiteY93" fmla="*/ 173650 h 300422"/>
                      <a:gd name="connsiteX94" fmla="*/ 511369 w 518488"/>
                      <a:gd name="connsiteY94" fmla="*/ 173650 h 300422"/>
                      <a:gd name="connsiteX95" fmla="*/ 506575 w 518488"/>
                      <a:gd name="connsiteY95" fmla="*/ 194661 h 300422"/>
                      <a:gd name="connsiteX96" fmla="*/ 506575 w 518488"/>
                      <a:gd name="connsiteY96" fmla="*/ 194661 h 300422"/>
                      <a:gd name="connsiteX97" fmla="*/ 465529 w 518488"/>
                      <a:gd name="connsiteY97" fmla="*/ 248436 h 300422"/>
                      <a:gd name="connsiteX98" fmla="*/ 465529 w 518488"/>
                      <a:gd name="connsiteY98" fmla="*/ 248436 h 300422"/>
                      <a:gd name="connsiteX99" fmla="*/ 402906 w 518488"/>
                      <a:gd name="connsiteY99" fmla="*/ 300103 h 300422"/>
                      <a:gd name="connsiteX100" fmla="*/ 402906 w 518488"/>
                      <a:gd name="connsiteY100" fmla="*/ 300103 h 300422"/>
                      <a:gd name="connsiteX101" fmla="*/ 402179 w 518488"/>
                      <a:gd name="connsiteY101" fmla="*/ 300422 h 300422"/>
                      <a:gd name="connsiteX102" fmla="*/ 402179 w 518488"/>
                      <a:gd name="connsiteY102" fmla="*/ 300422 h 300422"/>
                      <a:gd name="connsiteX103" fmla="*/ 402179 w 518488"/>
                      <a:gd name="connsiteY103" fmla="*/ 300231 h 300422"/>
                      <a:gd name="connsiteX104" fmla="*/ 402179 w 518488"/>
                      <a:gd name="connsiteY104" fmla="*/ 300231 h 300422"/>
                      <a:gd name="connsiteX105" fmla="*/ 403124 w 518488"/>
                      <a:gd name="connsiteY105" fmla="*/ 233108 h 300422"/>
                      <a:gd name="connsiteX106" fmla="*/ 404940 w 518488"/>
                      <a:gd name="connsiteY106" fmla="*/ 236174 h 300422"/>
                      <a:gd name="connsiteX107" fmla="*/ 404940 w 518488"/>
                      <a:gd name="connsiteY107" fmla="*/ 236174 h 300422"/>
                      <a:gd name="connsiteX108" fmla="*/ 384308 w 518488"/>
                      <a:gd name="connsiteY108" fmla="*/ 254439 h 300422"/>
                      <a:gd name="connsiteX109" fmla="*/ 384308 w 518488"/>
                      <a:gd name="connsiteY109" fmla="*/ 254439 h 300422"/>
                      <a:gd name="connsiteX110" fmla="*/ 379731 w 518488"/>
                      <a:gd name="connsiteY110" fmla="*/ 287266 h 300422"/>
                      <a:gd name="connsiteX111" fmla="*/ 379731 w 518488"/>
                      <a:gd name="connsiteY111" fmla="*/ 287266 h 300422"/>
                      <a:gd name="connsiteX112" fmla="*/ 402397 w 518488"/>
                      <a:gd name="connsiteY112" fmla="*/ 298442 h 300422"/>
                      <a:gd name="connsiteX113" fmla="*/ 402397 w 518488"/>
                      <a:gd name="connsiteY113" fmla="*/ 298442 h 300422"/>
                      <a:gd name="connsiteX114" fmla="*/ 464947 w 518488"/>
                      <a:gd name="connsiteY114" fmla="*/ 246967 h 300422"/>
                      <a:gd name="connsiteX115" fmla="*/ 464947 w 518488"/>
                      <a:gd name="connsiteY115" fmla="*/ 246967 h 300422"/>
                      <a:gd name="connsiteX116" fmla="*/ 505340 w 518488"/>
                      <a:gd name="connsiteY116" fmla="*/ 194023 h 300422"/>
                      <a:gd name="connsiteX117" fmla="*/ 505340 w 518488"/>
                      <a:gd name="connsiteY117" fmla="*/ 194023 h 300422"/>
                      <a:gd name="connsiteX118" fmla="*/ 510062 w 518488"/>
                      <a:gd name="connsiteY118" fmla="*/ 173522 h 300422"/>
                      <a:gd name="connsiteX119" fmla="*/ 510062 w 518488"/>
                      <a:gd name="connsiteY119" fmla="*/ 173522 h 300422"/>
                      <a:gd name="connsiteX120" fmla="*/ 504468 w 518488"/>
                      <a:gd name="connsiteY120" fmla="*/ 145868 h 300422"/>
                      <a:gd name="connsiteX121" fmla="*/ 504468 w 518488"/>
                      <a:gd name="connsiteY121" fmla="*/ 145868 h 300422"/>
                      <a:gd name="connsiteX122" fmla="*/ 506938 w 518488"/>
                      <a:gd name="connsiteY122" fmla="*/ 125048 h 300422"/>
                      <a:gd name="connsiteX123" fmla="*/ 506938 w 518488"/>
                      <a:gd name="connsiteY123" fmla="*/ 125048 h 300422"/>
                      <a:gd name="connsiteX124" fmla="*/ 508827 w 518488"/>
                      <a:gd name="connsiteY124" fmla="*/ 107357 h 300422"/>
                      <a:gd name="connsiteX125" fmla="*/ 508827 w 518488"/>
                      <a:gd name="connsiteY125" fmla="*/ 107357 h 300422"/>
                      <a:gd name="connsiteX126" fmla="*/ 497566 w 518488"/>
                      <a:gd name="connsiteY126" fmla="*/ 64696 h 300422"/>
                      <a:gd name="connsiteX127" fmla="*/ 497566 w 518488"/>
                      <a:gd name="connsiteY127" fmla="*/ 64696 h 300422"/>
                      <a:gd name="connsiteX128" fmla="*/ 502288 w 518488"/>
                      <a:gd name="connsiteY128" fmla="*/ 55818 h 300422"/>
                      <a:gd name="connsiteX129" fmla="*/ 502288 w 518488"/>
                      <a:gd name="connsiteY129" fmla="*/ 55818 h 300422"/>
                      <a:gd name="connsiteX130" fmla="*/ 517181 w 518488"/>
                      <a:gd name="connsiteY130" fmla="*/ 24907 h 300422"/>
                      <a:gd name="connsiteX131" fmla="*/ 517181 w 518488"/>
                      <a:gd name="connsiteY131" fmla="*/ 24907 h 300422"/>
                      <a:gd name="connsiteX132" fmla="*/ 515728 w 518488"/>
                      <a:gd name="connsiteY132" fmla="*/ 19032 h 300422"/>
                      <a:gd name="connsiteX133" fmla="*/ 515728 w 518488"/>
                      <a:gd name="connsiteY133" fmla="*/ 19032 h 300422"/>
                      <a:gd name="connsiteX134" fmla="*/ 505848 w 518488"/>
                      <a:gd name="connsiteY134" fmla="*/ 8111 h 300422"/>
                      <a:gd name="connsiteX135" fmla="*/ 505848 w 518488"/>
                      <a:gd name="connsiteY135" fmla="*/ 8111 h 300422"/>
                      <a:gd name="connsiteX136" fmla="*/ 507011 w 518488"/>
                      <a:gd name="connsiteY136" fmla="*/ 1980 h 300422"/>
                      <a:gd name="connsiteX137" fmla="*/ 507011 w 518488"/>
                      <a:gd name="connsiteY137" fmla="*/ 1980 h 300422"/>
                      <a:gd name="connsiteX138" fmla="*/ 492917 w 518488"/>
                      <a:gd name="connsiteY138" fmla="*/ 1405 h 300422"/>
                      <a:gd name="connsiteX139" fmla="*/ 492917 w 518488"/>
                      <a:gd name="connsiteY139" fmla="*/ 1405 h 300422"/>
                      <a:gd name="connsiteX140" fmla="*/ 437995 w 518488"/>
                      <a:gd name="connsiteY140" fmla="*/ 12198 h 300422"/>
                      <a:gd name="connsiteX141" fmla="*/ 437995 w 518488"/>
                      <a:gd name="connsiteY141" fmla="*/ 12198 h 300422"/>
                      <a:gd name="connsiteX142" fmla="*/ 412423 w 518488"/>
                      <a:gd name="connsiteY142" fmla="*/ 21650 h 300422"/>
                      <a:gd name="connsiteX143" fmla="*/ 412423 w 518488"/>
                      <a:gd name="connsiteY143" fmla="*/ 21650 h 300422"/>
                      <a:gd name="connsiteX144" fmla="*/ 387868 w 518488"/>
                      <a:gd name="connsiteY144" fmla="*/ 12901 h 300422"/>
                      <a:gd name="connsiteX145" fmla="*/ 387868 w 518488"/>
                      <a:gd name="connsiteY145" fmla="*/ 12901 h 300422"/>
                      <a:gd name="connsiteX146" fmla="*/ 344134 w 518488"/>
                      <a:gd name="connsiteY146" fmla="*/ 4726 h 300422"/>
                      <a:gd name="connsiteX147" fmla="*/ 344134 w 518488"/>
                      <a:gd name="connsiteY147" fmla="*/ 4726 h 300422"/>
                      <a:gd name="connsiteX148" fmla="*/ 305485 w 518488"/>
                      <a:gd name="connsiteY148" fmla="*/ 14050 h 300422"/>
                      <a:gd name="connsiteX149" fmla="*/ 305485 w 518488"/>
                      <a:gd name="connsiteY149" fmla="*/ 14050 h 300422"/>
                      <a:gd name="connsiteX150" fmla="*/ 262477 w 518488"/>
                      <a:gd name="connsiteY150" fmla="*/ 26696 h 300422"/>
                      <a:gd name="connsiteX151" fmla="*/ 262477 w 518488"/>
                      <a:gd name="connsiteY151" fmla="*/ 26696 h 300422"/>
                      <a:gd name="connsiteX152" fmla="*/ 250999 w 518488"/>
                      <a:gd name="connsiteY152" fmla="*/ 37617 h 300422"/>
                      <a:gd name="connsiteX153" fmla="*/ 250999 w 518488"/>
                      <a:gd name="connsiteY153" fmla="*/ 37617 h 300422"/>
                      <a:gd name="connsiteX154" fmla="*/ 253469 w 518488"/>
                      <a:gd name="connsiteY154" fmla="*/ 55243 h 300422"/>
                      <a:gd name="connsiteX155" fmla="*/ 253469 w 518488"/>
                      <a:gd name="connsiteY155" fmla="*/ 55243 h 300422"/>
                      <a:gd name="connsiteX156" fmla="*/ 238721 w 518488"/>
                      <a:gd name="connsiteY156" fmla="*/ 65398 h 300422"/>
                      <a:gd name="connsiteX157" fmla="*/ 238721 w 518488"/>
                      <a:gd name="connsiteY157" fmla="*/ 65398 h 300422"/>
                      <a:gd name="connsiteX158" fmla="*/ 222593 w 518488"/>
                      <a:gd name="connsiteY158" fmla="*/ 60097 h 300422"/>
                      <a:gd name="connsiteX159" fmla="*/ 222593 w 518488"/>
                      <a:gd name="connsiteY159" fmla="*/ 60097 h 300422"/>
                      <a:gd name="connsiteX160" fmla="*/ 164112 w 518488"/>
                      <a:gd name="connsiteY160" fmla="*/ 48729 h 300422"/>
                      <a:gd name="connsiteX161" fmla="*/ 164112 w 518488"/>
                      <a:gd name="connsiteY161" fmla="*/ 48729 h 300422"/>
                      <a:gd name="connsiteX162" fmla="*/ 60661 w 518488"/>
                      <a:gd name="connsiteY162" fmla="*/ 32252 h 300422"/>
                      <a:gd name="connsiteX163" fmla="*/ 60661 w 518488"/>
                      <a:gd name="connsiteY163" fmla="*/ 32252 h 300422"/>
                      <a:gd name="connsiteX164" fmla="*/ 39811 w 518488"/>
                      <a:gd name="connsiteY164" fmla="*/ 28228 h 300422"/>
                      <a:gd name="connsiteX165" fmla="*/ 39811 w 518488"/>
                      <a:gd name="connsiteY165" fmla="*/ 28228 h 300422"/>
                      <a:gd name="connsiteX166" fmla="*/ 16636 w 518488"/>
                      <a:gd name="connsiteY166" fmla="*/ 30336 h 300422"/>
                      <a:gd name="connsiteX167" fmla="*/ 16636 w 518488"/>
                      <a:gd name="connsiteY167" fmla="*/ 30336 h 300422"/>
                      <a:gd name="connsiteX168" fmla="*/ 17000 w 518488"/>
                      <a:gd name="connsiteY168" fmla="*/ 35190 h 300422"/>
                      <a:gd name="connsiteX169" fmla="*/ 17000 w 518488"/>
                      <a:gd name="connsiteY169" fmla="*/ 35190 h 300422"/>
                      <a:gd name="connsiteX170" fmla="*/ 11987 w 518488"/>
                      <a:gd name="connsiteY170" fmla="*/ 72806 h 300422"/>
                      <a:gd name="connsiteX171" fmla="*/ 11987 w 518488"/>
                      <a:gd name="connsiteY171" fmla="*/ 72806 h 300422"/>
                      <a:gd name="connsiteX172" fmla="*/ 3560 w 518488"/>
                      <a:gd name="connsiteY172" fmla="*/ 112722 h 300422"/>
                      <a:gd name="connsiteX173" fmla="*/ 3560 w 518488"/>
                      <a:gd name="connsiteY173" fmla="*/ 112722 h 300422"/>
                      <a:gd name="connsiteX174" fmla="*/ 20923 w 518488"/>
                      <a:gd name="connsiteY174" fmla="*/ 114830 h 300422"/>
                      <a:gd name="connsiteX175" fmla="*/ 20923 w 518488"/>
                      <a:gd name="connsiteY175" fmla="*/ 114830 h 300422"/>
                      <a:gd name="connsiteX176" fmla="*/ 40901 w 518488"/>
                      <a:gd name="connsiteY176" fmla="*/ 112531 h 300422"/>
                      <a:gd name="connsiteX177" fmla="*/ 40901 w 518488"/>
                      <a:gd name="connsiteY177" fmla="*/ 112531 h 300422"/>
                      <a:gd name="connsiteX178" fmla="*/ 67345 w 518488"/>
                      <a:gd name="connsiteY178" fmla="*/ 110104 h 300422"/>
                      <a:gd name="connsiteX179" fmla="*/ 67345 w 518488"/>
                      <a:gd name="connsiteY179" fmla="*/ 110104 h 300422"/>
                      <a:gd name="connsiteX180" fmla="*/ 184671 w 518488"/>
                      <a:gd name="connsiteY180" fmla="*/ 135139 h 300422"/>
                      <a:gd name="connsiteX181" fmla="*/ 184671 w 518488"/>
                      <a:gd name="connsiteY181" fmla="*/ 135139 h 300422"/>
                      <a:gd name="connsiteX182" fmla="*/ 201308 w 518488"/>
                      <a:gd name="connsiteY182" fmla="*/ 139354 h 300422"/>
                      <a:gd name="connsiteX183" fmla="*/ 201308 w 518488"/>
                      <a:gd name="connsiteY183" fmla="*/ 139354 h 300422"/>
                      <a:gd name="connsiteX184" fmla="*/ 207701 w 518488"/>
                      <a:gd name="connsiteY184" fmla="*/ 139290 h 300422"/>
                      <a:gd name="connsiteX185" fmla="*/ 207701 w 518488"/>
                      <a:gd name="connsiteY185" fmla="*/ 139290 h 300422"/>
                      <a:gd name="connsiteX186" fmla="*/ 237486 w 518488"/>
                      <a:gd name="connsiteY186" fmla="*/ 148742 h 300422"/>
                      <a:gd name="connsiteX187" fmla="*/ 237486 w 518488"/>
                      <a:gd name="connsiteY187" fmla="*/ 148742 h 300422"/>
                      <a:gd name="connsiteX188" fmla="*/ 338467 w 518488"/>
                      <a:gd name="connsiteY188" fmla="*/ 224805 h 300422"/>
                      <a:gd name="connsiteX189" fmla="*/ 338467 w 518488"/>
                      <a:gd name="connsiteY189" fmla="*/ 224805 h 300422"/>
                      <a:gd name="connsiteX190" fmla="*/ 341373 w 518488"/>
                      <a:gd name="connsiteY190" fmla="*/ 224550 h 300422"/>
                      <a:gd name="connsiteX191" fmla="*/ 341373 w 518488"/>
                      <a:gd name="connsiteY191" fmla="*/ 224550 h 300422"/>
                      <a:gd name="connsiteX192" fmla="*/ 362151 w 518488"/>
                      <a:gd name="connsiteY192" fmla="*/ 222698 h 300422"/>
                      <a:gd name="connsiteX193" fmla="*/ 362151 w 518488"/>
                      <a:gd name="connsiteY193" fmla="*/ 222698 h 300422"/>
                      <a:gd name="connsiteX194" fmla="*/ 403124 w 518488"/>
                      <a:gd name="connsiteY194" fmla="*/ 233108 h 300422"/>
                      <a:gd name="connsiteX195" fmla="*/ 403124 w 518488"/>
                      <a:gd name="connsiteY195" fmla="*/ 233108 h 3004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Lst>
                    <a:rect l="l" t="t" r="r" b="b"/>
                    <a:pathLst>
                      <a:path w="518488" h="300422">
                        <a:moveTo>
                          <a:pt x="402179" y="300231"/>
                        </a:moveTo>
                        <a:cubicBezTo>
                          <a:pt x="391718" y="294482"/>
                          <a:pt x="378642" y="291545"/>
                          <a:pt x="377915" y="287330"/>
                        </a:cubicBezTo>
                        <a:lnTo>
                          <a:pt x="377915" y="287330"/>
                        </a:lnTo>
                        <a:cubicBezTo>
                          <a:pt x="377915" y="282284"/>
                          <a:pt x="382492" y="267212"/>
                          <a:pt x="382492" y="254503"/>
                        </a:cubicBezTo>
                        <a:lnTo>
                          <a:pt x="382492" y="254503"/>
                        </a:lnTo>
                        <a:cubicBezTo>
                          <a:pt x="382783" y="242624"/>
                          <a:pt x="404068" y="240005"/>
                          <a:pt x="403124" y="236237"/>
                        </a:cubicBezTo>
                        <a:lnTo>
                          <a:pt x="403124" y="236237"/>
                        </a:lnTo>
                        <a:cubicBezTo>
                          <a:pt x="403124" y="235790"/>
                          <a:pt x="402833" y="235152"/>
                          <a:pt x="401816" y="234258"/>
                        </a:cubicBezTo>
                        <a:lnTo>
                          <a:pt x="401816" y="234258"/>
                        </a:lnTo>
                        <a:cubicBezTo>
                          <a:pt x="396077" y="229148"/>
                          <a:pt x="380603" y="224614"/>
                          <a:pt x="362005" y="224678"/>
                        </a:cubicBezTo>
                        <a:lnTo>
                          <a:pt x="362005" y="224678"/>
                        </a:lnTo>
                        <a:cubicBezTo>
                          <a:pt x="355540" y="224678"/>
                          <a:pt x="348638" y="225189"/>
                          <a:pt x="341591" y="226466"/>
                        </a:cubicBezTo>
                        <a:lnTo>
                          <a:pt x="341591" y="226466"/>
                        </a:lnTo>
                        <a:cubicBezTo>
                          <a:pt x="340501" y="226658"/>
                          <a:pt x="339484" y="226722"/>
                          <a:pt x="338322" y="226722"/>
                        </a:cubicBezTo>
                        <a:lnTo>
                          <a:pt x="338322" y="226722"/>
                        </a:lnTo>
                        <a:cubicBezTo>
                          <a:pt x="308899" y="226466"/>
                          <a:pt x="254559" y="166305"/>
                          <a:pt x="236033" y="150211"/>
                        </a:cubicBezTo>
                        <a:lnTo>
                          <a:pt x="236033" y="150211"/>
                        </a:lnTo>
                        <a:cubicBezTo>
                          <a:pt x="226662" y="141972"/>
                          <a:pt x="216782" y="141206"/>
                          <a:pt x="207483" y="141206"/>
                        </a:cubicBezTo>
                        <a:lnTo>
                          <a:pt x="207483" y="141206"/>
                        </a:lnTo>
                        <a:cubicBezTo>
                          <a:pt x="205303" y="141206"/>
                          <a:pt x="203197" y="141270"/>
                          <a:pt x="201090" y="141270"/>
                        </a:cubicBezTo>
                        <a:lnTo>
                          <a:pt x="201090" y="141270"/>
                        </a:lnTo>
                        <a:cubicBezTo>
                          <a:pt x="194333" y="141270"/>
                          <a:pt x="188013" y="140823"/>
                          <a:pt x="183146" y="136608"/>
                        </a:cubicBezTo>
                        <a:lnTo>
                          <a:pt x="183146" y="136608"/>
                        </a:lnTo>
                        <a:cubicBezTo>
                          <a:pt x="173992" y="128369"/>
                          <a:pt x="112459" y="111956"/>
                          <a:pt x="67054" y="112020"/>
                        </a:cubicBezTo>
                        <a:lnTo>
                          <a:pt x="67054" y="112020"/>
                        </a:lnTo>
                        <a:cubicBezTo>
                          <a:pt x="57465" y="112020"/>
                          <a:pt x="48529" y="112722"/>
                          <a:pt x="41046" y="114446"/>
                        </a:cubicBezTo>
                        <a:lnTo>
                          <a:pt x="41046" y="114446"/>
                        </a:lnTo>
                        <a:cubicBezTo>
                          <a:pt x="33491" y="116043"/>
                          <a:pt x="26734" y="116746"/>
                          <a:pt x="20632" y="116746"/>
                        </a:cubicBezTo>
                        <a:lnTo>
                          <a:pt x="20632" y="116746"/>
                        </a:lnTo>
                        <a:cubicBezTo>
                          <a:pt x="12859" y="116746"/>
                          <a:pt x="6175" y="115596"/>
                          <a:pt x="654" y="113936"/>
                        </a:cubicBezTo>
                        <a:lnTo>
                          <a:pt x="654" y="113936"/>
                        </a:lnTo>
                        <a:cubicBezTo>
                          <a:pt x="291" y="113808"/>
                          <a:pt x="0" y="113552"/>
                          <a:pt x="0" y="113169"/>
                        </a:cubicBezTo>
                        <a:lnTo>
                          <a:pt x="0" y="113169"/>
                        </a:lnTo>
                        <a:cubicBezTo>
                          <a:pt x="0" y="112850"/>
                          <a:pt x="218" y="112531"/>
                          <a:pt x="581" y="112403"/>
                        </a:cubicBezTo>
                        <a:lnTo>
                          <a:pt x="581" y="112403"/>
                        </a:lnTo>
                        <a:cubicBezTo>
                          <a:pt x="8863" y="110040"/>
                          <a:pt x="7555" y="96820"/>
                          <a:pt x="9880" y="72934"/>
                        </a:cubicBezTo>
                        <a:lnTo>
                          <a:pt x="9880" y="72934"/>
                        </a:lnTo>
                        <a:cubicBezTo>
                          <a:pt x="11769" y="54796"/>
                          <a:pt x="14893" y="43939"/>
                          <a:pt x="14893" y="35445"/>
                        </a:cubicBezTo>
                        <a:lnTo>
                          <a:pt x="14893" y="35445"/>
                        </a:lnTo>
                        <a:cubicBezTo>
                          <a:pt x="14893" y="33529"/>
                          <a:pt x="14748" y="31805"/>
                          <a:pt x="14384" y="30080"/>
                        </a:cubicBezTo>
                        <a:lnTo>
                          <a:pt x="14384" y="30080"/>
                        </a:lnTo>
                        <a:cubicBezTo>
                          <a:pt x="14312" y="29633"/>
                          <a:pt x="14602" y="29250"/>
                          <a:pt x="15111" y="29186"/>
                        </a:cubicBezTo>
                        <a:lnTo>
                          <a:pt x="15111" y="29186"/>
                        </a:lnTo>
                        <a:cubicBezTo>
                          <a:pt x="22739" y="27909"/>
                          <a:pt x="31384" y="26887"/>
                          <a:pt x="39448" y="26887"/>
                        </a:cubicBezTo>
                        <a:lnTo>
                          <a:pt x="39448" y="26887"/>
                        </a:lnTo>
                        <a:cubicBezTo>
                          <a:pt x="47875" y="26887"/>
                          <a:pt x="55721" y="27973"/>
                          <a:pt x="61315" y="31166"/>
                        </a:cubicBezTo>
                        <a:lnTo>
                          <a:pt x="61315" y="31166"/>
                        </a:lnTo>
                        <a:cubicBezTo>
                          <a:pt x="79404" y="41704"/>
                          <a:pt x="142971" y="35254"/>
                          <a:pt x="164766" y="47643"/>
                        </a:cubicBezTo>
                        <a:lnTo>
                          <a:pt x="164766" y="47643"/>
                        </a:lnTo>
                        <a:cubicBezTo>
                          <a:pt x="185543" y="59714"/>
                          <a:pt x="213948" y="51284"/>
                          <a:pt x="223538" y="59203"/>
                        </a:cubicBezTo>
                        <a:lnTo>
                          <a:pt x="223538" y="59203"/>
                        </a:lnTo>
                        <a:cubicBezTo>
                          <a:pt x="227025" y="62269"/>
                          <a:pt x="232910" y="64057"/>
                          <a:pt x="238358" y="64057"/>
                        </a:cubicBezTo>
                        <a:lnTo>
                          <a:pt x="238358" y="64057"/>
                        </a:lnTo>
                        <a:cubicBezTo>
                          <a:pt x="245405" y="63993"/>
                          <a:pt x="251290" y="61311"/>
                          <a:pt x="251290" y="55499"/>
                        </a:cubicBezTo>
                        <a:lnTo>
                          <a:pt x="251290" y="55499"/>
                        </a:lnTo>
                        <a:cubicBezTo>
                          <a:pt x="251290" y="49943"/>
                          <a:pt x="248892" y="43492"/>
                          <a:pt x="248820" y="37872"/>
                        </a:cubicBezTo>
                        <a:lnTo>
                          <a:pt x="248820" y="37872"/>
                        </a:lnTo>
                        <a:cubicBezTo>
                          <a:pt x="248674" y="32188"/>
                          <a:pt x="251725" y="27143"/>
                          <a:pt x="261751" y="25355"/>
                        </a:cubicBezTo>
                        <a:lnTo>
                          <a:pt x="261751" y="25355"/>
                        </a:lnTo>
                        <a:cubicBezTo>
                          <a:pt x="281729" y="21778"/>
                          <a:pt x="298293" y="26568"/>
                          <a:pt x="303451" y="13667"/>
                        </a:cubicBezTo>
                        <a:lnTo>
                          <a:pt x="303451" y="13667"/>
                        </a:lnTo>
                        <a:cubicBezTo>
                          <a:pt x="306938" y="6067"/>
                          <a:pt x="324955" y="3385"/>
                          <a:pt x="343771" y="3257"/>
                        </a:cubicBezTo>
                        <a:lnTo>
                          <a:pt x="343771" y="3257"/>
                        </a:lnTo>
                        <a:cubicBezTo>
                          <a:pt x="362659" y="3321"/>
                          <a:pt x="382201" y="6195"/>
                          <a:pt x="388812" y="11943"/>
                        </a:cubicBezTo>
                        <a:lnTo>
                          <a:pt x="388812" y="11943"/>
                        </a:lnTo>
                        <a:cubicBezTo>
                          <a:pt x="394842" y="17243"/>
                          <a:pt x="403342" y="20181"/>
                          <a:pt x="412060" y="20181"/>
                        </a:cubicBezTo>
                        <a:lnTo>
                          <a:pt x="412060" y="20181"/>
                        </a:lnTo>
                        <a:cubicBezTo>
                          <a:pt x="420559" y="20181"/>
                          <a:pt x="429277" y="17371"/>
                          <a:pt x="436324" y="11240"/>
                        </a:cubicBezTo>
                        <a:lnTo>
                          <a:pt x="436324" y="11240"/>
                        </a:lnTo>
                        <a:cubicBezTo>
                          <a:pt x="445187" y="3513"/>
                          <a:pt x="470396" y="64"/>
                          <a:pt x="492554" y="0"/>
                        </a:cubicBezTo>
                        <a:lnTo>
                          <a:pt x="492554" y="0"/>
                        </a:lnTo>
                        <a:cubicBezTo>
                          <a:pt x="497930" y="0"/>
                          <a:pt x="503160" y="256"/>
                          <a:pt x="507882" y="639"/>
                        </a:cubicBezTo>
                        <a:lnTo>
                          <a:pt x="507882" y="639"/>
                        </a:lnTo>
                        <a:cubicBezTo>
                          <a:pt x="508173" y="639"/>
                          <a:pt x="508391" y="766"/>
                          <a:pt x="508536" y="958"/>
                        </a:cubicBezTo>
                        <a:lnTo>
                          <a:pt x="508536" y="958"/>
                        </a:lnTo>
                        <a:cubicBezTo>
                          <a:pt x="508681" y="1150"/>
                          <a:pt x="508681" y="1405"/>
                          <a:pt x="508609" y="1661"/>
                        </a:cubicBezTo>
                        <a:lnTo>
                          <a:pt x="508609" y="1661"/>
                        </a:lnTo>
                        <a:cubicBezTo>
                          <a:pt x="507592" y="4343"/>
                          <a:pt x="507229" y="6514"/>
                          <a:pt x="507229" y="8239"/>
                        </a:cubicBezTo>
                        <a:lnTo>
                          <a:pt x="507229" y="8239"/>
                        </a:lnTo>
                        <a:cubicBezTo>
                          <a:pt x="507301" y="15392"/>
                          <a:pt x="513621" y="15647"/>
                          <a:pt x="516528" y="18010"/>
                        </a:cubicBezTo>
                        <a:lnTo>
                          <a:pt x="516528" y="18010"/>
                        </a:lnTo>
                        <a:cubicBezTo>
                          <a:pt x="517908" y="19351"/>
                          <a:pt x="518489" y="21778"/>
                          <a:pt x="518489" y="25035"/>
                        </a:cubicBezTo>
                        <a:lnTo>
                          <a:pt x="518489" y="25035"/>
                        </a:lnTo>
                        <a:cubicBezTo>
                          <a:pt x="518489" y="33402"/>
                          <a:pt x="514276" y="47196"/>
                          <a:pt x="503088" y="57096"/>
                        </a:cubicBezTo>
                        <a:lnTo>
                          <a:pt x="503088" y="57096"/>
                        </a:lnTo>
                        <a:cubicBezTo>
                          <a:pt x="499964" y="59842"/>
                          <a:pt x="498874" y="62205"/>
                          <a:pt x="498874" y="64823"/>
                        </a:cubicBezTo>
                        <a:lnTo>
                          <a:pt x="498874" y="64823"/>
                        </a:lnTo>
                        <a:cubicBezTo>
                          <a:pt x="498729" y="72806"/>
                          <a:pt x="510135" y="83536"/>
                          <a:pt x="510135" y="107485"/>
                        </a:cubicBezTo>
                        <a:lnTo>
                          <a:pt x="510135" y="107485"/>
                        </a:lnTo>
                        <a:cubicBezTo>
                          <a:pt x="510135" y="112786"/>
                          <a:pt x="509626" y="118725"/>
                          <a:pt x="508246" y="125431"/>
                        </a:cubicBezTo>
                        <a:lnTo>
                          <a:pt x="508246" y="125431"/>
                        </a:lnTo>
                        <a:cubicBezTo>
                          <a:pt x="506429" y="134309"/>
                          <a:pt x="505776" y="140887"/>
                          <a:pt x="505776" y="145996"/>
                        </a:cubicBezTo>
                        <a:lnTo>
                          <a:pt x="505776" y="145996"/>
                        </a:lnTo>
                        <a:cubicBezTo>
                          <a:pt x="505776" y="160813"/>
                          <a:pt x="511369" y="163240"/>
                          <a:pt x="511369" y="173650"/>
                        </a:cubicBezTo>
                        <a:lnTo>
                          <a:pt x="511369" y="173650"/>
                        </a:lnTo>
                        <a:cubicBezTo>
                          <a:pt x="511369" y="178439"/>
                          <a:pt x="510135" y="184762"/>
                          <a:pt x="506575" y="194661"/>
                        </a:cubicBezTo>
                        <a:lnTo>
                          <a:pt x="506575" y="194661"/>
                        </a:lnTo>
                        <a:cubicBezTo>
                          <a:pt x="492917" y="232789"/>
                          <a:pt x="497203" y="228893"/>
                          <a:pt x="465529" y="248436"/>
                        </a:cubicBezTo>
                        <a:lnTo>
                          <a:pt x="465529" y="248436"/>
                        </a:lnTo>
                        <a:cubicBezTo>
                          <a:pt x="447149" y="259804"/>
                          <a:pt x="424192" y="276728"/>
                          <a:pt x="402906" y="300103"/>
                        </a:cubicBezTo>
                        <a:lnTo>
                          <a:pt x="402906" y="300103"/>
                        </a:lnTo>
                        <a:cubicBezTo>
                          <a:pt x="402761" y="300294"/>
                          <a:pt x="402470" y="300422"/>
                          <a:pt x="402179" y="300422"/>
                        </a:cubicBezTo>
                        <a:lnTo>
                          <a:pt x="402179" y="300422"/>
                        </a:lnTo>
                        <a:cubicBezTo>
                          <a:pt x="402470" y="300358"/>
                          <a:pt x="402325" y="300294"/>
                          <a:pt x="402179" y="300231"/>
                        </a:cubicBezTo>
                        <a:lnTo>
                          <a:pt x="402179" y="300231"/>
                        </a:lnTo>
                        <a:close/>
                        <a:moveTo>
                          <a:pt x="403124" y="233108"/>
                        </a:moveTo>
                        <a:cubicBezTo>
                          <a:pt x="404286" y="234130"/>
                          <a:pt x="404940" y="235152"/>
                          <a:pt x="404940" y="236174"/>
                        </a:cubicBezTo>
                        <a:lnTo>
                          <a:pt x="404940" y="236174"/>
                        </a:lnTo>
                        <a:cubicBezTo>
                          <a:pt x="403996" y="242560"/>
                          <a:pt x="384017" y="244029"/>
                          <a:pt x="384308" y="254439"/>
                        </a:cubicBezTo>
                        <a:lnTo>
                          <a:pt x="384308" y="254439"/>
                        </a:lnTo>
                        <a:cubicBezTo>
                          <a:pt x="384308" y="267340"/>
                          <a:pt x="379731" y="282731"/>
                          <a:pt x="379731" y="287266"/>
                        </a:cubicBezTo>
                        <a:lnTo>
                          <a:pt x="379731" y="287266"/>
                        </a:lnTo>
                        <a:cubicBezTo>
                          <a:pt x="379005" y="288799"/>
                          <a:pt x="391936" y="293269"/>
                          <a:pt x="402397" y="298442"/>
                        </a:cubicBezTo>
                        <a:lnTo>
                          <a:pt x="402397" y="298442"/>
                        </a:lnTo>
                        <a:cubicBezTo>
                          <a:pt x="423683" y="275195"/>
                          <a:pt x="446567" y="258335"/>
                          <a:pt x="464947" y="246967"/>
                        </a:cubicBezTo>
                        <a:lnTo>
                          <a:pt x="464947" y="246967"/>
                        </a:lnTo>
                        <a:cubicBezTo>
                          <a:pt x="496767" y="227169"/>
                          <a:pt x="491319" y="232533"/>
                          <a:pt x="505340" y="194023"/>
                        </a:cubicBezTo>
                        <a:lnTo>
                          <a:pt x="505340" y="194023"/>
                        </a:lnTo>
                        <a:cubicBezTo>
                          <a:pt x="508899" y="184187"/>
                          <a:pt x="510062" y="177992"/>
                          <a:pt x="510062" y="173522"/>
                        </a:cubicBezTo>
                        <a:lnTo>
                          <a:pt x="510062" y="173522"/>
                        </a:lnTo>
                        <a:cubicBezTo>
                          <a:pt x="510135" y="163942"/>
                          <a:pt x="504468" y="161132"/>
                          <a:pt x="504468" y="145868"/>
                        </a:cubicBezTo>
                        <a:lnTo>
                          <a:pt x="504468" y="145868"/>
                        </a:lnTo>
                        <a:cubicBezTo>
                          <a:pt x="504468" y="140631"/>
                          <a:pt x="505122" y="133989"/>
                          <a:pt x="506938" y="125048"/>
                        </a:cubicBezTo>
                        <a:lnTo>
                          <a:pt x="506938" y="125048"/>
                        </a:lnTo>
                        <a:cubicBezTo>
                          <a:pt x="508246" y="118406"/>
                          <a:pt x="508827" y="112594"/>
                          <a:pt x="508827" y="107357"/>
                        </a:cubicBezTo>
                        <a:lnTo>
                          <a:pt x="508827" y="107357"/>
                        </a:lnTo>
                        <a:cubicBezTo>
                          <a:pt x="508827" y="83791"/>
                          <a:pt x="497712" y="73828"/>
                          <a:pt x="497566" y="64696"/>
                        </a:cubicBezTo>
                        <a:lnTo>
                          <a:pt x="497566" y="64696"/>
                        </a:lnTo>
                        <a:cubicBezTo>
                          <a:pt x="497566" y="61630"/>
                          <a:pt x="498947" y="58756"/>
                          <a:pt x="502288" y="55818"/>
                        </a:cubicBezTo>
                        <a:lnTo>
                          <a:pt x="502288" y="55818"/>
                        </a:lnTo>
                        <a:cubicBezTo>
                          <a:pt x="513113" y="46366"/>
                          <a:pt x="517181" y="32827"/>
                          <a:pt x="517181" y="24907"/>
                        </a:cubicBezTo>
                        <a:lnTo>
                          <a:pt x="517181" y="24907"/>
                        </a:lnTo>
                        <a:cubicBezTo>
                          <a:pt x="517181" y="21842"/>
                          <a:pt x="516455" y="19607"/>
                          <a:pt x="515728" y="19032"/>
                        </a:cubicBezTo>
                        <a:lnTo>
                          <a:pt x="515728" y="19032"/>
                        </a:lnTo>
                        <a:cubicBezTo>
                          <a:pt x="514130" y="17435"/>
                          <a:pt x="505848" y="16413"/>
                          <a:pt x="505848" y="8111"/>
                        </a:cubicBezTo>
                        <a:lnTo>
                          <a:pt x="505848" y="8111"/>
                        </a:lnTo>
                        <a:cubicBezTo>
                          <a:pt x="505848" y="6387"/>
                          <a:pt x="506211" y="4343"/>
                          <a:pt x="507011" y="1980"/>
                        </a:cubicBezTo>
                        <a:lnTo>
                          <a:pt x="507011" y="1980"/>
                        </a:lnTo>
                        <a:cubicBezTo>
                          <a:pt x="502652" y="1597"/>
                          <a:pt x="497857" y="1405"/>
                          <a:pt x="492917" y="1405"/>
                        </a:cubicBezTo>
                        <a:lnTo>
                          <a:pt x="492917" y="1405"/>
                        </a:lnTo>
                        <a:cubicBezTo>
                          <a:pt x="471050" y="1341"/>
                          <a:pt x="445841" y="5109"/>
                          <a:pt x="437995" y="12198"/>
                        </a:cubicBezTo>
                        <a:lnTo>
                          <a:pt x="437995" y="12198"/>
                        </a:lnTo>
                        <a:cubicBezTo>
                          <a:pt x="430585" y="18712"/>
                          <a:pt x="421359" y="21650"/>
                          <a:pt x="412423" y="21650"/>
                        </a:cubicBezTo>
                        <a:lnTo>
                          <a:pt x="412423" y="21650"/>
                        </a:lnTo>
                        <a:cubicBezTo>
                          <a:pt x="403197" y="21650"/>
                          <a:pt x="394261" y="18521"/>
                          <a:pt x="387868" y="12901"/>
                        </a:cubicBezTo>
                        <a:lnTo>
                          <a:pt x="387868" y="12901"/>
                        </a:lnTo>
                        <a:cubicBezTo>
                          <a:pt x="382274" y="7855"/>
                          <a:pt x="362732" y="4662"/>
                          <a:pt x="344134" y="4726"/>
                        </a:cubicBezTo>
                        <a:lnTo>
                          <a:pt x="344134" y="4726"/>
                        </a:lnTo>
                        <a:cubicBezTo>
                          <a:pt x="325536" y="4598"/>
                          <a:pt x="307737" y="8047"/>
                          <a:pt x="305485" y="14050"/>
                        </a:cubicBezTo>
                        <a:lnTo>
                          <a:pt x="305485" y="14050"/>
                        </a:lnTo>
                        <a:cubicBezTo>
                          <a:pt x="299237" y="28420"/>
                          <a:pt x="281584" y="23119"/>
                          <a:pt x="262477" y="26696"/>
                        </a:cubicBezTo>
                        <a:lnTo>
                          <a:pt x="262477" y="26696"/>
                        </a:lnTo>
                        <a:cubicBezTo>
                          <a:pt x="252961" y="28548"/>
                          <a:pt x="251072" y="32380"/>
                          <a:pt x="250999" y="37617"/>
                        </a:cubicBezTo>
                        <a:lnTo>
                          <a:pt x="250999" y="37617"/>
                        </a:lnTo>
                        <a:cubicBezTo>
                          <a:pt x="250999" y="42854"/>
                          <a:pt x="253396" y="49304"/>
                          <a:pt x="253469" y="55243"/>
                        </a:cubicBezTo>
                        <a:lnTo>
                          <a:pt x="253469" y="55243"/>
                        </a:lnTo>
                        <a:cubicBezTo>
                          <a:pt x="253469" y="62269"/>
                          <a:pt x="246204" y="65398"/>
                          <a:pt x="238721" y="65398"/>
                        </a:cubicBezTo>
                        <a:lnTo>
                          <a:pt x="238721" y="65398"/>
                        </a:lnTo>
                        <a:cubicBezTo>
                          <a:pt x="232837" y="65398"/>
                          <a:pt x="226589" y="63546"/>
                          <a:pt x="222593" y="60097"/>
                        </a:cubicBezTo>
                        <a:lnTo>
                          <a:pt x="222593" y="60097"/>
                        </a:lnTo>
                        <a:cubicBezTo>
                          <a:pt x="215038" y="53008"/>
                          <a:pt x="185688" y="60991"/>
                          <a:pt x="164112" y="48729"/>
                        </a:cubicBezTo>
                        <a:lnTo>
                          <a:pt x="164112" y="48729"/>
                        </a:lnTo>
                        <a:cubicBezTo>
                          <a:pt x="143553" y="36723"/>
                          <a:pt x="80058" y="43237"/>
                          <a:pt x="60661" y="32252"/>
                        </a:cubicBezTo>
                        <a:lnTo>
                          <a:pt x="60661" y="32252"/>
                        </a:lnTo>
                        <a:cubicBezTo>
                          <a:pt x="55648" y="29314"/>
                          <a:pt x="48020" y="28228"/>
                          <a:pt x="39811" y="28228"/>
                        </a:cubicBezTo>
                        <a:lnTo>
                          <a:pt x="39811" y="28228"/>
                        </a:lnTo>
                        <a:cubicBezTo>
                          <a:pt x="32183" y="28228"/>
                          <a:pt x="23974" y="29123"/>
                          <a:pt x="16636" y="30336"/>
                        </a:cubicBezTo>
                        <a:lnTo>
                          <a:pt x="16636" y="30336"/>
                        </a:lnTo>
                        <a:cubicBezTo>
                          <a:pt x="16927" y="31933"/>
                          <a:pt x="17000" y="33529"/>
                          <a:pt x="17000" y="35190"/>
                        </a:cubicBezTo>
                        <a:lnTo>
                          <a:pt x="17000" y="35190"/>
                        </a:lnTo>
                        <a:cubicBezTo>
                          <a:pt x="17000" y="44003"/>
                          <a:pt x="13803" y="54796"/>
                          <a:pt x="11987" y="72806"/>
                        </a:cubicBezTo>
                        <a:lnTo>
                          <a:pt x="11987" y="72806"/>
                        </a:lnTo>
                        <a:cubicBezTo>
                          <a:pt x="9590" y="94712"/>
                          <a:pt x="11406" y="107996"/>
                          <a:pt x="3560" y="112722"/>
                        </a:cubicBezTo>
                        <a:lnTo>
                          <a:pt x="3560" y="112722"/>
                        </a:lnTo>
                        <a:cubicBezTo>
                          <a:pt x="8500" y="113999"/>
                          <a:pt x="14312" y="114830"/>
                          <a:pt x="20923" y="114830"/>
                        </a:cubicBezTo>
                        <a:lnTo>
                          <a:pt x="20923" y="114830"/>
                        </a:lnTo>
                        <a:cubicBezTo>
                          <a:pt x="26880" y="114830"/>
                          <a:pt x="33491" y="114127"/>
                          <a:pt x="40901" y="112531"/>
                        </a:cubicBezTo>
                        <a:lnTo>
                          <a:pt x="40901" y="112531"/>
                        </a:lnTo>
                        <a:cubicBezTo>
                          <a:pt x="48602" y="110806"/>
                          <a:pt x="57683" y="110104"/>
                          <a:pt x="67345" y="110104"/>
                        </a:cubicBezTo>
                        <a:lnTo>
                          <a:pt x="67345" y="110104"/>
                        </a:lnTo>
                        <a:cubicBezTo>
                          <a:pt x="113331" y="110168"/>
                          <a:pt x="174355" y="126198"/>
                          <a:pt x="184671" y="135139"/>
                        </a:cubicBezTo>
                        <a:lnTo>
                          <a:pt x="184671" y="135139"/>
                        </a:lnTo>
                        <a:cubicBezTo>
                          <a:pt x="188885" y="138843"/>
                          <a:pt x="194551" y="139354"/>
                          <a:pt x="201308" y="139354"/>
                        </a:cubicBezTo>
                        <a:lnTo>
                          <a:pt x="201308" y="139354"/>
                        </a:lnTo>
                        <a:cubicBezTo>
                          <a:pt x="203342" y="139354"/>
                          <a:pt x="205449" y="139290"/>
                          <a:pt x="207701" y="139290"/>
                        </a:cubicBezTo>
                        <a:lnTo>
                          <a:pt x="207701" y="139290"/>
                        </a:lnTo>
                        <a:cubicBezTo>
                          <a:pt x="217072" y="139290"/>
                          <a:pt x="227752" y="140120"/>
                          <a:pt x="237486" y="148742"/>
                        </a:cubicBezTo>
                        <a:lnTo>
                          <a:pt x="237486" y="148742"/>
                        </a:lnTo>
                        <a:cubicBezTo>
                          <a:pt x="255866" y="165028"/>
                          <a:pt x="311079" y="224997"/>
                          <a:pt x="338467" y="224805"/>
                        </a:cubicBezTo>
                        <a:lnTo>
                          <a:pt x="338467" y="224805"/>
                        </a:lnTo>
                        <a:cubicBezTo>
                          <a:pt x="339484" y="224805"/>
                          <a:pt x="340429" y="224742"/>
                          <a:pt x="341373" y="224550"/>
                        </a:cubicBezTo>
                        <a:lnTo>
                          <a:pt x="341373" y="224550"/>
                        </a:lnTo>
                        <a:cubicBezTo>
                          <a:pt x="348493" y="223273"/>
                          <a:pt x="355540" y="222762"/>
                          <a:pt x="362151" y="222698"/>
                        </a:cubicBezTo>
                        <a:lnTo>
                          <a:pt x="362151" y="222698"/>
                        </a:lnTo>
                        <a:cubicBezTo>
                          <a:pt x="381039" y="223081"/>
                          <a:pt x="396731" y="227488"/>
                          <a:pt x="403124" y="233108"/>
                        </a:cubicBezTo>
                        <a:lnTo>
                          <a:pt x="403124" y="233108"/>
                        </a:lnTo>
                        <a:close/>
                      </a:path>
                    </a:pathLst>
                  </a:custGeom>
                  <a:solidFill>
                    <a:srgbClr val="93C353"/>
                  </a:solidFill>
                  <a:ln w="7260" cap="flat">
                    <a:noFill/>
                    <a:prstDash val="solid"/>
                    <a:miter/>
                  </a:ln>
                </xdr:spPr>
                <xdr:txBody>
                  <a:bodyPr rtlCol="0" anchor="ctr"/>
                  <a:lstStyle/>
                  <a:p>
                    <a:endParaRPr lang="pt-BR"/>
                  </a:p>
                </xdr:txBody>
              </xdr:sp>
            </xdr:grpSp>
            <xdr:grpSp>
              <xdr:nvGrpSpPr>
                <xdr:cNvPr id="53" name="Gráfico 53">
                  <a:extLst>
                    <a:ext uri="{FF2B5EF4-FFF2-40B4-BE49-F238E27FC236}">
                      <a16:creationId xmlns:a16="http://schemas.microsoft.com/office/drawing/2014/main" id="{25446954-25CB-5BE5-B1DB-632755F74E6D}"/>
                    </a:ext>
                  </a:extLst>
                </xdr:cNvPr>
                <xdr:cNvGrpSpPr/>
              </xdr:nvGrpSpPr>
              <xdr:grpSpPr>
                <a:xfrm>
                  <a:off x="11944396" y="9514093"/>
                  <a:ext cx="774802" cy="583983"/>
                  <a:chOff x="11944396" y="9514093"/>
                  <a:chExt cx="774802" cy="583983"/>
                </a:xfrm>
                <a:solidFill>
                  <a:srgbClr val="668EB4"/>
                </a:solidFill>
              </xdr:grpSpPr>
              <xdr:sp macro="" textlink="">
                <xdr:nvSpPr>
                  <xdr:cNvPr id="129" name="Freeform: Shape 128">
                    <a:extLst>
                      <a:ext uri="{FF2B5EF4-FFF2-40B4-BE49-F238E27FC236}">
                        <a16:creationId xmlns:a16="http://schemas.microsoft.com/office/drawing/2014/main" id="{5C4F0013-D6B7-F75D-ABCD-90A5F5C895CE}"/>
                      </a:ext>
                    </a:extLst>
                  </xdr:cNvPr>
                  <xdr:cNvSpPr/>
                </xdr:nvSpPr>
                <xdr:spPr>
                  <a:xfrm>
                    <a:off x="11945375" y="9514894"/>
                    <a:ext cx="773109" cy="582526"/>
                  </a:xfrm>
                  <a:custGeom>
                    <a:avLst/>
                    <a:gdLst>
                      <a:gd name="connsiteX0" fmla="*/ 747888 w 773109"/>
                      <a:gd name="connsiteY0" fmla="*/ 176170 h 582526"/>
                      <a:gd name="connsiteX1" fmla="*/ 752465 w 773109"/>
                      <a:gd name="connsiteY1" fmla="*/ 143344 h 582526"/>
                      <a:gd name="connsiteX2" fmla="*/ 771571 w 773109"/>
                      <a:gd name="connsiteY2" fmla="*/ 122523 h 582526"/>
                      <a:gd name="connsiteX3" fmla="*/ 710547 w 773109"/>
                      <a:gd name="connsiteY3" fmla="*/ 114476 h 582526"/>
                      <a:gd name="connsiteX4" fmla="*/ 605861 w 773109"/>
                      <a:gd name="connsiteY4" fmla="*/ 38413 h 582526"/>
                      <a:gd name="connsiteX5" fmla="*/ 553046 w 773109"/>
                      <a:gd name="connsiteY5" fmla="*/ 24810 h 582526"/>
                      <a:gd name="connsiteX6" fmla="*/ 410075 w 773109"/>
                      <a:gd name="connsiteY6" fmla="*/ 2393 h 582526"/>
                      <a:gd name="connsiteX7" fmla="*/ 370191 w 773109"/>
                      <a:gd name="connsiteY7" fmla="*/ 1946 h 582526"/>
                      <a:gd name="connsiteX8" fmla="*/ 365396 w 773109"/>
                      <a:gd name="connsiteY8" fmla="*/ 2585 h 582526"/>
                      <a:gd name="connsiteX9" fmla="*/ 300231 w 773109"/>
                      <a:gd name="connsiteY9" fmla="*/ 28003 h 582526"/>
                      <a:gd name="connsiteX10" fmla="*/ 236300 w 773109"/>
                      <a:gd name="connsiteY10" fmla="*/ 66322 h 582526"/>
                      <a:gd name="connsiteX11" fmla="*/ 72988 w 773109"/>
                      <a:gd name="connsiteY11" fmla="*/ 204846 h 582526"/>
                      <a:gd name="connsiteX12" fmla="*/ 485 w 773109"/>
                      <a:gd name="connsiteY12" fmla="*/ 273245 h 582526"/>
                      <a:gd name="connsiteX13" fmla="*/ 55044 w 773109"/>
                      <a:gd name="connsiteY13" fmla="*/ 258237 h 582526"/>
                      <a:gd name="connsiteX14" fmla="*/ 146290 w 773109"/>
                      <a:gd name="connsiteY14" fmla="*/ 316610 h 582526"/>
                      <a:gd name="connsiteX15" fmla="*/ 156460 w 773109"/>
                      <a:gd name="connsiteY15" fmla="*/ 346307 h 582526"/>
                      <a:gd name="connsiteX16" fmla="*/ 181742 w 773109"/>
                      <a:gd name="connsiteY16" fmla="*/ 328425 h 582526"/>
                      <a:gd name="connsiteX17" fmla="*/ 224532 w 773109"/>
                      <a:gd name="connsiteY17" fmla="*/ 356015 h 582526"/>
                      <a:gd name="connsiteX18" fmla="*/ 255044 w 773109"/>
                      <a:gd name="connsiteY18" fmla="*/ 368916 h 582526"/>
                      <a:gd name="connsiteX19" fmla="*/ 299868 w 773109"/>
                      <a:gd name="connsiteY19" fmla="*/ 384690 h 582526"/>
                      <a:gd name="connsiteX20" fmla="*/ 340986 w 773109"/>
                      <a:gd name="connsiteY20" fmla="*/ 423009 h 582526"/>
                      <a:gd name="connsiteX21" fmla="*/ 381669 w 773109"/>
                      <a:gd name="connsiteY21" fmla="*/ 442361 h 582526"/>
                      <a:gd name="connsiteX22" fmla="*/ 435865 w 773109"/>
                      <a:gd name="connsiteY22" fmla="*/ 492111 h 582526"/>
                      <a:gd name="connsiteX23" fmla="*/ 437463 w 773109"/>
                      <a:gd name="connsiteY23" fmla="*/ 507120 h 582526"/>
                      <a:gd name="connsiteX24" fmla="*/ 405716 w 773109"/>
                      <a:gd name="connsiteY24" fmla="*/ 533624 h 582526"/>
                      <a:gd name="connsiteX25" fmla="*/ 417485 w 773109"/>
                      <a:gd name="connsiteY25" fmla="*/ 581268 h 582526"/>
                      <a:gd name="connsiteX26" fmla="*/ 500957 w 773109"/>
                      <a:gd name="connsiteY26" fmla="*/ 488918 h 582526"/>
                      <a:gd name="connsiteX27" fmla="*/ 601139 w 773109"/>
                      <a:gd name="connsiteY27" fmla="*/ 398677 h 582526"/>
                      <a:gd name="connsiteX28" fmla="*/ 730235 w 773109"/>
                      <a:gd name="connsiteY28" fmla="*/ 250126 h 582526"/>
                      <a:gd name="connsiteX29" fmla="*/ 771644 w 773109"/>
                      <a:gd name="connsiteY29" fmla="*/ 188496 h 582526"/>
                      <a:gd name="connsiteX30" fmla="*/ 747888 w 773109"/>
                      <a:gd name="connsiteY30" fmla="*/ 176170 h 5825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Lst>
                    <a:rect l="l" t="t" r="r" b="b"/>
                    <a:pathLst>
                      <a:path w="773109" h="582526">
                        <a:moveTo>
                          <a:pt x="747888" y="176170"/>
                        </a:moveTo>
                        <a:cubicBezTo>
                          <a:pt x="747888" y="171380"/>
                          <a:pt x="752465" y="156180"/>
                          <a:pt x="752465" y="143344"/>
                        </a:cubicBezTo>
                        <a:cubicBezTo>
                          <a:pt x="752465" y="130507"/>
                          <a:pt x="779781" y="129740"/>
                          <a:pt x="771571" y="122523"/>
                        </a:cubicBezTo>
                        <a:cubicBezTo>
                          <a:pt x="763362" y="115307"/>
                          <a:pt x="737863" y="109686"/>
                          <a:pt x="710547" y="114476"/>
                        </a:cubicBezTo>
                        <a:cubicBezTo>
                          <a:pt x="683231" y="119266"/>
                          <a:pt x="624967" y="55273"/>
                          <a:pt x="605861" y="38413"/>
                        </a:cubicBezTo>
                        <a:cubicBezTo>
                          <a:pt x="586755" y="21616"/>
                          <a:pt x="564888" y="35220"/>
                          <a:pt x="553046" y="24810"/>
                        </a:cubicBezTo>
                        <a:cubicBezTo>
                          <a:pt x="541204" y="14400"/>
                          <a:pt x="453809" y="-7187"/>
                          <a:pt x="410075" y="2393"/>
                        </a:cubicBezTo>
                        <a:cubicBezTo>
                          <a:pt x="393002" y="6161"/>
                          <a:pt x="379853" y="4884"/>
                          <a:pt x="370191" y="1946"/>
                        </a:cubicBezTo>
                        <a:cubicBezTo>
                          <a:pt x="368811" y="2393"/>
                          <a:pt x="367285" y="2585"/>
                          <a:pt x="365396" y="2585"/>
                        </a:cubicBezTo>
                        <a:cubicBezTo>
                          <a:pt x="350721" y="2585"/>
                          <a:pt x="329145" y="23724"/>
                          <a:pt x="300231" y="28003"/>
                        </a:cubicBezTo>
                        <a:cubicBezTo>
                          <a:pt x="271317" y="32282"/>
                          <a:pt x="277419" y="48057"/>
                          <a:pt x="236300" y="66322"/>
                        </a:cubicBezTo>
                        <a:cubicBezTo>
                          <a:pt x="195182" y="84587"/>
                          <a:pt x="102338" y="173360"/>
                          <a:pt x="72988" y="204846"/>
                        </a:cubicBezTo>
                        <a:cubicBezTo>
                          <a:pt x="43638" y="236331"/>
                          <a:pt x="-5399" y="268008"/>
                          <a:pt x="485" y="273245"/>
                        </a:cubicBezTo>
                        <a:cubicBezTo>
                          <a:pt x="6370" y="278418"/>
                          <a:pt x="34702" y="262835"/>
                          <a:pt x="55044" y="258237"/>
                        </a:cubicBezTo>
                        <a:cubicBezTo>
                          <a:pt x="75385" y="253575"/>
                          <a:pt x="134230" y="306008"/>
                          <a:pt x="146290" y="316610"/>
                        </a:cubicBezTo>
                        <a:cubicBezTo>
                          <a:pt x="158277" y="327148"/>
                          <a:pt x="150794" y="341326"/>
                          <a:pt x="156460" y="346307"/>
                        </a:cubicBezTo>
                        <a:cubicBezTo>
                          <a:pt x="162127" y="351352"/>
                          <a:pt x="172734" y="342028"/>
                          <a:pt x="181742" y="328425"/>
                        </a:cubicBezTo>
                        <a:cubicBezTo>
                          <a:pt x="190678" y="314822"/>
                          <a:pt x="207823" y="335961"/>
                          <a:pt x="224532" y="356015"/>
                        </a:cubicBezTo>
                        <a:cubicBezTo>
                          <a:pt x="241241" y="376068"/>
                          <a:pt x="245309" y="351352"/>
                          <a:pt x="255044" y="368916"/>
                        </a:cubicBezTo>
                        <a:cubicBezTo>
                          <a:pt x="264851" y="386479"/>
                          <a:pt x="294128" y="370704"/>
                          <a:pt x="299868" y="384690"/>
                        </a:cubicBezTo>
                        <a:cubicBezTo>
                          <a:pt x="305607" y="398677"/>
                          <a:pt x="314543" y="413685"/>
                          <a:pt x="340986" y="423009"/>
                        </a:cubicBezTo>
                        <a:cubicBezTo>
                          <a:pt x="367503" y="432334"/>
                          <a:pt x="381669" y="442361"/>
                          <a:pt x="381669" y="442361"/>
                        </a:cubicBezTo>
                        <a:cubicBezTo>
                          <a:pt x="385738" y="476017"/>
                          <a:pt x="423660" y="489237"/>
                          <a:pt x="435865" y="492111"/>
                        </a:cubicBezTo>
                        <a:cubicBezTo>
                          <a:pt x="448070" y="494986"/>
                          <a:pt x="444001" y="505332"/>
                          <a:pt x="437463" y="507120"/>
                        </a:cubicBezTo>
                        <a:cubicBezTo>
                          <a:pt x="430925" y="508908"/>
                          <a:pt x="415451" y="525002"/>
                          <a:pt x="405716" y="533624"/>
                        </a:cubicBezTo>
                        <a:cubicBezTo>
                          <a:pt x="395908" y="542246"/>
                          <a:pt x="383703" y="590911"/>
                          <a:pt x="417485" y="581268"/>
                        </a:cubicBezTo>
                        <a:cubicBezTo>
                          <a:pt x="451266" y="571624"/>
                          <a:pt x="489988" y="523278"/>
                          <a:pt x="500957" y="488918"/>
                        </a:cubicBezTo>
                        <a:cubicBezTo>
                          <a:pt x="511927" y="454559"/>
                          <a:pt x="535538" y="433803"/>
                          <a:pt x="601139" y="398677"/>
                        </a:cubicBezTo>
                        <a:cubicBezTo>
                          <a:pt x="666668" y="363615"/>
                          <a:pt x="703355" y="307733"/>
                          <a:pt x="730235" y="250126"/>
                        </a:cubicBezTo>
                        <a:cubicBezTo>
                          <a:pt x="741568" y="225921"/>
                          <a:pt x="756170" y="205484"/>
                          <a:pt x="771644" y="188496"/>
                        </a:cubicBezTo>
                        <a:cubicBezTo>
                          <a:pt x="761110" y="182876"/>
                          <a:pt x="747888" y="179044"/>
                          <a:pt x="747888" y="176170"/>
                        </a:cubicBezTo>
                        <a:close/>
                      </a:path>
                    </a:pathLst>
                  </a:custGeom>
                  <a:solidFill>
                    <a:srgbClr val="D7D7D7"/>
                  </a:solidFill>
                  <a:ln w="7260" cap="flat">
                    <a:noFill/>
                    <a:prstDash val="solid"/>
                    <a:miter/>
                  </a:ln>
                </xdr:spPr>
                <xdr:txBody>
                  <a:bodyPr rtlCol="0" anchor="ctr"/>
                  <a:lstStyle/>
                  <a:p>
                    <a:endParaRPr lang="pt-BR"/>
                  </a:p>
                </xdr:txBody>
              </xdr:sp>
              <xdr:sp macro="" textlink="">
                <xdr:nvSpPr>
                  <xdr:cNvPr id="130" name="Freeform: Shape 129">
                    <a:extLst>
                      <a:ext uri="{FF2B5EF4-FFF2-40B4-BE49-F238E27FC236}">
                        <a16:creationId xmlns:a16="http://schemas.microsoft.com/office/drawing/2014/main" id="{DE5B710E-570C-98E0-7292-23C59B513AA3}"/>
                      </a:ext>
                    </a:extLst>
                  </xdr:cNvPr>
                  <xdr:cNvSpPr/>
                </xdr:nvSpPr>
                <xdr:spPr>
                  <a:xfrm>
                    <a:off x="11944396" y="9514093"/>
                    <a:ext cx="774802" cy="583983"/>
                  </a:xfrm>
                  <a:custGeom>
                    <a:avLst/>
                    <a:gdLst>
                      <a:gd name="connsiteX0" fmla="*/ 395289 w 774802"/>
                      <a:gd name="connsiteY0" fmla="*/ 565143 h 583983"/>
                      <a:gd name="connsiteX1" fmla="*/ 405968 w 774802"/>
                      <a:gd name="connsiteY1" fmla="*/ 533786 h 583983"/>
                      <a:gd name="connsiteX2" fmla="*/ 405968 w 774802"/>
                      <a:gd name="connsiteY2" fmla="*/ 533786 h 583983"/>
                      <a:gd name="connsiteX3" fmla="*/ 438079 w 774802"/>
                      <a:gd name="connsiteY3" fmla="*/ 507090 h 583983"/>
                      <a:gd name="connsiteX4" fmla="*/ 438079 w 774802"/>
                      <a:gd name="connsiteY4" fmla="*/ 507090 h 583983"/>
                      <a:gd name="connsiteX5" fmla="*/ 443673 w 774802"/>
                      <a:gd name="connsiteY5" fmla="*/ 500129 h 583983"/>
                      <a:gd name="connsiteX6" fmla="*/ 443673 w 774802"/>
                      <a:gd name="connsiteY6" fmla="*/ 500129 h 583983"/>
                      <a:gd name="connsiteX7" fmla="*/ 436480 w 774802"/>
                      <a:gd name="connsiteY7" fmla="*/ 493550 h 583983"/>
                      <a:gd name="connsiteX8" fmla="*/ 436480 w 774802"/>
                      <a:gd name="connsiteY8" fmla="*/ 493550 h 583983"/>
                      <a:gd name="connsiteX9" fmla="*/ 381704 w 774802"/>
                      <a:gd name="connsiteY9" fmla="*/ 443480 h 583983"/>
                      <a:gd name="connsiteX10" fmla="*/ 381704 w 774802"/>
                      <a:gd name="connsiteY10" fmla="*/ 443480 h 583983"/>
                      <a:gd name="connsiteX11" fmla="*/ 341529 w 774802"/>
                      <a:gd name="connsiteY11" fmla="*/ 424448 h 583983"/>
                      <a:gd name="connsiteX12" fmla="*/ 341529 w 774802"/>
                      <a:gd name="connsiteY12" fmla="*/ 424448 h 583983"/>
                      <a:gd name="connsiteX13" fmla="*/ 299902 w 774802"/>
                      <a:gd name="connsiteY13" fmla="*/ 385682 h 583983"/>
                      <a:gd name="connsiteX14" fmla="*/ 299902 w 774802"/>
                      <a:gd name="connsiteY14" fmla="*/ 385682 h 583983"/>
                      <a:gd name="connsiteX15" fmla="*/ 282975 w 774802"/>
                      <a:gd name="connsiteY15" fmla="*/ 379615 h 583983"/>
                      <a:gd name="connsiteX16" fmla="*/ 282975 w 774802"/>
                      <a:gd name="connsiteY16" fmla="*/ 379615 h 583983"/>
                      <a:gd name="connsiteX17" fmla="*/ 279924 w 774802"/>
                      <a:gd name="connsiteY17" fmla="*/ 379615 h 583983"/>
                      <a:gd name="connsiteX18" fmla="*/ 279924 w 774802"/>
                      <a:gd name="connsiteY18" fmla="*/ 379615 h 583983"/>
                      <a:gd name="connsiteX19" fmla="*/ 255151 w 774802"/>
                      <a:gd name="connsiteY19" fmla="*/ 369971 h 583983"/>
                      <a:gd name="connsiteX20" fmla="*/ 255151 w 774802"/>
                      <a:gd name="connsiteY20" fmla="*/ 369971 h 583983"/>
                      <a:gd name="connsiteX21" fmla="*/ 248177 w 774802"/>
                      <a:gd name="connsiteY21" fmla="*/ 363649 h 583983"/>
                      <a:gd name="connsiteX22" fmla="*/ 248177 w 774802"/>
                      <a:gd name="connsiteY22" fmla="*/ 363649 h 583983"/>
                      <a:gd name="connsiteX23" fmla="*/ 238442 w 774802"/>
                      <a:gd name="connsiteY23" fmla="*/ 365884 h 583983"/>
                      <a:gd name="connsiteX24" fmla="*/ 238442 w 774802"/>
                      <a:gd name="connsiteY24" fmla="*/ 365884 h 583983"/>
                      <a:gd name="connsiteX25" fmla="*/ 224639 w 774802"/>
                      <a:gd name="connsiteY25" fmla="*/ 357198 h 583983"/>
                      <a:gd name="connsiteX26" fmla="*/ 224639 w 774802"/>
                      <a:gd name="connsiteY26" fmla="*/ 357198 h 583983"/>
                      <a:gd name="connsiteX27" fmla="*/ 189622 w 774802"/>
                      <a:gd name="connsiteY27" fmla="*/ 325649 h 583983"/>
                      <a:gd name="connsiteX28" fmla="*/ 189622 w 774802"/>
                      <a:gd name="connsiteY28" fmla="*/ 325649 h 583983"/>
                      <a:gd name="connsiteX29" fmla="*/ 183375 w 774802"/>
                      <a:gd name="connsiteY29" fmla="*/ 329608 h 583983"/>
                      <a:gd name="connsiteX30" fmla="*/ 183375 w 774802"/>
                      <a:gd name="connsiteY30" fmla="*/ 329608 h 583983"/>
                      <a:gd name="connsiteX31" fmla="*/ 160999 w 774802"/>
                      <a:gd name="connsiteY31" fmla="*/ 349279 h 583983"/>
                      <a:gd name="connsiteX32" fmla="*/ 160999 w 774802"/>
                      <a:gd name="connsiteY32" fmla="*/ 349279 h 583983"/>
                      <a:gd name="connsiteX33" fmla="*/ 156640 w 774802"/>
                      <a:gd name="connsiteY33" fmla="*/ 347682 h 583983"/>
                      <a:gd name="connsiteX34" fmla="*/ 156640 w 774802"/>
                      <a:gd name="connsiteY34" fmla="*/ 347682 h 583983"/>
                      <a:gd name="connsiteX35" fmla="*/ 146470 w 774802"/>
                      <a:gd name="connsiteY35" fmla="*/ 317985 h 583983"/>
                      <a:gd name="connsiteX36" fmla="*/ 146470 w 774802"/>
                      <a:gd name="connsiteY36" fmla="*/ 317985 h 583983"/>
                      <a:gd name="connsiteX37" fmla="*/ 58711 w 774802"/>
                      <a:gd name="connsiteY37" fmla="*/ 259548 h 583983"/>
                      <a:gd name="connsiteX38" fmla="*/ 58711 w 774802"/>
                      <a:gd name="connsiteY38" fmla="*/ 259548 h 583983"/>
                      <a:gd name="connsiteX39" fmla="*/ 56168 w 774802"/>
                      <a:gd name="connsiteY39" fmla="*/ 259804 h 583983"/>
                      <a:gd name="connsiteX40" fmla="*/ 56168 w 774802"/>
                      <a:gd name="connsiteY40" fmla="*/ 259804 h 583983"/>
                      <a:gd name="connsiteX41" fmla="*/ 5096 w 774802"/>
                      <a:gd name="connsiteY41" fmla="*/ 275898 h 583983"/>
                      <a:gd name="connsiteX42" fmla="*/ 5096 w 774802"/>
                      <a:gd name="connsiteY42" fmla="*/ 275898 h 583983"/>
                      <a:gd name="connsiteX43" fmla="*/ 738 w 774802"/>
                      <a:gd name="connsiteY43" fmla="*/ 274620 h 583983"/>
                      <a:gd name="connsiteX44" fmla="*/ 738 w 774802"/>
                      <a:gd name="connsiteY44" fmla="*/ 274620 h 583983"/>
                      <a:gd name="connsiteX45" fmla="*/ 11 w 774802"/>
                      <a:gd name="connsiteY45" fmla="*/ 272960 h 583983"/>
                      <a:gd name="connsiteX46" fmla="*/ 11 w 774802"/>
                      <a:gd name="connsiteY46" fmla="*/ 272960 h 583983"/>
                      <a:gd name="connsiteX47" fmla="*/ 73168 w 774802"/>
                      <a:gd name="connsiteY47" fmla="*/ 205199 h 583983"/>
                      <a:gd name="connsiteX48" fmla="*/ 73168 w 774802"/>
                      <a:gd name="connsiteY48" fmla="*/ 205199 h 583983"/>
                      <a:gd name="connsiteX49" fmla="*/ 236771 w 774802"/>
                      <a:gd name="connsiteY49" fmla="*/ 66420 h 583983"/>
                      <a:gd name="connsiteX50" fmla="*/ 236771 w 774802"/>
                      <a:gd name="connsiteY50" fmla="*/ 66420 h 583983"/>
                      <a:gd name="connsiteX51" fmla="*/ 300992 w 774802"/>
                      <a:gd name="connsiteY51" fmla="*/ 28037 h 583983"/>
                      <a:gd name="connsiteX52" fmla="*/ 300992 w 774802"/>
                      <a:gd name="connsiteY52" fmla="*/ 28037 h 583983"/>
                      <a:gd name="connsiteX53" fmla="*/ 366302 w 774802"/>
                      <a:gd name="connsiteY53" fmla="*/ 2618 h 583983"/>
                      <a:gd name="connsiteX54" fmla="*/ 366302 w 774802"/>
                      <a:gd name="connsiteY54" fmla="*/ 2618 h 583983"/>
                      <a:gd name="connsiteX55" fmla="*/ 370734 w 774802"/>
                      <a:gd name="connsiteY55" fmla="*/ 2044 h 583983"/>
                      <a:gd name="connsiteX56" fmla="*/ 370734 w 774802"/>
                      <a:gd name="connsiteY56" fmla="*/ 2044 h 583983"/>
                      <a:gd name="connsiteX57" fmla="*/ 371315 w 774802"/>
                      <a:gd name="connsiteY57" fmla="*/ 2044 h 583983"/>
                      <a:gd name="connsiteX58" fmla="*/ 390712 w 774802"/>
                      <a:gd name="connsiteY58" fmla="*/ 4726 h 583983"/>
                      <a:gd name="connsiteX59" fmla="*/ 390712 w 774802"/>
                      <a:gd name="connsiteY59" fmla="*/ 4726 h 583983"/>
                      <a:gd name="connsiteX60" fmla="*/ 410690 w 774802"/>
                      <a:gd name="connsiteY60" fmla="*/ 2427 h 583983"/>
                      <a:gd name="connsiteX61" fmla="*/ 410690 w 774802"/>
                      <a:gd name="connsiteY61" fmla="*/ 2427 h 583983"/>
                      <a:gd name="connsiteX62" fmla="*/ 437134 w 774802"/>
                      <a:gd name="connsiteY62" fmla="*/ 0 h 583983"/>
                      <a:gd name="connsiteX63" fmla="*/ 437134 w 774802"/>
                      <a:gd name="connsiteY63" fmla="*/ 0 h 583983"/>
                      <a:gd name="connsiteX64" fmla="*/ 554461 w 774802"/>
                      <a:gd name="connsiteY64" fmla="*/ 25035 h 583983"/>
                      <a:gd name="connsiteX65" fmla="*/ 554461 w 774802"/>
                      <a:gd name="connsiteY65" fmla="*/ 25035 h 583983"/>
                      <a:gd name="connsiteX66" fmla="*/ 571097 w 774802"/>
                      <a:gd name="connsiteY66" fmla="*/ 29250 h 583983"/>
                      <a:gd name="connsiteX67" fmla="*/ 571097 w 774802"/>
                      <a:gd name="connsiteY67" fmla="*/ 29250 h 583983"/>
                      <a:gd name="connsiteX68" fmla="*/ 577490 w 774802"/>
                      <a:gd name="connsiteY68" fmla="*/ 29186 h 583983"/>
                      <a:gd name="connsiteX69" fmla="*/ 577490 w 774802"/>
                      <a:gd name="connsiteY69" fmla="*/ 29186 h 583983"/>
                      <a:gd name="connsiteX70" fmla="*/ 607276 w 774802"/>
                      <a:gd name="connsiteY70" fmla="*/ 38638 h 583983"/>
                      <a:gd name="connsiteX71" fmla="*/ 607276 w 774802"/>
                      <a:gd name="connsiteY71" fmla="*/ 38638 h 583983"/>
                      <a:gd name="connsiteX72" fmla="*/ 708257 w 774802"/>
                      <a:gd name="connsiteY72" fmla="*/ 114702 h 583983"/>
                      <a:gd name="connsiteX73" fmla="*/ 708257 w 774802"/>
                      <a:gd name="connsiteY73" fmla="*/ 114702 h 583983"/>
                      <a:gd name="connsiteX74" fmla="*/ 711163 w 774802"/>
                      <a:gd name="connsiteY74" fmla="*/ 114446 h 583983"/>
                      <a:gd name="connsiteX75" fmla="*/ 711163 w 774802"/>
                      <a:gd name="connsiteY75" fmla="*/ 114446 h 583983"/>
                      <a:gd name="connsiteX76" fmla="*/ 731940 w 774802"/>
                      <a:gd name="connsiteY76" fmla="*/ 112658 h 583983"/>
                      <a:gd name="connsiteX77" fmla="*/ 731940 w 774802"/>
                      <a:gd name="connsiteY77" fmla="*/ 112658 h 583983"/>
                      <a:gd name="connsiteX78" fmla="*/ 772986 w 774802"/>
                      <a:gd name="connsiteY78" fmla="*/ 122685 h 583983"/>
                      <a:gd name="connsiteX79" fmla="*/ 772986 w 774802"/>
                      <a:gd name="connsiteY79" fmla="*/ 122685 h 583983"/>
                      <a:gd name="connsiteX80" fmla="*/ 774802 w 774802"/>
                      <a:gd name="connsiteY80" fmla="*/ 125815 h 583983"/>
                      <a:gd name="connsiteX81" fmla="*/ 774802 w 774802"/>
                      <a:gd name="connsiteY81" fmla="*/ 125815 h 583983"/>
                      <a:gd name="connsiteX82" fmla="*/ 754170 w 774802"/>
                      <a:gd name="connsiteY82" fmla="*/ 144080 h 583983"/>
                      <a:gd name="connsiteX83" fmla="*/ 754170 w 774802"/>
                      <a:gd name="connsiteY83" fmla="*/ 144080 h 583983"/>
                      <a:gd name="connsiteX84" fmla="*/ 749594 w 774802"/>
                      <a:gd name="connsiteY84" fmla="*/ 176907 h 583983"/>
                      <a:gd name="connsiteX85" fmla="*/ 749594 w 774802"/>
                      <a:gd name="connsiteY85" fmla="*/ 176907 h 583983"/>
                      <a:gd name="connsiteX86" fmla="*/ 772986 w 774802"/>
                      <a:gd name="connsiteY86" fmla="*/ 188466 h 583983"/>
                      <a:gd name="connsiteX87" fmla="*/ 772986 w 774802"/>
                      <a:gd name="connsiteY87" fmla="*/ 188466 h 583983"/>
                      <a:gd name="connsiteX88" fmla="*/ 773422 w 774802"/>
                      <a:gd name="connsiteY88" fmla="*/ 189041 h 583983"/>
                      <a:gd name="connsiteX89" fmla="*/ 773422 w 774802"/>
                      <a:gd name="connsiteY89" fmla="*/ 189041 h 583983"/>
                      <a:gd name="connsiteX90" fmla="*/ 773277 w 774802"/>
                      <a:gd name="connsiteY90" fmla="*/ 189680 h 583983"/>
                      <a:gd name="connsiteX91" fmla="*/ 773277 w 774802"/>
                      <a:gd name="connsiteY91" fmla="*/ 189680 h 583983"/>
                      <a:gd name="connsiteX92" fmla="*/ 731940 w 774802"/>
                      <a:gd name="connsiteY92" fmla="*/ 251118 h 583983"/>
                      <a:gd name="connsiteX93" fmla="*/ 731940 w 774802"/>
                      <a:gd name="connsiteY93" fmla="*/ 251118 h 583983"/>
                      <a:gd name="connsiteX94" fmla="*/ 602481 w 774802"/>
                      <a:gd name="connsiteY94" fmla="*/ 400052 h 583983"/>
                      <a:gd name="connsiteX95" fmla="*/ 602481 w 774802"/>
                      <a:gd name="connsiteY95" fmla="*/ 400052 h 583983"/>
                      <a:gd name="connsiteX96" fmla="*/ 502735 w 774802"/>
                      <a:gd name="connsiteY96" fmla="*/ 489782 h 583983"/>
                      <a:gd name="connsiteX97" fmla="*/ 502735 w 774802"/>
                      <a:gd name="connsiteY97" fmla="*/ 489782 h 583983"/>
                      <a:gd name="connsiteX98" fmla="*/ 418682 w 774802"/>
                      <a:gd name="connsiteY98" fmla="*/ 582706 h 583983"/>
                      <a:gd name="connsiteX99" fmla="*/ 418682 w 774802"/>
                      <a:gd name="connsiteY99" fmla="*/ 582706 h 583983"/>
                      <a:gd name="connsiteX100" fmla="*/ 410400 w 774802"/>
                      <a:gd name="connsiteY100" fmla="*/ 583984 h 583983"/>
                      <a:gd name="connsiteX101" fmla="*/ 410400 w 774802"/>
                      <a:gd name="connsiteY101" fmla="*/ 583984 h 583983"/>
                      <a:gd name="connsiteX102" fmla="*/ 395289 w 774802"/>
                      <a:gd name="connsiteY102" fmla="*/ 565143 h 583983"/>
                      <a:gd name="connsiteX103" fmla="*/ 395289 w 774802"/>
                      <a:gd name="connsiteY103" fmla="*/ 565143 h 583983"/>
                      <a:gd name="connsiteX104" fmla="*/ 301646 w 774802"/>
                      <a:gd name="connsiteY104" fmla="*/ 385171 h 583983"/>
                      <a:gd name="connsiteX105" fmla="*/ 342256 w 774802"/>
                      <a:gd name="connsiteY105" fmla="*/ 422979 h 583983"/>
                      <a:gd name="connsiteX106" fmla="*/ 342256 w 774802"/>
                      <a:gd name="connsiteY106" fmla="*/ 422979 h 583983"/>
                      <a:gd name="connsiteX107" fmla="*/ 383230 w 774802"/>
                      <a:gd name="connsiteY107" fmla="*/ 442458 h 583983"/>
                      <a:gd name="connsiteX108" fmla="*/ 383230 w 774802"/>
                      <a:gd name="connsiteY108" fmla="*/ 442458 h 583983"/>
                      <a:gd name="connsiteX109" fmla="*/ 383593 w 774802"/>
                      <a:gd name="connsiteY109" fmla="*/ 442969 h 583983"/>
                      <a:gd name="connsiteX110" fmla="*/ 437062 w 774802"/>
                      <a:gd name="connsiteY110" fmla="*/ 492018 h 583983"/>
                      <a:gd name="connsiteX111" fmla="*/ 437062 w 774802"/>
                      <a:gd name="connsiteY111" fmla="*/ 492018 h 583983"/>
                      <a:gd name="connsiteX112" fmla="*/ 445634 w 774802"/>
                      <a:gd name="connsiteY112" fmla="*/ 500129 h 583983"/>
                      <a:gd name="connsiteX113" fmla="*/ 445634 w 774802"/>
                      <a:gd name="connsiteY113" fmla="*/ 500129 h 583983"/>
                      <a:gd name="connsiteX114" fmla="*/ 438733 w 774802"/>
                      <a:gd name="connsiteY114" fmla="*/ 508623 h 583983"/>
                      <a:gd name="connsiteX115" fmla="*/ 438733 w 774802"/>
                      <a:gd name="connsiteY115" fmla="*/ 508623 h 583983"/>
                      <a:gd name="connsiteX116" fmla="*/ 407349 w 774802"/>
                      <a:gd name="connsiteY116" fmla="*/ 534935 h 583983"/>
                      <a:gd name="connsiteX117" fmla="*/ 407349 w 774802"/>
                      <a:gd name="connsiteY117" fmla="*/ 534935 h 583983"/>
                      <a:gd name="connsiteX118" fmla="*/ 397178 w 774802"/>
                      <a:gd name="connsiteY118" fmla="*/ 565207 h 583983"/>
                      <a:gd name="connsiteX119" fmla="*/ 397178 w 774802"/>
                      <a:gd name="connsiteY119" fmla="*/ 565207 h 583983"/>
                      <a:gd name="connsiteX120" fmla="*/ 410473 w 774802"/>
                      <a:gd name="connsiteY120" fmla="*/ 582451 h 583983"/>
                      <a:gd name="connsiteX121" fmla="*/ 410473 w 774802"/>
                      <a:gd name="connsiteY121" fmla="*/ 582451 h 583983"/>
                      <a:gd name="connsiteX122" fmla="*/ 418246 w 774802"/>
                      <a:gd name="connsiteY122" fmla="*/ 581238 h 583983"/>
                      <a:gd name="connsiteX123" fmla="*/ 418246 w 774802"/>
                      <a:gd name="connsiteY123" fmla="*/ 581238 h 583983"/>
                      <a:gd name="connsiteX124" fmla="*/ 501137 w 774802"/>
                      <a:gd name="connsiteY124" fmla="*/ 489399 h 583983"/>
                      <a:gd name="connsiteX125" fmla="*/ 501137 w 774802"/>
                      <a:gd name="connsiteY125" fmla="*/ 489399 h 583983"/>
                      <a:gd name="connsiteX126" fmla="*/ 601682 w 774802"/>
                      <a:gd name="connsiteY126" fmla="*/ 398711 h 583983"/>
                      <a:gd name="connsiteX127" fmla="*/ 601682 w 774802"/>
                      <a:gd name="connsiteY127" fmla="*/ 398711 h 583983"/>
                      <a:gd name="connsiteX128" fmla="*/ 730414 w 774802"/>
                      <a:gd name="connsiteY128" fmla="*/ 250543 h 583983"/>
                      <a:gd name="connsiteX129" fmla="*/ 730414 w 774802"/>
                      <a:gd name="connsiteY129" fmla="*/ 250543 h 583983"/>
                      <a:gd name="connsiteX130" fmla="*/ 771315 w 774802"/>
                      <a:gd name="connsiteY130" fmla="*/ 189424 h 583983"/>
                      <a:gd name="connsiteX131" fmla="*/ 771315 w 774802"/>
                      <a:gd name="connsiteY131" fmla="*/ 189424 h 583983"/>
                      <a:gd name="connsiteX132" fmla="*/ 747995 w 774802"/>
                      <a:gd name="connsiteY132" fmla="*/ 176971 h 583983"/>
                      <a:gd name="connsiteX133" fmla="*/ 747995 w 774802"/>
                      <a:gd name="connsiteY133" fmla="*/ 176971 h 583983"/>
                      <a:gd name="connsiteX134" fmla="*/ 752499 w 774802"/>
                      <a:gd name="connsiteY134" fmla="*/ 144144 h 583983"/>
                      <a:gd name="connsiteX135" fmla="*/ 752499 w 774802"/>
                      <a:gd name="connsiteY135" fmla="*/ 144144 h 583983"/>
                      <a:gd name="connsiteX136" fmla="*/ 773131 w 774802"/>
                      <a:gd name="connsiteY136" fmla="*/ 125878 h 583983"/>
                      <a:gd name="connsiteX137" fmla="*/ 773131 w 774802"/>
                      <a:gd name="connsiteY137" fmla="*/ 125878 h 583983"/>
                      <a:gd name="connsiteX138" fmla="*/ 771897 w 774802"/>
                      <a:gd name="connsiteY138" fmla="*/ 123899 h 583983"/>
                      <a:gd name="connsiteX139" fmla="*/ 771897 w 774802"/>
                      <a:gd name="connsiteY139" fmla="*/ 123899 h 583983"/>
                      <a:gd name="connsiteX140" fmla="*/ 732085 w 774802"/>
                      <a:gd name="connsiteY140" fmla="*/ 114319 h 583983"/>
                      <a:gd name="connsiteX141" fmla="*/ 732085 w 774802"/>
                      <a:gd name="connsiteY141" fmla="*/ 114319 h 583983"/>
                      <a:gd name="connsiteX142" fmla="*/ 711671 w 774802"/>
                      <a:gd name="connsiteY142" fmla="*/ 116107 h 583983"/>
                      <a:gd name="connsiteX143" fmla="*/ 711671 w 774802"/>
                      <a:gd name="connsiteY143" fmla="*/ 116107 h 583983"/>
                      <a:gd name="connsiteX144" fmla="*/ 708402 w 774802"/>
                      <a:gd name="connsiteY144" fmla="*/ 116362 h 583983"/>
                      <a:gd name="connsiteX145" fmla="*/ 708402 w 774802"/>
                      <a:gd name="connsiteY145" fmla="*/ 116362 h 583983"/>
                      <a:gd name="connsiteX146" fmla="*/ 606114 w 774802"/>
                      <a:gd name="connsiteY146" fmla="*/ 39852 h 583983"/>
                      <a:gd name="connsiteX147" fmla="*/ 606114 w 774802"/>
                      <a:gd name="connsiteY147" fmla="*/ 39852 h 583983"/>
                      <a:gd name="connsiteX148" fmla="*/ 577563 w 774802"/>
                      <a:gd name="connsiteY148" fmla="*/ 30847 h 583983"/>
                      <a:gd name="connsiteX149" fmla="*/ 577563 w 774802"/>
                      <a:gd name="connsiteY149" fmla="*/ 30847 h 583983"/>
                      <a:gd name="connsiteX150" fmla="*/ 571170 w 774802"/>
                      <a:gd name="connsiteY150" fmla="*/ 30847 h 583983"/>
                      <a:gd name="connsiteX151" fmla="*/ 571170 w 774802"/>
                      <a:gd name="connsiteY151" fmla="*/ 30847 h 583983"/>
                      <a:gd name="connsiteX152" fmla="*/ 553298 w 774802"/>
                      <a:gd name="connsiteY152" fmla="*/ 26185 h 583983"/>
                      <a:gd name="connsiteX153" fmla="*/ 553298 w 774802"/>
                      <a:gd name="connsiteY153" fmla="*/ 26185 h 583983"/>
                      <a:gd name="connsiteX154" fmla="*/ 437207 w 774802"/>
                      <a:gd name="connsiteY154" fmla="*/ 1597 h 583983"/>
                      <a:gd name="connsiteX155" fmla="*/ 437207 w 774802"/>
                      <a:gd name="connsiteY155" fmla="*/ 1597 h 583983"/>
                      <a:gd name="connsiteX156" fmla="*/ 411199 w 774802"/>
                      <a:gd name="connsiteY156" fmla="*/ 4024 h 583983"/>
                      <a:gd name="connsiteX157" fmla="*/ 411199 w 774802"/>
                      <a:gd name="connsiteY157" fmla="*/ 4024 h 583983"/>
                      <a:gd name="connsiteX158" fmla="*/ 390785 w 774802"/>
                      <a:gd name="connsiteY158" fmla="*/ 6323 h 583983"/>
                      <a:gd name="connsiteX159" fmla="*/ 390785 w 774802"/>
                      <a:gd name="connsiteY159" fmla="*/ 6323 h 583983"/>
                      <a:gd name="connsiteX160" fmla="*/ 371097 w 774802"/>
                      <a:gd name="connsiteY160" fmla="*/ 3640 h 583983"/>
                      <a:gd name="connsiteX161" fmla="*/ 371097 w 774802"/>
                      <a:gd name="connsiteY161" fmla="*/ 3640 h 583983"/>
                      <a:gd name="connsiteX162" fmla="*/ 366302 w 774802"/>
                      <a:gd name="connsiteY162" fmla="*/ 4215 h 583983"/>
                      <a:gd name="connsiteX163" fmla="*/ 366302 w 774802"/>
                      <a:gd name="connsiteY163" fmla="*/ 4215 h 583983"/>
                      <a:gd name="connsiteX164" fmla="*/ 301283 w 774802"/>
                      <a:gd name="connsiteY164" fmla="*/ 29633 h 583983"/>
                      <a:gd name="connsiteX165" fmla="*/ 301283 w 774802"/>
                      <a:gd name="connsiteY165" fmla="*/ 29633 h 583983"/>
                      <a:gd name="connsiteX166" fmla="*/ 237570 w 774802"/>
                      <a:gd name="connsiteY166" fmla="*/ 67889 h 583983"/>
                      <a:gd name="connsiteX167" fmla="*/ 237570 w 774802"/>
                      <a:gd name="connsiteY167" fmla="*/ 67889 h 583983"/>
                      <a:gd name="connsiteX168" fmla="*/ 74621 w 774802"/>
                      <a:gd name="connsiteY168" fmla="*/ 206221 h 583983"/>
                      <a:gd name="connsiteX169" fmla="*/ 74621 w 774802"/>
                      <a:gd name="connsiteY169" fmla="*/ 206221 h 583983"/>
                      <a:gd name="connsiteX170" fmla="*/ 1827 w 774802"/>
                      <a:gd name="connsiteY170" fmla="*/ 272960 h 583983"/>
                      <a:gd name="connsiteX171" fmla="*/ 1827 w 774802"/>
                      <a:gd name="connsiteY171" fmla="*/ 272960 h 583983"/>
                      <a:gd name="connsiteX172" fmla="*/ 2045 w 774802"/>
                      <a:gd name="connsiteY172" fmla="*/ 273535 h 583983"/>
                      <a:gd name="connsiteX173" fmla="*/ 2045 w 774802"/>
                      <a:gd name="connsiteY173" fmla="*/ 273535 h 583983"/>
                      <a:gd name="connsiteX174" fmla="*/ 5096 w 774802"/>
                      <a:gd name="connsiteY174" fmla="*/ 274365 h 583983"/>
                      <a:gd name="connsiteX175" fmla="*/ 5096 w 774802"/>
                      <a:gd name="connsiteY175" fmla="*/ 274365 h 583983"/>
                      <a:gd name="connsiteX176" fmla="*/ 55732 w 774802"/>
                      <a:gd name="connsiteY176" fmla="*/ 258335 h 583983"/>
                      <a:gd name="connsiteX177" fmla="*/ 55732 w 774802"/>
                      <a:gd name="connsiteY177" fmla="*/ 258335 h 583983"/>
                      <a:gd name="connsiteX178" fmla="*/ 58783 w 774802"/>
                      <a:gd name="connsiteY178" fmla="*/ 258015 h 583983"/>
                      <a:gd name="connsiteX179" fmla="*/ 58783 w 774802"/>
                      <a:gd name="connsiteY179" fmla="*/ 258015 h 583983"/>
                      <a:gd name="connsiteX180" fmla="*/ 147850 w 774802"/>
                      <a:gd name="connsiteY180" fmla="*/ 316899 h 583983"/>
                      <a:gd name="connsiteX181" fmla="*/ 147850 w 774802"/>
                      <a:gd name="connsiteY181" fmla="*/ 316899 h 583983"/>
                      <a:gd name="connsiteX182" fmla="*/ 158021 w 774802"/>
                      <a:gd name="connsiteY182" fmla="*/ 346597 h 583983"/>
                      <a:gd name="connsiteX183" fmla="*/ 158021 w 774802"/>
                      <a:gd name="connsiteY183" fmla="*/ 346597 h 583983"/>
                      <a:gd name="connsiteX184" fmla="*/ 161072 w 774802"/>
                      <a:gd name="connsiteY184" fmla="*/ 347746 h 583983"/>
                      <a:gd name="connsiteX185" fmla="*/ 161072 w 774802"/>
                      <a:gd name="connsiteY185" fmla="*/ 347746 h 583983"/>
                      <a:gd name="connsiteX186" fmla="*/ 181849 w 774802"/>
                      <a:gd name="connsiteY186" fmla="*/ 328842 h 583983"/>
                      <a:gd name="connsiteX187" fmla="*/ 181849 w 774802"/>
                      <a:gd name="connsiteY187" fmla="*/ 328842 h 583983"/>
                      <a:gd name="connsiteX188" fmla="*/ 189695 w 774802"/>
                      <a:gd name="connsiteY188" fmla="*/ 324116 h 583983"/>
                      <a:gd name="connsiteX189" fmla="*/ 189695 w 774802"/>
                      <a:gd name="connsiteY189" fmla="*/ 324116 h 583983"/>
                      <a:gd name="connsiteX190" fmla="*/ 226164 w 774802"/>
                      <a:gd name="connsiteY190" fmla="*/ 356368 h 583983"/>
                      <a:gd name="connsiteX191" fmla="*/ 226164 w 774802"/>
                      <a:gd name="connsiteY191" fmla="*/ 356368 h 583983"/>
                      <a:gd name="connsiteX192" fmla="*/ 238515 w 774802"/>
                      <a:gd name="connsiteY192" fmla="*/ 364415 h 583983"/>
                      <a:gd name="connsiteX193" fmla="*/ 238515 w 774802"/>
                      <a:gd name="connsiteY193" fmla="*/ 364415 h 583983"/>
                      <a:gd name="connsiteX194" fmla="*/ 248249 w 774802"/>
                      <a:gd name="connsiteY194" fmla="*/ 362180 h 583983"/>
                      <a:gd name="connsiteX195" fmla="*/ 248249 w 774802"/>
                      <a:gd name="connsiteY195" fmla="*/ 362180 h 583983"/>
                      <a:gd name="connsiteX196" fmla="*/ 256822 w 774802"/>
                      <a:gd name="connsiteY196" fmla="*/ 369397 h 583983"/>
                      <a:gd name="connsiteX197" fmla="*/ 256822 w 774802"/>
                      <a:gd name="connsiteY197" fmla="*/ 369397 h 583983"/>
                      <a:gd name="connsiteX198" fmla="*/ 279924 w 774802"/>
                      <a:gd name="connsiteY198" fmla="*/ 378210 h 583983"/>
                      <a:gd name="connsiteX199" fmla="*/ 279924 w 774802"/>
                      <a:gd name="connsiteY199" fmla="*/ 378210 h 583983"/>
                      <a:gd name="connsiteX200" fmla="*/ 282975 w 774802"/>
                      <a:gd name="connsiteY200" fmla="*/ 378210 h 583983"/>
                      <a:gd name="connsiteX201" fmla="*/ 282975 w 774802"/>
                      <a:gd name="connsiteY201" fmla="*/ 378210 h 583983"/>
                      <a:gd name="connsiteX202" fmla="*/ 283411 w 774802"/>
                      <a:gd name="connsiteY202" fmla="*/ 378210 h 583983"/>
                      <a:gd name="connsiteX203" fmla="*/ 283411 w 774802"/>
                      <a:gd name="connsiteY203" fmla="*/ 378210 h 583983"/>
                      <a:gd name="connsiteX204" fmla="*/ 301646 w 774802"/>
                      <a:gd name="connsiteY204" fmla="*/ 385171 h 583983"/>
                      <a:gd name="connsiteX205" fmla="*/ 301646 w 774802"/>
                      <a:gd name="connsiteY205" fmla="*/ 385171 h 5839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Lst>
                    <a:rect l="l" t="t" r="r" b="b"/>
                    <a:pathLst>
                      <a:path w="774802" h="583983">
                        <a:moveTo>
                          <a:pt x="395289" y="565143"/>
                        </a:moveTo>
                        <a:cubicBezTo>
                          <a:pt x="395362" y="552817"/>
                          <a:pt x="400738" y="538448"/>
                          <a:pt x="405968" y="533786"/>
                        </a:cubicBezTo>
                        <a:lnTo>
                          <a:pt x="405968" y="533786"/>
                        </a:lnTo>
                        <a:cubicBezTo>
                          <a:pt x="415776" y="525228"/>
                          <a:pt x="430959" y="509197"/>
                          <a:pt x="438079" y="507090"/>
                        </a:cubicBezTo>
                        <a:lnTo>
                          <a:pt x="438079" y="507090"/>
                        </a:lnTo>
                        <a:cubicBezTo>
                          <a:pt x="441130" y="506260"/>
                          <a:pt x="443673" y="503130"/>
                          <a:pt x="443673" y="500129"/>
                        </a:cubicBezTo>
                        <a:lnTo>
                          <a:pt x="443673" y="500129"/>
                        </a:lnTo>
                        <a:cubicBezTo>
                          <a:pt x="443600" y="497510"/>
                          <a:pt x="441929" y="494892"/>
                          <a:pt x="436480" y="493550"/>
                        </a:cubicBezTo>
                        <a:lnTo>
                          <a:pt x="436480" y="493550"/>
                        </a:lnTo>
                        <a:cubicBezTo>
                          <a:pt x="424203" y="490677"/>
                          <a:pt x="386135" y="477393"/>
                          <a:pt x="381704" y="443480"/>
                        </a:cubicBezTo>
                        <a:lnTo>
                          <a:pt x="381704" y="443480"/>
                        </a:lnTo>
                        <a:cubicBezTo>
                          <a:pt x="379597" y="442075"/>
                          <a:pt x="365794" y="433006"/>
                          <a:pt x="341529" y="424448"/>
                        </a:cubicBezTo>
                        <a:lnTo>
                          <a:pt x="341529" y="424448"/>
                        </a:lnTo>
                        <a:cubicBezTo>
                          <a:pt x="314795" y="415060"/>
                          <a:pt x="305569" y="399733"/>
                          <a:pt x="299902" y="385682"/>
                        </a:cubicBezTo>
                        <a:lnTo>
                          <a:pt x="299902" y="385682"/>
                        </a:lnTo>
                        <a:cubicBezTo>
                          <a:pt x="297650" y="380062"/>
                          <a:pt x="291112" y="379679"/>
                          <a:pt x="282975" y="379615"/>
                        </a:cubicBezTo>
                        <a:lnTo>
                          <a:pt x="282975" y="379615"/>
                        </a:lnTo>
                        <a:cubicBezTo>
                          <a:pt x="281958" y="379615"/>
                          <a:pt x="280941" y="379615"/>
                          <a:pt x="279924" y="379615"/>
                        </a:cubicBezTo>
                        <a:lnTo>
                          <a:pt x="279924" y="379615"/>
                        </a:lnTo>
                        <a:cubicBezTo>
                          <a:pt x="270698" y="379615"/>
                          <a:pt x="260309" y="379168"/>
                          <a:pt x="255151" y="369971"/>
                        </a:cubicBezTo>
                        <a:lnTo>
                          <a:pt x="255151" y="369971"/>
                        </a:lnTo>
                        <a:cubicBezTo>
                          <a:pt x="252172" y="364734"/>
                          <a:pt x="250066" y="363649"/>
                          <a:pt x="248177" y="363649"/>
                        </a:cubicBezTo>
                        <a:lnTo>
                          <a:pt x="248177" y="363649"/>
                        </a:lnTo>
                        <a:cubicBezTo>
                          <a:pt x="245707" y="363585"/>
                          <a:pt x="242656" y="365820"/>
                          <a:pt x="238442" y="365884"/>
                        </a:cubicBezTo>
                        <a:lnTo>
                          <a:pt x="238442" y="365884"/>
                        </a:lnTo>
                        <a:cubicBezTo>
                          <a:pt x="234591" y="365884"/>
                          <a:pt x="230233" y="363904"/>
                          <a:pt x="224639" y="357198"/>
                        </a:cubicBezTo>
                        <a:lnTo>
                          <a:pt x="224639" y="357198"/>
                        </a:lnTo>
                        <a:cubicBezTo>
                          <a:pt x="211707" y="341551"/>
                          <a:pt x="198050" y="325393"/>
                          <a:pt x="189622" y="325649"/>
                        </a:cubicBezTo>
                        <a:lnTo>
                          <a:pt x="189622" y="325649"/>
                        </a:lnTo>
                        <a:cubicBezTo>
                          <a:pt x="187298" y="325649"/>
                          <a:pt x="185264" y="326735"/>
                          <a:pt x="183375" y="329608"/>
                        </a:cubicBezTo>
                        <a:lnTo>
                          <a:pt x="183375" y="329608"/>
                        </a:lnTo>
                        <a:cubicBezTo>
                          <a:pt x="175965" y="340657"/>
                          <a:pt x="167828" y="349087"/>
                          <a:pt x="160999" y="349279"/>
                        </a:cubicBezTo>
                        <a:lnTo>
                          <a:pt x="160999" y="349279"/>
                        </a:lnTo>
                        <a:cubicBezTo>
                          <a:pt x="159401" y="349279"/>
                          <a:pt x="157875" y="348768"/>
                          <a:pt x="156640" y="347682"/>
                        </a:cubicBezTo>
                        <a:lnTo>
                          <a:pt x="156640" y="347682"/>
                        </a:lnTo>
                        <a:cubicBezTo>
                          <a:pt x="150465" y="341679"/>
                          <a:pt x="158166" y="328140"/>
                          <a:pt x="146470" y="317985"/>
                        </a:cubicBezTo>
                        <a:lnTo>
                          <a:pt x="146470" y="317985"/>
                        </a:lnTo>
                        <a:cubicBezTo>
                          <a:pt x="135136" y="307894"/>
                          <a:pt x="80215" y="259357"/>
                          <a:pt x="58711" y="259548"/>
                        </a:cubicBezTo>
                        <a:lnTo>
                          <a:pt x="58711" y="259548"/>
                        </a:lnTo>
                        <a:cubicBezTo>
                          <a:pt x="57766" y="259548"/>
                          <a:pt x="56894" y="259612"/>
                          <a:pt x="56168" y="259804"/>
                        </a:cubicBezTo>
                        <a:lnTo>
                          <a:pt x="56168" y="259804"/>
                        </a:lnTo>
                        <a:cubicBezTo>
                          <a:pt x="38732" y="263763"/>
                          <a:pt x="15630" y="275834"/>
                          <a:pt x="5096" y="275898"/>
                        </a:cubicBezTo>
                        <a:lnTo>
                          <a:pt x="5096" y="275898"/>
                        </a:lnTo>
                        <a:cubicBezTo>
                          <a:pt x="3353" y="275898"/>
                          <a:pt x="1827" y="275578"/>
                          <a:pt x="738" y="274620"/>
                        </a:cubicBezTo>
                        <a:lnTo>
                          <a:pt x="738" y="274620"/>
                        </a:lnTo>
                        <a:cubicBezTo>
                          <a:pt x="229" y="274173"/>
                          <a:pt x="-62" y="273535"/>
                          <a:pt x="11" y="272960"/>
                        </a:cubicBezTo>
                        <a:lnTo>
                          <a:pt x="11" y="272960"/>
                        </a:lnTo>
                        <a:cubicBezTo>
                          <a:pt x="520" y="264210"/>
                          <a:pt x="45561" y="235088"/>
                          <a:pt x="73168" y="205199"/>
                        </a:cubicBezTo>
                        <a:lnTo>
                          <a:pt x="73168" y="205199"/>
                        </a:lnTo>
                        <a:cubicBezTo>
                          <a:pt x="102590" y="173650"/>
                          <a:pt x="195289" y="84877"/>
                          <a:pt x="236771" y="66420"/>
                        </a:cubicBezTo>
                        <a:lnTo>
                          <a:pt x="236771" y="66420"/>
                        </a:lnTo>
                        <a:cubicBezTo>
                          <a:pt x="277599" y="48410"/>
                          <a:pt x="271424" y="32571"/>
                          <a:pt x="300992" y="28037"/>
                        </a:cubicBezTo>
                        <a:lnTo>
                          <a:pt x="300992" y="28037"/>
                        </a:lnTo>
                        <a:cubicBezTo>
                          <a:pt x="329615" y="23822"/>
                          <a:pt x="350828" y="2746"/>
                          <a:pt x="366302" y="2618"/>
                        </a:cubicBezTo>
                        <a:lnTo>
                          <a:pt x="366302" y="2618"/>
                        </a:lnTo>
                        <a:cubicBezTo>
                          <a:pt x="368046" y="2618"/>
                          <a:pt x="369499" y="2427"/>
                          <a:pt x="370734" y="2044"/>
                        </a:cubicBezTo>
                        <a:lnTo>
                          <a:pt x="370734" y="2044"/>
                        </a:lnTo>
                        <a:lnTo>
                          <a:pt x="371315" y="2044"/>
                        </a:lnTo>
                        <a:cubicBezTo>
                          <a:pt x="376691" y="3640"/>
                          <a:pt x="383157" y="4726"/>
                          <a:pt x="390712" y="4726"/>
                        </a:cubicBezTo>
                        <a:lnTo>
                          <a:pt x="390712" y="4726"/>
                        </a:lnTo>
                        <a:cubicBezTo>
                          <a:pt x="396669" y="4726"/>
                          <a:pt x="403280" y="4087"/>
                          <a:pt x="410690" y="2427"/>
                        </a:cubicBezTo>
                        <a:lnTo>
                          <a:pt x="410690" y="2427"/>
                        </a:lnTo>
                        <a:cubicBezTo>
                          <a:pt x="418391" y="702"/>
                          <a:pt x="427472" y="0"/>
                          <a:pt x="437134" y="0"/>
                        </a:cubicBezTo>
                        <a:lnTo>
                          <a:pt x="437134" y="0"/>
                        </a:lnTo>
                        <a:cubicBezTo>
                          <a:pt x="483121" y="64"/>
                          <a:pt x="544145" y="16158"/>
                          <a:pt x="554461" y="25035"/>
                        </a:cubicBezTo>
                        <a:lnTo>
                          <a:pt x="554461" y="25035"/>
                        </a:lnTo>
                        <a:cubicBezTo>
                          <a:pt x="558675" y="28739"/>
                          <a:pt x="564341" y="29250"/>
                          <a:pt x="571097" y="29250"/>
                        </a:cubicBezTo>
                        <a:lnTo>
                          <a:pt x="571097" y="29250"/>
                        </a:lnTo>
                        <a:cubicBezTo>
                          <a:pt x="573131" y="29250"/>
                          <a:pt x="575311" y="29186"/>
                          <a:pt x="577490" y="29186"/>
                        </a:cubicBezTo>
                        <a:lnTo>
                          <a:pt x="577490" y="29186"/>
                        </a:lnTo>
                        <a:cubicBezTo>
                          <a:pt x="586862" y="29186"/>
                          <a:pt x="597541" y="30017"/>
                          <a:pt x="607276" y="38638"/>
                        </a:cubicBezTo>
                        <a:lnTo>
                          <a:pt x="607276" y="38638"/>
                        </a:lnTo>
                        <a:cubicBezTo>
                          <a:pt x="625656" y="54924"/>
                          <a:pt x="680869" y="114893"/>
                          <a:pt x="708257" y="114702"/>
                        </a:cubicBezTo>
                        <a:lnTo>
                          <a:pt x="708257" y="114702"/>
                        </a:lnTo>
                        <a:cubicBezTo>
                          <a:pt x="709274" y="114702"/>
                          <a:pt x="710218" y="114638"/>
                          <a:pt x="711163" y="114446"/>
                        </a:cubicBezTo>
                        <a:lnTo>
                          <a:pt x="711163" y="114446"/>
                        </a:lnTo>
                        <a:cubicBezTo>
                          <a:pt x="718282" y="113169"/>
                          <a:pt x="725329" y="112658"/>
                          <a:pt x="731940" y="112658"/>
                        </a:cubicBezTo>
                        <a:lnTo>
                          <a:pt x="731940" y="112658"/>
                        </a:lnTo>
                        <a:cubicBezTo>
                          <a:pt x="750901" y="112658"/>
                          <a:pt x="766593" y="117065"/>
                          <a:pt x="772986" y="122685"/>
                        </a:cubicBezTo>
                        <a:lnTo>
                          <a:pt x="772986" y="122685"/>
                        </a:lnTo>
                        <a:cubicBezTo>
                          <a:pt x="774149" y="123707"/>
                          <a:pt x="774802" y="124729"/>
                          <a:pt x="774802" y="125815"/>
                        </a:cubicBezTo>
                        <a:lnTo>
                          <a:pt x="774802" y="125815"/>
                        </a:lnTo>
                        <a:cubicBezTo>
                          <a:pt x="773931" y="132201"/>
                          <a:pt x="753880" y="133670"/>
                          <a:pt x="754170" y="144080"/>
                        </a:cubicBezTo>
                        <a:lnTo>
                          <a:pt x="754170" y="144080"/>
                        </a:lnTo>
                        <a:cubicBezTo>
                          <a:pt x="754170" y="156981"/>
                          <a:pt x="749594" y="172372"/>
                          <a:pt x="749594" y="176907"/>
                        </a:cubicBezTo>
                        <a:lnTo>
                          <a:pt x="749594" y="176907"/>
                        </a:lnTo>
                        <a:cubicBezTo>
                          <a:pt x="748867" y="178439"/>
                          <a:pt x="762380" y="183102"/>
                          <a:pt x="772986" y="188466"/>
                        </a:cubicBezTo>
                        <a:lnTo>
                          <a:pt x="772986" y="188466"/>
                        </a:lnTo>
                        <a:cubicBezTo>
                          <a:pt x="773204" y="188594"/>
                          <a:pt x="773349" y="188786"/>
                          <a:pt x="773422" y="189041"/>
                        </a:cubicBezTo>
                        <a:lnTo>
                          <a:pt x="773422" y="189041"/>
                        </a:lnTo>
                        <a:cubicBezTo>
                          <a:pt x="773495" y="189296"/>
                          <a:pt x="773422" y="189488"/>
                          <a:pt x="773277" y="189680"/>
                        </a:cubicBezTo>
                        <a:lnTo>
                          <a:pt x="773277" y="189680"/>
                        </a:lnTo>
                        <a:cubicBezTo>
                          <a:pt x="757803" y="206668"/>
                          <a:pt x="743200" y="226977"/>
                          <a:pt x="731940" y="251118"/>
                        </a:cubicBezTo>
                        <a:lnTo>
                          <a:pt x="731940" y="251118"/>
                        </a:lnTo>
                        <a:cubicBezTo>
                          <a:pt x="705060" y="308852"/>
                          <a:pt x="668300" y="364862"/>
                          <a:pt x="602481" y="400052"/>
                        </a:cubicBezTo>
                        <a:lnTo>
                          <a:pt x="602481" y="400052"/>
                        </a:lnTo>
                        <a:cubicBezTo>
                          <a:pt x="536953" y="435178"/>
                          <a:pt x="513633" y="455678"/>
                          <a:pt x="502735" y="489782"/>
                        </a:cubicBezTo>
                        <a:lnTo>
                          <a:pt x="502735" y="489782"/>
                        </a:lnTo>
                        <a:cubicBezTo>
                          <a:pt x="491620" y="524397"/>
                          <a:pt x="452971" y="572807"/>
                          <a:pt x="418682" y="582706"/>
                        </a:cubicBezTo>
                        <a:lnTo>
                          <a:pt x="418682" y="582706"/>
                        </a:lnTo>
                        <a:cubicBezTo>
                          <a:pt x="415558" y="583537"/>
                          <a:pt x="412870" y="583984"/>
                          <a:pt x="410400" y="583984"/>
                        </a:cubicBezTo>
                        <a:lnTo>
                          <a:pt x="410400" y="583984"/>
                        </a:lnTo>
                        <a:cubicBezTo>
                          <a:pt x="399067" y="583984"/>
                          <a:pt x="395289" y="575042"/>
                          <a:pt x="395289" y="565143"/>
                        </a:cubicBezTo>
                        <a:lnTo>
                          <a:pt x="395289" y="565143"/>
                        </a:lnTo>
                        <a:close/>
                        <a:moveTo>
                          <a:pt x="301646" y="385171"/>
                        </a:moveTo>
                        <a:cubicBezTo>
                          <a:pt x="307385" y="399030"/>
                          <a:pt x="316030" y="413719"/>
                          <a:pt x="342256" y="422979"/>
                        </a:cubicBezTo>
                        <a:lnTo>
                          <a:pt x="342256" y="422979"/>
                        </a:lnTo>
                        <a:cubicBezTo>
                          <a:pt x="368845" y="432304"/>
                          <a:pt x="383157" y="442395"/>
                          <a:pt x="383230" y="442458"/>
                        </a:cubicBezTo>
                        <a:lnTo>
                          <a:pt x="383230" y="442458"/>
                        </a:lnTo>
                        <a:lnTo>
                          <a:pt x="383593" y="442969"/>
                        </a:lnTo>
                        <a:cubicBezTo>
                          <a:pt x="387516" y="476051"/>
                          <a:pt x="425002" y="489208"/>
                          <a:pt x="437062" y="492018"/>
                        </a:cubicBezTo>
                        <a:lnTo>
                          <a:pt x="437062" y="492018"/>
                        </a:lnTo>
                        <a:cubicBezTo>
                          <a:pt x="443019" y="493359"/>
                          <a:pt x="445634" y="496744"/>
                          <a:pt x="445634" y="500129"/>
                        </a:cubicBezTo>
                        <a:lnTo>
                          <a:pt x="445634" y="500129"/>
                        </a:lnTo>
                        <a:cubicBezTo>
                          <a:pt x="445634" y="503897"/>
                          <a:pt x="442656" y="507473"/>
                          <a:pt x="438733" y="508623"/>
                        </a:cubicBezTo>
                        <a:lnTo>
                          <a:pt x="438733" y="508623"/>
                        </a:lnTo>
                        <a:cubicBezTo>
                          <a:pt x="432848" y="510155"/>
                          <a:pt x="417083" y="526313"/>
                          <a:pt x="407349" y="534935"/>
                        </a:cubicBezTo>
                        <a:lnTo>
                          <a:pt x="407349" y="534935"/>
                        </a:lnTo>
                        <a:cubicBezTo>
                          <a:pt x="402772" y="538895"/>
                          <a:pt x="397105" y="553328"/>
                          <a:pt x="397178" y="565207"/>
                        </a:cubicBezTo>
                        <a:lnTo>
                          <a:pt x="397178" y="565207"/>
                        </a:lnTo>
                        <a:cubicBezTo>
                          <a:pt x="397251" y="574915"/>
                          <a:pt x="400665" y="582451"/>
                          <a:pt x="410473" y="582451"/>
                        </a:cubicBezTo>
                        <a:lnTo>
                          <a:pt x="410473" y="582451"/>
                        </a:lnTo>
                        <a:cubicBezTo>
                          <a:pt x="412725" y="582451"/>
                          <a:pt x="415267" y="582068"/>
                          <a:pt x="418246" y="581238"/>
                        </a:cubicBezTo>
                        <a:lnTo>
                          <a:pt x="418246" y="581238"/>
                        </a:lnTo>
                        <a:cubicBezTo>
                          <a:pt x="451519" y="571785"/>
                          <a:pt x="490313" y="523503"/>
                          <a:pt x="501137" y="489399"/>
                        </a:cubicBezTo>
                        <a:lnTo>
                          <a:pt x="501137" y="489399"/>
                        </a:lnTo>
                        <a:cubicBezTo>
                          <a:pt x="512180" y="454784"/>
                          <a:pt x="536154" y="433773"/>
                          <a:pt x="601682" y="398711"/>
                        </a:cubicBezTo>
                        <a:lnTo>
                          <a:pt x="601682" y="398711"/>
                        </a:lnTo>
                        <a:cubicBezTo>
                          <a:pt x="666993" y="363776"/>
                          <a:pt x="703535" y="308086"/>
                          <a:pt x="730414" y="250543"/>
                        </a:cubicBezTo>
                        <a:lnTo>
                          <a:pt x="730414" y="250543"/>
                        </a:lnTo>
                        <a:cubicBezTo>
                          <a:pt x="741602" y="226594"/>
                          <a:pt x="755987" y="206349"/>
                          <a:pt x="771315" y="189424"/>
                        </a:cubicBezTo>
                        <a:lnTo>
                          <a:pt x="771315" y="189424"/>
                        </a:lnTo>
                        <a:cubicBezTo>
                          <a:pt x="760999" y="183996"/>
                          <a:pt x="748649" y="181122"/>
                          <a:pt x="747995" y="176971"/>
                        </a:cubicBezTo>
                        <a:lnTo>
                          <a:pt x="747995" y="176971"/>
                        </a:lnTo>
                        <a:cubicBezTo>
                          <a:pt x="747995" y="171925"/>
                          <a:pt x="752572" y="156853"/>
                          <a:pt x="752499" y="144144"/>
                        </a:cubicBezTo>
                        <a:lnTo>
                          <a:pt x="752499" y="144144"/>
                        </a:lnTo>
                        <a:cubicBezTo>
                          <a:pt x="752790" y="132265"/>
                          <a:pt x="774076" y="129646"/>
                          <a:pt x="773131" y="125878"/>
                        </a:cubicBezTo>
                        <a:lnTo>
                          <a:pt x="773131" y="125878"/>
                        </a:lnTo>
                        <a:cubicBezTo>
                          <a:pt x="773131" y="125431"/>
                          <a:pt x="772841" y="124793"/>
                          <a:pt x="771897" y="123899"/>
                        </a:cubicBezTo>
                        <a:lnTo>
                          <a:pt x="771897" y="123899"/>
                        </a:lnTo>
                        <a:cubicBezTo>
                          <a:pt x="766157" y="118853"/>
                          <a:pt x="750683" y="114319"/>
                          <a:pt x="732085" y="114319"/>
                        </a:cubicBezTo>
                        <a:lnTo>
                          <a:pt x="732085" y="114319"/>
                        </a:lnTo>
                        <a:cubicBezTo>
                          <a:pt x="725547" y="114319"/>
                          <a:pt x="718718" y="114830"/>
                          <a:pt x="711671" y="116107"/>
                        </a:cubicBezTo>
                        <a:lnTo>
                          <a:pt x="711671" y="116107"/>
                        </a:lnTo>
                        <a:cubicBezTo>
                          <a:pt x="710582" y="116299"/>
                          <a:pt x="709564" y="116362"/>
                          <a:pt x="708402" y="116362"/>
                        </a:cubicBezTo>
                        <a:lnTo>
                          <a:pt x="708402" y="116362"/>
                        </a:lnTo>
                        <a:cubicBezTo>
                          <a:pt x="678980" y="116107"/>
                          <a:pt x="624639" y="55946"/>
                          <a:pt x="606114" y="39852"/>
                        </a:cubicBezTo>
                        <a:lnTo>
                          <a:pt x="606114" y="39852"/>
                        </a:lnTo>
                        <a:cubicBezTo>
                          <a:pt x="596742" y="31677"/>
                          <a:pt x="586862" y="30911"/>
                          <a:pt x="577563" y="30847"/>
                        </a:cubicBezTo>
                        <a:lnTo>
                          <a:pt x="577563" y="30847"/>
                        </a:lnTo>
                        <a:cubicBezTo>
                          <a:pt x="575383" y="30847"/>
                          <a:pt x="573277" y="30847"/>
                          <a:pt x="571170" y="30847"/>
                        </a:cubicBezTo>
                        <a:lnTo>
                          <a:pt x="571170" y="30847"/>
                        </a:lnTo>
                        <a:cubicBezTo>
                          <a:pt x="564414" y="30847"/>
                          <a:pt x="558093" y="30400"/>
                          <a:pt x="553298" y="26185"/>
                        </a:cubicBezTo>
                        <a:lnTo>
                          <a:pt x="553298" y="26185"/>
                        </a:lnTo>
                        <a:cubicBezTo>
                          <a:pt x="544072" y="17946"/>
                          <a:pt x="482612" y="1533"/>
                          <a:pt x="437207" y="1597"/>
                        </a:cubicBezTo>
                        <a:lnTo>
                          <a:pt x="437207" y="1597"/>
                        </a:lnTo>
                        <a:cubicBezTo>
                          <a:pt x="427617" y="1597"/>
                          <a:pt x="418682" y="2299"/>
                          <a:pt x="411199" y="4024"/>
                        </a:cubicBezTo>
                        <a:lnTo>
                          <a:pt x="411199" y="4024"/>
                        </a:lnTo>
                        <a:cubicBezTo>
                          <a:pt x="403644" y="5684"/>
                          <a:pt x="396887" y="6387"/>
                          <a:pt x="390785" y="6323"/>
                        </a:cubicBezTo>
                        <a:lnTo>
                          <a:pt x="390785" y="6323"/>
                        </a:lnTo>
                        <a:cubicBezTo>
                          <a:pt x="383084" y="6323"/>
                          <a:pt x="376546" y="5237"/>
                          <a:pt x="371097" y="3640"/>
                        </a:cubicBezTo>
                        <a:lnTo>
                          <a:pt x="371097" y="3640"/>
                        </a:lnTo>
                        <a:cubicBezTo>
                          <a:pt x="369717" y="4024"/>
                          <a:pt x="368119" y="4215"/>
                          <a:pt x="366302" y="4215"/>
                        </a:cubicBezTo>
                        <a:lnTo>
                          <a:pt x="366302" y="4215"/>
                        </a:lnTo>
                        <a:cubicBezTo>
                          <a:pt x="352427" y="4024"/>
                          <a:pt x="330487" y="25227"/>
                          <a:pt x="301283" y="29633"/>
                        </a:cubicBezTo>
                        <a:lnTo>
                          <a:pt x="301283" y="29633"/>
                        </a:lnTo>
                        <a:cubicBezTo>
                          <a:pt x="273022" y="33721"/>
                          <a:pt x="279052" y="49368"/>
                          <a:pt x="237570" y="67889"/>
                        </a:cubicBezTo>
                        <a:lnTo>
                          <a:pt x="237570" y="67889"/>
                        </a:lnTo>
                        <a:cubicBezTo>
                          <a:pt x="196815" y="85963"/>
                          <a:pt x="103825" y="174799"/>
                          <a:pt x="74621" y="206221"/>
                        </a:cubicBezTo>
                        <a:lnTo>
                          <a:pt x="74621" y="206221"/>
                        </a:lnTo>
                        <a:cubicBezTo>
                          <a:pt x="46869" y="235790"/>
                          <a:pt x="1391" y="266510"/>
                          <a:pt x="1827" y="272960"/>
                        </a:cubicBezTo>
                        <a:lnTo>
                          <a:pt x="1827" y="272960"/>
                        </a:lnTo>
                        <a:cubicBezTo>
                          <a:pt x="1827" y="273279"/>
                          <a:pt x="1900" y="273343"/>
                          <a:pt x="2045" y="273535"/>
                        </a:cubicBezTo>
                        <a:lnTo>
                          <a:pt x="2045" y="273535"/>
                        </a:lnTo>
                        <a:cubicBezTo>
                          <a:pt x="2626" y="274046"/>
                          <a:pt x="3571" y="274365"/>
                          <a:pt x="5096" y="274365"/>
                        </a:cubicBezTo>
                        <a:lnTo>
                          <a:pt x="5096" y="274365"/>
                        </a:lnTo>
                        <a:cubicBezTo>
                          <a:pt x="14468" y="274429"/>
                          <a:pt x="38079" y="262358"/>
                          <a:pt x="55732" y="258335"/>
                        </a:cubicBezTo>
                        <a:lnTo>
                          <a:pt x="55732" y="258335"/>
                        </a:lnTo>
                        <a:cubicBezTo>
                          <a:pt x="56677" y="258143"/>
                          <a:pt x="57694" y="258015"/>
                          <a:pt x="58783" y="258015"/>
                        </a:cubicBezTo>
                        <a:lnTo>
                          <a:pt x="58783" y="258015"/>
                        </a:lnTo>
                        <a:cubicBezTo>
                          <a:pt x="82176" y="258207"/>
                          <a:pt x="136226" y="306745"/>
                          <a:pt x="147850" y="316899"/>
                        </a:cubicBezTo>
                        <a:lnTo>
                          <a:pt x="147850" y="316899"/>
                        </a:lnTo>
                        <a:cubicBezTo>
                          <a:pt x="160200" y="327884"/>
                          <a:pt x="152790" y="342573"/>
                          <a:pt x="158021" y="346597"/>
                        </a:cubicBezTo>
                        <a:lnTo>
                          <a:pt x="158021" y="346597"/>
                        </a:lnTo>
                        <a:cubicBezTo>
                          <a:pt x="158965" y="347427"/>
                          <a:pt x="159909" y="347746"/>
                          <a:pt x="161072" y="347746"/>
                        </a:cubicBezTo>
                        <a:lnTo>
                          <a:pt x="161072" y="347746"/>
                        </a:lnTo>
                        <a:cubicBezTo>
                          <a:pt x="166084" y="347874"/>
                          <a:pt x="174730" y="339827"/>
                          <a:pt x="181849" y="328842"/>
                        </a:cubicBezTo>
                        <a:lnTo>
                          <a:pt x="181849" y="328842"/>
                        </a:lnTo>
                        <a:cubicBezTo>
                          <a:pt x="183883" y="325713"/>
                          <a:pt x="186644" y="324116"/>
                          <a:pt x="189695" y="324116"/>
                        </a:cubicBezTo>
                        <a:lnTo>
                          <a:pt x="189695" y="324116"/>
                        </a:lnTo>
                        <a:cubicBezTo>
                          <a:pt x="200156" y="324372"/>
                          <a:pt x="213015" y="340721"/>
                          <a:pt x="226164" y="356368"/>
                        </a:cubicBezTo>
                        <a:lnTo>
                          <a:pt x="226164" y="356368"/>
                        </a:lnTo>
                        <a:cubicBezTo>
                          <a:pt x="231613" y="362882"/>
                          <a:pt x="235463" y="364415"/>
                          <a:pt x="238515" y="364415"/>
                        </a:cubicBezTo>
                        <a:lnTo>
                          <a:pt x="238515" y="364415"/>
                        </a:lnTo>
                        <a:cubicBezTo>
                          <a:pt x="241929" y="364479"/>
                          <a:pt x="244762" y="362307"/>
                          <a:pt x="248249" y="362180"/>
                        </a:cubicBezTo>
                        <a:lnTo>
                          <a:pt x="248249" y="362180"/>
                        </a:lnTo>
                        <a:cubicBezTo>
                          <a:pt x="251155" y="362180"/>
                          <a:pt x="253843" y="364032"/>
                          <a:pt x="256822" y="369397"/>
                        </a:cubicBezTo>
                        <a:lnTo>
                          <a:pt x="256822" y="369397"/>
                        </a:lnTo>
                        <a:cubicBezTo>
                          <a:pt x="261471" y="377699"/>
                          <a:pt x="270625" y="378146"/>
                          <a:pt x="279924" y="378210"/>
                        </a:cubicBezTo>
                        <a:lnTo>
                          <a:pt x="279924" y="378210"/>
                        </a:lnTo>
                        <a:cubicBezTo>
                          <a:pt x="280941" y="378210"/>
                          <a:pt x="281958" y="378210"/>
                          <a:pt x="282975" y="378210"/>
                        </a:cubicBezTo>
                        <a:lnTo>
                          <a:pt x="282975" y="378210"/>
                        </a:lnTo>
                        <a:cubicBezTo>
                          <a:pt x="283121" y="378210"/>
                          <a:pt x="283266" y="378210"/>
                          <a:pt x="283411" y="378210"/>
                        </a:cubicBezTo>
                        <a:lnTo>
                          <a:pt x="283411" y="378210"/>
                        </a:lnTo>
                        <a:cubicBezTo>
                          <a:pt x="291257" y="378082"/>
                          <a:pt x="298812" y="378529"/>
                          <a:pt x="301646" y="385171"/>
                        </a:cubicBezTo>
                        <a:lnTo>
                          <a:pt x="301646" y="385171"/>
                        </a:lnTo>
                        <a:close/>
                      </a:path>
                    </a:pathLst>
                  </a:custGeom>
                  <a:solidFill>
                    <a:srgbClr val="668EB4"/>
                  </a:solidFill>
                  <a:ln w="7260" cap="flat">
                    <a:noFill/>
                    <a:prstDash val="solid"/>
                    <a:miter/>
                  </a:ln>
                </xdr:spPr>
                <xdr:txBody>
                  <a:bodyPr rtlCol="0" anchor="ctr"/>
                  <a:lstStyle/>
                  <a:p>
                    <a:endParaRPr lang="pt-BR"/>
                  </a:p>
                </xdr:txBody>
              </xdr:sp>
            </xdr:grpSp>
            <xdr:grpSp>
              <xdr:nvGrpSpPr>
                <xdr:cNvPr id="54" name="Gráfico 53">
                  <a:extLst>
                    <a:ext uri="{FF2B5EF4-FFF2-40B4-BE49-F238E27FC236}">
                      <a16:creationId xmlns:a16="http://schemas.microsoft.com/office/drawing/2014/main" id="{690ED5F8-176A-276A-4054-7B7CEF367121}"/>
                    </a:ext>
                  </a:extLst>
                </xdr:cNvPr>
                <xdr:cNvGrpSpPr/>
              </xdr:nvGrpSpPr>
              <xdr:grpSpPr>
                <a:xfrm>
                  <a:off x="12234346" y="9100630"/>
                  <a:ext cx="642354" cy="368757"/>
                  <a:chOff x="12234346" y="9100630"/>
                  <a:chExt cx="642354" cy="368757"/>
                </a:xfrm>
                <a:solidFill>
                  <a:srgbClr val="DADADA"/>
                </a:solidFill>
              </xdr:grpSpPr>
              <xdr:sp macro="" textlink="">
                <xdr:nvSpPr>
                  <xdr:cNvPr id="127" name="Freeform: Shape 126">
                    <a:extLst>
                      <a:ext uri="{FF2B5EF4-FFF2-40B4-BE49-F238E27FC236}">
                        <a16:creationId xmlns:a16="http://schemas.microsoft.com/office/drawing/2014/main" id="{1A175A6A-D328-C44D-D9F4-67018C74531B}"/>
                      </a:ext>
                    </a:extLst>
                  </xdr:cNvPr>
                  <xdr:cNvSpPr/>
                </xdr:nvSpPr>
                <xdr:spPr>
                  <a:xfrm>
                    <a:off x="12235124" y="9101482"/>
                    <a:ext cx="640704" cy="367048"/>
                  </a:xfrm>
                  <a:custGeom>
                    <a:avLst/>
                    <a:gdLst>
                      <a:gd name="connsiteX0" fmla="*/ 613534 w 640704"/>
                      <a:gd name="connsiteY0" fmla="*/ 225231 h 367048"/>
                      <a:gd name="connsiteX1" fmla="*/ 596462 w 640704"/>
                      <a:gd name="connsiteY1" fmla="*/ 210925 h 367048"/>
                      <a:gd name="connsiteX2" fmla="*/ 558176 w 640704"/>
                      <a:gd name="connsiteY2" fmla="*/ 187998 h 367048"/>
                      <a:gd name="connsiteX3" fmla="*/ 523959 w 640704"/>
                      <a:gd name="connsiteY3" fmla="*/ 172990 h 367048"/>
                      <a:gd name="connsiteX4" fmla="*/ 493011 w 640704"/>
                      <a:gd name="connsiteY4" fmla="*/ 97118 h 367048"/>
                      <a:gd name="connsiteX5" fmla="*/ 444119 w 640704"/>
                      <a:gd name="connsiteY5" fmla="*/ 34083 h 367048"/>
                      <a:gd name="connsiteX6" fmla="*/ 365949 w 640704"/>
                      <a:gd name="connsiteY6" fmla="*/ 27632 h 367048"/>
                      <a:gd name="connsiteX7" fmla="*/ 242157 w 640704"/>
                      <a:gd name="connsiteY7" fmla="*/ 1831 h 367048"/>
                      <a:gd name="connsiteX8" fmla="*/ 176992 w 640704"/>
                      <a:gd name="connsiteY8" fmla="*/ 5407 h 367048"/>
                      <a:gd name="connsiteX9" fmla="*/ 94754 w 640704"/>
                      <a:gd name="connsiteY9" fmla="*/ 44046 h 367048"/>
                      <a:gd name="connsiteX10" fmla="*/ 70344 w 640704"/>
                      <a:gd name="connsiteY10" fmla="*/ 73424 h 367048"/>
                      <a:gd name="connsiteX11" fmla="*/ 52400 w 640704"/>
                      <a:gd name="connsiteY11" fmla="*/ 116405 h 367048"/>
                      <a:gd name="connsiteX12" fmla="*/ 34456 w 640704"/>
                      <a:gd name="connsiteY12" fmla="*/ 137034 h 367048"/>
                      <a:gd name="connsiteX13" fmla="*/ 24140 w 640704"/>
                      <a:gd name="connsiteY13" fmla="*/ 193746 h 367048"/>
                      <a:gd name="connsiteX14" fmla="*/ 9247 w 640704"/>
                      <a:gd name="connsiteY14" fmla="*/ 246690 h 367048"/>
                      <a:gd name="connsiteX15" fmla="*/ 9683 w 640704"/>
                      <a:gd name="connsiteY15" fmla="*/ 260293 h 367048"/>
                      <a:gd name="connsiteX16" fmla="*/ 38597 w 640704"/>
                      <a:gd name="connsiteY16" fmla="*/ 262465 h 367048"/>
                      <a:gd name="connsiteX17" fmla="*/ 80951 w 640704"/>
                      <a:gd name="connsiteY17" fmla="*/ 284626 h 367048"/>
                      <a:gd name="connsiteX18" fmla="*/ 92357 w 640704"/>
                      <a:gd name="connsiteY18" fmla="*/ 325436 h 367048"/>
                      <a:gd name="connsiteX19" fmla="*/ 94827 w 640704"/>
                      <a:gd name="connsiteY19" fmla="*/ 332142 h 367048"/>
                      <a:gd name="connsiteX20" fmla="*/ 140377 w 640704"/>
                      <a:gd name="connsiteY20" fmla="*/ 333994 h 367048"/>
                      <a:gd name="connsiteX21" fmla="*/ 243828 w 640704"/>
                      <a:gd name="connsiteY21" fmla="*/ 350471 h 367048"/>
                      <a:gd name="connsiteX22" fmla="*/ 302455 w 640704"/>
                      <a:gd name="connsiteY22" fmla="*/ 361967 h 367048"/>
                      <a:gd name="connsiteX23" fmla="*/ 331805 w 640704"/>
                      <a:gd name="connsiteY23" fmla="*/ 357688 h 367048"/>
                      <a:gd name="connsiteX24" fmla="*/ 341612 w 640704"/>
                      <a:gd name="connsiteY24" fmla="*/ 328310 h 367048"/>
                      <a:gd name="connsiteX25" fmla="*/ 383966 w 640704"/>
                      <a:gd name="connsiteY25" fmla="*/ 316111 h 367048"/>
                      <a:gd name="connsiteX26" fmla="*/ 467875 w 640704"/>
                      <a:gd name="connsiteY26" fmla="*/ 314706 h 367048"/>
                      <a:gd name="connsiteX27" fmla="*/ 516767 w 640704"/>
                      <a:gd name="connsiteY27" fmla="*/ 314004 h 367048"/>
                      <a:gd name="connsiteX28" fmla="*/ 587599 w 640704"/>
                      <a:gd name="connsiteY28" fmla="*/ 303658 h 367048"/>
                      <a:gd name="connsiteX29" fmla="*/ 602273 w 640704"/>
                      <a:gd name="connsiteY29" fmla="*/ 279645 h 367048"/>
                      <a:gd name="connsiteX30" fmla="*/ 640704 w 640704"/>
                      <a:gd name="connsiteY30" fmla="*/ 240367 h 367048"/>
                      <a:gd name="connsiteX31" fmla="*/ 613534 w 640704"/>
                      <a:gd name="connsiteY31" fmla="*/ 225231 h 3670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640704" h="367048">
                        <a:moveTo>
                          <a:pt x="613534" y="225231"/>
                        </a:moveTo>
                        <a:cubicBezTo>
                          <a:pt x="596462" y="232384"/>
                          <a:pt x="596462" y="223762"/>
                          <a:pt x="596462" y="210925"/>
                        </a:cubicBezTo>
                        <a:cubicBezTo>
                          <a:pt x="596462" y="198025"/>
                          <a:pt x="589124" y="187998"/>
                          <a:pt x="558176" y="187998"/>
                        </a:cubicBezTo>
                        <a:cubicBezTo>
                          <a:pt x="527228" y="187998"/>
                          <a:pt x="511754" y="190169"/>
                          <a:pt x="523959" y="172990"/>
                        </a:cubicBezTo>
                        <a:cubicBezTo>
                          <a:pt x="536164" y="155810"/>
                          <a:pt x="493011" y="126432"/>
                          <a:pt x="493011" y="97118"/>
                        </a:cubicBezTo>
                        <a:cubicBezTo>
                          <a:pt x="493011" y="67740"/>
                          <a:pt x="470998" y="34083"/>
                          <a:pt x="444119" y="34083"/>
                        </a:cubicBezTo>
                        <a:cubicBezTo>
                          <a:pt x="417239" y="34083"/>
                          <a:pt x="385492" y="38362"/>
                          <a:pt x="365949" y="27632"/>
                        </a:cubicBezTo>
                        <a:cubicBezTo>
                          <a:pt x="346407" y="16903"/>
                          <a:pt x="251892" y="-6727"/>
                          <a:pt x="242157" y="1831"/>
                        </a:cubicBezTo>
                        <a:cubicBezTo>
                          <a:pt x="232422" y="10453"/>
                          <a:pt x="212807" y="2533"/>
                          <a:pt x="176992" y="5407"/>
                        </a:cubicBezTo>
                        <a:cubicBezTo>
                          <a:pt x="141176" y="8281"/>
                          <a:pt x="94754" y="28335"/>
                          <a:pt x="94754" y="44046"/>
                        </a:cubicBezTo>
                        <a:cubicBezTo>
                          <a:pt x="94754" y="59757"/>
                          <a:pt x="85020" y="73424"/>
                          <a:pt x="70344" y="73424"/>
                        </a:cubicBezTo>
                        <a:cubicBezTo>
                          <a:pt x="55670" y="73424"/>
                          <a:pt x="52400" y="95585"/>
                          <a:pt x="52400" y="116405"/>
                        </a:cubicBezTo>
                        <a:cubicBezTo>
                          <a:pt x="52400" y="124388"/>
                          <a:pt x="44337" y="131413"/>
                          <a:pt x="34456" y="137034"/>
                        </a:cubicBezTo>
                        <a:cubicBezTo>
                          <a:pt x="39397" y="150956"/>
                          <a:pt x="28572" y="177141"/>
                          <a:pt x="24140" y="193746"/>
                        </a:cubicBezTo>
                        <a:cubicBezTo>
                          <a:pt x="18619" y="214119"/>
                          <a:pt x="24140" y="233662"/>
                          <a:pt x="9247" y="246690"/>
                        </a:cubicBezTo>
                        <a:cubicBezTo>
                          <a:pt x="-5645" y="259783"/>
                          <a:pt x="-342" y="269043"/>
                          <a:pt x="9683" y="260293"/>
                        </a:cubicBezTo>
                        <a:cubicBezTo>
                          <a:pt x="19636" y="251544"/>
                          <a:pt x="20653" y="265658"/>
                          <a:pt x="38597" y="262465"/>
                        </a:cubicBezTo>
                        <a:cubicBezTo>
                          <a:pt x="56541" y="259271"/>
                          <a:pt x="78917" y="273577"/>
                          <a:pt x="80951" y="284626"/>
                        </a:cubicBezTo>
                        <a:cubicBezTo>
                          <a:pt x="82985" y="295739"/>
                          <a:pt x="85819" y="313621"/>
                          <a:pt x="92357" y="325436"/>
                        </a:cubicBezTo>
                        <a:cubicBezTo>
                          <a:pt x="93592" y="327671"/>
                          <a:pt x="94391" y="329906"/>
                          <a:pt x="94827" y="332142"/>
                        </a:cubicBezTo>
                        <a:cubicBezTo>
                          <a:pt x="110301" y="329587"/>
                          <a:pt x="129988" y="328054"/>
                          <a:pt x="140377" y="333994"/>
                        </a:cubicBezTo>
                        <a:cubicBezTo>
                          <a:pt x="159120" y="344723"/>
                          <a:pt x="222615" y="338273"/>
                          <a:pt x="243828" y="350471"/>
                        </a:cubicBezTo>
                        <a:cubicBezTo>
                          <a:pt x="264969" y="362605"/>
                          <a:pt x="293883" y="354431"/>
                          <a:pt x="302455" y="361967"/>
                        </a:cubicBezTo>
                        <a:cubicBezTo>
                          <a:pt x="311027" y="369503"/>
                          <a:pt x="331805" y="369120"/>
                          <a:pt x="331805" y="357688"/>
                        </a:cubicBezTo>
                        <a:cubicBezTo>
                          <a:pt x="331805" y="346256"/>
                          <a:pt x="321997" y="331886"/>
                          <a:pt x="341612" y="328310"/>
                        </a:cubicBezTo>
                        <a:cubicBezTo>
                          <a:pt x="361155" y="324733"/>
                          <a:pt x="378300" y="329715"/>
                          <a:pt x="383966" y="316111"/>
                        </a:cubicBezTo>
                        <a:cubicBezTo>
                          <a:pt x="389633" y="302508"/>
                          <a:pt x="455597" y="303913"/>
                          <a:pt x="467875" y="314706"/>
                        </a:cubicBezTo>
                        <a:cubicBezTo>
                          <a:pt x="480079" y="325436"/>
                          <a:pt x="502092" y="326905"/>
                          <a:pt x="516767" y="314004"/>
                        </a:cubicBezTo>
                        <a:cubicBezTo>
                          <a:pt x="527228" y="304807"/>
                          <a:pt x="563625" y="301487"/>
                          <a:pt x="587599" y="303658"/>
                        </a:cubicBezTo>
                        <a:cubicBezTo>
                          <a:pt x="589633" y="298038"/>
                          <a:pt x="594064" y="290374"/>
                          <a:pt x="602273" y="279645"/>
                        </a:cubicBezTo>
                        <a:cubicBezTo>
                          <a:pt x="614333" y="263870"/>
                          <a:pt x="626901" y="251863"/>
                          <a:pt x="640704" y="240367"/>
                        </a:cubicBezTo>
                        <a:cubicBezTo>
                          <a:pt x="636999" y="223826"/>
                          <a:pt x="627119" y="219611"/>
                          <a:pt x="613534" y="22523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8" name="Freeform: Shape 127">
                    <a:extLst>
                      <a:ext uri="{FF2B5EF4-FFF2-40B4-BE49-F238E27FC236}">
                        <a16:creationId xmlns:a16="http://schemas.microsoft.com/office/drawing/2014/main" id="{923E7A09-0507-6590-77AB-30B254031D36}"/>
                      </a:ext>
                    </a:extLst>
                  </xdr:cNvPr>
                  <xdr:cNvSpPr/>
                </xdr:nvSpPr>
                <xdr:spPr>
                  <a:xfrm>
                    <a:off x="12234346" y="9100630"/>
                    <a:ext cx="642354" cy="368757"/>
                  </a:xfrm>
                  <a:custGeom>
                    <a:avLst/>
                    <a:gdLst>
                      <a:gd name="connsiteX0" fmla="*/ 302579 w 642354"/>
                      <a:gd name="connsiteY0" fmla="*/ 363393 h 368757"/>
                      <a:gd name="connsiteX1" fmla="*/ 244097 w 642354"/>
                      <a:gd name="connsiteY1" fmla="*/ 352025 h 368757"/>
                      <a:gd name="connsiteX2" fmla="*/ 244097 w 642354"/>
                      <a:gd name="connsiteY2" fmla="*/ 352025 h 368757"/>
                      <a:gd name="connsiteX3" fmla="*/ 140647 w 642354"/>
                      <a:gd name="connsiteY3" fmla="*/ 335548 h 368757"/>
                      <a:gd name="connsiteX4" fmla="*/ 140647 w 642354"/>
                      <a:gd name="connsiteY4" fmla="*/ 335548 h 368757"/>
                      <a:gd name="connsiteX5" fmla="*/ 119797 w 642354"/>
                      <a:gd name="connsiteY5" fmla="*/ 331524 h 368757"/>
                      <a:gd name="connsiteX6" fmla="*/ 119797 w 642354"/>
                      <a:gd name="connsiteY6" fmla="*/ 331524 h 368757"/>
                      <a:gd name="connsiteX7" fmla="*/ 95750 w 642354"/>
                      <a:gd name="connsiteY7" fmla="*/ 333760 h 368757"/>
                      <a:gd name="connsiteX8" fmla="*/ 95750 w 642354"/>
                      <a:gd name="connsiteY8" fmla="*/ 333760 h 368757"/>
                      <a:gd name="connsiteX9" fmla="*/ 95096 w 642354"/>
                      <a:gd name="connsiteY9" fmla="*/ 333632 h 368757"/>
                      <a:gd name="connsiteX10" fmla="*/ 95096 w 642354"/>
                      <a:gd name="connsiteY10" fmla="*/ 333632 h 368757"/>
                      <a:gd name="connsiteX11" fmla="*/ 94733 w 642354"/>
                      <a:gd name="connsiteY11" fmla="*/ 333121 h 368757"/>
                      <a:gd name="connsiteX12" fmla="*/ 94733 w 642354"/>
                      <a:gd name="connsiteY12" fmla="*/ 333121 h 368757"/>
                      <a:gd name="connsiteX13" fmla="*/ 92336 w 642354"/>
                      <a:gd name="connsiteY13" fmla="*/ 326607 h 368757"/>
                      <a:gd name="connsiteX14" fmla="*/ 92336 w 642354"/>
                      <a:gd name="connsiteY14" fmla="*/ 326607 h 368757"/>
                      <a:gd name="connsiteX15" fmla="*/ 80857 w 642354"/>
                      <a:gd name="connsiteY15" fmla="*/ 285605 h 368757"/>
                      <a:gd name="connsiteX16" fmla="*/ 80857 w 642354"/>
                      <a:gd name="connsiteY16" fmla="*/ 285605 h 368757"/>
                      <a:gd name="connsiteX17" fmla="*/ 44751 w 642354"/>
                      <a:gd name="connsiteY17" fmla="*/ 263636 h 368757"/>
                      <a:gd name="connsiteX18" fmla="*/ 44751 w 642354"/>
                      <a:gd name="connsiteY18" fmla="*/ 263636 h 368757"/>
                      <a:gd name="connsiteX19" fmla="*/ 39593 w 642354"/>
                      <a:gd name="connsiteY19" fmla="*/ 264083 h 368757"/>
                      <a:gd name="connsiteX20" fmla="*/ 39593 w 642354"/>
                      <a:gd name="connsiteY20" fmla="*/ 264083 h 368757"/>
                      <a:gd name="connsiteX21" fmla="*/ 34290 w 642354"/>
                      <a:gd name="connsiteY21" fmla="*/ 264530 h 368757"/>
                      <a:gd name="connsiteX22" fmla="*/ 34290 w 642354"/>
                      <a:gd name="connsiteY22" fmla="*/ 264530 h 368757"/>
                      <a:gd name="connsiteX23" fmla="*/ 16636 w 642354"/>
                      <a:gd name="connsiteY23" fmla="*/ 258973 h 368757"/>
                      <a:gd name="connsiteX24" fmla="*/ 16636 w 642354"/>
                      <a:gd name="connsiteY24" fmla="*/ 258973 h 368757"/>
                      <a:gd name="connsiteX25" fmla="*/ 11188 w 642354"/>
                      <a:gd name="connsiteY25" fmla="*/ 261656 h 368757"/>
                      <a:gd name="connsiteX26" fmla="*/ 11188 w 642354"/>
                      <a:gd name="connsiteY26" fmla="*/ 261656 h 368757"/>
                      <a:gd name="connsiteX27" fmla="*/ 3778 w 642354"/>
                      <a:gd name="connsiteY27" fmla="*/ 265296 h 368757"/>
                      <a:gd name="connsiteX28" fmla="*/ 3778 w 642354"/>
                      <a:gd name="connsiteY28" fmla="*/ 265296 h 368757"/>
                      <a:gd name="connsiteX29" fmla="*/ 0 w 642354"/>
                      <a:gd name="connsiteY29" fmla="*/ 261400 h 368757"/>
                      <a:gd name="connsiteX30" fmla="*/ 0 w 642354"/>
                      <a:gd name="connsiteY30" fmla="*/ 261400 h 368757"/>
                      <a:gd name="connsiteX31" fmla="*/ 9517 w 642354"/>
                      <a:gd name="connsiteY31" fmla="*/ 246903 h 368757"/>
                      <a:gd name="connsiteX32" fmla="*/ 9517 w 642354"/>
                      <a:gd name="connsiteY32" fmla="*/ 246903 h 368757"/>
                      <a:gd name="connsiteX33" fmla="*/ 24119 w 642354"/>
                      <a:gd name="connsiteY33" fmla="*/ 194278 h 368757"/>
                      <a:gd name="connsiteX34" fmla="*/ 24119 w 642354"/>
                      <a:gd name="connsiteY34" fmla="*/ 194278 h 368757"/>
                      <a:gd name="connsiteX35" fmla="*/ 35743 w 642354"/>
                      <a:gd name="connsiteY35" fmla="*/ 146315 h 368757"/>
                      <a:gd name="connsiteX36" fmla="*/ 35743 w 642354"/>
                      <a:gd name="connsiteY36" fmla="*/ 146315 h 368757"/>
                      <a:gd name="connsiteX37" fmla="*/ 34508 w 642354"/>
                      <a:gd name="connsiteY37" fmla="*/ 138013 h 368757"/>
                      <a:gd name="connsiteX38" fmla="*/ 34508 w 642354"/>
                      <a:gd name="connsiteY38" fmla="*/ 138013 h 368757"/>
                      <a:gd name="connsiteX39" fmla="*/ 34871 w 642354"/>
                      <a:gd name="connsiteY39" fmla="*/ 137119 h 368757"/>
                      <a:gd name="connsiteX40" fmla="*/ 34871 w 642354"/>
                      <a:gd name="connsiteY40" fmla="*/ 137119 h 368757"/>
                      <a:gd name="connsiteX41" fmla="*/ 52452 w 642354"/>
                      <a:gd name="connsiteY41" fmla="*/ 117193 h 368757"/>
                      <a:gd name="connsiteX42" fmla="*/ 52452 w 642354"/>
                      <a:gd name="connsiteY42" fmla="*/ 117193 h 368757"/>
                      <a:gd name="connsiteX43" fmla="*/ 71268 w 642354"/>
                      <a:gd name="connsiteY43" fmla="*/ 73445 h 368757"/>
                      <a:gd name="connsiteX44" fmla="*/ 71268 w 642354"/>
                      <a:gd name="connsiteY44" fmla="*/ 73445 h 368757"/>
                      <a:gd name="connsiteX45" fmla="*/ 94806 w 642354"/>
                      <a:gd name="connsiteY45" fmla="*/ 44897 h 368757"/>
                      <a:gd name="connsiteX46" fmla="*/ 94806 w 642354"/>
                      <a:gd name="connsiteY46" fmla="*/ 44897 h 368757"/>
                      <a:gd name="connsiteX47" fmla="*/ 177915 w 642354"/>
                      <a:gd name="connsiteY47" fmla="*/ 5428 h 368757"/>
                      <a:gd name="connsiteX48" fmla="*/ 177915 w 642354"/>
                      <a:gd name="connsiteY48" fmla="*/ 5428 h 368757"/>
                      <a:gd name="connsiteX49" fmla="*/ 194915 w 642354"/>
                      <a:gd name="connsiteY49" fmla="*/ 4726 h 368757"/>
                      <a:gd name="connsiteX50" fmla="*/ 194915 w 642354"/>
                      <a:gd name="connsiteY50" fmla="*/ 4726 h 368757"/>
                      <a:gd name="connsiteX51" fmla="*/ 227388 w 642354"/>
                      <a:gd name="connsiteY51" fmla="*/ 6003 h 368757"/>
                      <a:gd name="connsiteX52" fmla="*/ 227388 w 642354"/>
                      <a:gd name="connsiteY52" fmla="*/ 6003 h 368757"/>
                      <a:gd name="connsiteX53" fmla="*/ 242499 w 642354"/>
                      <a:gd name="connsiteY53" fmla="*/ 2107 h 368757"/>
                      <a:gd name="connsiteX54" fmla="*/ 242499 w 642354"/>
                      <a:gd name="connsiteY54" fmla="*/ 2107 h 368757"/>
                      <a:gd name="connsiteX55" fmla="*/ 252597 w 642354"/>
                      <a:gd name="connsiteY55" fmla="*/ 0 h 368757"/>
                      <a:gd name="connsiteX56" fmla="*/ 252597 w 642354"/>
                      <a:gd name="connsiteY56" fmla="*/ 0 h 368757"/>
                      <a:gd name="connsiteX57" fmla="*/ 367454 w 642354"/>
                      <a:gd name="connsiteY57" fmla="*/ 27781 h 368757"/>
                      <a:gd name="connsiteX58" fmla="*/ 367454 w 642354"/>
                      <a:gd name="connsiteY58" fmla="*/ 27781 h 368757"/>
                      <a:gd name="connsiteX59" fmla="*/ 407846 w 642354"/>
                      <a:gd name="connsiteY59" fmla="*/ 34934 h 368757"/>
                      <a:gd name="connsiteX60" fmla="*/ 407846 w 642354"/>
                      <a:gd name="connsiteY60" fmla="*/ 34934 h 368757"/>
                      <a:gd name="connsiteX61" fmla="*/ 445115 w 642354"/>
                      <a:gd name="connsiteY61" fmla="*/ 34104 h 368757"/>
                      <a:gd name="connsiteX62" fmla="*/ 445115 w 642354"/>
                      <a:gd name="connsiteY62" fmla="*/ 34104 h 368757"/>
                      <a:gd name="connsiteX63" fmla="*/ 494879 w 642354"/>
                      <a:gd name="connsiteY63" fmla="*/ 97905 h 368757"/>
                      <a:gd name="connsiteX64" fmla="*/ 494879 w 642354"/>
                      <a:gd name="connsiteY64" fmla="*/ 97905 h 368757"/>
                      <a:gd name="connsiteX65" fmla="*/ 528006 w 642354"/>
                      <a:gd name="connsiteY65" fmla="*/ 166880 h 368757"/>
                      <a:gd name="connsiteX66" fmla="*/ 528006 w 642354"/>
                      <a:gd name="connsiteY66" fmla="*/ 166880 h 368757"/>
                      <a:gd name="connsiteX67" fmla="*/ 525681 w 642354"/>
                      <a:gd name="connsiteY67" fmla="*/ 174224 h 368757"/>
                      <a:gd name="connsiteX68" fmla="*/ 525681 w 642354"/>
                      <a:gd name="connsiteY68" fmla="*/ 174224 h 368757"/>
                      <a:gd name="connsiteX69" fmla="*/ 521613 w 642354"/>
                      <a:gd name="connsiteY69" fmla="*/ 182910 h 368757"/>
                      <a:gd name="connsiteX70" fmla="*/ 521613 w 642354"/>
                      <a:gd name="connsiteY70" fmla="*/ 182910 h 368757"/>
                      <a:gd name="connsiteX71" fmla="*/ 526626 w 642354"/>
                      <a:gd name="connsiteY71" fmla="*/ 187125 h 368757"/>
                      <a:gd name="connsiteX72" fmla="*/ 526626 w 642354"/>
                      <a:gd name="connsiteY72" fmla="*/ 187125 h 368757"/>
                      <a:gd name="connsiteX73" fmla="*/ 542390 w 642354"/>
                      <a:gd name="connsiteY73" fmla="*/ 188147 h 368757"/>
                      <a:gd name="connsiteX74" fmla="*/ 542390 w 642354"/>
                      <a:gd name="connsiteY74" fmla="*/ 188147 h 368757"/>
                      <a:gd name="connsiteX75" fmla="*/ 559027 w 642354"/>
                      <a:gd name="connsiteY75" fmla="*/ 188083 h 368757"/>
                      <a:gd name="connsiteX76" fmla="*/ 559027 w 642354"/>
                      <a:gd name="connsiteY76" fmla="*/ 188083 h 368757"/>
                      <a:gd name="connsiteX77" fmla="*/ 598184 w 642354"/>
                      <a:gd name="connsiteY77" fmla="*/ 211777 h 368757"/>
                      <a:gd name="connsiteX78" fmla="*/ 598184 w 642354"/>
                      <a:gd name="connsiteY78" fmla="*/ 211777 h 368757"/>
                      <a:gd name="connsiteX79" fmla="*/ 604504 w 642354"/>
                      <a:gd name="connsiteY79" fmla="*/ 227871 h 368757"/>
                      <a:gd name="connsiteX80" fmla="*/ 604504 w 642354"/>
                      <a:gd name="connsiteY80" fmla="*/ 227871 h 368757"/>
                      <a:gd name="connsiteX81" fmla="*/ 614021 w 642354"/>
                      <a:gd name="connsiteY81" fmla="*/ 225380 h 368757"/>
                      <a:gd name="connsiteX82" fmla="*/ 614021 w 642354"/>
                      <a:gd name="connsiteY82" fmla="*/ 225380 h 368757"/>
                      <a:gd name="connsiteX83" fmla="*/ 624773 w 642354"/>
                      <a:gd name="connsiteY83" fmla="*/ 222890 h 368757"/>
                      <a:gd name="connsiteX84" fmla="*/ 624773 w 642354"/>
                      <a:gd name="connsiteY84" fmla="*/ 222890 h 368757"/>
                      <a:gd name="connsiteX85" fmla="*/ 642354 w 642354"/>
                      <a:gd name="connsiteY85" fmla="*/ 241091 h 368757"/>
                      <a:gd name="connsiteX86" fmla="*/ 642354 w 642354"/>
                      <a:gd name="connsiteY86" fmla="*/ 241091 h 368757"/>
                      <a:gd name="connsiteX87" fmla="*/ 642063 w 642354"/>
                      <a:gd name="connsiteY87" fmla="*/ 241794 h 368757"/>
                      <a:gd name="connsiteX88" fmla="*/ 603778 w 642354"/>
                      <a:gd name="connsiteY88" fmla="*/ 280943 h 368757"/>
                      <a:gd name="connsiteX89" fmla="*/ 603778 w 642354"/>
                      <a:gd name="connsiteY89" fmla="*/ 280943 h 368757"/>
                      <a:gd name="connsiteX90" fmla="*/ 589176 w 642354"/>
                      <a:gd name="connsiteY90" fmla="*/ 304765 h 368757"/>
                      <a:gd name="connsiteX91" fmla="*/ 589176 w 642354"/>
                      <a:gd name="connsiteY91" fmla="*/ 304765 h 368757"/>
                      <a:gd name="connsiteX92" fmla="*/ 588231 w 642354"/>
                      <a:gd name="connsiteY92" fmla="*/ 305340 h 368757"/>
                      <a:gd name="connsiteX93" fmla="*/ 588231 w 642354"/>
                      <a:gd name="connsiteY93" fmla="*/ 305340 h 368757"/>
                      <a:gd name="connsiteX94" fmla="*/ 573048 w 642354"/>
                      <a:gd name="connsiteY94" fmla="*/ 304701 h 368757"/>
                      <a:gd name="connsiteX95" fmla="*/ 573048 w 642354"/>
                      <a:gd name="connsiteY95" fmla="*/ 304701 h 368757"/>
                      <a:gd name="connsiteX96" fmla="*/ 518126 w 642354"/>
                      <a:gd name="connsiteY96" fmla="*/ 315494 h 368757"/>
                      <a:gd name="connsiteX97" fmla="*/ 518126 w 642354"/>
                      <a:gd name="connsiteY97" fmla="*/ 315494 h 368757"/>
                      <a:gd name="connsiteX98" fmla="*/ 492554 w 642354"/>
                      <a:gd name="connsiteY98" fmla="*/ 324946 h 368757"/>
                      <a:gd name="connsiteX99" fmla="*/ 492554 w 642354"/>
                      <a:gd name="connsiteY99" fmla="*/ 324946 h 368757"/>
                      <a:gd name="connsiteX100" fmla="*/ 467999 w 642354"/>
                      <a:gd name="connsiteY100" fmla="*/ 316261 h 368757"/>
                      <a:gd name="connsiteX101" fmla="*/ 467999 w 642354"/>
                      <a:gd name="connsiteY101" fmla="*/ 316261 h 368757"/>
                      <a:gd name="connsiteX102" fmla="*/ 424265 w 642354"/>
                      <a:gd name="connsiteY102" fmla="*/ 308086 h 368757"/>
                      <a:gd name="connsiteX103" fmla="*/ 424265 w 642354"/>
                      <a:gd name="connsiteY103" fmla="*/ 308086 h 368757"/>
                      <a:gd name="connsiteX104" fmla="*/ 385616 w 642354"/>
                      <a:gd name="connsiteY104" fmla="*/ 317410 h 368757"/>
                      <a:gd name="connsiteX105" fmla="*/ 385616 w 642354"/>
                      <a:gd name="connsiteY105" fmla="*/ 317410 h 368757"/>
                      <a:gd name="connsiteX106" fmla="*/ 342608 w 642354"/>
                      <a:gd name="connsiteY106" fmla="*/ 330055 h 368757"/>
                      <a:gd name="connsiteX107" fmla="*/ 342608 w 642354"/>
                      <a:gd name="connsiteY107" fmla="*/ 330055 h 368757"/>
                      <a:gd name="connsiteX108" fmla="*/ 331130 w 642354"/>
                      <a:gd name="connsiteY108" fmla="*/ 340976 h 368757"/>
                      <a:gd name="connsiteX109" fmla="*/ 331130 w 642354"/>
                      <a:gd name="connsiteY109" fmla="*/ 340976 h 368757"/>
                      <a:gd name="connsiteX110" fmla="*/ 333600 w 642354"/>
                      <a:gd name="connsiteY110" fmla="*/ 358603 h 368757"/>
                      <a:gd name="connsiteX111" fmla="*/ 333600 w 642354"/>
                      <a:gd name="connsiteY111" fmla="*/ 358603 h 368757"/>
                      <a:gd name="connsiteX112" fmla="*/ 318852 w 642354"/>
                      <a:gd name="connsiteY112" fmla="*/ 368758 h 368757"/>
                      <a:gd name="connsiteX113" fmla="*/ 318852 w 642354"/>
                      <a:gd name="connsiteY113" fmla="*/ 368758 h 368757"/>
                      <a:gd name="connsiteX114" fmla="*/ 302579 w 642354"/>
                      <a:gd name="connsiteY114" fmla="*/ 363393 h 368757"/>
                      <a:gd name="connsiteX115" fmla="*/ 302579 w 642354"/>
                      <a:gd name="connsiteY115" fmla="*/ 363393 h 368757"/>
                      <a:gd name="connsiteX116" fmla="*/ 141664 w 642354"/>
                      <a:gd name="connsiteY116" fmla="*/ 334271 h 368757"/>
                      <a:gd name="connsiteX117" fmla="*/ 245115 w 642354"/>
                      <a:gd name="connsiteY117" fmla="*/ 350748 h 368757"/>
                      <a:gd name="connsiteX118" fmla="*/ 245115 w 642354"/>
                      <a:gd name="connsiteY118" fmla="*/ 350748 h 368757"/>
                      <a:gd name="connsiteX119" fmla="*/ 303887 w 642354"/>
                      <a:gd name="connsiteY119" fmla="*/ 362307 h 368757"/>
                      <a:gd name="connsiteX120" fmla="*/ 303887 w 642354"/>
                      <a:gd name="connsiteY120" fmla="*/ 362307 h 368757"/>
                      <a:gd name="connsiteX121" fmla="*/ 318707 w 642354"/>
                      <a:gd name="connsiteY121" fmla="*/ 367161 h 368757"/>
                      <a:gd name="connsiteX122" fmla="*/ 318707 w 642354"/>
                      <a:gd name="connsiteY122" fmla="*/ 367161 h 368757"/>
                      <a:gd name="connsiteX123" fmla="*/ 331638 w 642354"/>
                      <a:gd name="connsiteY123" fmla="*/ 358603 h 368757"/>
                      <a:gd name="connsiteX124" fmla="*/ 331638 w 642354"/>
                      <a:gd name="connsiteY124" fmla="*/ 358603 h 368757"/>
                      <a:gd name="connsiteX125" fmla="*/ 329168 w 642354"/>
                      <a:gd name="connsiteY125" fmla="*/ 340976 h 368757"/>
                      <a:gd name="connsiteX126" fmla="*/ 329168 w 642354"/>
                      <a:gd name="connsiteY126" fmla="*/ 340976 h 368757"/>
                      <a:gd name="connsiteX127" fmla="*/ 342100 w 642354"/>
                      <a:gd name="connsiteY127" fmla="*/ 328459 h 368757"/>
                      <a:gd name="connsiteX128" fmla="*/ 342100 w 642354"/>
                      <a:gd name="connsiteY128" fmla="*/ 328459 h 368757"/>
                      <a:gd name="connsiteX129" fmla="*/ 383800 w 642354"/>
                      <a:gd name="connsiteY129" fmla="*/ 316771 h 368757"/>
                      <a:gd name="connsiteX130" fmla="*/ 383800 w 642354"/>
                      <a:gd name="connsiteY130" fmla="*/ 316771 h 368757"/>
                      <a:gd name="connsiteX131" fmla="*/ 424119 w 642354"/>
                      <a:gd name="connsiteY131" fmla="*/ 306362 h 368757"/>
                      <a:gd name="connsiteX132" fmla="*/ 424119 w 642354"/>
                      <a:gd name="connsiteY132" fmla="*/ 306362 h 368757"/>
                      <a:gd name="connsiteX133" fmla="*/ 469161 w 642354"/>
                      <a:gd name="connsiteY133" fmla="*/ 315047 h 368757"/>
                      <a:gd name="connsiteX134" fmla="*/ 469161 w 642354"/>
                      <a:gd name="connsiteY134" fmla="*/ 315047 h 368757"/>
                      <a:gd name="connsiteX135" fmla="*/ 492481 w 642354"/>
                      <a:gd name="connsiteY135" fmla="*/ 323286 h 368757"/>
                      <a:gd name="connsiteX136" fmla="*/ 492481 w 642354"/>
                      <a:gd name="connsiteY136" fmla="*/ 323286 h 368757"/>
                      <a:gd name="connsiteX137" fmla="*/ 516818 w 642354"/>
                      <a:gd name="connsiteY137" fmla="*/ 314281 h 368757"/>
                      <a:gd name="connsiteX138" fmla="*/ 516818 w 642354"/>
                      <a:gd name="connsiteY138" fmla="*/ 314281 h 368757"/>
                      <a:gd name="connsiteX139" fmla="*/ 573048 w 642354"/>
                      <a:gd name="connsiteY139" fmla="*/ 303040 h 368757"/>
                      <a:gd name="connsiteX140" fmla="*/ 573048 w 642354"/>
                      <a:gd name="connsiteY140" fmla="*/ 303040 h 368757"/>
                      <a:gd name="connsiteX141" fmla="*/ 587650 w 642354"/>
                      <a:gd name="connsiteY141" fmla="*/ 303615 h 368757"/>
                      <a:gd name="connsiteX142" fmla="*/ 587650 w 642354"/>
                      <a:gd name="connsiteY142" fmla="*/ 303615 h 368757"/>
                      <a:gd name="connsiteX143" fmla="*/ 602252 w 642354"/>
                      <a:gd name="connsiteY143" fmla="*/ 280049 h 368757"/>
                      <a:gd name="connsiteX144" fmla="*/ 602252 w 642354"/>
                      <a:gd name="connsiteY144" fmla="*/ 280049 h 368757"/>
                      <a:gd name="connsiteX145" fmla="*/ 640465 w 642354"/>
                      <a:gd name="connsiteY145" fmla="*/ 240900 h 368757"/>
                      <a:gd name="connsiteX146" fmla="*/ 640465 w 642354"/>
                      <a:gd name="connsiteY146" fmla="*/ 240900 h 368757"/>
                      <a:gd name="connsiteX147" fmla="*/ 624773 w 642354"/>
                      <a:gd name="connsiteY147" fmla="*/ 224422 h 368757"/>
                      <a:gd name="connsiteX148" fmla="*/ 624773 w 642354"/>
                      <a:gd name="connsiteY148" fmla="*/ 224422 h 368757"/>
                      <a:gd name="connsiteX149" fmla="*/ 614820 w 642354"/>
                      <a:gd name="connsiteY149" fmla="*/ 226722 h 368757"/>
                      <a:gd name="connsiteX150" fmla="*/ 614820 w 642354"/>
                      <a:gd name="connsiteY150" fmla="*/ 226722 h 368757"/>
                      <a:gd name="connsiteX151" fmla="*/ 604577 w 642354"/>
                      <a:gd name="connsiteY151" fmla="*/ 229404 h 368757"/>
                      <a:gd name="connsiteX152" fmla="*/ 604577 w 642354"/>
                      <a:gd name="connsiteY152" fmla="*/ 229404 h 368757"/>
                      <a:gd name="connsiteX153" fmla="*/ 596440 w 642354"/>
                      <a:gd name="connsiteY153" fmla="*/ 211713 h 368757"/>
                      <a:gd name="connsiteX154" fmla="*/ 596440 w 642354"/>
                      <a:gd name="connsiteY154" fmla="*/ 211713 h 368757"/>
                      <a:gd name="connsiteX155" fmla="*/ 559027 w 642354"/>
                      <a:gd name="connsiteY155" fmla="*/ 189616 h 368757"/>
                      <a:gd name="connsiteX156" fmla="*/ 559027 w 642354"/>
                      <a:gd name="connsiteY156" fmla="*/ 189616 h 368757"/>
                      <a:gd name="connsiteX157" fmla="*/ 542390 w 642354"/>
                      <a:gd name="connsiteY157" fmla="*/ 189680 h 368757"/>
                      <a:gd name="connsiteX158" fmla="*/ 542390 w 642354"/>
                      <a:gd name="connsiteY158" fmla="*/ 189680 h 368757"/>
                      <a:gd name="connsiteX159" fmla="*/ 519724 w 642354"/>
                      <a:gd name="connsiteY159" fmla="*/ 182910 h 368757"/>
                      <a:gd name="connsiteX160" fmla="*/ 519724 w 642354"/>
                      <a:gd name="connsiteY160" fmla="*/ 182910 h 368757"/>
                      <a:gd name="connsiteX161" fmla="*/ 524083 w 642354"/>
                      <a:gd name="connsiteY161" fmla="*/ 173394 h 368757"/>
                      <a:gd name="connsiteX162" fmla="*/ 524083 w 642354"/>
                      <a:gd name="connsiteY162" fmla="*/ 173394 h 368757"/>
                      <a:gd name="connsiteX163" fmla="*/ 526117 w 642354"/>
                      <a:gd name="connsiteY163" fmla="*/ 166880 h 368757"/>
                      <a:gd name="connsiteX164" fmla="*/ 526117 w 642354"/>
                      <a:gd name="connsiteY164" fmla="*/ 166880 h 368757"/>
                      <a:gd name="connsiteX165" fmla="*/ 492990 w 642354"/>
                      <a:gd name="connsiteY165" fmla="*/ 97905 h 368757"/>
                      <a:gd name="connsiteX166" fmla="*/ 492990 w 642354"/>
                      <a:gd name="connsiteY166" fmla="*/ 97905 h 368757"/>
                      <a:gd name="connsiteX167" fmla="*/ 445042 w 642354"/>
                      <a:gd name="connsiteY167" fmla="*/ 35701 h 368757"/>
                      <a:gd name="connsiteX168" fmla="*/ 445042 w 642354"/>
                      <a:gd name="connsiteY168" fmla="*/ 35701 h 368757"/>
                      <a:gd name="connsiteX169" fmla="*/ 407773 w 642354"/>
                      <a:gd name="connsiteY169" fmla="*/ 36531 h 368757"/>
                      <a:gd name="connsiteX170" fmla="*/ 407773 w 642354"/>
                      <a:gd name="connsiteY170" fmla="*/ 36531 h 368757"/>
                      <a:gd name="connsiteX171" fmla="*/ 366364 w 642354"/>
                      <a:gd name="connsiteY171" fmla="*/ 29123 h 368757"/>
                      <a:gd name="connsiteX172" fmla="*/ 366364 w 642354"/>
                      <a:gd name="connsiteY172" fmla="*/ 29123 h 368757"/>
                      <a:gd name="connsiteX173" fmla="*/ 252452 w 642354"/>
                      <a:gd name="connsiteY173" fmla="*/ 1597 h 368757"/>
                      <a:gd name="connsiteX174" fmla="*/ 252452 w 642354"/>
                      <a:gd name="connsiteY174" fmla="*/ 1597 h 368757"/>
                      <a:gd name="connsiteX175" fmla="*/ 243662 w 642354"/>
                      <a:gd name="connsiteY175" fmla="*/ 3193 h 368757"/>
                      <a:gd name="connsiteX176" fmla="*/ 243662 w 642354"/>
                      <a:gd name="connsiteY176" fmla="*/ 3193 h 368757"/>
                      <a:gd name="connsiteX177" fmla="*/ 227243 w 642354"/>
                      <a:gd name="connsiteY177" fmla="*/ 7536 h 368757"/>
                      <a:gd name="connsiteX178" fmla="*/ 227243 w 642354"/>
                      <a:gd name="connsiteY178" fmla="*/ 7536 h 368757"/>
                      <a:gd name="connsiteX179" fmla="*/ 194770 w 642354"/>
                      <a:gd name="connsiteY179" fmla="*/ 6259 h 368757"/>
                      <a:gd name="connsiteX180" fmla="*/ 194770 w 642354"/>
                      <a:gd name="connsiteY180" fmla="*/ 6259 h 368757"/>
                      <a:gd name="connsiteX181" fmla="*/ 177988 w 642354"/>
                      <a:gd name="connsiteY181" fmla="*/ 6961 h 368757"/>
                      <a:gd name="connsiteX182" fmla="*/ 177988 w 642354"/>
                      <a:gd name="connsiteY182" fmla="*/ 6961 h 368757"/>
                      <a:gd name="connsiteX183" fmla="*/ 96549 w 642354"/>
                      <a:gd name="connsiteY183" fmla="*/ 44833 h 368757"/>
                      <a:gd name="connsiteX184" fmla="*/ 96549 w 642354"/>
                      <a:gd name="connsiteY184" fmla="*/ 44833 h 368757"/>
                      <a:gd name="connsiteX185" fmla="*/ 71195 w 642354"/>
                      <a:gd name="connsiteY185" fmla="*/ 74978 h 368757"/>
                      <a:gd name="connsiteX186" fmla="*/ 71195 w 642354"/>
                      <a:gd name="connsiteY186" fmla="*/ 74978 h 368757"/>
                      <a:gd name="connsiteX187" fmla="*/ 57610 w 642354"/>
                      <a:gd name="connsiteY187" fmla="*/ 88070 h 368757"/>
                      <a:gd name="connsiteX188" fmla="*/ 57610 w 642354"/>
                      <a:gd name="connsiteY188" fmla="*/ 88070 h 368757"/>
                      <a:gd name="connsiteX189" fmla="*/ 54196 w 642354"/>
                      <a:gd name="connsiteY189" fmla="*/ 117129 h 368757"/>
                      <a:gd name="connsiteX190" fmla="*/ 54196 w 642354"/>
                      <a:gd name="connsiteY190" fmla="*/ 117129 h 368757"/>
                      <a:gd name="connsiteX191" fmla="*/ 36397 w 642354"/>
                      <a:gd name="connsiteY191" fmla="*/ 138077 h 368757"/>
                      <a:gd name="connsiteX192" fmla="*/ 36397 w 642354"/>
                      <a:gd name="connsiteY192" fmla="*/ 138077 h 368757"/>
                      <a:gd name="connsiteX193" fmla="*/ 37486 w 642354"/>
                      <a:gd name="connsiteY193" fmla="*/ 146315 h 368757"/>
                      <a:gd name="connsiteX194" fmla="*/ 37486 w 642354"/>
                      <a:gd name="connsiteY194" fmla="*/ 146315 h 368757"/>
                      <a:gd name="connsiteX195" fmla="*/ 25863 w 642354"/>
                      <a:gd name="connsiteY195" fmla="*/ 194661 h 368757"/>
                      <a:gd name="connsiteX196" fmla="*/ 25863 w 642354"/>
                      <a:gd name="connsiteY196" fmla="*/ 194661 h 368757"/>
                      <a:gd name="connsiteX197" fmla="*/ 10752 w 642354"/>
                      <a:gd name="connsiteY197" fmla="*/ 247989 h 368757"/>
                      <a:gd name="connsiteX198" fmla="*/ 10752 w 642354"/>
                      <a:gd name="connsiteY198" fmla="*/ 247989 h 368757"/>
                      <a:gd name="connsiteX199" fmla="*/ 1816 w 642354"/>
                      <a:gd name="connsiteY199" fmla="*/ 261336 h 368757"/>
                      <a:gd name="connsiteX200" fmla="*/ 1816 w 642354"/>
                      <a:gd name="connsiteY200" fmla="*/ 261336 h 368757"/>
                      <a:gd name="connsiteX201" fmla="*/ 3778 w 642354"/>
                      <a:gd name="connsiteY201" fmla="*/ 263636 h 368757"/>
                      <a:gd name="connsiteX202" fmla="*/ 3778 w 642354"/>
                      <a:gd name="connsiteY202" fmla="*/ 263636 h 368757"/>
                      <a:gd name="connsiteX203" fmla="*/ 9953 w 642354"/>
                      <a:gd name="connsiteY203" fmla="*/ 260442 h 368757"/>
                      <a:gd name="connsiteX204" fmla="*/ 9953 w 642354"/>
                      <a:gd name="connsiteY204" fmla="*/ 260442 h 368757"/>
                      <a:gd name="connsiteX205" fmla="*/ 16636 w 642354"/>
                      <a:gd name="connsiteY205" fmla="*/ 257313 h 368757"/>
                      <a:gd name="connsiteX206" fmla="*/ 16636 w 642354"/>
                      <a:gd name="connsiteY206" fmla="*/ 257313 h 368757"/>
                      <a:gd name="connsiteX207" fmla="*/ 34290 w 642354"/>
                      <a:gd name="connsiteY207" fmla="*/ 262869 h 368757"/>
                      <a:gd name="connsiteX208" fmla="*/ 34290 w 642354"/>
                      <a:gd name="connsiteY208" fmla="*/ 262869 h 368757"/>
                      <a:gd name="connsiteX209" fmla="*/ 39230 w 642354"/>
                      <a:gd name="connsiteY209" fmla="*/ 262422 h 368757"/>
                      <a:gd name="connsiteX210" fmla="*/ 39230 w 642354"/>
                      <a:gd name="connsiteY210" fmla="*/ 262422 h 368757"/>
                      <a:gd name="connsiteX211" fmla="*/ 44751 w 642354"/>
                      <a:gd name="connsiteY211" fmla="*/ 261911 h 368757"/>
                      <a:gd name="connsiteX212" fmla="*/ 44751 w 642354"/>
                      <a:gd name="connsiteY212" fmla="*/ 261911 h 368757"/>
                      <a:gd name="connsiteX213" fmla="*/ 82674 w 642354"/>
                      <a:gd name="connsiteY213" fmla="*/ 285222 h 368757"/>
                      <a:gd name="connsiteX214" fmla="*/ 82674 w 642354"/>
                      <a:gd name="connsiteY214" fmla="*/ 285222 h 368757"/>
                      <a:gd name="connsiteX215" fmla="*/ 94007 w 642354"/>
                      <a:gd name="connsiteY215" fmla="*/ 325840 h 368757"/>
                      <a:gd name="connsiteX216" fmla="*/ 94007 w 642354"/>
                      <a:gd name="connsiteY216" fmla="*/ 325840 h 368757"/>
                      <a:gd name="connsiteX217" fmla="*/ 96404 w 642354"/>
                      <a:gd name="connsiteY217" fmla="*/ 331971 h 368757"/>
                      <a:gd name="connsiteX218" fmla="*/ 96404 w 642354"/>
                      <a:gd name="connsiteY218" fmla="*/ 331971 h 368757"/>
                      <a:gd name="connsiteX219" fmla="*/ 119869 w 642354"/>
                      <a:gd name="connsiteY219" fmla="*/ 329864 h 368757"/>
                      <a:gd name="connsiteX220" fmla="*/ 119869 w 642354"/>
                      <a:gd name="connsiteY220" fmla="*/ 329864 h 368757"/>
                      <a:gd name="connsiteX221" fmla="*/ 141664 w 642354"/>
                      <a:gd name="connsiteY221" fmla="*/ 334271 h 368757"/>
                      <a:gd name="connsiteX222" fmla="*/ 141664 w 642354"/>
                      <a:gd name="connsiteY222" fmla="*/ 334271 h 3687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Lst>
                    <a:rect l="l" t="t" r="r" b="b"/>
                    <a:pathLst>
                      <a:path w="642354" h="368757">
                        <a:moveTo>
                          <a:pt x="302579" y="363393"/>
                        </a:moveTo>
                        <a:cubicBezTo>
                          <a:pt x="295024" y="356304"/>
                          <a:pt x="265674" y="364287"/>
                          <a:pt x="244097" y="352025"/>
                        </a:cubicBezTo>
                        <a:lnTo>
                          <a:pt x="244097" y="352025"/>
                        </a:lnTo>
                        <a:cubicBezTo>
                          <a:pt x="223465" y="340082"/>
                          <a:pt x="160044" y="346533"/>
                          <a:pt x="140647" y="335548"/>
                        </a:cubicBezTo>
                        <a:lnTo>
                          <a:pt x="140647" y="335548"/>
                        </a:lnTo>
                        <a:cubicBezTo>
                          <a:pt x="135561" y="332610"/>
                          <a:pt x="128006" y="331524"/>
                          <a:pt x="119797" y="331524"/>
                        </a:cubicBezTo>
                        <a:lnTo>
                          <a:pt x="119797" y="331524"/>
                        </a:lnTo>
                        <a:cubicBezTo>
                          <a:pt x="111878" y="331524"/>
                          <a:pt x="103306" y="332546"/>
                          <a:pt x="95750" y="333760"/>
                        </a:cubicBezTo>
                        <a:lnTo>
                          <a:pt x="95750" y="333760"/>
                        </a:lnTo>
                        <a:cubicBezTo>
                          <a:pt x="95532" y="333760"/>
                          <a:pt x="95242" y="333760"/>
                          <a:pt x="95096" y="333632"/>
                        </a:cubicBezTo>
                        <a:lnTo>
                          <a:pt x="95096" y="333632"/>
                        </a:lnTo>
                        <a:cubicBezTo>
                          <a:pt x="94879" y="333504"/>
                          <a:pt x="94733" y="333313"/>
                          <a:pt x="94733" y="333121"/>
                        </a:cubicBezTo>
                        <a:lnTo>
                          <a:pt x="94733" y="333121"/>
                        </a:lnTo>
                        <a:cubicBezTo>
                          <a:pt x="94297" y="330886"/>
                          <a:pt x="93498" y="328778"/>
                          <a:pt x="92336" y="326607"/>
                        </a:cubicBezTo>
                        <a:lnTo>
                          <a:pt x="92336" y="326607"/>
                        </a:lnTo>
                        <a:cubicBezTo>
                          <a:pt x="85725" y="314600"/>
                          <a:pt x="82891" y="296654"/>
                          <a:pt x="80857" y="285605"/>
                        </a:cubicBezTo>
                        <a:lnTo>
                          <a:pt x="80857" y="285605"/>
                        </a:lnTo>
                        <a:cubicBezTo>
                          <a:pt x="79259" y="276153"/>
                          <a:pt x="61025" y="263508"/>
                          <a:pt x="44751" y="263636"/>
                        </a:cubicBezTo>
                        <a:lnTo>
                          <a:pt x="44751" y="263636"/>
                        </a:lnTo>
                        <a:cubicBezTo>
                          <a:pt x="43008" y="263636"/>
                          <a:pt x="41264" y="263763"/>
                          <a:pt x="39593" y="264083"/>
                        </a:cubicBezTo>
                        <a:lnTo>
                          <a:pt x="39593" y="264083"/>
                        </a:lnTo>
                        <a:cubicBezTo>
                          <a:pt x="37632" y="264402"/>
                          <a:pt x="35888" y="264530"/>
                          <a:pt x="34290" y="264530"/>
                        </a:cubicBezTo>
                        <a:lnTo>
                          <a:pt x="34290" y="264530"/>
                        </a:lnTo>
                        <a:cubicBezTo>
                          <a:pt x="24337" y="264466"/>
                          <a:pt x="20414" y="258782"/>
                          <a:pt x="16636" y="258973"/>
                        </a:cubicBezTo>
                        <a:lnTo>
                          <a:pt x="16636" y="258973"/>
                        </a:lnTo>
                        <a:cubicBezTo>
                          <a:pt x="15184" y="258973"/>
                          <a:pt x="13585" y="259612"/>
                          <a:pt x="11188" y="261656"/>
                        </a:cubicBezTo>
                        <a:lnTo>
                          <a:pt x="11188" y="261656"/>
                        </a:lnTo>
                        <a:cubicBezTo>
                          <a:pt x="8355" y="264083"/>
                          <a:pt x="5885" y="265296"/>
                          <a:pt x="3778" y="265296"/>
                        </a:cubicBezTo>
                        <a:lnTo>
                          <a:pt x="3778" y="265296"/>
                        </a:lnTo>
                        <a:cubicBezTo>
                          <a:pt x="1453" y="265296"/>
                          <a:pt x="0" y="263572"/>
                          <a:pt x="0" y="261400"/>
                        </a:cubicBezTo>
                        <a:lnTo>
                          <a:pt x="0" y="261400"/>
                        </a:lnTo>
                        <a:cubicBezTo>
                          <a:pt x="0" y="257952"/>
                          <a:pt x="2833" y="252778"/>
                          <a:pt x="9517" y="246903"/>
                        </a:cubicBezTo>
                        <a:lnTo>
                          <a:pt x="9517" y="246903"/>
                        </a:lnTo>
                        <a:cubicBezTo>
                          <a:pt x="23974" y="234322"/>
                          <a:pt x="18671" y="214970"/>
                          <a:pt x="24119" y="194278"/>
                        </a:cubicBezTo>
                        <a:lnTo>
                          <a:pt x="24119" y="194278"/>
                        </a:lnTo>
                        <a:cubicBezTo>
                          <a:pt x="27824" y="180547"/>
                          <a:pt x="35743" y="160493"/>
                          <a:pt x="35743" y="146315"/>
                        </a:cubicBezTo>
                        <a:lnTo>
                          <a:pt x="35743" y="146315"/>
                        </a:lnTo>
                        <a:cubicBezTo>
                          <a:pt x="35743" y="143186"/>
                          <a:pt x="35380" y="140376"/>
                          <a:pt x="34508" y="138013"/>
                        </a:cubicBezTo>
                        <a:lnTo>
                          <a:pt x="34508" y="138013"/>
                        </a:lnTo>
                        <a:cubicBezTo>
                          <a:pt x="34363" y="137693"/>
                          <a:pt x="34508" y="137310"/>
                          <a:pt x="34871" y="137119"/>
                        </a:cubicBezTo>
                        <a:lnTo>
                          <a:pt x="34871" y="137119"/>
                        </a:lnTo>
                        <a:cubicBezTo>
                          <a:pt x="44751" y="131562"/>
                          <a:pt x="52452" y="124665"/>
                          <a:pt x="52452" y="117193"/>
                        </a:cubicBezTo>
                        <a:lnTo>
                          <a:pt x="52452" y="117193"/>
                        </a:lnTo>
                        <a:cubicBezTo>
                          <a:pt x="52597" y="96436"/>
                          <a:pt x="55358" y="73764"/>
                          <a:pt x="71268" y="73445"/>
                        </a:cubicBezTo>
                        <a:lnTo>
                          <a:pt x="71268" y="73445"/>
                        </a:lnTo>
                        <a:cubicBezTo>
                          <a:pt x="85216" y="73445"/>
                          <a:pt x="94733" y="60416"/>
                          <a:pt x="94806" y="44897"/>
                        </a:cubicBezTo>
                        <a:lnTo>
                          <a:pt x="94806" y="44897"/>
                        </a:lnTo>
                        <a:cubicBezTo>
                          <a:pt x="95242" y="28037"/>
                          <a:pt x="141809" y="8494"/>
                          <a:pt x="177915" y="5428"/>
                        </a:cubicBezTo>
                        <a:lnTo>
                          <a:pt x="177915" y="5428"/>
                        </a:lnTo>
                        <a:cubicBezTo>
                          <a:pt x="184018" y="4918"/>
                          <a:pt x="189684" y="4726"/>
                          <a:pt x="194915" y="4726"/>
                        </a:cubicBezTo>
                        <a:lnTo>
                          <a:pt x="194915" y="4726"/>
                        </a:lnTo>
                        <a:cubicBezTo>
                          <a:pt x="208645" y="4726"/>
                          <a:pt x="219324" y="6003"/>
                          <a:pt x="227388" y="6003"/>
                        </a:cubicBezTo>
                        <a:lnTo>
                          <a:pt x="227388" y="6003"/>
                        </a:lnTo>
                        <a:cubicBezTo>
                          <a:pt x="234217" y="6003"/>
                          <a:pt x="239085" y="5109"/>
                          <a:pt x="242499" y="2107"/>
                        </a:cubicBezTo>
                        <a:lnTo>
                          <a:pt x="242499" y="2107"/>
                        </a:lnTo>
                        <a:cubicBezTo>
                          <a:pt x="244388" y="511"/>
                          <a:pt x="247803" y="64"/>
                          <a:pt x="252597" y="0"/>
                        </a:cubicBezTo>
                        <a:lnTo>
                          <a:pt x="252597" y="0"/>
                        </a:lnTo>
                        <a:cubicBezTo>
                          <a:pt x="279695" y="64"/>
                          <a:pt x="350454" y="18457"/>
                          <a:pt x="367454" y="27781"/>
                        </a:cubicBezTo>
                        <a:lnTo>
                          <a:pt x="367454" y="27781"/>
                        </a:lnTo>
                        <a:cubicBezTo>
                          <a:pt x="377988" y="33593"/>
                          <a:pt x="392445" y="34934"/>
                          <a:pt x="407846" y="34934"/>
                        </a:cubicBezTo>
                        <a:lnTo>
                          <a:pt x="407846" y="34934"/>
                        </a:lnTo>
                        <a:cubicBezTo>
                          <a:pt x="420196" y="34934"/>
                          <a:pt x="433128" y="34104"/>
                          <a:pt x="445115" y="34104"/>
                        </a:cubicBezTo>
                        <a:lnTo>
                          <a:pt x="445115" y="34104"/>
                        </a:lnTo>
                        <a:cubicBezTo>
                          <a:pt x="472866" y="34232"/>
                          <a:pt x="494806" y="68272"/>
                          <a:pt x="494879" y="97905"/>
                        </a:cubicBezTo>
                        <a:lnTo>
                          <a:pt x="494879" y="97905"/>
                        </a:lnTo>
                        <a:cubicBezTo>
                          <a:pt x="494733" y="123132"/>
                          <a:pt x="527788" y="148614"/>
                          <a:pt x="528006" y="166880"/>
                        </a:cubicBezTo>
                        <a:lnTo>
                          <a:pt x="528006" y="166880"/>
                        </a:lnTo>
                        <a:cubicBezTo>
                          <a:pt x="528006" y="169498"/>
                          <a:pt x="527280" y="171989"/>
                          <a:pt x="525681" y="174224"/>
                        </a:cubicBezTo>
                        <a:lnTo>
                          <a:pt x="525681" y="174224"/>
                        </a:lnTo>
                        <a:cubicBezTo>
                          <a:pt x="522848" y="178184"/>
                          <a:pt x="521613" y="181058"/>
                          <a:pt x="521613" y="182910"/>
                        </a:cubicBezTo>
                        <a:lnTo>
                          <a:pt x="521613" y="182910"/>
                        </a:lnTo>
                        <a:cubicBezTo>
                          <a:pt x="521613" y="185145"/>
                          <a:pt x="523066" y="186231"/>
                          <a:pt x="526626" y="187125"/>
                        </a:cubicBezTo>
                        <a:lnTo>
                          <a:pt x="526626" y="187125"/>
                        </a:lnTo>
                        <a:cubicBezTo>
                          <a:pt x="530185" y="187955"/>
                          <a:pt x="535561" y="188147"/>
                          <a:pt x="542390" y="188147"/>
                        </a:cubicBezTo>
                        <a:lnTo>
                          <a:pt x="542390" y="188147"/>
                        </a:lnTo>
                        <a:cubicBezTo>
                          <a:pt x="547258" y="188147"/>
                          <a:pt x="552852" y="188083"/>
                          <a:pt x="559027" y="188083"/>
                        </a:cubicBezTo>
                        <a:lnTo>
                          <a:pt x="559027" y="188083"/>
                        </a:lnTo>
                        <a:cubicBezTo>
                          <a:pt x="590120" y="188083"/>
                          <a:pt x="598184" y="198557"/>
                          <a:pt x="598184" y="211777"/>
                        </a:cubicBezTo>
                        <a:lnTo>
                          <a:pt x="598184" y="211777"/>
                        </a:lnTo>
                        <a:cubicBezTo>
                          <a:pt x="598184" y="221612"/>
                          <a:pt x="598402" y="227871"/>
                          <a:pt x="604504" y="227871"/>
                        </a:cubicBezTo>
                        <a:lnTo>
                          <a:pt x="604504" y="227871"/>
                        </a:lnTo>
                        <a:cubicBezTo>
                          <a:pt x="606684" y="227871"/>
                          <a:pt x="609808" y="227105"/>
                          <a:pt x="614021" y="225380"/>
                        </a:cubicBezTo>
                        <a:lnTo>
                          <a:pt x="614021" y="225380"/>
                        </a:lnTo>
                        <a:cubicBezTo>
                          <a:pt x="617872" y="223784"/>
                          <a:pt x="621431" y="222953"/>
                          <a:pt x="624773" y="222890"/>
                        </a:cubicBezTo>
                        <a:lnTo>
                          <a:pt x="624773" y="222890"/>
                        </a:lnTo>
                        <a:cubicBezTo>
                          <a:pt x="633564" y="222890"/>
                          <a:pt x="639811" y="228957"/>
                          <a:pt x="642354" y="241091"/>
                        </a:cubicBezTo>
                        <a:lnTo>
                          <a:pt x="642354" y="241091"/>
                        </a:lnTo>
                        <a:lnTo>
                          <a:pt x="642063" y="241794"/>
                        </a:lnTo>
                        <a:cubicBezTo>
                          <a:pt x="628333" y="253226"/>
                          <a:pt x="615765" y="265232"/>
                          <a:pt x="603778" y="280943"/>
                        </a:cubicBezTo>
                        <a:lnTo>
                          <a:pt x="603778" y="280943"/>
                        </a:lnTo>
                        <a:cubicBezTo>
                          <a:pt x="595569" y="291672"/>
                          <a:pt x="591210" y="299272"/>
                          <a:pt x="589176" y="304765"/>
                        </a:cubicBezTo>
                        <a:lnTo>
                          <a:pt x="589176" y="304765"/>
                        </a:lnTo>
                        <a:cubicBezTo>
                          <a:pt x="589030" y="305084"/>
                          <a:pt x="588667" y="305340"/>
                          <a:pt x="588231" y="305340"/>
                        </a:cubicBezTo>
                        <a:lnTo>
                          <a:pt x="588231" y="305340"/>
                        </a:lnTo>
                        <a:cubicBezTo>
                          <a:pt x="583582" y="304893"/>
                          <a:pt x="578424" y="304701"/>
                          <a:pt x="573048" y="304701"/>
                        </a:cubicBezTo>
                        <a:lnTo>
                          <a:pt x="573048" y="304701"/>
                        </a:lnTo>
                        <a:cubicBezTo>
                          <a:pt x="551181" y="304637"/>
                          <a:pt x="525972" y="308405"/>
                          <a:pt x="518126" y="315494"/>
                        </a:cubicBezTo>
                        <a:lnTo>
                          <a:pt x="518126" y="315494"/>
                        </a:lnTo>
                        <a:cubicBezTo>
                          <a:pt x="510716" y="322008"/>
                          <a:pt x="501490" y="324946"/>
                          <a:pt x="492554" y="324946"/>
                        </a:cubicBezTo>
                        <a:lnTo>
                          <a:pt x="492554" y="324946"/>
                        </a:lnTo>
                        <a:cubicBezTo>
                          <a:pt x="483328" y="324946"/>
                          <a:pt x="474392" y="321817"/>
                          <a:pt x="467999" y="316261"/>
                        </a:cubicBezTo>
                        <a:lnTo>
                          <a:pt x="467999" y="316261"/>
                        </a:lnTo>
                        <a:cubicBezTo>
                          <a:pt x="462405" y="311215"/>
                          <a:pt x="442790" y="308022"/>
                          <a:pt x="424265" y="308086"/>
                        </a:cubicBezTo>
                        <a:lnTo>
                          <a:pt x="424265" y="308086"/>
                        </a:lnTo>
                        <a:cubicBezTo>
                          <a:pt x="405667" y="307958"/>
                          <a:pt x="387868" y="311407"/>
                          <a:pt x="385616" y="317410"/>
                        </a:cubicBezTo>
                        <a:lnTo>
                          <a:pt x="385616" y="317410"/>
                        </a:lnTo>
                        <a:cubicBezTo>
                          <a:pt x="379368" y="331780"/>
                          <a:pt x="361715" y="326479"/>
                          <a:pt x="342608" y="330055"/>
                        </a:cubicBezTo>
                        <a:lnTo>
                          <a:pt x="342608" y="330055"/>
                        </a:lnTo>
                        <a:cubicBezTo>
                          <a:pt x="333164" y="331844"/>
                          <a:pt x="331203" y="335739"/>
                          <a:pt x="331130" y="340976"/>
                        </a:cubicBezTo>
                        <a:lnTo>
                          <a:pt x="331130" y="340976"/>
                        </a:lnTo>
                        <a:cubicBezTo>
                          <a:pt x="331130" y="346213"/>
                          <a:pt x="333600" y="352728"/>
                          <a:pt x="333600" y="358603"/>
                        </a:cubicBezTo>
                        <a:lnTo>
                          <a:pt x="333600" y="358603"/>
                        </a:lnTo>
                        <a:cubicBezTo>
                          <a:pt x="333600" y="365628"/>
                          <a:pt x="326335" y="368758"/>
                          <a:pt x="318852" y="368758"/>
                        </a:cubicBezTo>
                        <a:lnTo>
                          <a:pt x="318852" y="368758"/>
                        </a:lnTo>
                        <a:cubicBezTo>
                          <a:pt x="312823" y="368694"/>
                          <a:pt x="306575" y="366906"/>
                          <a:pt x="302579" y="363393"/>
                        </a:cubicBezTo>
                        <a:lnTo>
                          <a:pt x="302579" y="363393"/>
                        </a:lnTo>
                        <a:close/>
                        <a:moveTo>
                          <a:pt x="141664" y="334271"/>
                        </a:moveTo>
                        <a:cubicBezTo>
                          <a:pt x="159753" y="344808"/>
                          <a:pt x="223320" y="338358"/>
                          <a:pt x="245115" y="350748"/>
                        </a:cubicBezTo>
                        <a:lnTo>
                          <a:pt x="245115" y="350748"/>
                        </a:lnTo>
                        <a:cubicBezTo>
                          <a:pt x="265819" y="362754"/>
                          <a:pt x="294297" y="354388"/>
                          <a:pt x="303887" y="362307"/>
                        </a:cubicBezTo>
                        <a:lnTo>
                          <a:pt x="303887" y="362307"/>
                        </a:lnTo>
                        <a:cubicBezTo>
                          <a:pt x="307374" y="365373"/>
                          <a:pt x="313259" y="367161"/>
                          <a:pt x="318707" y="367161"/>
                        </a:cubicBezTo>
                        <a:lnTo>
                          <a:pt x="318707" y="367161"/>
                        </a:lnTo>
                        <a:cubicBezTo>
                          <a:pt x="325754" y="367097"/>
                          <a:pt x="331638" y="364415"/>
                          <a:pt x="331638" y="358603"/>
                        </a:cubicBezTo>
                        <a:lnTo>
                          <a:pt x="331638" y="358603"/>
                        </a:lnTo>
                        <a:cubicBezTo>
                          <a:pt x="331638" y="353047"/>
                          <a:pt x="329241" y="346597"/>
                          <a:pt x="329168" y="340976"/>
                        </a:cubicBezTo>
                        <a:lnTo>
                          <a:pt x="329168" y="340976"/>
                        </a:lnTo>
                        <a:cubicBezTo>
                          <a:pt x="329096" y="335292"/>
                          <a:pt x="332074" y="330183"/>
                          <a:pt x="342100" y="328459"/>
                        </a:cubicBezTo>
                        <a:lnTo>
                          <a:pt x="342100" y="328459"/>
                        </a:lnTo>
                        <a:cubicBezTo>
                          <a:pt x="362078" y="324882"/>
                          <a:pt x="378642" y="329672"/>
                          <a:pt x="383800" y="316771"/>
                        </a:cubicBezTo>
                        <a:lnTo>
                          <a:pt x="383800" y="316771"/>
                        </a:lnTo>
                        <a:cubicBezTo>
                          <a:pt x="387287" y="309171"/>
                          <a:pt x="405303" y="306489"/>
                          <a:pt x="424119" y="306362"/>
                        </a:cubicBezTo>
                        <a:lnTo>
                          <a:pt x="424119" y="306362"/>
                        </a:lnTo>
                        <a:cubicBezTo>
                          <a:pt x="443008" y="306425"/>
                          <a:pt x="462550" y="309299"/>
                          <a:pt x="469161" y="315047"/>
                        </a:cubicBezTo>
                        <a:lnTo>
                          <a:pt x="469161" y="315047"/>
                        </a:lnTo>
                        <a:cubicBezTo>
                          <a:pt x="475191" y="320348"/>
                          <a:pt x="483691" y="323286"/>
                          <a:pt x="492481" y="323286"/>
                        </a:cubicBezTo>
                        <a:lnTo>
                          <a:pt x="492481" y="323286"/>
                        </a:lnTo>
                        <a:cubicBezTo>
                          <a:pt x="500981" y="323286"/>
                          <a:pt x="509771" y="320476"/>
                          <a:pt x="516818" y="314281"/>
                        </a:cubicBezTo>
                        <a:lnTo>
                          <a:pt x="516818" y="314281"/>
                        </a:lnTo>
                        <a:cubicBezTo>
                          <a:pt x="525754" y="306553"/>
                          <a:pt x="550890" y="303104"/>
                          <a:pt x="573048" y="303040"/>
                        </a:cubicBezTo>
                        <a:lnTo>
                          <a:pt x="573048" y="303040"/>
                        </a:lnTo>
                        <a:cubicBezTo>
                          <a:pt x="578133" y="303040"/>
                          <a:pt x="583073" y="303232"/>
                          <a:pt x="587650" y="303615"/>
                        </a:cubicBezTo>
                        <a:lnTo>
                          <a:pt x="587650" y="303615"/>
                        </a:lnTo>
                        <a:cubicBezTo>
                          <a:pt x="589829" y="297995"/>
                          <a:pt x="594261" y="290395"/>
                          <a:pt x="602252" y="280049"/>
                        </a:cubicBezTo>
                        <a:lnTo>
                          <a:pt x="602252" y="280049"/>
                        </a:lnTo>
                        <a:cubicBezTo>
                          <a:pt x="614239" y="264338"/>
                          <a:pt x="626807" y="252331"/>
                          <a:pt x="640465" y="240900"/>
                        </a:cubicBezTo>
                        <a:lnTo>
                          <a:pt x="640465" y="240900"/>
                        </a:lnTo>
                        <a:cubicBezTo>
                          <a:pt x="637777" y="229340"/>
                          <a:pt x="632256" y="224486"/>
                          <a:pt x="624773" y="224422"/>
                        </a:cubicBezTo>
                        <a:lnTo>
                          <a:pt x="624773" y="224422"/>
                        </a:lnTo>
                        <a:cubicBezTo>
                          <a:pt x="621795" y="224422"/>
                          <a:pt x="618453" y="225189"/>
                          <a:pt x="614820" y="226722"/>
                        </a:cubicBezTo>
                        <a:lnTo>
                          <a:pt x="614820" y="226722"/>
                        </a:lnTo>
                        <a:cubicBezTo>
                          <a:pt x="610462" y="228510"/>
                          <a:pt x="607192" y="229404"/>
                          <a:pt x="604577" y="229404"/>
                        </a:cubicBezTo>
                        <a:lnTo>
                          <a:pt x="604577" y="229404"/>
                        </a:lnTo>
                        <a:cubicBezTo>
                          <a:pt x="596222" y="229212"/>
                          <a:pt x="596440" y="221165"/>
                          <a:pt x="596440" y="211713"/>
                        </a:cubicBezTo>
                        <a:lnTo>
                          <a:pt x="596440" y="211713"/>
                        </a:lnTo>
                        <a:cubicBezTo>
                          <a:pt x="596295" y="199196"/>
                          <a:pt x="589829" y="189744"/>
                          <a:pt x="559027" y="189616"/>
                        </a:cubicBezTo>
                        <a:lnTo>
                          <a:pt x="559027" y="189616"/>
                        </a:lnTo>
                        <a:cubicBezTo>
                          <a:pt x="552852" y="189616"/>
                          <a:pt x="547258" y="189680"/>
                          <a:pt x="542390" y="189680"/>
                        </a:cubicBezTo>
                        <a:lnTo>
                          <a:pt x="542390" y="189680"/>
                        </a:lnTo>
                        <a:cubicBezTo>
                          <a:pt x="528805" y="189616"/>
                          <a:pt x="520087" y="189233"/>
                          <a:pt x="519724" y="182910"/>
                        </a:cubicBezTo>
                        <a:lnTo>
                          <a:pt x="519724" y="182910"/>
                        </a:lnTo>
                        <a:cubicBezTo>
                          <a:pt x="519724" y="180419"/>
                          <a:pt x="521177" y="177418"/>
                          <a:pt x="524083" y="173394"/>
                        </a:cubicBezTo>
                        <a:lnTo>
                          <a:pt x="524083" y="173394"/>
                        </a:lnTo>
                        <a:cubicBezTo>
                          <a:pt x="525536" y="171414"/>
                          <a:pt x="526117" y="169243"/>
                          <a:pt x="526117" y="166880"/>
                        </a:cubicBezTo>
                        <a:lnTo>
                          <a:pt x="526117" y="166880"/>
                        </a:lnTo>
                        <a:cubicBezTo>
                          <a:pt x="526335" y="150019"/>
                          <a:pt x="493135" y="124090"/>
                          <a:pt x="492990" y="97905"/>
                        </a:cubicBezTo>
                        <a:lnTo>
                          <a:pt x="492990" y="97905"/>
                        </a:lnTo>
                        <a:cubicBezTo>
                          <a:pt x="492917" y="68847"/>
                          <a:pt x="470977" y="35764"/>
                          <a:pt x="445042" y="35701"/>
                        </a:cubicBezTo>
                        <a:lnTo>
                          <a:pt x="445042" y="35701"/>
                        </a:lnTo>
                        <a:cubicBezTo>
                          <a:pt x="433128" y="35701"/>
                          <a:pt x="420196" y="36531"/>
                          <a:pt x="407773" y="36531"/>
                        </a:cubicBezTo>
                        <a:lnTo>
                          <a:pt x="407773" y="36531"/>
                        </a:lnTo>
                        <a:cubicBezTo>
                          <a:pt x="392227" y="36531"/>
                          <a:pt x="377479" y="35190"/>
                          <a:pt x="366364" y="29123"/>
                        </a:cubicBezTo>
                        <a:lnTo>
                          <a:pt x="366364" y="29123"/>
                        </a:lnTo>
                        <a:cubicBezTo>
                          <a:pt x="350091" y="20118"/>
                          <a:pt x="278896" y="1597"/>
                          <a:pt x="252452" y="1597"/>
                        </a:cubicBezTo>
                        <a:lnTo>
                          <a:pt x="252452" y="1597"/>
                        </a:lnTo>
                        <a:cubicBezTo>
                          <a:pt x="247875" y="1597"/>
                          <a:pt x="244679" y="2235"/>
                          <a:pt x="243662" y="3193"/>
                        </a:cubicBezTo>
                        <a:lnTo>
                          <a:pt x="243662" y="3193"/>
                        </a:lnTo>
                        <a:cubicBezTo>
                          <a:pt x="239666" y="6706"/>
                          <a:pt x="234217" y="7536"/>
                          <a:pt x="227243" y="7536"/>
                        </a:cubicBezTo>
                        <a:lnTo>
                          <a:pt x="227243" y="7536"/>
                        </a:lnTo>
                        <a:cubicBezTo>
                          <a:pt x="218961" y="7536"/>
                          <a:pt x="208355" y="6259"/>
                          <a:pt x="194770" y="6259"/>
                        </a:cubicBezTo>
                        <a:lnTo>
                          <a:pt x="194770" y="6259"/>
                        </a:lnTo>
                        <a:cubicBezTo>
                          <a:pt x="189611" y="6259"/>
                          <a:pt x="184018" y="6450"/>
                          <a:pt x="177988" y="6961"/>
                        </a:cubicBezTo>
                        <a:lnTo>
                          <a:pt x="177988" y="6961"/>
                        </a:lnTo>
                        <a:cubicBezTo>
                          <a:pt x="142390" y="9644"/>
                          <a:pt x="96113" y="30208"/>
                          <a:pt x="96549" y="44833"/>
                        </a:cubicBezTo>
                        <a:lnTo>
                          <a:pt x="96549" y="44833"/>
                        </a:lnTo>
                        <a:cubicBezTo>
                          <a:pt x="96549" y="60800"/>
                          <a:pt x="86597" y="74914"/>
                          <a:pt x="71195" y="74978"/>
                        </a:cubicBezTo>
                        <a:lnTo>
                          <a:pt x="71195" y="74978"/>
                        </a:lnTo>
                        <a:cubicBezTo>
                          <a:pt x="64511" y="74978"/>
                          <a:pt x="60225" y="80023"/>
                          <a:pt x="57610" y="88070"/>
                        </a:cubicBezTo>
                        <a:lnTo>
                          <a:pt x="57610" y="88070"/>
                        </a:lnTo>
                        <a:cubicBezTo>
                          <a:pt x="54995" y="96053"/>
                          <a:pt x="54196" y="106783"/>
                          <a:pt x="54196" y="117129"/>
                        </a:cubicBezTo>
                        <a:lnTo>
                          <a:pt x="54196" y="117129"/>
                        </a:lnTo>
                        <a:cubicBezTo>
                          <a:pt x="54123" y="125431"/>
                          <a:pt x="46059" y="132456"/>
                          <a:pt x="36397" y="138077"/>
                        </a:cubicBezTo>
                        <a:lnTo>
                          <a:pt x="36397" y="138077"/>
                        </a:lnTo>
                        <a:cubicBezTo>
                          <a:pt x="37196" y="140567"/>
                          <a:pt x="37486" y="143314"/>
                          <a:pt x="37486" y="146315"/>
                        </a:cubicBezTo>
                        <a:lnTo>
                          <a:pt x="37486" y="146315"/>
                        </a:lnTo>
                        <a:cubicBezTo>
                          <a:pt x="37486" y="161004"/>
                          <a:pt x="29495" y="181058"/>
                          <a:pt x="25863" y="194661"/>
                        </a:cubicBezTo>
                        <a:lnTo>
                          <a:pt x="25863" y="194661"/>
                        </a:lnTo>
                        <a:cubicBezTo>
                          <a:pt x="20342" y="214779"/>
                          <a:pt x="26008" y="234513"/>
                          <a:pt x="10752" y="247989"/>
                        </a:cubicBezTo>
                        <a:lnTo>
                          <a:pt x="10752" y="247989"/>
                        </a:lnTo>
                        <a:cubicBezTo>
                          <a:pt x="4214" y="253673"/>
                          <a:pt x="1744" y="258654"/>
                          <a:pt x="1816" y="261336"/>
                        </a:cubicBezTo>
                        <a:lnTo>
                          <a:pt x="1816" y="261336"/>
                        </a:lnTo>
                        <a:cubicBezTo>
                          <a:pt x="1889" y="263061"/>
                          <a:pt x="2470" y="263572"/>
                          <a:pt x="3778" y="263636"/>
                        </a:cubicBezTo>
                        <a:lnTo>
                          <a:pt x="3778" y="263636"/>
                        </a:lnTo>
                        <a:cubicBezTo>
                          <a:pt x="5085" y="263636"/>
                          <a:pt x="7338" y="262741"/>
                          <a:pt x="9953" y="260442"/>
                        </a:cubicBezTo>
                        <a:lnTo>
                          <a:pt x="9953" y="260442"/>
                        </a:lnTo>
                        <a:cubicBezTo>
                          <a:pt x="12423" y="258207"/>
                          <a:pt x="14602" y="257313"/>
                          <a:pt x="16636" y="257313"/>
                        </a:cubicBezTo>
                        <a:lnTo>
                          <a:pt x="16636" y="257313"/>
                        </a:lnTo>
                        <a:cubicBezTo>
                          <a:pt x="22085" y="257504"/>
                          <a:pt x="25209" y="262869"/>
                          <a:pt x="34290" y="262869"/>
                        </a:cubicBezTo>
                        <a:lnTo>
                          <a:pt x="34290" y="262869"/>
                        </a:lnTo>
                        <a:cubicBezTo>
                          <a:pt x="35743" y="262869"/>
                          <a:pt x="37414" y="262741"/>
                          <a:pt x="39230" y="262422"/>
                        </a:cubicBezTo>
                        <a:lnTo>
                          <a:pt x="39230" y="262422"/>
                        </a:lnTo>
                        <a:cubicBezTo>
                          <a:pt x="41046" y="262103"/>
                          <a:pt x="42863" y="261911"/>
                          <a:pt x="44751" y="261911"/>
                        </a:cubicBezTo>
                        <a:lnTo>
                          <a:pt x="44751" y="261911"/>
                        </a:lnTo>
                        <a:cubicBezTo>
                          <a:pt x="61969" y="261975"/>
                          <a:pt x="80567" y="274620"/>
                          <a:pt x="82674" y="285222"/>
                        </a:cubicBezTo>
                        <a:lnTo>
                          <a:pt x="82674" y="285222"/>
                        </a:lnTo>
                        <a:cubicBezTo>
                          <a:pt x="84708" y="296335"/>
                          <a:pt x="87541" y="314217"/>
                          <a:pt x="94007" y="325840"/>
                        </a:cubicBezTo>
                        <a:lnTo>
                          <a:pt x="94007" y="325840"/>
                        </a:lnTo>
                        <a:cubicBezTo>
                          <a:pt x="95169" y="327884"/>
                          <a:pt x="95895" y="329928"/>
                          <a:pt x="96404" y="331971"/>
                        </a:cubicBezTo>
                        <a:lnTo>
                          <a:pt x="96404" y="331971"/>
                        </a:lnTo>
                        <a:cubicBezTo>
                          <a:pt x="103814" y="330758"/>
                          <a:pt x="112096" y="329864"/>
                          <a:pt x="119869" y="329864"/>
                        </a:cubicBezTo>
                        <a:lnTo>
                          <a:pt x="119869" y="329864"/>
                        </a:lnTo>
                        <a:cubicBezTo>
                          <a:pt x="128151" y="329992"/>
                          <a:pt x="135997" y="331077"/>
                          <a:pt x="141664" y="334271"/>
                        </a:cubicBezTo>
                        <a:lnTo>
                          <a:pt x="141664" y="33427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5" name="Gráfico 53">
                  <a:extLst>
                    <a:ext uri="{FF2B5EF4-FFF2-40B4-BE49-F238E27FC236}">
                      <a16:creationId xmlns:a16="http://schemas.microsoft.com/office/drawing/2014/main" id="{A3812B97-E369-FC89-3BA9-06EF1B580471}"/>
                    </a:ext>
                  </a:extLst>
                </xdr:cNvPr>
                <xdr:cNvGrpSpPr/>
              </xdr:nvGrpSpPr>
              <xdr:grpSpPr>
                <a:xfrm>
                  <a:off x="12385354" y="8852322"/>
                  <a:ext cx="878414" cy="490484"/>
                  <a:chOff x="12385354" y="8852322"/>
                  <a:chExt cx="878414" cy="490484"/>
                </a:xfrm>
                <a:solidFill>
                  <a:srgbClr val="0B4263"/>
                </a:solidFill>
              </xdr:grpSpPr>
              <xdr:sp macro="" textlink="">
                <xdr:nvSpPr>
                  <xdr:cNvPr id="125" name="Freeform: Shape 124">
                    <a:extLst>
                      <a:ext uri="{FF2B5EF4-FFF2-40B4-BE49-F238E27FC236}">
                        <a16:creationId xmlns:a16="http://schemas.microsoft.com/office/drawing/2014/main" id="{69B88E2A-2D21-DDE7-D78F-7467B09C6628}"/>
                      </a:ext>
                    </a:extLst>
                  </xdr:cNvPr>
                  <xdr:cNvSpPr/>
                </xdr:nvSpPr>
                <xdr:spPr>
                  <a:xfrm>
                    <a:off x="12386180" y="8853134"/>
                    <a:ext cx="877102" cy="488714"/>
                  </a:xfrm>
                  <a:custGeom>
                    <a:avLst/>
                    <a:gdLst>
                      <a:gd name="connsiteX0" fmla="*/ 875990 w 877102"/>
                      <a:gd name="connsiteY0" fmla="*/ 256820 h 488714"/>
                      <a:gd name="connsiteX1" fmla="*/ 845478 w 877102"/>
                      <a:gd name="connsiteY1" fmla="*/ 247687 h 488714"/>
                      <a:gd name="connsiteX2" fmla="*/ 821649 w 877102"/>
                      <a:gd name="connsiteY2" fmla="*/ 232104 h 488714"/>
                      <a:gd name="connsiteX3" fmla="*/ 756266 w 877102"/>
                      <a:gd name="connsiteY3" fmla="*/ 249284 h 488714"/>
                      <a:gd name="connsiteX4" fmla="*/ 720814 w 877102"/>
                      <a:gd name="connsiteY4" fmla="*/ 262185 h 488714"/>
                      <a:gd name="connsiteX5" fmla="*/ 660371 w 877102"/>
                      <a:gd name="connsiteY5" fmla="*/ 262185 h 488714"/>
                      <a:gd name="connsiteX6" fmla="*/ 629858 w 877102"/>
                      <a:gd name="connsiteY6" fmla="*/ 216521 h 488714"/>
                      <a:gd name="connsiteX7" fmla="*/ 646931 w 877102"/>
                      <a:gd name="connsiteY7" fmla="*/ 167664 h 488714"/>
                      <a:gd name="connsiteX8" fmla="*/ 612132 w 877102"/>
                      <a:gd name="connsiteY8" fmla="*/ 142948 h 488714"/>
                      <a:gd name="connsiteX9" fmla="*/ 587069 w 877102"/>
                      <a:gd name="connsiteY9" fmla="*/ 80680 h 488714"/>
                      <a:gd name="connsiteX10" fmla="*/ 576099 w 877102"/>
                      <a:gd name="connsiteY10" fmla="*/ 45809 h 488714"/>
                      <a:gd name="connsiteX11" fmla="*/ 508899 w 877102"/>
                      <a:gd name="connsiteY11" fmla="*/ 19497 h 488714"/>
                      <a:gd name="connsiteX12" fmla="*/ 432546 w 877102"/>
                      <a:gd name="connsiteY12" fmla="*/ 31312 h 488714"/>
                      <a:gd name="connsiteX13" fmla="*/ 387940 w 877102"/>
                      <a:gd name="connsiteY13" fmla="*/ 39870 h 488714"/>
                      <a:gd name="connsiteX14" fmla="*/ 372031 w 877102"/>
                      <a:gd name="connsiteY14" fmla="*/ 20519 h 488714"/>
                      <a:gd name="connsiteX15" fmla="*/ 263930 w 877102"/>
                      <a:gd name="connsiteY15" fmla="*/ 657 h 488714"/>
                      <a:gd name="connsiteX16" fmla="*/ 181475 w 877102"/>
                      <a:gd name="connsiteY16" fmla="*/ 46320 h 488714"/>
                      <a:gd name="connsiteX17" fmla="*/ 107374 w 877102"/>
                      <a:gd name="connsiteY17" fmla="*/ 150676 h 488714"/>
                      <a:gd name="connsiteX18" fmla="*/ 23465 w 877102"/>
                      <a:gd name="connsiteY18" fmla="*/ 235170 h 488714"/>
                      <a:gd name="connsiteX19" fmla="*/ 0 w 877102"/>
                      <a:gd name="connsiteY19" fmla="*/ 258289 h 488714"/>
                      <a:gd name="connsiteX20" fmla="*/ 25863 w 877102"/>
                      <a:gd name="connsiteY20" fmla="*/ 253754 h 488714"/>
                      <a:gd name="connsiteX21" fmla="*/ 91028 w 877102"/>
                      <a:gd name="connsiteY21" fmla="*/ 250178 h 488714"/>
                      <a:gd name="connsiteX22" fmla="*/ 214820 w 877102"/>
                      <a:gd name="connsiteY22" fmla="*/ 275980 h 488714"/>
                      <a:gd name="connsiteX23" fmla="*/ 292989 w 877102"/>
                      <a:gd name="connsiteY23" fmla="*/ 282430 h 488714"/>
                      <a:gd name="connsiteX24" fmla="*/ 341882 w 877102"/>
                      <a:gd name="connsiteY24" fmla="*/ 345465 h 488714"/>
                      <a:gd name="connsiteX25" fmla="*/ 372830 w 877102"/>
                      <a:gd name="connsiteY25" fmla="*/ 421337 h 488714"/>
                      <a:gd name="connsiteX26" fmla="*/ 407047 w 877102"/>
                      <a:gd name="connsiteY26" fmla="*/ 436345 h 488714"/>
                      <a:gd name="connsiteX27" fmla="*/ 445332 w 877102"/>
                      <a:gd name="connsiteY27" fmla="*/ 459273 h 488714"/>
                      <a:gd name="connsiteX28" fmla="*/ 462405 w 877102"/>
                      <a:gd name="connsiteY28" fmla="*/ 473579 h 488714"/>
                      <a:gd name="connsiteX29" fmla="*/ 489430 w 877102"/>
                      <a:gd name="connsiteY29" fmla="*/ 488715 h 488714"/>
                      <a:gd name="connsiteX30" fmla="*/ 558082 w 877102"/>
                      <a:gd name="connsiteY30" fmla="*/ 433471 h 488714"/>
                      <a:gd name="connsiteX31" fmla="*/ 668434 w 877102"/>
                      <a:gd name="connsiteY31" fmla="*/ 373310 h 488714"/>
                      <a:gd name="connsiteX32" fmla="*/ 679041 w 877102"/>
                      <a:gd name="connsiteY32" fmla="*/ 360409 h 488714"/>
                      <a:gd name="connsiteX33" fmla="*/ 745441 w 877102"/>
                      <a:gd name="connsiteY33" fmla="*/ 356130 h 488714"/>
                      <a:gd name="connsiteX34" fmla="*/ 763749 w 877102"/>
                      <a:gd name="connsiteY34" fmla="*/ 335757 h 488714"/>
                      <a:gd name="connsiteX35" fmla="*/ 815038 w 877102"/>
                      <a:gd name="connsiteY35" fmla="*/ 308870 h 488714"/>
                      <a:gd name="connsiteX36" fmla="*/ 842281 w 877102"/>
                      <a:gd name="connsiteY36" fmla="*/ 287028 h 488714"/>
                      <a:gd name="connsiteX37" fmla="*/ 852888 w 877102"/>
                      <a:gd name="connsiteY37" fmla="*/ 269849 h 488714"/>
                      <a:gd name="connsiteX38" fmla="*/ 869670 w 877102"/>
                      <a:gd name="connsiteY38" fmla="*/ 270679 h 488714"/>
                      <a:gd name="connsiteX39" fmla="*/ 875990 w 877102"/>
                      <a:gd name="connsiteY39" fmla="*/ 256820 h 4887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Lst>
                    <a:rect l="l" t="t" r="r" b="b"/>
                    <a:pathLst>
                      <a:path w="877102" h="488714">
                        <a:moveTo>
                          <a:pt x="875990" y="256820"/>
                        </a:moveTo>
                        <a:cubicBezTo>
                          <a:pt x="870178" y="251711"/>
                          <a:pt x="864366" y="247687"/>
                          <a:pt x="845478" y="247687"/>
                        </a:cubicBezTo>
                        <a:cubicBezTo>
                          <a:pt x="826517" y="247687"/>
                          <a:pt x="832619" y="241812"/>
                          <a:pt x="821649" y="232104"/>
                        </a:cubicBezTo>
                        <a:cubicBezTo>
                          <a:pt x="810679" y="222461"/>
                          <a:pt x="775227" y="249284"/>
                          <a:pt x="756266" y="249284"/>
                        </a:cubicBezTo>
                        <a:cubicBezTo>
                          <a:pt x="737305" y="249284"/>
                          <a:pt x="729386" y="248198"/>
                          <a:pt x="720814" y="262185"/>
                        </a:cubicBezTo>
                        <a:cubicBezTo>
                          <a:pt x="712241" y="276171"/>
                          <a:pt x="660371" y="280450"/>
                          <a:pt x="660371" y="262185"/>
                        </a:cubicBezTo>
                        <a:cubicBezTo>
                          <a:pt x="660371" y="243919"/>
                          <a:pt x="617290" y="227570"/>
                          <a:pt x="629858" y="216521"/>
                        </a:cubicBezTo>
                        <a:cubicBezTo>
                          <a:pt x="642354" y="205536"/>
                          <a:pt x="632910" y="179990"/>
                          <a:pt x="646931" y="167664"/>
                        </a:cubicBezTo>
                        <a:cubicBezTo>
                          <a:pt x="660952" y="155338"/>
                          <a:pt x="640174" y="137073"/>
                          <a:pt x="612132" y="142948"/>
                        </a:cubicBezTo>
                        <a:cubicBezTo>
                          <a:pt x="584017" y="148888"/>
                          <a:pt x="575445" y="104310"/>
                          <a:pt x="587069" y="80680"/>
                        </a:cubicBezTo>
                        <a:cubicBezTo>
                          <a:pt x="598693" y="57050"/>
                          <a:pt x="568108" y="69950"/>
                          <a:pt x="576099" y="45809"/>
                        </a:cubicBezTo>
                        <a:cubicBezTo>
                          <a:pt x="584017" y="21668"/>
                          <a:pt x="530258" y="9853"/>
                          <a:pt x="508899" y="19497"/>
                        </a:cubicBezTo>
                        <a:cubicBezTo>
                          <a:pt x="487541" y="29141"/>
                          <a:pt x="458191" y="27033"/>
                          <a:pt x="432546" y="31312"/>
                        </a:cubicBezTo>
                        <a:cubicBezTo>
                          <a:pt x="406902" y="35591"/>
                          <a:pt x="403850" y="39870"/>
                          <a:pt x="387940" y="39870"/>
                        </a:cubicBezTo>
                        <a:cubicBezTo>
                          <a:pt x="372031" y="39870"/>
                          <a:pt x="372031" y="27544"/>
                          <a:pt x="372031" y="20519"/>
                        </a:cubicBezTo>
                        <a:cubicBezTo>
                          <a:pt x="372031" y="13557"/>
                          <a:pt x="315220" y="7107"/>
                          <a:pt x="263930" y="657"/>
                        </a:cubicBezTo>
                        <a:cubicBezTo>
                          <a:pt x="212641" y="-5794"/>
                          <a:pt x="211406" y="37187"/>
                          <a:pt x="181475" y="46320"/>
                        </a:cubicBezTo>
                        <a:cubicBezTo>
                          <a:pt x="151544" y="55453"/>
                          <a:pt x="120378" y="120595"/>
                          <a:pt x="107374" y="150676"/>
                        </a:cubicBezTo>
                        <a:cubicBezTo>
                          <a:pt x="94370" y="180757"/>
                          <a:pt x="61751" y="211540"/>
                          <a:pt x="23465" y="235170"/>
                        </a:cubicBezTo>
                        <a:cubicBezTo>
                          <a:pt x="8718" y="244303"/>
                          <a:pt x="2325" y="252094"/>
                          <a:pt x="0" y="258289"/>
                        </a:cubicBezTo>
                        <a:cubicBezTo>
                          <a:pt x="8718" y="256054"/>
                          <a:pt x="17581" y="254457"/>
                          <a:pt x="25863" y="253754"/>
                        </a:cubicBezTo>
                        <a:cubicBezTo>
                          <a:pt x="61678" y="250881"/>
                          <a:pt x="81220" y="258736"/>
                          <a:pt x="91028" y="250178"/>
                        </a:cubicBezTo>
                        <a:cubicBezTo>
                          <a:pt x="100836" y="241620"/>
                          <a:pt x="195278" y="265250"/>
                          <a:pt x="214820" y="275980"/>
                        </a:cubicBezTo>
                        <a:cubicBezTo>
                          <a:pt x="234362" y="286709"/>
                          <a:pt x="266110" y="282430"/>
                          <a:pt x="292989" y="282430"/>
                        </a:cubicBezTo>
                        <a:cubicBezTo>
                          <a:pt x="319869" y="282430"/>
                          <a:pt x="341882" y="316087"/>
                          <a:pt x="341882" y="345465"/>
                        </a:cubicBezTo>
                        <a:cubicBezTo>
                          <a:pt x="341882" y="374843"/>
                          <a:pt x="385035" y="404157"/>
                          <a:pt x="372830" y="421337"/>
                        </a:cubicBezTo>
                        <a:cubicBezTo>
                          <a:pt x="360625" y="438517"/>
                          <a:pt x="376099" y="436345"/>
                          <a:pt x="407047" y="436345"/>
                        </a:cubicBezTo>
                        <a:cubicBezTo>
                          <a:pt x="437995" y="436345"/>
                          <a:pt x="445332" y="446372"/>
                          <a:pt x="445332" y="459273"/>
                        </a:cubicBezTo>
                        <a:cubicBezTo>
                          <a:pt x="445332" y="472174"/>
                          <a:pt x="445332" y="480732"/>
                          <a:pt x="462405" y="473579"/>
                        </a:cubicBezTo>
                        <a:cubicBezTo>
                          <a:pt x="475917" y="467895"/>
                          <a:pt x="485870" y="472174"/>
                          <a:pt x="489430" y="488715"/>
                        </a:cubicBezTo>
                        <a:cubicBezTo>
                          <a:pt x="509190" y="472301"/>
                          <a:pt x="531348" y="456974"/>
                          <a:pt x="558082" y="433471"/>
                        </a:cubicBezTo>
                        <a:cubicBezTo>
                          <a:pt x="603487" y="393556"/>
                          <a:pt x="651362" y="375482"/>
                          <a:pt x="668434" y="373310"/>
                        </a:cubicBezTo>
                        <a:cubicBezTo>
                          <a:pt x="685507" y="371139"/>
                          <a:pt x="679041" y="360409"/>
                          <a:pt x="679041" y="360409"/>
                        </a:cubicBezTo>
                        <a:cubicBezTo>
                          <a:pt x="698220" y="347509"/>
                          <a:pt x="728297" y="356130"/>
                          <a:pt x="745441" y="356130"/>
                        </a:cubicBezTo>
                        <a:cubicBezTo>
                          <a:pt x="762514" y="356130"/>
                          <a:pt x="749147" y="341122"/>
                          <a:pt x="763749" y="335757"/>
                        </a:cubicBezTo>
                        <a:cubicBezTo>
                          <a:pt x="778424" y="330393"/>
                          <a:pt x="811842" y="317109"/>
                          <a:pt x="815038" y="308870"/>
                        </a:cubicBezTo>
                        <a:cubicBezTo>
                          <a:pt x="818307" y="300632"/>
                          <a:pt x="827243" y="290605"/>
                          <a:pt x="842281" y="287028"/>
                        </a:cubicBezTo>
                        <a:cubicBezTo>
                          <a:pt x="857319" y="283452"/>
                          <a:pt x="840247" y="274830"/>
                          <a:pt x="852888" y="269849"/>
                        </a:cubicBezTo>
                        <a:cubicBezTo>
                          <a:pt x="860879" y="266655"/>
                          <a:pt x="866546" y="267549"/>
                          <a:pt x="869670" y="270679"/>
                        </a:cubicBezTo>
                        <a:cubicBezTo>
                          <a:pt x="874537" y="265889"/>
                          <a:pt x="879332" y="259758"/>
                          <a:pt x="875990" y="256820"/>
                        </a:cubicBezTo>
                        <a:close/>
                      </a:path>
                    </a:pathLst>
                  </a:custGeom>
                  <a:solidFill>
                    <a:srgbClr val="0B4263"/>
                  </a:solidFill>
                  <a:ln w="7260" cap="flat">
                    <a:noFill/>
                    <a:prstDash val="solid"/>
                    <a:miter/>
                  </a:ln>
                </xdr:spPr>
                <xdr:txBody>
                  <a:bodyPr rtlCol="0" anchor="ctr"/>
                  <a:lstStyle/>
                  <a:p>
                    <a:endParaRPr lang="pt-BR"/>
                  </a:p>
                </xdr:txBody>
              </xdr:sp>
              <xdr:sp macro="" textlink="">
                <xdr:nvSpPr>
                  <xdr:cNvPr id="126" name="Freeform: Shape 125">
                    <a:extLst>
                      <a:ext uri="{FF2B5EF4-FFF2-40B4-BE49-F238E27FC236}">
                        <a16:creationId xmlns:a16="http://schemas.microsoft.com/office/drawing/2014/main" id="{A47CE4A3-5AD7-2C78-6B10-E3D44793DBF6}"/>
                      </a:ext>
                    </a:extLst>
                  </xdr:cNvPr>
                  <xdr:cNvSpPr/>
                </xdr:nvSpPr>
                <xdr:spPr>
                  <a:xfrm>
                    <a:off x="12385354" y="8852322"/>
                    <a:ext cx="878414" cy="490484"/>
                  </a:xfrm>
                  <a:custGeom>
                    <a:avLst/>
                    <a:gdLst>
                      <a:gd name="connsiteX0" fmla="*/ 490111 w 878414"/>
                      <a:gd name="connsiteY0" fmla="*/ 490293 h 490484"/>
                      <a:gd name="connsiteX1" fmla="*/ 489530 w 878414"/>
                      <a:gd name="connsiteY1" fmla="*/ 489655 h 490484"/>
                      <a:gd name="connsiteX2" fmla="*/ 489530 w 878414"/>
                      <a:gd name="connsiteY2" fmla="*/ 489655 h 490484"/>
                      <a:gd name="connsiteX3" fmla="*/ 473692 w 878414"/>
                      <a:gd name="connsiteY3" fmla="*/ 472794 h 490484"/>
                      <a:gd name="connsiteX4" fmla="*/ 473692 w 878414"/>
                      <a:gd name="connsiteY4" fmla="*/ 472794 h 490484"/>
                      <a:gd name="connsiteX5" fmla="*/ 463740 w 878414"/>
                      <a:gd name="connsiteY5" fmla="*/ 475093 h 490484"/>
                      <a:gd name="connsiteX6" fmla="*/ 463740 w 878414"/>
                      <a:gd name="connsiteY6" fmla="*/ 475093 h 490484"/>
                      <a:gd name="connsiteX7" fmla="*/ 453424 w 878414"/>
                      <a:gd name="connsiteY7" fmla="*/ 477776 h 490484"/>
                      <a:gd name="connsiteX8" fmla="*/ 453424 w 878414"/>
                      <a:gd name="connsiteY8" fmla="*/ 477776 h 490484"/>
                      <a:gd name="connsiteX9" fmla="*/ 445287 w 878414"/>
                      <a:gd name="connsiteY9" fmla="*/ 460085 h 490484"/>
                      <a:gd name="connsiteX10" fmla="*/ 445287 w 878414"/>
                      <a:gd name="connsiteY10" fmla="*/ 460085 h 490484"/>
                      <a:gd name="connsiteX11" fmla="*/ 407873 w 878414"/>
                      <a:gd name="connsiteY11" fmla="*/ 437988 h 490484"/>
                      <a:gd name="connsiteX12" fmla="*/ 407873 w 878414"/>
                      <a:gd name="connsiteY12" fmla="*/ 437988 h 490484"/>
                      <a:gd name="connsiteX13" fmla="*/ 391237 w 878414"/>
                      <a:gd name="connsiteY13" fmla="*/ 438052 h 490484"/>
                      <a:gd name="connsiteX14" fmla="*/ 391237 w 878414"/>
                      <a:gd name="connsiteY14" fmla="*/ 438052 h 490484"/>
                      <a:gd name="connsiteX15" fmla="*/ 368571 w 878414"/>
                      <a:gd name="connsiteY15" fmla="*/ 431282 h 490484"/>
                      <a:gd name="connsiteX16" fmla="*/ 368571 w 878414"/>
                      <a:gd name="connsiteY16" fmla="*/ 431282 h 490484"/>
                      <a:gd name="connsiteX17" fmla="*/ 372930 w 878414"/>
                      <a:gd name="connsiteY17" fmla="*/ 421766 h 490484"/>
                      <a:gd name="connsiteX18" fmla="*/ 372930 w 878414"/>
                      <a:gd name="connsiteY18" fmla="*/ 421766 h 490484"/>
                      <a:gd name="connsiteX19" fmla="*/ 374964 w 878414"/>
                      <a:gd name="connsiteY19" fmla="*/ 415252 h 490484"/>
                      <a:gd name="connsiteX20" fmla="*/ 374964 w 878414"/>
                      <a:gd name="connsiteY20" fmla="*/ 415252 h 490484"/>
                      <a:gd name="connsiteX21" fmla="*/ 341836 w 878414"/>
                      <a:gd name="connsiteY21" fmla="*/ 346277 h 490484"/>
                      <a:gd name="connsiteX22" fmla="*/ 341836 w 878414"/>
                      <a:gd name="connsiteY22" fmla="*/ 346277 h 490484"/>
                      <a:gd name="connsiteX23" fmla="*/ 293889 w 878414"/>
                      <a:gd name="connsiteY23" fmla="*/ 284072 h 490484"/>
                      <a:gd name="connsiteX24" fmla="*/ 293889 w 878414"/>
                      <a:gd name="connsiteY24" fmla="*/ 284072 h 490484"/>
                      <a:gd name="connsiteX25" fmla="*/ 256620 w 878414"/>
                      <a:gd name="connsiteY25" fmla="*/ 284903 h 490484"/>
                      <a:gd name="connsiteX26" fmla="*/ 256620 w 878414"/>
                      <a:gd name="connsiteY26" fmla="*/ 284903 h 490484"/>
                      <a:gd name="connsiteX27" fmla="*/ 215211 w 878414"/>
                      <a:gd name="connsiteY27" fmla="*/ 277494 h 490484"/>
                      <a:gd name="connsiteX28" fmla="*/ 215211 w 878414"/>
                      <a:gd name="connsiteY28" fmla="*/ 277494 h 490484"/>
                      <a:gd name="connsiteX29" fmla="*/ 101371 w 878414"/>
                      <a:gd name="connsiteY29" fmla="*/ 249968 h 490484"/>
                      <a:gd name="connsiteX30" fmla="*/ 101371 w 878414"/>
                      <a:gd name="connsiteY30" fmla="*/ 249968 h 490484"/>
                      <a:gd name="connsiteX31" fmla="*/ 92581 w 878414"/>
                      <a:gd name="connsiteY31" fmla="*/ 251565 h 490484"/>
                      <a:gd name="connsiteX32" fmla="*/ 92581 w 878414"/>
                      <a:gd name="connsiteY32" fmla="*/ 251565 h 490484"/>
                      <a:gd name="connsiteX33" fmla="*/ 76162 w 878414"/>
                      <a:gd name="connsiteY33" fmla="*/ 255972 h 490484"/>
                      <a:gd name="connsiteX34" fmla="*/ 76162 w 878414"/>
                      <a:gd name="connsiteY34" fmla="*/ 255972 h 490484"/>
                      <a:gd name="connsiteX35" fmla="*/ 43689 w 878414"/>
                      <a:gd name="connsiteY35" fmla="*/ 254695 h 490484"/>
                      <a:gd name="connsiteX36" fmla="*/ 43689 w 878414"/>
                      <a:gd name="connsiteY36" fmla="*/ 254695 h 490484"/>
                      <a:gd name="connsiteX37" fmla="*/ 26834 w 878414"/>
                      <a:gd name="connsiteY37" fmla="*/ 255397 h 490484"/>
                      <a:gd name="connsiteX38" fmla="*/ 26834 w 878414"/>
                      <a:gd name="connsiteY38" fmla="*/ 255397 h 490484"/>
                      <a:gd name="connsiteX39" fmla="*/ 1117 w 878414"/>
                      <a:gd name="connsiteY39" fmla="*/ 259868 h 490484"/>
                      <a:gd name="connsiteX40" fmla="*/ 1117 w 878414"/>
                      <a:gd name="connsiteY40" fmla="*/ 259868 h 490484"/>
                      <a:gd name="connsiteX41" fmla="*/ 245 w 878414"/>
                      <a:gd name="connsiteY41" fmla="*/ 259676 h 490484"/>
                      <a:gd name="connsiteX42" fmla="*/ 245 w 878414"/>
                      <a:gd name="connsiteY42" fmla="*/ 259676 h 490484"/>
                      <a:gd name="connsiteX43" fmla="*/ 27 w 878414"/>
                      <a:gd name="connsiteY43" fmla="*/ 258846 h 490484"/>
                      <a:gd name="connsiteX44" fmla="*/ 27 w 878414"/>
                      <a:gd name="connsiteY44" fmla="*/ 258846 h 490484"/>
                      <a:gd name="connsiteX45" fmla="*/ 23783 w 878414"/>
                      <a:gd name="connsiteY45" fmla="*/ 235279 h 490484"/>
                      <a:gd name="connsiteX46" fmla="*/ 23783 w 878414"/>
                      <a:gd name="connsiteY46" fmla="*/ 235279 h 490484"/>
                      <a:gd name="connsiteX47" fmla="*/ 107328 w 878414"/>
                      <a:gd name="connsiteY47" fmla="*/ 151169 h 490484"/>
                      <a:gd name="connsiteX48" fmla="*/ 107328 w 878414"/>
                      <a:gd name="connsiteY48" fmla="*/ 151169 h 490484"/>
                      <a:gd name="connsiteX49" fmla="*/ 182011 w 878414"/>
                      <a:gd name="connsiteY49" fmla="*/ 46366 h 490484"/>
                      <a:gd name="connsiteX50" fmla="*/ 182011 w 878414"/>
                      <a:gd name="connsiteY50" fmla="*/ 46366 h 490484"/>
                      <a:gd name="connsiteX51" fmla="*/ 254804 w 878414"/>
                      <a:gd name="connsiteY51" fmla="*/ 0 h 490484"/>
                      <a:gd name="connsiteX52" fmla="*/ 254804 w 878414"/>
                      <a:gd name="connsiteY52" fmla="*/ 0 h 490484"/>
                      <a:gd name="connsiteX53" fmla="*/ 264902 w 878414"/>
                      <a:gd name="connsiteY53" fmla="*/ 639 h 490484"/>
                      <a:gd name="connsiteX54" fmla="*/ 264902 w 878414"/>
                      <a:gd name="connsiteY54" fmla="*/ 639 h 490484"/>
                      <a:gd name="connsiteX55" fmla="*/ 338204 w 878414"/>
                      <a:gd name="connsiteY55" fmla="*/ 10346 h 490484"/>
                      <a:gd name="connsiteX56" fmla="*/ 338204 w 878414"/>
                      <a:gd name="connsiteY56" fmla="*/ 10346 h 490484"/>
                      <a:gd name="connsiteX57" fmla="*/ 373729 w 878414"/>
                      <a:gd name="connsiteY57" fmla="*/ 21267 h 490484"/>
                      <a:gd name="connsiteX58" fmla="*/ 373729 w 878414"/>
                      <a:gd name="connsiteY58" fmla="*/ 21267 h 490484"/>
                      <a:gd name="connsiteX59" fmla="*/ 388694 w 878414"/>
                      <a:gd name="connsiteY59" fmla="*/ 39788 h 490484"/>
                      <a:gd name="connsiteX60" fmla="*/ 388694 w 878414"/>
                      <a:gd name="connsiteY60" fmla="*/ 39788 h 490484"/>
                      <a:gd name="connsiteX61" fmla="*/ 433082 w 878414"/>
                      <a:gd name="connsiteY61" fmla="*/ 31230 h 490484"/>
                      <a:gd name="connsiteX62" fmla="*/ 433082 w 878414"/>
                      <a:gd name="connsiteY62" fmla="*/ 31230 h 490484"/>
                      <a:gd name="connsiteX63" fmla="*/ 509217 w 878414"/>
                      <a:gd name="connsiteY63" fmla="*/ 19479 h 490484"/>
                      <a:gd name="connsiteX64" fmla="*/ 509217 w 878414"/>
                      <a:gd name="connsiteY64" fmla="*/ 19479 h 490484"/>
                      <a:gd name="connsiteX65" fmla="*/ 529050 w 878414"/>
                      <a:gd name="connsiteY65" fmla="*/ 15966 h 490484"/>
                      <a:gd name="connsiteX66" fmla="*/ 529050 w 878414"/>
                      <a:gd name="connsiteY66" fmla="*/ 15966 h 490484"/>
                      <a:gd name="connsiteX67" fmla="*/ 578524 w 878414"/>
                      <a:gd name="connsiteY67" fmla="*/ 41704 h 490484"/>
                      <a:gd name="connsiteX68" fmla="*/ 578524 w 878414"/>
                      <a:gd name="connsiteY68" fmla="*/ 41704 h 490484"/>
                      <a:gd name="connsiteX69" fmla="*/ 577725 w 878414"/>
                      <a:gd name="connsiteY69" fmla="*/ 46685 h 490484"/>
                      <a:gd name="connsiteX70" fmla="*/ 577725 w 878414"/>
                      <a:gd name="connsiteY70" fmla="*/ 46685 h 490484"/>
                      <a:gd name="connsiteX71" fmla="*/ 576417 w 878414"/>
                      <a:gd name="connsiteY71" fmla="*/ 53583 h 490484"/>
                      <a:gd name="connsiteX72" fmla="*/ 576417 w 878414"/>
                      <a:gd name="connsiteY72" fmla="*/ 53583 h 490484"/>
                      <a:gd name="connsiteX73" fmla="*/ 591382 w 878414"/>
                      <a:gd name="connsiteY73" fmla="*/ 72423 h 490484"/>
                      <a:gd name="connsiteX74" fmla="*/ 591382 w 878414"/>
                      <a:gd name="connsiteY74" fmla="*/ 72423 h 490484"/>
                      <a:gd name="connsiteX75" fmla="*/ 588622 w 878414"/>
                      <a:gd name="connsiteY75" fmla="*/ 81747 h 490484"/>
                      <a:gd name="connsiteX76" fmla="*/ 588622 w 878414"/>
                      <a:gd name="connsiteY76" fmla="*/ 81747 h 490484"/>
                      <a:gd name="connsiteX77" fmla="*/ 583681 w 878414"/>
                      <a:gd name="connsiteY77" fmla="*/ 105441 h 490484"/>
                      <a:gd name="connsiteX78" fmla="*/ 583681 w 878414"/>
                      <a:gd name="connsiteY78" fmla="*/ 105441 h 490484"/>
                      <a:gd name="connsiteX79" fmla="*/ 607946 w 878414"/>
                      <a:gd name="connsiteY79" fmla="*/ 143441 h 490484"/>
                      <a:gd name="connsiteX80" fmla="*/ 607946 w 878414"/>
                      <a:gd name="connsiteY80" fmla="*/ 143441 h 490484"/>
                      <a:gd name="connsiteX81" fmla="*/ 612668 w 878414"/>
                      <a:gd name="connsiteY81" fmla="*/ 142930 h 490484"/>
                      <a:gd name="connsiteX82" fmla="*/ 612668 w 878414"/>
                      <a:gd name="connsiteY82" fmla="*/ 142930 h 490484"/>
                      <a:gd name="connsiteX83" fmla="*/ 623638 w 878414"/>
                      <a:gd name="connsiteY83" fmla="*/ 141781 h 490484"/>
                      <a:gd name="connsiteX84" fmla="*/ 623638 w 878414"/>
                      <a:gd name="connsiteY84" fmla="*/ 141781 h 490484"/>
                      <a:gd name="connsiteX85" fmla="*/ 653133 w 878414"/>
                      <a:gd name="connsiteY85" fmla="*/ 159727 h 490484"/>
                      <a:gd name="connsiteX86" fmla="*/ 653133 w 878414"/>
                      <a:gd name="connsiteY86" fmla="*/ 159727 h 490484"/>
                      <a:gd name="connsiteX87" fmla="*/ 648338 w 878414"/>
                      <a:gd name="connsiteY87" fmla="*/ 169051 h 490484"/>
                      <a:gd name="connsiteX88" fmla="*/ 648338 w 878414"/>
                      <a:gd name="connsiteY88" fmla="*/ 169051 h 490484"/>
                      <a:gd name="connsiteX89" fmla="*/ 631266 w 878414"/>
                      <a:gd name="connsiteY89" fmla="*/ 217908 h 490484"/>
                      <a:gd name="connsiteX90" fmla="*/ 631266 w 878414"/>
                      <a:gd name="connsiteY90" fmla="*/ 217908 h 490484"/>
                      <a:gd name="connsiteX91" fmla="*/ 629232 w 878414"/>
                      <a:gd name="connsiteY91" fmla="*/ 221804 h 490484"/>
                      <a:gd name="connsiteX92" fmla="*/ 629232 w 878414"/>
                      <a:gd name="connsiteY92" fmla="*/ 221804 h 490484"/>
                      <a:gd name="connsiteX93" fmla="*/ 662069 w 878414"/>
                      <a:gd name="connsiteY93" fmla="*/ 262997 h 490484"/>
                      <a:gd name="connsiteX94" fmla="*/ 662069 w 878414"/>
                      <a:gd name="connsiteY94" fmla="*/ 262997 h 490484"/>
                      <a:gd name="connsiteX95" fmla="*/ 685461 w 878414"/>
                      <a:gd name="connsiteY95" fmla="*/ 274301 h 490484"/>
                      <a:gd name="connsiteX96" fmla="*/ 685461 w 878414"/>
                      <a:gd name="connsiteY96" fmla="*/ 274301 h 490484"/>
                      <a:gd name="connsiteX97" fmla="*/ 720914 w 878414"/>
                      <a:gd name="connsiteY97" fmla="*/ 262614 h 490484"/>
                      <a:gd name="connsiteX98" fmla="*/ 720914 w 878414"/>
                      <a:gd name="connsiteY98" fmla="*/ 262614 h 490484"/>
                      <a:gd name="connsiteX99" fmla="*/ 750118 w 878414"/>
                      <a:gd name="connsiteY99" fmla="*/ 249266 h 490484"/>
                      <a:gd name="connsiteX100" fmla="*/ 750118 w 878414"/>
                      <a:gd name="connsiteY100" fmla="*/ 249266 h 490484"/>
                      <a:gd name="connsiteX101" fmla="*/ 757092 w 878414"/>
                      <a:gd name="connsiteY101" fmla="*/ 249266 h 490484"/>
                      <a:gd name="connsiteX102" fmla="*/ 757092 w 878414"/>
                      <a:gd name="connsiteY102" fmla="*/ 249266 h 490484"/>
                      <a:gd name="connsiteX103" fmla="*/ 815865 w 878414"/>
                      <a:gd name="connsiteY103" fmla="*/ 229979 h 490484"/>
                      <a:gd name="connsiteX104" fmla="*/ 815865 w 878414"/>
                      <a:gd name="connsiteY104" fmla="*/ 229979 h 490484"/>
                      <a:gd name="connsiteX105" fmla="*/ 823130 w 878414"/>
                      <a:gd name="connsiteY105" fmla="*/ 232342 h 490484"/>
                      <a:gd name="connsiteX106" fmla="*/ 823130 w 878414"/>
                      <a:gd name="connsiteY106" fmla="*/ 232342 h 490484"/>
                      <a:gd name="connsiteX107" fmla="*/ 846304 w 878414"/>
                      <a:gd name="connsiteY107" fmla="*/ 247669 h 490484"/>
                      <a:gd name="connsiteX108" fmla="*/ 846304 w 878414"/>
                      <a:gd name="connsiteY108" fmla="*/ 247669 h 490484"/>
                      <a:gd name="connsiteX109" fmla="*/ 877470 w 878414"/>
                      <a:gd name="connsiteY109" fmla="*/ 256994 h 490484"/>
                      <a:gd name="connsiteX110" fmla="*/ 877470 w 878414"/>
                      <a:gd name="connsiteY110" fmla="*/ 256994 h 490484"/>
                      <a:gd name="connsiteX111" fmla="*/ 876816 w 878414"/>
                      <a:gd name="connsiteY111" fmla="*/ 257568 h 490484"/>
                      <a:gd name="connsiteX112" fmla="*/ 876163 w 878414"/>
                      <a:gd name="connsiteY112" fmla="*/ 258143 h 490484"/>
                      <a:gd name="connsiteX113" fmla="*/ 846232 w 878414"/>
                      <a:gd name="connsiteY113" fmla="*/ 249266 h 490484"/>
                      <a:gd name="connsiteX114" fmla="*/ 846232 w 878414"/>
                      <a:gd name="connsiteY114" fmla="*/ 249266 h 490484"/>
                      <a:gd name="connsiteX115" fmla="*/ 821749 w 878414"/>
                      <a:gd name="connsiteY115" fmla="*/ 233427 h 490484"/>
                      <a:gd name="connsiteX116" fmla="*/ 821749 w 878414"/>
                      <a:gd name="connsiteY116" fmla="*/ 233427 h 490484"/>
                      <a:gd name="connsiteX117" fmla="*/ 815792 w 878414"/>
                      <a:gd name="connsiteY117" fmla="*/ 231575 h 490484"/>
                      <a:gd name="connsiteX118" fmla="*/ 815792 w 878414"/>
                      <a:gd name="connsiteY118" fmla="*/ 231575 h 490484"/>
                      <a:gd name="connsiteX119" fmla="*/ 757020 w 878414"/>
                      <a:gd name="connsiteY119" fmla="*/ 250863 h 490484"/>
                      <a:gd name="connsiteX120" fmla="*/ 757020 w 878414"/>
                      <a:gd name="connsiteY120" fmla="*/ 250863 h 490484"/>
                      <a:gd name="connsiteX121" fmla="*/ 750046 w 878414"/>
                      <a:gd name="connsiteY121" fmla="*/ 250863 h 490484"/>
                      <a:gd name="connsiteX122" fmla="*/ 750046 w 878414"/>
                      <a:gd name="connsiteY122" fmla="*/ 250863 h 490484"/>
                      <a:gd name="connsiteX123" fmla="*/ 722367 w 878414"/>
                      <a:gd name="connsiteY123" fmla="*/ 263380 h 490484"/>
                      <a:gd name="connsiteX124" fmla="*/ 722367 w 878414"/>
                      <a:gd name="connsiteY124" fmla="*/ 263380 h 490484"/>
                      <a:gd name="connsiteX125" fmla="*/ 685389 w 878414"/>
                      <a:gd name="connsiteY125" fmla="*/ 275898 h 490484"/>
                      <a:gd name="connsiteX126" fmla="*/ 685389 w 878414"/>
                      <a:gd name="connsiteY126" fmla="*/ 275898 h 490484"/>
                      <a:gd name="connsiteX127" fmla="*/ 660180 w 878414"/>
                      <a:gd name="connsiteY127" fmla="*/ 262997 h 490484"/>
                      <a:gd name="connsiteX128" fmla="*/ 660180 w 878414"/>
                      <a:gd name="connsiteY128" fmla="*/ 262997 h 490484"/>
                      <a:gd name="connsiteX129" fmla="*/ 627343 w 878414"/>
                      <a:gd name="connsiteY129" fmla="*/ 221804 h 490484"/>
                      <a:gd name="connsiteX130" fmla="*/ 627343 w 878414"/>
                      <a:gd name="connsiteY130" fmla="*/ 221804 h 490484"/>
                      <a:gd name="connsiteX131" fmla="*/ 629886 w 878414"/>
                      <a:gd name="connsiteY131" fmla="*/ 216822 h 490484"/>
                      <a:gd name="connsiteX132" fmla="*/ 629886 w 878414"/>
                      <a:gd name="connsiteY132" fmla="*/ 216822 h 490484"/>
                      <a:gd name="connsiteX133" fmla="*/ 646958 w 878414"/>
                      <a:gd name="connsiteY133" fmla="*/ 167965 h 490484"/>
                      <a:gd name="connsiteX134" fmla="*/ 646958 w 878414"/>
                      <a:gd name="connsiteY134" fmla="*/ 167965 h 490484"/>
                      <a:gd name="connsiteX135" fmla="*/ 651172 w 878414"/>
                      <a:gd name="connsiteY135" fmla="*/ 159791 h 490484"/>
                      <a:gd name="connsiteX136" fmla="*/ 651172 w 878414"/>
                      <a:gd name="connsiteY136" fmla="*/ 159791 h 490484"/>
                      <a:gd name="connsiteX137" fmla="*/ 623493 w 878414"/>
                      <a:gd name="connsiteY137" fmla="*/ 143441 h 490484"/>
                      <a:gd name="connsiteX138" fmla="*/ 623493 w 878414"/>
                      <a:gd name="connsiteY138" fmla="*/ 143441 h 490484"/>
                      <a:gd name="connsiteX139" fmla="*/ 612959 w 878414"/>
                      <a:gd name="connsiteY139" fmla="*/ 144591 h 490484"/>
                      <a:gd name="connsiteX140" fmla="*/ 612959 w 878414"/>
                      <a:gd name="connsiteY140" fmla="*/ 144591 h 490484"/>
                      <a:gd name="connsiteX141" fmla="*/ 607801 w 878414"/>
                      <a:gd name="connsiteY141" fmla="*/ 145166 h 490484"/>
                      <a:gd name="connsiteX142" fmla="*/ 607801 w 878414"/>
                      <a:gd name="connsiteY142" fmla="*/ 145166 h 490484"/>
                      <a:gd name="connsiteX143" fmla="*/ 581720 w 878414"/>
                      <a:gd name="connsiteY143" fmla="*/ 105569 h 490484"/>
                      <a:gd name="connsiteX144" fmla="*/ 581720 w 878414"/>
                      <a:gd name="connsiteY144" fmla="*/ 105569 h 490484"/>
                      <a:gd name="connsiteX145" fmla="*/ 586806 w 878414"/>
                      <a:gd name="connsiteY145" fmla="*/ 81237 h 490484"/>
                      <a:gd name="connsiteX146" fmla="*/ 586806 w 878414"/>
                      <a:gd name="connsiteY146" fmla="*/ 81237 h 490484"/>
                      <a:gd name="connsiteX147" fmla="*/ 589421 w 878414"/>
                      <a:gd name="connsiteY147" fmla="*/ 72551 h 490484"/>
                      <a:gd name="connsiteX148" fmla="*/ 589421 w 878414"/>
                      <a:gd name="connsiteY148" fmla="*/ 72551 h 490484"/>
                      <a:gd name="connsiteX149" fmla="*/ 574383 w 878414"/>
                      <a:gd name="connsiteY149" fmla="*/ 53711 h 490484"/>
                      <a:gd name="connsiteX150" fmla="*/ 574383 w 878414"/>
                      <a:gd name="connsiteY150" fmla="*/ 53711 h 490484"/>
                      <a:gd name="connsiteX151" fmla="*/ 575763 w 878414"/>
                      <a:gd name="connsiteY151" fmla="*/ 46366 h 490484"/>
                      <a:gd name="connsiteX152" fmla="*/ 575763 w 878414"/>
                      <a:gd name="connsiteY152" fmla="*/ 46366 h 490484"/>
                      <a:gd name="connsiteX153" fmla="*/ 576489 w 878414"/>
                      <a:gd name="connsiteY153" fmla="*/ 41832 h 490484"/>
                      <a:gd name="connsiteX154" fmla="*/ 576489 w 878414"/>
                      <a:gd name="connsiteY154" fmla="*/ 41832 h 490484"/>
                      <a:gd name="connsiteX155" fmla="*/ 528832 w 878414"/>
                      <a:gd name="connsiteY155" fmla="*/ 17691 h 490484"/>
                      <a:gd name="connsiteX156" fmla="*/ 528832 w 878414"/>
                      <a:gd name="connsiteY156" fmla="*/ 17691 h 490484"/>
                      <a:gd name="connsiteX157" fmla="*/ 509871 w 878414"/>
                      <a:gd name="connsiteY157" fmla="*/ 21012 h 490484"/>
                      <a:gd name="connsiteX158" fmla="*/ 509871 w 878414"/>
                      <a:gd name="connsiteY158" fmla="*/ 21012 h 490484"/>
                      <a:gd name="connsiteX159" fmla="*/ 433227 w 878414"/>
                      <a:gd name="connsiteY159" fmla="*/ 32891 h 490484"/>
                      <a:gd name="connsiteX160" fmla="*/ 433227 w 878414"/>
                      <a:gd name="connsiteY160" fmla="*/ 32891 h 490484"/>
                      <a:gd name="connsiteX161" fmla="*/ 388476 w 878414"/>
                      <a:gd name="connsiteY161" fmla="*/ 41512 h 490484"/>
                      <a:gd name="connsiteX162" fmla="*/ 388476 w 878414"/>
                      <a:gd name="connsiteY162" fmla="*/ 41512 h 490484"/>
                      <a:gd name="connsiteX163" fmla="*/ 371695 w 878414"/>
                      <a:gd name="connsiteY163" fmla="*/ 21395 h 490484"/>
                      <a:gd name="connsiteX164" fmla="*/ 371695 w 878414"/>
                      <a:gd name="connsiteY164" fmla="*/ 21395 h 490484"/>
                      <a:gd name="connsiteX165" fmla="*/ 362614 w 878414"/>
                      <a:gd name="connsiteY165" fmla="*/ 16988 h 490484"/>
                      <a:gd name="connsiteX166" fmla="*/ 362614 w 878414"/>
                      <a:gd name="connsiteY166" fmla="*/ 16988 h 490484"/>
                      <a:gd name="connsiteX167" fmla="*/ 337550 w 878414"/>
                      <a:gd name="connsiteY167" fmla="*/ 12007 h 490484"/>
                      <a:gd name="connsiteX168" fmla="*/ 337550 w 878414"/>
                      <a:gd name="connsiteY168" fmla="*/ 12007 h 490484"/>
                      <a:gd name="connsiteX169" fmla="*/ 264321 w 878414"/>
                      <a:gd name="connsiteY169" fmla="*/ 2299 h 490484"/>
                      <a:gd name="connsiteX170" fmla="*/ 264321 w 878414"/>
                      <a:gd name="connsiteY170" fmla="*/ 2299 h 490484"/>
                      <a:gd name="connsiteX171" fmla="*/ 254441 w 878414"/>
                      <a:gd name="connsiteY171" fmla="*/ 1660 h 490484"/>
                      <a:gd name="connsiteX172" fmla="*/ 254441 w 878414"/>
                      <a:gd name="connsiteY172" fmla="*/ 1660 h 490484"/>
                      <a:gd name="connsiteX173" fmla="*/ 182229 w 878414"/>
                      <a:gd name="connsiteY173" fmla="*/ 47899 h 490484"/>
                      <a:gd name="connsiteX174" fmla="*/ 182229 w 878414"/>
                      <a:gd name="connsiteY174" fmla="*/ 47899 h 490484"/>
                      <a:gd name="connsiteX175" fmla="*/ 108636 w 878414"/>
                      <a:gd name="connsiteY175" fmla="*/ 151808 h 490484"/>
                      <a:gd name="connsiteX176" fmla="*/ 108636 w 878414"/>
                      <a:gd name="connsiteY176" fmla="*/ 151808 h 490484"/>
                      <a:gd name="connsiteX177" fmla="*/ 24437 w 878414"/>
                      <a:gd name="connsiteY177" fmla="*/ 236621 h 490484"/>
                      <a:gd name="connsiteX178" fmla="*/ 24437 w 878414"/>
                      <a:gd name="connsiteY178" fmla="*/ 236621 h 490484"/>
                      <a:gd name="connsiteX179" fmla="*/ 1916 w 878414"/>
                      <a:gd name="connsiteY179" fmla="*/ 257952 h 490484"/>
                      <a:gd name="connsiteX180" fmla="*/ 1916 w 878414"/>
                      <a:gd name="connsiteY180" fmla="*/ 257952 h 490484"/>
                      <a:gd name="connsiteX181" fmla="*/ 26253 w 878414"/>
                      <a:gd name="connsiteY181" fmla="*/ 253864 h 490484"/>
                      <a:gd name="connsiteX182" fmla="*/ 26253 w 878414"/>
                      <a:gd name="connsiteY182" fmla="*/ 253864 h 490484"/>
                      <a:gd name="connsiteX183" fmla="*/ 43253 w 878414"/>
                      <a:gd name="connsiteY183" fmla="*/ 253162 h 490484"/>
                      <a:gd name="connsiteX184" fmla="*/ 43253 w 878414"/>
                      <a:gd name="connsiteY184" fmla="*/ 253162 h 490484"/>
                      <a:gd name="connsiteX185" fmla="*/ 75727 w 878414"/>
                      <a:gd name="connsiteY185" fmla="*/ 254439 h 490484"/>
                      <a:gd name="connsiteX186" fmla="*/ 75727 w 878414"/>
                      <a:gd name="connsiteY186" fmla="*/ 254439 h 490484"/>
                      <a:gd name="connsiteX187" fmla="*/ 90837 w 878414"/>
                      <a:gd name="connsiteY187" fmla="*/ 250543 h 490484"/>
                      <a:gd name="connsiteX188" fmla="*/ 90837 w 878414"/>
                      <a:gd name="connsiteY188" fmla="*/ 250543 h 490484"/>
                      <a:gd name="connsiteX189" fmla="*/ 100935 w 878414"/>
                      <a:gd name="connsiteY189" fmla="*/ 248436 h 490484"/>
                      <a:gd name="connsiteX190" fmla="*/ 100935 w 878414"/>
                      <a:gd name="connsiteY190" fmla="*/ 248436 h 490484"/>
                      <a:gd name="connsiteX191" fmla="*/ 215792 w 878414"/>
                      <a:gd name="connsiteY191" fmla="*/ 276217 h 490484"/>
                      <a:gd name="connsiteX192" fmla="*/ 215792 w 878414"/>
                      <a:gd name="connsiteY192" fmla="*/ 276217 h 490484"/>
                      <a:gd name="connsiteX193" fmla="*/ 256257 w 878414"/>
                      <a:gd name="connsiteY193" fmla="*/ 283370 h 490484"/>
                      <a:gd name="connsiteX194" fmla="*/ 256257 w 878414"/>
                      <a:gd name="connsiteY194" fmla="*/ 283370 h 490484"/>
                      <a:gd name="connsiteX195" fmla="*/ 293525 w 878414"/>
                      <a:gd name="connsiteY195" fmla="*/ 282540 h 490484"/>
                      <a:gd name="connsiteX196" fmla="*/ 293525 w 878414"/>
                      <a:gd name="connsiteY196" fmla="*/ 282540 h 490484"/>
                      <a:gd name="connsiteX197" fmla="*/ 343289 w 878414"/>
                      <a:gd name="connsiteY197" fmla="*/ 346341 h 490484"/>
                      <a:gd name="connsiteX198" fmla="*/ 343289 w 878414"/>
                      <a:gd name="connsiteY198" fmla="*/ 346341 h 490484"/>
                      <a:gd name="connsiteX199" fmla="*/ 376417 w 878414"/>
                      <a:gd name="connsiteY199" fmla="*/ 415316 h 490484"/>
                      <a:gd name="connsiteX200" fmla="*/ 376417 w 878414"/>
                      <a:gd name="connsiteY200" fmla="*/ 415316 h 490484"/>
                      <a:gd name="connsiteX201" fmla="*/ 374092 w 878414"/>
                      <a:gd name="connsiteY201" fmla="*/ 422660 h 490484"/>
                      <a:gd name="connsiteX202" fmla="*/ 374092 w 878414"/>
                      <a:gd name="connsiteY202" fmla="*/ 422660 h 490484"/>
                      <a:gd name="connsiteX203" fmla="*/ 370024 w 878414"/>
                      <a:gd name="connsiteY203" fmla="*/ 431346 h 490484"/>
                      <a:gd name="connsiteX204" fmla="*/ 370024 w 878414"/>
                      <a:gd name="connsiteY204" fmla="*/ 431346 h 490484"/>
                      <a:gd name="connsiteX205" fmla="*/ 375036 w 878414"/>
                      <a:gd name="connsiteY205" fmla="*/ 435561 h 490484"/>
                      <a:gd name="connsiteX206" fmla="*/ 375036 w 878414"/>
                      <a:gd name="connsiteY206" fmla="*/ 435561 h 490484"/>
                      <a:gd name="connsiteX207" fmla="*/ 390801 w 878414"/>
                      <a:gd name="connsiteY207" fmla="*/ 436519 h 490484"/>
                      <a:gd name="connsiteX208" fmla="*/ 390801 w 878414"/>
                      <a:gd name="connsiteY208" fmla="*/ 436519 h 490484"/>
                      <a:gd name="connsiteX209" fmla="*/ 407437 w 878414"/>
                      <a:gd name="connsiteY209" fmla="*/ 436455 h 490484"/>
                      <a:gd name="connsiteX210" fmla="*/ 407437 w 878414"/>
                      <a:gd name="connsiteY210" fmla="*/ 436455 h 490484"/>
                      <a:gd name="connsiteX211" fmla="*/ 446667 w 878414"/>
                      <a:gd name="connsiteY211" fmla="*/ 460149 h 490484"/>
                      <a:gd name="connsiteX212" fmla="*/ 446667 w 878414"/>
                      <a:gd name="connsiteY212" fmla="*/ 460149 h 490484"/>
                      <a:gd name="connsiteX213" fmla="*/ 452988 w 878414"/>
                      <a:gd name="connsiteY213" fmla="*/ 476243 h 490484"/>
                      <a:gd name="connsiteX214" fmla="*/ 452988 w 878414"/>
                      <a:gd name="connsiteY214" fmla="*/ 476243 h 490484"/>
                      <a:gd name="connsiteX215" fmla="*/ 462505 w 878414"/>
                      <a:gd name="connsiteY215" fmla="*/ 473752 h 490484"/>
                      <a:gd name="connsiteX216" fmla="*/ 462505 w 878414"/>
                      <a:gd name="connsiteY216" fmla="*/ 473752 h 490484"/>
                      <a:gd name="connsiteX217" fmla="*/ 473257 w 878414"/>
                      <a:gd name="connsiteY217" fmla="*/ 471325 h 490484"/>
                      <a:gd name="connsiteX218" fmla="*/ 473257 w 878414"/>
                      <a:gd name="connsiteY218" fmla="*/ 471325 h 490484"/>
                      <a:gd name="connsiteX219" fmla="*/ 490547 w 878414"/>
                      <a:gd name="connsiteY219" fmla="*/ 488058 h 490484"/>
                      <a:gd name="connsiteX220" fmla="*/ 490547 w 878414"/>
                      <a:gd name="connsiteY220" fmla="*/ 488058 h 490484"/>
                      <a:gd name="connsiteX221" fmla="*/ 557964 w 878414"/>
                      <a:gd name="connsiteY221" fmla="*/ 433836 h 490484"/>
                      <a:gd name="connsiteX222" fmla="*/ 557964 w 878414"/>
                      <a:gd name="connsiteY222" fmla="*/ 433836 h 490484"/>
                      <a:gd name="connsiteX223" fmla="*/ 668825 w 878414"/>
                      <a:gd name="connsiteY223" fmla="*/ 373484 h 490484"/>
                      <a:gd name="connsiteX224" fmla="*/ 668825 w 878414"/>
                      <a:gd name="connsiteY224" fmla="*/ 373484 h 490484"/>
                      <a:gd name="connsiteX225" fmla="*/ 679868 w 878414"/>
                      <a:gd name="connsiteY225" fmla="*/ 365820 h 490484"/>
                      <a:gd name="connsiteX226" fmla="*/ 679868 w 878414"/>
                      <a:gd name="connsiteY226" fmla="*/ 365820 h 490484"/>
                      <a:gd name="connsiteX227" fmla="*/ 678778 w 878414"/>
                      <a:gd name="connsiteY227" fmla="*/ 361733 h 490484"/>
                      <a:gd name="connsiteX228" fmla="*/ 678778 w 878414"/>
                      <a:gd name="connsiteY228" fmla="*/ 361733 h 490484"/>
                      <a:gd name="connsiteX229" fmla="*/ 678996 w 878414"/>
                      <a:gd name="connsiteY229" fmla="*/ 360711 h 490484"/>
                      <a:gd name="connsiteX230" fmla="*/ 678996 w 878414"/>
                      <a:gd name="connsiteY230" fmla="*/ 360711 h 490484"/>
                      <a:gd name="connsiteX231" fmla="*/ 708346 w 878414"/>
                      <a:gd name="connsiteY231" fmla="*/ 353430 h 490484"/>
                      <a:gd name="connsiteX232" fmla="*/ 708346 w 878414"/>
                      <a:gd name="connsiteY232" fmla="*/ 353430 h 490484"/>
                      <a:gd name="connsiteX233" fmla="*/ 745905 w 878414"/>
                      <a:gd name="connsiteY233" fmla="*/ 356240 h 490484"/>
                      <a:gd name="connsiteX234" fmla="*/ 745905 w 878414"/>
                      <a:gd name="connsiteY234" fmla="*/ 356240 h 490484"/>
                      <a:gd name="connsiteX235" fmla="*/ 755058 w 878414"/>
                      <a:gd name="connsiteY235" fmla="*/ 348768 h 490484"/>
                      <a:gd name="connsiteX236" fmla="*/ 755058 w 878414"/>
                      <a:gd name="connsiteY236" fmla="*/ 348768 h 490484"/>
                      <a:gd name="connsiteX237" fmla="*/ 763849 w 878414"/>
                      <a:gd name="connsiteY237" fmla="*/ 335931 h 490484"/>
                      <a:gd name="connsiteX238" fmla="*/ 763849 w 878414"/>
                      <a:gd name="connsiteY238" fmla="*/ 335931 h 490484"/>
                      <a:gd name="connsiteX239" fmla="*/ 814630 w 878414"/>
                      <a:gd name="connsiteY239" fmla="*/ 309555 h 490484"/>
                      <a:gd name="connsiteX240" fmla="*/ 814630 w 878414"/>
                      <a:gd name="connsiteY240" fmla="*/ 309555 h 490484"/>
                      <a:gd name="connsiteX241" fmla="*/ 842526 w 878414"/>
                      <a:gd name="connsiteY241" fmla="*/ 287266 h 490484"/>
                      <a:gd name="connsiteX242" fmla="*/ 842526 w 878414"/>
                      <a:gd name="connsiteY242" fmla="*/ 287266 h 490484"/>
                      <a:gd name="connsiteX243" fmla="*/ 848484 w 878414"/>
                      <a:gd name="connsiteY243" fmla="*/ 282667 h 490484"/>
                      <a:gd name="connsiteX244" fmla="*/ 848484 w 878414"/>
                      <a:gd name="connsiteY244" fmla="*/ 282667 h 490484"/>
                      <a:gd name="connsiteX245" fmla="*/ 847394 w 878414"/>
                      <a:gd name="connsiteY245" fmla="*/ 276409 h 490484"/>
                      <a:gd name="connsiteX246" fmla="*/ 847394 w 878414"/>
                      <a:gd name="connsiteY246" fmla="*/ 276409 h 490484"/>
                      <a:gd name="connsiteX247" fmla="*/ 852988 w 878414"/>
                      <a:gd name="connsiteY247" fmla="*/ 270150 h 490484"/>
                      <a:gd name="connsiteX248" fmla="*/ 852988 w 878414"/>
                      <a:gd name="connsiteY248" fmla="*/ 270150 h 490484"/>
                      <a:gd name="connsiteX249" fmla="*/ 862432 w 878414"/>
                      <a:gd name="connsiteY249" fmla="*/ 268042 h 490484"/>
                      <a:gd name="connsiteX250" fmla="*/ 862432 w 878414"/>
                      <a:gd name="connsiteY250" fmla="*/ 268042 h 490484"/>
                      <a:gd name="connsiteX251" fmla="*/ 870060 w 878414"/>
                      <a:gd name="connsiteY251" fmla="*/ 270469 h 490484"/>
                      <a:gd name="connsiteX252" fmla="*/ 870060 w 878414"/>
                      <a:gd name="connsiteY252" fmla="*/ 270469 h 490484"/>
                      <a:gd name="connsiteX253" fmla="*/ 876526 w 878414"/>
                      <a:gd name="connsiteY253" fmla="*/ 260251 h 490484"/>
                      <a:gd name="connsiteX254" fmla="*/ 876526 w 878414"/>
                      <a:gd name="connsiteY254" fmla="*/ 260251 h 490484"/>
                      <a:gd name="connsiteX255" fmla="*/ 875727 w 878414"/>
                      <a:gd name="connsiteY255" fmla="*/ 258335 h 490484"/>
                      <a:gd name="connsiteX256" fmla="*/ 875727 w 878414"/>
                      <a:gd name="connsiteY256" fmla="*/ 258335 h 490484"/>
                      <a:gd name="connsiteX257" fmla="*/ 876380 w 878414"/>
                      <a:gd name="connsiteY257" fmla="*/ 257760 h 490484"/>
                      <a:gd name="connsiteX258" fmla="*/ 877034 w 878414"/>
                      <a:gd name="connsiteY258" fmla="*/ 257185 h 490484"/>
                      <a:gd name="connsiteX259" fmla="*/ 878415 w 878414"/>
                      <a:gd name="connsiteY259" fmla="*/ 260251 h 490484"/>
                      <a:gd name="connsiteX260" fmla="*/ 878415 w 878414"/>
                      <a:gd name="connsiteY260" fmla="*/ 260251 h 490484"/>
                      <a:gd name="connsiteX261" fmla="*/ 870859 w 878414"/>
                      <a:gd name="connsiteY261" fmla="*/ 272194 h 490484"/>
                      <a:gd name="connsiteX262" fmla="*/ 870859 w 878414"/>
                      <a:gd name="connsiteY262" fmla="*/ 272194 h 490484"/>
                      <a:gd name="connsiteX263" fmla="*/ 870205 w 878414"/>
                      <a:gd name="connsiteY263" fmla="*/ 272449 h 490484"/>
                      <a:gd name="connsiteX264" fmla="*/ 870205 w 878414"/>
                      <a:gd name="connsiteY264" fmla="*/ 272449 h 490484"/>
                      <a:gd name="connsiteX265" fmla="*/ 869479 w 878414"/>
                      <a:gd name="connsiteY265" fmla="*/ 272194 h 490484"/>
                      <a:gd name="connsiteX266" fmla="*/ 869479 w 878414"/>
                      <a:gd name="connsiteY266" fmla="*/ 272194 h 490484"/>
                      <a:gd name="connsiteX267" fmla="*/ 862505 w 878414"/>
                      <a:gd name="connsiteY267" fmla="*/ 269639 h 490484"/>
                      <a:gd name="connsiteX268" fmla="*/ 862505 w 878414"/>
                      <a:gd name="connsiteY268" fmla="*/ 269639 h 490484"/>
                      <a:gd name="connsiteX269" fmla="*/ 853787 w 878414"/>
                      <a:gd name="connsiteY269" fmla="*/ 271555 h 490484"/>
                      <a:gd name="connsiteX270" fmla="*/ 853787 w 878414"/>
                      <a:gd name="connsiteY270" fmla="*/ 271555 h 490484"/>
                      <a:gd name="connsiteX271" fmla="*/ 849283 w 878414"/>
                      <a:gd name="connsiteY271" fmla="*/ 276409 h 490484"/>
                      <a:gd name="connsiteX272" fmla="*/ 849283 w 878414"/>
                      <a:gd name="connsiteY272" fmla="*/ 276409 h 490484"/>
                      <a:gd name="connsiteX273" fmla="*/ 850373 w 878414"/>
                      <a:gd name="connsiteY273" fmla="*/ 282667 h 490484"/>
                      <a:gd name="connsiteX274" fmla="*/ 850373 w 878414"/>
                      <a:gd name="connsiteY274" fmla="*/ 282667 h 490484"/>
                      <a:gd name="connsiteX275" fmla="*/ 843035 w 878414"/>
                      <a:gd name="connsiteY275" fmla="*/ 288799 h 490484"/>
                      <a:gd name="connsiteX276" fmla="*/ 843035 w 878414"/>
                      <a:gd name="connsiteY276" fmla="*/ 288799 h 490484"/>
                      <a:gd name="connsiteX277" fmla="*/ 816373 w 878414"/>
                      <a:gd name="connsiteY277" fmla="*/ 310130 h 490484"/>
                      <a:gd name="connsiteX278" fmla="*/ 816373 w 878414"/>
                      <a:gd name="connsiteY278" fmla="*/ 310130 h 490484"/>
                      <a:gd name="connsiteX279" fmla="*/ 764575 w 878414"/>
                      <a:gd name="connsiteY279" fmla="*/ 337464 h 490484"/>
                      <a:gd name="connsiteX280" fmla="*/ 764575 w 878414"/>
                      <a:gd name="connsiteY280" fmla="*/ 337464 h 490484"/>
                      <a:gd name="connsiteX281" fmla="*/ 756874 w 878414"/>
                      <a:gd name="connsiteY281" fmla="*/ 349023 h 490484"/>
                      <a:gd name="connsiteX282" fmla="*/ 756874 w 878414"/>
                      <a:gd name="connsiteY282" fmla="*/ 349023 h 490484"/>
                      <a:gd name="connsiteX283" fmla="*/ 745905 w 878414"/>
                      <a:gd name="connsiteY283" fmla="*/ 357901 h 490484"/>
                      <a:gd name="connsiteX284" fmla="*/ 745905 w 878414"/>
                      <a:gd name="connsiteY284" fmla="*/ 357901 h 490484"/>
                      <a:gd name="connsiteX285" fmla="*/ 708346 w 878414"/>
                      <a:gd name="connsiteY285" fmla="*/ 355091 h 490484"/>
                      <a:gd name="connsiteX286" fmla="*/ 708346 w 878414"/>
                      <a:gd name="connsiteY286" fmla="*/ 355091 h 490484"/>
                      <a:gd name="connsiteX287" fmla="*/ 680667 w 878414"/>
                      <a:gd name="connsiteY287" fmla="*/ 361669 h 490484"/>
                      <a:gd name="connsiteX288" fmla="*/ 680667 w 878414"/>
                      <a:gd name="connsiteY288" fmla="*/ 361669 h 490484"/>
                      <a:gd name="connsiteX289" fmla="*/ 681684 w 878414"/>
                      <a:gd name="connsiteY289" fmla="*/ 365884 h 490484"/>
                      <a:gd name="connsiteX290" fmla="*/ 681684 w 878414"/>
                      <a:gd name="connsiteY290" fmla="*/ 365884 h 490484"/>
                      <a:gd name="connsiteX291" fmla="*/ 669116 w 878414"/>
                      <a:gd name="connsiteY291" fmla="*/ 375144 h 490484"/>
                      <a:gd name="connsiteX292" fmla="*/ 669116 w 878414"/>
                      <a:gd name="connsiteY292" fmla="*/ 375144 h 490484"/>
                      <a:gd name="connsiteX293" fmla="*/ 559272 w 878414"/>
                      <a:gd name="connsiteY293" fmla="*/ 435050 h 490484"/>
                      <a:gd name="connsiteX294" fmla="*/ 559272 w 878414"/>
                      <a:gd name="connsiteY294" fmla="*/ 435050 h 490484"/>
                      <a:gd name="connsiteX295" fmla="*/ 490619 w 878414"/>
                      <a:gd name="connsiteY295" fmla="*/ 490293 h 490484"/>
                      <a:gd name="connsiteX296" fmla="*/ 490619 w 878414"/>
                      <a:gd name="connsiteY296" fmla="*/ 490293 h 490484"/>
                      <a:gd name="connsiteX297" fmla="*/ 489966 w 878414"/>
                      <a:gd name="connsiteY297" fmla="*/ 490485 h 490484"/>
                      <a:gd name="connsiteX298" fmla="*/ 489966 w 878414"/>
                      <a:gd name="connsiteY298" fmla="*/ 490485 h 490484"/>
                      <a:gd name="connsiteX299" fmla="*/ 490111 w 878414"/>
                      <a:gd name="connsiteY299" fmla="*/ 490293 h 490484"/>
                      <a:gd name="connsiteX300" fmla="*/ 490111 w 878414"/>
                      <a:gd name="connsiteY300" fmla="*/ 490293 h 4904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Lst>
                    <a:rect l="l" t="t" r="r" b="b"/>
                    <a:pathLst>
                      <a:path w="878414" h="490484">
                        <a:moveTo>
                          <a:pt x="490111" y="490293"/>
                        </a:moveTo>
                        <a:cubicBezTo>
                          <a:pt x="489820" y="490229"/>
                          <a:pt x="489530" y="489974"/>
                          <a:pt x="489530" y="489655"/>
                        </a:cubicBezTo>
                        <a:lnTo>
                          <a:pt x="489530" y="489655"/>
                        </a:lnTo>
                        <a:cubicBezTo>
                          <a:pt x="486914" y="477776"/>
                          <a:pt x="481320" y="472794"/>
                          <a:pt x="473692" y="472794"/>
                        </a:cubicBezTo>
                        <a:lnTo>
                          <a:pt x="473692" y="472794"/>
                        </a:lnTo>
                        <a:cubicBezTo>
                          <a:pt x="470714" y="472794"/>
                          <a:pt x="467372" y="473561"/>
                          <a:pt x="463740" y="475093"/>
                        </a:cubicBezTo>
                        <a:lnTo>
                          <a:pt x="463740" y="475093"/>
                        </a:lnTo>
                        <a:cubicBezTo>
                          <a:pt x="459381" y="476882"/>
                          <a:pt x="456112" y="477776"/>
                          <a:pt x="453424" y="477776"/>
                        </a:cubicBezTo>
                        <a:lnTo>
                          <a:pt x="453424" y="477776"/>
                        </a:lnTo>
                        <a:cubicBezTo>
                          <a:pt x="445069" y="477584"/>
                          <a:pt x="445287" y="469537"/>
                          <a:pt x="445287" y="460085"/>
                        </a:cubicBezTo>
                        <a:lnTo>
                          <a:pt x="445287" y="460085"/>
                        </a:lnTo>
                        <a:cubicBezTo>
                          <a:pt x="445142" y="447567"/>
                          <a:pt x="438676" y="438116"/>
                          <a:pt x="407873" y="437988"/>
                        </a:cubicBezTo>
                        <a:lnTo>
                          <a:pt x="407873" y="437988"/>
                        </a:lnTo>
                        <a:cubicBezTo>
                          <a:pt x="401698" y="437988"/>
                          <a:pt x="396104" y="438052"/>
                          <a:pt x="391237" y="438052"/>
                        </a:cubicBezTo>
                        <a:lnTo>
                          <a:pt x="391237" y="438052"/>
                        </a:lnTo>
                        <a:cubicBezTo>
                          <a:pt x="377652" y="437988"/>
                          <a:pt x="368934" y="437604"/>
                          <a:pt x="368571" y="431282"/>
                        </a:cubicBezTo>
                        <a:lnTo>
                          <a:pt x="368571" y="431282"/>
                        </a:lnTo>
                        <a:cubicBezTo>
                          <a:pt x="368571" y="428855"/>
                          <a:pt x="370024" y="425789"/>
                          <a:pt x="372930" y="421766"/>
                        </a:cubicBezTo>
                        <a:lnTo>
                          <a:pt x="372930" y="421766"/>
                        </a:lnTo>
                        <a:cubicBezTo>
                          <a:pt x="374310" y="419722"/>
                          <a:pt x="374964" y="417615"/>
                          <a:pt x="374964" y="415252"/>
                        </a:cubicBezTo>
                        <a:lnTo>
                          <a:pt x="374964" y="415252"/>
                        </a:lnTo>
                        <a:cubicBezTo>
                          <a:pt x="375182" y="398391"/>
                          <a:pt x="341982" y="372526"/>
                          <a:pt x="341836" y="346277"/>
                        </a:cubicBezTo>
                        <a:lnTo>
                          <a:pt x="341836" y="346277"/>
                        </a:lnTo>
                        <a:cubicBezTo>
                          <a:pt x="341764" y="317218"/>
                          <a:pt x="319824" y="284136"/>
                          <a:pt x="293889" y="284072"/>
                        </a:cubicBezTo>
                        <a:lnTo>
                          <a:pt x="293889" y="284072"/>
                        </a:lnTo>
                        <a:cubicBezTo>
                          <a:pt x="281974" y="284072"/>
                          <a:pt x="269043" y="284903"/>
                          <a:pt x="256620" y="284903"/>
                        </a:cubicBezTo>
                        <a:lnTo>
                          <a:pt x="256620" y="284903"/>
                        </a:lnTo>
                        <a:cubicBezTo>
                          <a:pt x="241073" y="284903"/>
                          <a:pt x="226326" y="283562"/>
                          <a:pt x="215211" y="277494"/>
                        </a:cubicBezTo>
                        <a:lnTo>
                          <a:pt x="215211" y="277494"/>
                        </a:lnTo>
                        <a:cubicBezTo>
                          <a:pt x="198938" y="268489"/>
                          <a:pt x="127743" y="249968"/>
                          <a:pt x="101371" y="249968"/>
                        </a:cubicBezTo>
                        <a:lnTo>
                          <a:pt x="101371" y="249968"/>
                        </a:lnTo>
                        <a:cubicBezTo>
                          <a:pt x="96794" y="249968"/>
                          <a:pt x="93598" y="250607"/>
                          <a:pt x="92581" y="251565"/>
                        </a:cubicBezTo>
                        <a:lnTo>
                          <a:pt x="92581" y="251565"/>
                        </a:lnTo>
                        <a:cubicBezTo>
                          <a:pt x="88585" y="255078"/>
                          <a:pt x="83137" y="255972"/>
                          <a:pt x="76162" y="255972"/>
                        </a:cubicBezTo>
                        <a:lnTo>
                          <a:pt x="76162" y="255972"/>
                        </a:lnTo>
                        <a:cubicBezTo>
                          <a:pt x="67880" y="255972"/>
                          <a:pt x="57274" y="254695"/>
                          <a:pt x="43689" y="254695"/>
                        </a:cubicBezTo>
                        <a:lnTo>
                          <a:pt x="43689" y="254695"/>
                        </a:lnTo>
                        <a:cubicBezTo>
                          <a:pt x="38531" y="254695"/>
                          <a:pt x="32937" y="254886"/>
                          <a:pt x="26834" y="255397"/>
                        </a:cubicBezTo>
                        <a:lnTo>
                          <a:pt x="26834" y="255397"/>
                        </a:lnTo>
                        <a:cubicBezTo>
                          <a:pt x="18625" y="256036"/>
                          <a:pt x="9762" y="257632"/>
                          <a:pt x="1117" y="259868"/>
                        </a:cubicBezTo>
                        <a:lnTo>
                          <a:pt x="1117" y="259868"/>
                        </a:lnTo>
                        <a:cubicBezTo>
                          <a:pt x="826" y="259931"/>
                          <a:pt x="463" y="259868"/>
                          <a:pt x="245" y="259676"/>
                        </a:cubicBezTo>
                        <a:lnTo>
                          <a:pt x="245" y="259676"/>
                        </a:lnTo>
                        <a:cubicBezTo>
                          <a:pt x="27" y="259484"/>
                          <a:pt x="-45" y="259165"/>
                          <a:pt x="27" y="258846"/>
                        </a:cubicBezTo>
                        <a:lnTo>
                          <a:pt x="27" y="258846"/>
                        </a:lnTo>
                        <a:cubicBezTo>
                          <a:pt x="2425" y="252395"/>
                          <a:pt x="8963" y="244476"/>
                          <a:pt x="23783" y="235279"/>
                        </a:cubicBezTo>
                        <a:lnTo>
                          <a:pt x="23783" y="235279"/>
                        </a:lnTo>
                        <a:cubicBezTo>
                          <a:pt x="61996" y="211713"/>
                          <a:pt x="94397" y="180994"/>
                          <a:pt x="107328" y="151169"/>
                        </a:cubicBezTo>
                        <a:lnTo>
                          <a:pt x="107328" y="151169"/>
                        </a:lnTo>
                        <a:cubicBezTo>
                          <a:pt x="120478" y="121024"/>
                          <a:pt x="151280" y="55882"/>
                          <a:pt x="182011" y="46366"/>
                        </a:cubicBezTo>
                        <a:lnTo>
                          <a:pt x="182011" y="46366"/>
                        </a:lnTo>
                        <a:cubicBezTo>
                          <a:pt x="209108" y="38383"/>
                          <a:pt x="212377" y="128"/>
                          <a:pt x="254804" y="0"/>
                        </a:cubicBezTo>
                        <a:lnTo>
                          <a:pt x="254804" y="0"/>
                        </a:lnTo>
                        <a:cubicBezTo>
                          <a:pt x="257928" y="0"/>
                          <a:pt x="261342" y="192"/>
                          <a:pt x="264902" y="639"/>
                        </a:cubicBezTo>
                        <a:lnTo>
                          <a:pt x="264902" y="639"/>
                        </a:lnTo>
                        <a:cubicBezTo>
                          <a:pt x="290547" y="3832"/>
                          <a:pt x="317572" y="7089"/>
                          <a:pt x="338204" y="10346"/>
                        </a:cubicBezTo>
                        <a:lnTo>
                          <a:pt x="338204" y="10346"/>
                        </a:lnTo>
                        <a:cubicBezTo>
                          <a:pt x="358908" y="13923"/>
                          <a:pt x="373002" y="16413"/>
                          <a:pt x="373729" y="21267"/>
                        </a:cubicBezTo>
                        <a:lnTo>
                          <a:pt x="373729" y="21267"/>
                        </a:lnTo>
                        <a:cubicBezTo>
                          <a:pt x="373801" y="28356"/>
                          <a:pt x="373656" y="39788"/>
                          <a:pt x="388694" y="39788"/>
                        </a:cubicBezTo>
                        <a:lnTo>
                          <a:pt x="388694" y="39788"/>
                        </a:lnTo>
                        <a:cubicBezTo>
                          <a:pt x="404313" y="39788"/>
                          <a:pt x="407292" y="35573"/>
                          <a:pt x="433082" y="31230"/>
                        </a:cubicBezTo>
                        <a:lnTo>
                          <a:pt x="433082" y="31230"/>
                        </a:lnTo>
                        <a:cubicBezTo>
                          <a:pt x="458945" y="26887"/>
                          <a:pt x="488149" y="28995"/>
                          <a:pt x="509217" y="19479"/>
                        </a:cubicBezTo>
                        <a:lnTo>
                          <a:pt x="509217" y="19479"/>
                        </a:lnTo>
                        <a:cubicBezTo>
                          <a:pt x="514448" y="17116"/>
                          <a:pt x="521495" y="16030"/>
                          <a:pt x="529050" y="15966"/>
                        </a:cubicBezTo>
                        <a:lnTo>
                          <a:pt x="529050" y="15966"/>
                        </a:lnTo>
                        <a:cubicBezTo>
                          <a:pt x="551063" y="16030"/>
                          <a:pt x="578306" y="25227"/>
                          <a:pt x="578524" y="41704"/>
                        </a:cubicBezTo>
                        <a:lnTo>
                          <a:pt x="578524" y="41704"/>
                        </a:lnTo>
                        <a:cubicBezTo>
                          <a:pt x="578524" y="43301"/>
                          <a:pt x="578233" y="44961"/>
                          <a:pt x="577725" y="46685"/>
                        </a:cubicBezTo>
                        <a:lnTo>
                          <a:pt x="577725" y="46685"/>
                        </a:lnTo>
                        <a:cubicBezTo>
                          <a:pt x="576780" y="49432"/>
                          <a:pt x="576417" y="51731"/>
                          <a:pt x="576417" y="53583"/>
                        </a:cubicBezTo>
                        <a:lnTo>
                          <a:pt x="576417" y="53583"/>
                        </a:lnTo>
                        <a:cubicBezTo>
                          <a:pt x="575981" y="64568"/>
                          <a:pt x="590874" y="61566"/>
                          <a:pt x="591382" y="72423"/>
                        </a:cubicBezTo>
                        <a:lnTo>
                          <a:pt x="591382" y="72423"/>
                        </a:lnTo>
                        <a:cubicBezTo>
                          <a:pt x="591382" y="74850"/>
                          <a:pt x="590583" y="77788"/>
                          <a:pt x="588622" y="81747"/>
                        </a:cubicBezTo>
                        <a:lnTo>
                          <a:pt x="588622" y="81747"/>
                        </a:lnTo>
                        <a:cubicBezTo>
                          <a:pt x="585280" y="88453"/>
                          <a:pt x="583681" y="96883"/>
                          <a:pt x="583681" y="105441"/>
                        </a:cubicBezTo>
                        <a:lnTo>
                          <a:pt x="583681" y="105441"/>
                        </a:lnTo>
                        <a:cubicBezTo>
                          <a:pt x="583681" y="124665"/>
                          <a:pt x="592181" y="143441"/>
                          <a:pt x="607946" y="143441"/>
                        </a:cubicBezTo>
                        <a:lnTo>
                          <a:pt x="607946" y="143441"/>
                        </a:lnTo>
                        <a:cubicBezTo>
                          <a:pt x="609399" y="143441"/>
                          <a:pt x="610997" y="143250"/>
                          <a:pt x="612668" y="142930"/>
                        </a:cubicBezTo>
                        <a:lnTo>
                          <a:pt x="612668" y="142930"/>
                        </a:lnTo>
                        <a:cubicBezTo>
                          <a:pt x="616446" y="142100"/>
                          <a:pt x="620151" y="141717"/>
                          <a:pt x="623638" y="141781"/>
                        </a:cubicBezTo>
                        <a:lnTo>
                          <a:pt x="623638" y="141781"/>
                        </a:lnTo>
                        <a:cubicBezTo>
                          <a:pt x="640492" y="141781"/>
                          <a:pt x="653060" y="150275"/>
                          <a:pt x="653133" y="159727"/>
                        </a:cubicBezTo>
                        <a:lnTo>
                          <a:pt x="653133" y="159727"/>
                        </a:lnTo>
                        <a:cubicBezTo>
                          <a:pt x="653133" y="162920"/>
                          <a:pt x="651607" y="166177"/>
                          <a:pt x="648338" y="169051"/>
                        </a:cubicBezTo>
                        <a:lnTo>
                          <a:pt x="648338" y="169051"/>
                        </a:lnTo>
                        <a:cubicBezTo>
                          <a:pt x="634681" y="180802"/>
                          <a:pt x="644125" y="206221"/>
                          <a:pt x="631266" y="217908"/>
                        </a:cubicBezTo>
                        <a:lnTo>
                          <a:pt x="631266" y="217908"/>
                        </a:lnTo>
                        <a:cubicBezTo>
                          <a:pt x="629813" y="219186"/>
                          <a:pt x="629232" y="220399"/>
                          <a:pt x="629232" y="221804"/>
                        </a:cubicBezTo>
                        <a:lnTo>
                          <a:pt x="629232" y="221804"/>
                        </a:lnTo>
                        <a:cubicBezTo>
                          <a:pt x="628796" y="231575"/>
                          <a:pt x="661778" y="246328"/>
                          <a:pt x="662069" y="262997"/>
                        </a:cubicBezTo>
                        <a:lnTo>
                          <a:pt x="662069" y="262997"/>
                        </a:lnTo>
                        <a:cubicBezTo>
                          <a:pt x="662069" y="270725"/>
                          <a:pt x="672530" y="274301"/>
                          <a:pt x="685461" y="274301"/>
                        </a:cubicBezTo>
                        <a:lnTo>
                          <a:pt x="685461" y="274301"/>
                        </a:lnTo>
                        <a:cubicBezTo>
                          <a:pt x="700064" y="274365"/>
                          <a:pt x="716773" y="269511"/>
                          <a:pt x="720914" y="262614"/>
                        </a:cubicBezTo>
                        <a:lnTo>
                          <a:pt x="720914" y="262614"/>
                        </a:lnTo>
                        <a:cubicBezTo>
                          <a:pt x="728324" y="250224"/>
                          <a:pt x="736097" y="249202"/>
                          <a:pt x="750118" y="249266"/>
                        </a:cubicBezTo>
                        <a:lnTo>
                          <a:pt x="750118" y="249266"/>
                        </a:lnTo>
                        <a:cubicBezTo>
                          <a:pt x="752298" y="249266"/>
                          <a:pt x="754622" y="249266"/>
                          <a:pt x="757092" y="249266"/>
                        </a:cubicBezTo>
                        <a:lnTo>
                          <a:pt x="757092" y="249266"/>
                        </a:lnTo>
                        <a:cubicBezTo>
                          <a:pt x="772566" y="249394"/>
                          <a:pt x="800391" y="230106"/>
                          <a:pt x="815865" y="229979"/>
                        </a:cubicBezTo>
                        <a:lnTo>
                          <a:pt x="815865" y="229979"/>
                        </a:lnTo>
                        <a:cubicBezTo>
                          <a:pt x="818698" y="229979"/>
                          <a:pt x="821241" y="230681"/>
                          <a:pt x="823130" y="232342"/>
                        </a:cubicBezTo>
                        <a:lnTo>
                          <a:pt x="823130" y="232342"/>
                        </a:lnTo>
                        <a:cubicBezTo>
                          <a:pt x="834681" y="242560"/>
                          <a:pt x="827779" y="247605"/>
                          <a:pt x="846304" y="247669"/>
                        </a:cubicBezTo>
                        <a:lnTo>
                          <a:pt x="846304" y="247669"/>
                        </a:lnTo>
                        <a:cubicBezTo>
                          <a:pt x="865338" y="247605"/>
                          <a:pt x="871658" y="251884"/>
                          <a:pt x="877470" y="256994"/>
                        </a:cubicBezTo>
                        <a:lnTo>
                          <a:pt x="877470" y="256994"/>
                        </a:lnTo>
                        <a:lnTo>
                          <a:pt x="876816" y="257568"/>
                        </a:lnTo>
                        <a:lnTo>
                          <a:pt x="876163" y="258143"/>
                        </a:lnTo>
                        <a:cubicBezTo>
                          <a:pt x="870423" y="253098"/>
                          <a:pt x="865120" y="249330"/>
                          <a:pt x="846232" y="249266"/>
                        </a:cubicBezTo>
                        <a:lnTo>
                          <a:pt x="846232" y="249266"/>
                        </a:lnTo>
                        <a:cubicBezTo>
                          <a:pt x="826907" y="249330"/>
                          <a:pt x="832211" y="242560"/>
                          <a:pt x="821749" y="233427"/>
                        </a:cubicBezTo>
                        <a:lnTo>
                          <a:pt x="821749" y="233427"/>
                        </a:lnTo>
                        <a:cubicBezTo>
                          <a:pt x="820296" y="232150"/>
                          <a:pt x="818335" y="231575"/>
                          <a:pt x="815792" y="231575"/>
                        </a:cubicBezTo>
                        <a:lnTo>
                          <a:pt x="815792" y="231575"/>
                        </a:lnTo>
                        <a:cubicBezTo>
                          <a:pt x="801553" y="231448"/>
                          <a:pt x="773656" y="250735"/>
                          <a:pt x="757020" y="250863"/>
                        </a:cubicBezTo>
                        <a:lnTo>
                          <a:pt x="757020" y="250863"/>
                        </a:lnTo>
                        <a:cubicBezTo>
                          <a:pt x="754477" y="250863"/>
                          <a:pt x="752152" y="250863"/>
                          <a:pt x="750046" y="250863"/>
                        </a:cubicBezTo>
                        <a:lnTo>
                          <a:pt x="750046" y="250863"/>
                        </a:lnTo>
                        <a:cubicBezTo>
                          <a:pt x="735952" y="250926"/>
                          <a:pt x="729777" y="251501"/>
                          <a:pt x="722367" y="263380"/>
                        </a:cubicBezTo>
                        <a:lnTo>
                          <a:pt x="722367" y="263380"/>
                        </a:lnTo>
                        <a:cubicBezTo>
                          <a:pt x="717354" y="271363"/>
                          <a:pt x="700354" y="275898"/>
                          <a:pt x="685389" y="275898"/>
                        </a:cubicBezTo>
                        <a:lnTo>
                          <a:pt x="685389" y="275898"/>
                        </a:lnTo>
                        <a:cubicBezTo>
                          <a:pt x="672385" y="275898"/>
                          <a:pt x="660325" y="272321"/>
                          <a:pt x="660180" y="262997"/>
                        </a:cubicBezTo>
                        <a:lnTo>
                          <a:pt x="660180" y="262997"/>
                        </a:lnTo>
                        <a:cubicBezTo>
                          <a:pt x="660471" y="247797"/>
                          <a:pt x="627779" y="233491"/>
                          <a:pt x="627343" y="221804"/>
                        </a:cubicBezTo>
                        <a:lnTo>
                          <a:pt x="627343" y="221804"/>
                        </a:lnTo>
                        <a:cubicBezTo>
                          <a:pt x="627343" y="220016"/>
                          <a:pt x="628142" y="218291"/>
                          <a:pt x="629886" y="216822"/>
                        </a:cubicBezTo>
                        <a:lnTo>
                          <a:pt x="629886" y="216822"/>
                        </a:lnTo>
                        <a:cubicBezTo>
                          <a:pt x="642018" y="206540"/>
                          <a:pt x="632574" y="180930"/>
                          <a:pt x="646958" y="167965"/>
                        </a:cubicBezTo>
                        <a:lnTo>
                          <a:pt x="646958" y="167965"/>
                        </a:lnTo>
                        <a:cubicBezTo>
                          <a:pt x="649936" y="165347"/>
                          <a:pt x="651172" y="162537"/>
                          <a:pt x="651172" y="159791"/>
                        </a:cubicBezTo>
                        <a:lnTo>
                          <a:pt x="651172" y="159791"/>
                        </a:lnTo>
                        <a:cubicBezTo>
                          <a:pt x="651172" y="151744"/>
                          <a:pt x="639766" y="143441"/>
                          <a:pt x="623493" y="143441"/>
                        </a:cubicBezTo>
                        <a:lnTo>
                          <a:pt x="623493" y="143441"/>
                        </a:lnTo>
                        <a:cubicBezTo>
                          <a:pt x="620151" y="143441"/>
                          <a:pt x="616591" y="143761"/>
                          <a:pt x="612959" y="144591"/>
                        </a:cubicBezTo>
                        <a:lnTo>
                          <a:pt x="612959" y="144591"/>
                        </a:lnTo>
                        <a:cubicBezTo>
                          <a:pt x="611215" y="144974"/>
                          <a:pt x="609472" y="145166"/>
                          <a:pt x="607801" y="145166"/>
                        </a:cubicBezTo>
                        <a:lnTo>
                          <a:pt x="607801" y="145166"/>
                        </a:lnTo>
                        <a:cubicBezTo>
                          <a:pt x="590075" y="145038"/>
                          <a:pt x="581793" y="124984"/>
                          <a:pt x="581720" y="105569"/>
                        </a:cubicBezTo>
                        <a:lnTo>
                          <a:pt x="581720" y="105569"/>
                        </a:lnTo>
                        <a:cubicBezTo>
                          <a:pt x="581720" y="96883"/>
                          <a:pt x="583391" y="88198"/>
                          <a:pt x="586806" y="81237"/>
                        </a:cubicBezTo>
                        <a:lnTo>
                          <a:pt x="586806" y="81237"/>
                        </a:lnTo>
                        <a:cubicBezTo>
                          <a:pt x="588694" y="77469"/>
                          <a:pt x="589421" y="74658"/>
                          <a:pt x="589421" y="72551"/>
                        </a:cubicBezTo>
                        <a:lnTo>
                          <a:pt x="589421" y="72551"/>
                        </a:lnTo>
                        <a:cubicBezTo>
                          <a:pt x="590002" y="63737"/>
                          <a:pt x="574818" y="66356"/>
                          <a:pt x="574383" y="53711"/>
                        </a:cubicBezTo>
                        <a:lnTo>
                          <a:pt x="574383" y="53711"/>
                        </a:lnTo>
                        <a:cubicBezTo>
                          <a:pt x="574383" y="51667"/>
                          <a:pt x="574818" y="49240"/>
                          <a:pt x="575763" y="46366"/>
                        </a:cubicBezTo>
                        <a:lnTo>
                          <a:pt x="575763" y="46366"/>
                        </a:lnTo>
                        <a:cubicBezTo>
                          <a:pt x="576271" y="44769"/>
                          <a:pt x="576489" y="43301"/>
                          <a:pt x="576489" y="41832"/>
                        </a:cubicBezTo>
                        <a:lnTo>
                          <a:pt x="576489" y="41832"/>
                        </a:lnTo>
                        <a:cubicBezTo>
                          <a:pt x="576417" y="27143"/>
                          <a:pt x="550482" y="17691"/>
                          <a:pt x="528832" y="17691"/>
                        </a:cubicBezTo>
                        <a:lnTo>
                          <a:pt x="528832" y="17691"/>
                        </a:lnTo>
                        <a:cubicBezTo>
                          <a:pt x="521495" y="17691"/>
                          <a:pt x="514739" y="18776"/>
                          <a:pt x="509871" y="21012"/>
                        </a:cubicBezTo>
                        <a:lnTo>
                          <a:pt x="509871" y="21012"/>
                        </a:lnTo>
                        <a:cubicBezTo>
                          <a:pt x="488149" y="30783"/>
                          <a:pt x="458727" y="28611"/>
                          <a:pt x="433227" y="32891"/>
                        </a:cubicBezTo>
                        <a:lnTo>
                          <a:pt x="433227" y="32891"/>
                        </a:lnTo>
                        <a:cubicBezTo>
                          <a:pt x="407728" y="37170"/>
                          <a:pt x="404677" y="41448"/>
                          <a:pt x="388476" y="41512"/>
                        </a:cubicBezTo>
                        <a:lnTo>
                          <a:pt x="388476" y="41512"/>
                        </a:lnTo>
                        <a:cubicBezTo>
                          <a:pt x="371767" y="41512"/>
                          <a:pt x="371695" y="28228"/>
                          <a:pt x="371695" y="21395"/>
                        </a:cubicBezTo>
                        <a:lnTo>
                          <a:pt x="371695" y="21395"/>
                        </a:lnTo>
                        <a:cubicBezTo>
                          <a:pt x="371985" y="20628"/>
                          <a:pt x="368789" y="18585"/>
                          <a:pt x="362614" y="16988"/>
                        </a:cubicBezTo>
                        <a:lnTo>
                          <a:pt x="362614" y="16988"/>
                        </a:lnTo>
                        <a:cubicBezTo>
                          <a:pt x="356584" y="15328"/>
                          <a:pt x="347866" y="13667"/>
                          <a:pt x="337550" y="12007"/>
                        </a:cubicBezTo>
                        <a:lnTo>
                          <a:pt x="337550" y="12007"/>
                        </a:lnTo>
                        <a:cubicBezTo>
                          <a:pt x="316991" y="8750"/>
                          <a:pt x="289966" y="5492"/>
                          <a:pt x="264321" y="2299"/>
                        </a:cubicBezTo>
                        <a:lnTo>
                          <a:pt x="264321" y="2299"/>
                        </a:lnTo>
                        <a:cubicBezTo>
                          <a:pt x="260834" y="1852"/>
                          <a:pt x="257492" y="1660"/>
                          <a:pt x="254441" y="1660"/>
                        </a:cubicBezTo>
                        <a:lnTo>
                          <a:pt x="254441" y="1660"/>
                        </a:lnTo>
                        <a:cubicBezTo>
                          <a:pt x="213540" y="1533"/>
                          <a:pt x="210852" y="38894"/>
                          <a:pt x="182229" y="47899"/>
                        </a:cubicBezTo>
                        <a:lnTo>
                          <a:pt x="182229" y="47899"/>
                        </a:lnTo>
                        <a:cubicBezTo>
                          <a:pt x="153097" y="56585"/>
                          <a:pt x="121567" y="121791"/>
                          <a:pt x="108636" y="151808"/>
                        </a:cubicBezTo>
                        <a:lnTo>
                          <a:pt x="108636" y="151808"/>
                        </a:lnTo>
                        <a:cubicBezTo>
                          <a:pt x="95487" y="182144"/>
                          <a:pt x="62795" y="212991"/>
                          <a:pt x="24437" y="236621"/>
                        </a:cubicBezTo>
                        <a:lnTo>
                          <a:pt x="24437" y="236621"/>
                        </a:lnTo>
                        <a:cubicBezTo>
                          <a:pt x="10924" y="244987"/>
                          <a:pt x="4531" y="252204"/>
                          <a:pt x="1916" y="257952"/>
                        </a:cubicBezTo>
                        <a:lnTo>
                          <a:pt x="1916" y="257952"/>
                        </a:lnTo>
                        <a:cubicBezTo>
                          <a:pt x="10125" y="255908"/>
                          <a:pt x="18407" y="254439"/>
                          <a:pt x="26253" y="253864"/>
                        </a:cubicBezTo>
                        <a:lnTo>
                          <a:pt x="26253" y="253864"/>
                        </a:lnTo>
                        <a:cubicBezTo>
                          <a:pt x="32428" y="253353"/>
                          <a:pt x="38022" y="253162"/>
                          <a:pt x="43253" y="253162"/>
                        </a:cubicBezTo>
                        <a:lnTo>
                          <a:pt x="43253" y="253162"/>
                        </a:lnTo>
                        <a:cubicBezTo>
                          <a:pt x="56983" y="253162"/>
                          <a:pt x="67662" y="254439"/>
                          <a:pt x="75727" y="254439"/>
                        </a:cubicBezTo>
                        <a:lnTo>
                          <a:pt x="75727" y="254439"/>
                        </a:lnTo>
                        <a:cubicBezTo>
                          <a:pt x="82555" y="254439"/>
                          <a:pt x="87423" y="253545"/>
                          <a:pt x="90837" y="250543"/>
                        </a:cubicBezTo>
                        <a:lnTo>
                          <a:pt x="90837" y="250543"/>
                        </a:lnTo>
                        <a:cubicBezTo>
                          <a:pt x="92726" y="248947"/>
                          <a:pt x="96213" y="248500"/>
                          <a:pt x="100935" y="248436"/>
                        </a:cubicBezTo>
                        <a:lnTo>
                          <a:pt x="100935" y="248436"/>
                        </a:lnTo>
                        <a:cubicBezTo>
                          <a:pt x="128033" y="248500"/>
                          <a:pt x="198720" y="266893"/>
                          <a:pt x="215792" y="276217"/>
                        </a:cubicBezTo>
                        <a:lnTo>
                          <a:pt x="215792" y="276217"/>
                        </a:lnTo>
                        <a:cubicBezTo>
                          <a:pt x="226326" y="282029"/>
                          <a:pt x="240783" y="283370"/>
                          <a:pt x="256257" y="283370"/>
                        </a:cubicBezTo>
                        <a:lnTo>
                          <a:pt x="256257" y="283370"/>
                        </a:lnTo>
                        <a:cubicBezTo>
                          <a:pt x="268607" y="283370"/>
                          <a:pt x="281538" y="282540"/>
                          <a:pt x="293525" y="282540"/>
                        </a:cubicBezTo>
                        <a:lnTo>
                          <a:pt x="293525" y="282540"/>
                        </a:lnTo>
                        <a:cubicBezTo>
                          <a:pt x="321277" y="282667"/>
                          <a:pt x="343217" y="316708"/>
                          <a:pt x="343289" y="346341"/>
                        </a:cubicBezTo>
                        <a:lnTo>
                          <a:pt x="343289" y="346341"/>
                        </a:lnTo>
                        <a:cubicBezTo>
                          <a:pt x="343144" y="371568"/>
                          <a:pt x="376199" y="397114"/>
                          <a:pt x="376417" y="415316"/>
                        </a:cubicBezTo>
                        <a:lnTo>
                          <a:pt x="376417" y="415316"/>
                        </a:lnTo>
                        <a:cubicBezTo>
                          <a:pt x="376417" y="417934"/>
                          <a:pt x="375690" y="420361"/>
                          <a:pt x="374092" y="422660"/>
                        </a:cubicBezTo>
                        <a:lnTo>
                          <a:pt x="374092" y="422660"/>
                        </a:lnTo>
                        <a:cubicBezTo>
                          <a:pt x="371259" y="426620"/>
                          <a:pt x="370024" y="429494"/>
                          <a:pt x="370024" y="431346"/>
                        </a:cubicBezTo>
                        <a:lnTo>
                          <a:pt x="370024" y="431346"/>
                        </a:lnTo>
                        <a:cubicBezTo>
                          <a:pt x="370096" y="433581"/>
                          <a:pt x="371477" y="434667"/>
                          <a:pt x="375036" y="435561"/>
                        </a:cubicBezTo>
                        <a:lnTo>
                          <a:pt x="375036" y="435561"/>
                        </a:lnTo>
                        <a:cubicBezTo>
                          <a:pt x="378596" y="436327"/>
                          <a:pt x="383972" y="436519"/>
                          <a:pt x="390801" y="436519"/>
                        </a:cubicBezTo>
                        <a:lnTo>
                          <a:pt x="390801" y="436519"/>
                        </a:lnTo>
                        <a:cubicBezTo>
                          <a:pt x="395668" y="436519"/>
                          <a:pt x="401262" y="436455"/>
                          <a:pt x="407437" y="436455"/>
                        </a:cubicBezTo>
                        <a:lnTo>
                          <a:pt x="407437" y="436455"/>
                        </a:lnTo>
                        <a:cubicBezTo>
                          <a:pt x="438603" y="436455"/>
                          <a:pt x="446595" y="446929"/>
                          <a:pt x="446667" y="460149"/>
                        </a:cubicBezTo>
                        <a:lnTo>
                          <a:pt x="446667" y="460149"/>
                        </a:lnTo>
                        <a:cubicBezTo>
                          <a:pt x="446667" y="469984"/>
                          <a:pt x="446885" y="476243"/>
                          <a:pt x="452988" y="476243"/>
                        </a:cubicBezTo>
                        <a:lnTo>
                          <a:pt x="452988" y="476243"/>
                        </a:lnTo>
                        <a:cubicBezTo>
                          <a:pt x="455167" y="476243"/>
                          <a:pt x="458291" y="475477"/>
                          <a:pt x="462505" y="473752"/>
                        </a:cubicBezTo>
                        <a:lnTo>
                          <a:pt x="462505" y="473752"/>
                        </a:lnTo>
                        <a:cubicBezTo>
                          <a:pt x="466355" y="472156"/>
                          <a:pt x="469915" y="471325"/>
                          <a:pt x="473257" y="471325"/>
                        </a:cubicBezTo>
                        <a:lnTo>
                          <a:pt x="473257" y="471325"/>
                        </a:lnTo>
                        <a:cubicBezTo>
                          <a:pt x="481684" y="471325"/>
                          <a:pt x="487786" y="476882"/>
                          <a:pt x="490547" y="488058"/>
                        </a:cubicBezTo>
                        <a:lnTo>
                          <a:pt x="490547" y="488058"/>
                        </a:lnTo>
                        <a:cubicBezTo>
                          <a:pt x="510016" y="471964"/>
                          <a:pt x="531811" y="456828"/>
                          <a:pt x="557964" y="433836"/>
                        </a:cubicBezTo>
                        <a:lnTo>
                          <a:pt x="557964" y="433836"/>
                        </a:lnTo>
                        <a:cubicBezTo>
                          <a:pt x="603514" y="393793"/>
                          <a:pt x="651390" y="375655"/>
                          <a:pt x="668825" y="373484"/>
                        </a:cubicBezTo>
                        <a:lnTo>
                          <a:pt x="668825" y="373484"/>
                        </a:lnTo>
                        <a:cubicBezTo>
                          <a:pt x="678269" y="372207"/>
                          <a:pt x="679722" y="368694"/>
                          <a:pt x="679868" y="365820"/>
                        </a:cubicBezTo>
                        <a:lnTo>
                          <a:pt x="679868" y="365820"/>
                        </a:lnTo>
                        <a:cubicBezTo>
                          <a:pt x="679868" y="363585"/>
                          <a:pt x="678778" y="361733"/>
                          <a:pt x="678778" y="361733"/>
                        </a:cubicBezTo>
                        <a:lnTo>
                          <a:pt x="678778" y="361733"/>
                        </a:lnTo>
                        <a:cubicBezTo>
                          <a:pt x="678560" y="361413"/>
                          <a:pt x="678633" y="360966"/>
                          <a:pt x="678996" y="360711"/>
                        </a:cubicBezTo>
                        <a:lnTo>
                          <a:pt x="678996" y="360711"/>
                        </a:lnTo>
                        <a:cubicBezTo>
                          <a:pt x="687423" y="355027"/>
                          <a:pt x="697884" y="353430"/>
                          <a:pt x="708346" y="353430"/>
                        </a:cubicBezTo>
                        <a:lnTo>
                          <a:pt x="708346" y="353430"/>
                        </a:lnTo>
                        <a:cubicBezTo>
                          <a:pt x="722294" y="353430"/>
                          <a:pt x="736315" y="356240"/>
                          <a:pt x="745905" y="356240"/>
                        </a:cubicBezTo>
                        <a:lnTo>
                          <a:pt x="745905" y="356240"/>
                        </a:lnTo>
                        <a:cubicBezTo>
                          <a:pt x="754041" y="356112"/>
                          <a:pt x="754332" y="353175"/>
                          <a:pt x="755058" y="348768"/>
                        </a:cubicBezTo>
                        <a:lnTo>
                          <a:pt x="755058" y="348768"/>
                        </a:lnTo>
                        <a:cubicBezTo>
                          <a:pt x="755639" y="344425"/>
                          <a:pt x="756075" y="338741"/>
                          <a:pt x="763849" y="335931"/>
                        </a:cubicBezTo>
                        <a:lnTo>
                          <a:pt x="763849" y="335931"/>
                        </a:lnTo>
                        <a:cubicBezTo>
                          <a:pt x="778378" y="330694"/>
                          <a:pt x="812014" y="317027"/>
                          <a:pt x="814630" y="309555"/>
                        </a:cubicBezTo>
                        <a:lnTo>
                          <a:pt x="814630" y="309555"/>
                        </a:lnTo>
                        <a:cubicBezTo>
                          <a:pt x="817971" y="301125"/>
                          <a:pt x="827125" y="290906"/>
                          <a:pt x="842526" y="287266"/>
                        </a:cubicBezTo>
                        <a:lnTo>
                          <a:pt x="842526" y="287266"/>
                        </a:lnTo>
                        <a:cubicBezTo>
                          <a:pt x="847757" y="285925"/>
                          <a:pt x="848411" y="284520"/>
                          <a:pt x="848484" y="282667"/>
                        </a:cubicBezTo>
                        <a:lnTo>
                          <a:pt x="848484" y="282667"/>
                        </a:lnTo>
                        <a:cubicBezTo>
                          <a:pt x="848484" y="280943"/>
                          <a:pt x="847394" y="278708"/>
                          <a:pt x="847394" y="276409"/>
                        </a:cubicBezTo>
                        <a:lnTo>
                          <a:pt x="847394" y="276409"/>
                        </a:lnTo>
                        <a:cubicBezTo>
                          <a:pt x="847321" y="274109"/>
                          <a:pt x="848774" y="271746"/>
                          <a:pt x="852988" y="270150"/>
                        </a:cubicBezTo>
                        <a:lnTo>
                          <a:pt x="852988" y="270150"/>
                        </a:lnTo>
                        <a:cubicBezTo>
                          <a:pt x="856547" y="268745"/>
                          <a:pt x="859672" y="268042"/>
                          <a:pt x="862432" y="268042"/>
                        </a:cubicBezTo>
                        <a:lnTo>
                          <a:pt x="862432" y="268042"/>
                        </a:lnTo>
                        <a:cubicBezTo>
                          <a:pt x="865556" y="268042"/>
                          <a:pt x="868171" y="268936"/>
                          <a:pt x="870060" y="270469"/>
                        </a:cubicBezTo>
                        <a:lnTo>
                          <a:pt x="870060" y="270469"/>
                        </a:lnTo>
                        <a:cubicBezTo>
                          <a:pt x="873475" y="266957"/>
                          <a:pt x="876526" y="262805"/>
                          <a:pt x="876526" y="260251"/>
                        </a:cubicBezTo>
                        <a:lnTo>
                          <a:pt x="876526" y="260251"/>
                        </a:lnTo>
                        <a:cubicBezTo>
                          <a:pt x="876526" y="259421"/>
                          <a:pt x="876235" y="258846"/>
                          <a:pt x="875727" y="258335"/>
                        </a:cubicBezTo>
                        <a:lnTo>
                          <a:pt x="875727" y="258335"/>
                        </a:lnTo>
                        <a:lnTo>
                          <a:pt x="876380" y="257760"/>
                        </a:lnTo>
                        <a:lnTo>
                          <a:pt x="877034" y="257185"/>
                        </a:lnTo>
                        <a:cubicBezTo>
                          <a:pt x="877979" y="258015"/>
                          <a:pt x="878415" y="259101"/>
                          <a:pt x="878415" y="260251"/>
                        </a:cubicBezTo>
                        <a:lnTo>
                          <a:pt x="878415" y="260251"/>
                        </a:lnTo>
                        <a:cubicBezTo>
                          <a:pt x="878342" y="263955"/>
                          <a:pt x="874564" y="268426"/>
                          <a:pt x="870859" y="272194"/>
                        </a:cubicBezTo>
                        <a:lnTo>
                          <a:pt x="870859" y="272194"/>
                        </a:lnTo>
                        <a:cubicBezTo>
                          <a:pt x="870714" y="272385"/>
                          <a:pt x="870423" y="272449"/>
                          <a:pt x="870205" y="272449"/>
                        </a:cubicBezTo>
                        <a:lnTo>
                          <a:pt x="870205" y="272449"/>
                        </a:lnTo>
                        <a:cubicBezTo>
                          <a:pt x="869915" y="272449"/>
                          <a:pt x="869697" y="272385"/>
                          <a:pt x="869479" y="272194"/>
                        </a:cubicBezTo>
                        <a:lnTo>
                          <a:pt x="869479" y="272194"/>
                        </a:lnTo>
                        <a:cubicBezTo>
                          <a:pt x="867881" y="270597"/>
                          <a:pt x="865628" y="269639"/>
                          <a:pt x="862505" y="269639"/>
                        </a:cubicBezTo>
                        <a:lnTo>
                          <a:pt x="862505" y="269639"/>
                        </a:lnTo>
                        <a:cubicBezTo>
                          <a:pt x="860107" y="269639"/>
                          <a:pt x="857202" y="270214"/>
                          <a:pt x="853787" y="271555"/>
                        </a:cubicBezTo>
                        <a:lnTo>
                          <a:pt x="853787" y="271555"/>
                        </a:lnTo>
                        <a:cubicBezTo>
                          <a:pt x="850009" y="273088"/>
                          <a:pt x="849355" y="274620"/>
                          <a:pt x="849283" y="276409"/>
                        </a:cubicBezTo>
                        <a:lnTo>
                          <a:pt x="849283" y="276409"/>
                        </a:lnTo>
                        <a:cubicBezTo>
                          <a:pt x="849283" y="278261"/>
                          <a:pt x="850373" y="280432"/>
                          <a:pt x="850373" y="282667"/>
                        </a:cubicBezTo>
                        <a:lnTo>
                          <a:pt x="850373" y="282667"/>
                        </a:lnTo>
                        <a:cubicBezTo>
                          <a:pt x="850445" y="285158"/>
                          <a:pt x="848556" y="287585"/>
                          <a:pt x="843035" y="288799"/>
                        </a:cubicBezTo>
                        <a:lnTo>
                          <a:pt x="843035" y="288799"/>
                        </a:lnTo>
                        <a:cubicBezTo>
                          <a:pt x="828288" y="292311"/>
                          <a:pt x="819570" y="302082"/>
                          <a:pt x="816373" y="310130"/>
                        </a:cubicBezTo>
                        <a:lnTo>
                          <a:pt x="816373" y="310130"/>
                        </a:lnTo>
                        <a:cubicBezTo>
                          <a:pt x="812523" y="319135"/>
                          <a:pt x="779323" y="331971"/>
                          <a:pt x="764575" y="337464"/>
                        </a:cubicBezTo>
                        <a:lnTo>
                          <a:pt x="764575" y="337464"/>
                        </a:lnTo>
                        <a:cubicBezTo>
                          <a:pt x="757746" y="340018"/>
                          <a:pt x="757528" y="344489"/>
                          <a:pt x="756874" y="349023"/>
                        </a:cubicBezTo>
                        <a:lnTo>
                          <a:pt x="756874" y="349023"/>
                        </a:lnTo>
                        <a:cubicBezTo>
                          <a:pt x="756439" y="353430"/>
                          <a:pt x="754840" y="358092"/>
                          <a:pt x="745905" y="357901"/>
                        </a:cubicBezTo>
                        <a:lnTo>
                          <a:pt x="745905" y="357901"/>
                        </a:lnTo>
                        <a:cubicBezTo>
                          <a:pt x="735952" y="357901"/>
                          <a:pt x="722003" y="355091"/>
                          <a:pt x="708346" y="355091"/>
                        </a:cubicBezTo>
                        <a:lnTo>
                          <a:pt x="708346" y="355091"/>
                        </a:lnTo>
                        <a:cubicBezTo>
                          <a:pt x="698320" y="355091"/>
                          <a:pt x="688585" y="356560"/>
                          <a:pt x="680667" y="361669"/>
                        </a:cubicBezTo>
                        <a:lnTo>
                          <a:pt x="680667" y="361669"/>
                        </a:lnTo>
                        <a:cubicBezTo>
                          <a:pt x="681030" y="362499"/>
                          <a:pt x="681684" y="364032"/>
                          <a:pt x="681684" y="365884"/>
                        </a:cubicBezTo>
                        <a:lnTo>
                          <a:pt x="681684" y="365884"/>
                        </a:lnTo>
                        <a:cubicBezTo>
                          <a:pt x="681756" y="369460"/>
                          <a:pt x="679068" y="373931"/>
                          <a:pt x="669116" y="375144"/>
                        </a:cubicBezTo>
                        <a:lnTo>
                          <a:pt x="669116" y="375144"/>
                        </a:lnTo>
                        <a:cubicBezTo>
                          <a:pt x="652334" y="377252"/>
                          <a:pt x="604531" y="395262"/>
                          <a:pt x="559272" y="435050"/>
                        </a:cubicBezTo>
                        <a:lnTo>
                          <a:pt x="559272" y="435050"/>
                        </a:lnTo>
                        <a:cubicBezTo>
                          <a:pt x="532465" y="458552"/>
                          <a:pt x="510307" y="473944"/>
                          <a:pt x="490619" y="490293"/>
                        </a:cubicBezTo>
                        <a:lnTo>
                          <a:pt x="490619" y="490293"/>
                        </a:lnTo>
                        <a:cubicBezTo>
                          <a:pt x="490474" y="490421"/>
                          <a:pt x="490256" y="490485"/>
                          <a:pt x="489966" y="490485"/>
                        </a:cubicBezTo>
                        <a:lnTo>
                          <a:pt x="489966" y="490485"/>
                        </a:lnTo>
                        <a:cubicBezTo>
                          <a:pt x="490256" y="490357"/>
                          <a:pt x="490183" y="490357"/>
                          <a:pt x="490111" y="490293"/>
                        </a:cubicBezTo>
                        <a:lnTo>
                          <a:pt x="490111" y="490293"/>
                        </a:lnTo>
                        <a:close/>
                      </a:path>
                    </a:pathLst>
                  </a:custGeom>
                  <a:solidFill>
                    <a:srgbClr val="0B4263"/>
                  </a:solidFill>
                  <a:ln w="7260" cap="flat">
                    <a:noFill/>
                    <a:prstDash val="solid"/>
                    <a:miter/>
                  </a:ln>
                </xdr:spPr>
                <xdr:txBody>
                  <a:bodyPr rtlCol="0" anchor="ctr"/>
                  <a:lstStyle/>
                  <a:p>
                    <a:endParaRPr lang="pt-BR"/>
                  </a:p>
                </xdr:txBody>
              </xdr:sp>
            </xdr:grpSp>
            <xdr:grpSp>
              <xdr:nvGrpSpPr>
                <xdr:cNvPr id="56" name="Gráfico 53">
                  <a:extLst>
                    <a:ext uri="{FF2B5EF4-FFF2-40B4-BE49-F238E27FC236}">
                      <a16:creationId xmlns:a16="http://schemas.microsoft.com/office/drawing/2014/main" id="{A49F40D9-73F1-41B3-1E1D-6E210B5A31B6}"/>
                    </a:ext>
                  </a:extLst>
                </xdr:cNvPr>
                <xdr:cNvGrpSpPr/>
              </xdr:nvGrpSpPr>
              <xdr:grpSpPr>
                <a:xfrm>
                  <a:off x="13210126" y="8942691"/>
                  <a:ext cx="371259" cy="199642"/>
                  <a:chOff x="13210126" y="8942691"/>
                  <a:chExt cx="371259" cy="199642"/>
                </a:xfrm>
                <a:solidFill>
                  <a:srgbClr val="673A8E"/>
                </a:solidFill>
              </xdr:grpSpPr>
              <xdr:sp macro="" textlink="">
                <xdr:nvSpPr>
                  <xdr:cNvPr id="123" name="Freeform: Shape 122">
                    <a:extLst>
                      <a:ext uri="{FF2B5EF4-FFF2-40B4-BE49-F238E27FC236}">
                        <a16:creationId xmlns:a16="http://schemas.microsoft.com/office/drawing/2014/main" id="{1025C0B5-F75A-FF36-5AE0-10AE751E5570}"/>
                      </a:ext>
                    </a:extLst>
                  </xdr:cNvPr>
                  <xdr:cNvSpPr/>
                </xdr:nvSpPr>
                <xdr:spPr>
                  <a:xfrm>
                    <a:off x="13211026" y="8943522"/>
                    <a:ext cx="369180" cy="197751"/>
                  </a:xfrm>
                  <a:custGeom>
                    <a:avLst/>
                    <a:gdLst>
                      <a:gd name="connsiteX0" fmla="*/ 286379 w 369180"/>
                      <a:gd name="connsiteY0" fmla="*/ 0 h 197751"/>
                      <a:gd name="connsiteX1" fmla="*/ 241192 w 369180"/>
                      <a:gd name="connsiteY1" fmla="*/ 67633 h 197751"/>
                      <a:gd name="connsiteX2" fmla="*/ 196004 w 369180"/>
                      <a:gd name="connsiteY2" fmla="*/ 100907 h 197751"/>
                      <a:gd name="connsiteX3" fmla="*/ 87904 w 369180"/>
                      <a:gd name="connsiteY3" fmla="*/ 115979 h 197751"/>
                      <a:gd name="connsiteX4" fmla="*/ 0 w 369180"/>
                      <a:gd name="connsiteY4" fmla="*/ 144910 h 197751"/>
                      <a:gd name="connsiteX5" fmla="*/ 20705 w 369180"/>
                      <a:gd name="connsiteY5" fmla="*/ 157364 h 197751"/>
                      <a:gd name="connsiteX6" fmla="*/ 51217 w 369180"/>
                      <a:gd name="connsiteY6" fmla="*/ 166497 h 197751"/>
                      <a:gd name="connsiteX7" fmla="*/ 44969 w 369180"/>
                      <a:gd name="connsiteY7" fmla="*/ 180355 h 197751"/>
                      <a:gd name="connsiteX8" fmla="*/ 47730 w 369180"/>
                      <a:gd name="connsiteY8" fmla="*/ 187764 h 197751"/>
                      <a:gd name="connsiteX9" fmla="*/ 66473 w 369180"/>
                      <a:gd name="connsiteY9" fmla="*/ 190957 h 197751"/>
                      <a:gd name="connsiteX10" fmla="*/ 103088 w 369180"/>
                      <a:gd name="connsiteY10" fmla="*/ 191659 h 197751"/>
                      <a:gd name="connsiteX11" fmla="*/ 123429 w 369180"/>
                      <a:gd name="connsiteY11" fmla="*/ 195236 h 197751"/>
                      <a:gd name="connsiteX12" fmla="*/ 146241 w 369180"/>
                      <a:gd name="connsiteY12" fmla="*/ 195236 h 197751"/>
                      <a:gd name="connsiteX13" fmla="*/ 140937 w 369180"/>
                      <a:gd name="connsiteY13" fmla="*/ 177673 h 197751"/>
                      <a:gd name="connsiteX14" fmla="*/ 170868 w 369180"/>
                      <a:gd name="connsiteY14" fmla="*/ 167455 h 197751"/>
                      <a:gd name="connsiteX15" fmla="*/ 164112 w 369180"/>
                      <a:gd name="connsiteY15" fmla="*/ 184826 h 197751"/>
                      <a:gd name="connsiteX16" fmla="*/ 246350 w 369180"/>
                      <a:gd name="connsiteY16" fmla="*/ 191596 h 197751"/>
                      <a:gd name="connsiteX17" fmla="*/ 276063 w 369180"/>
                      <a:gd name="connsiteY17" fmla="*/ 150083 h 197751"/>
                      <a:gd name="connsiteX18" fmla="*/ 365274 w 369180"/>
                      <a:gd name="connsiteY18" fmla="*/ 105314 h 197751"/>
                      <a:gd name="connsiteX19" fmla="*/ 364039 w 369180"/>
                      <a:gd name="connsiteY19" fmla="*/ 52689 h 197751"/>
                      <a:gd name="connsiteX20" fmla="*/ 368762 w 369180"/>
                      <a:gd name="connsiteY20" fmla="*/ 41896 h 197751"/>
                      <a:gd name="connsiteX21" fmla="*/ 321032 w 369180"/>
                      <a:gd name="connsiteY21" fmla="*/ 35828 h 197751"/>
                      <a:gd name="connsiteX22" fmla="*/ 286379 w 369180"/>
                      <a:gd name="connsiteY22" fmla="*/ 0 h 1977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369180" h="197751">
                        <a:moveTo>
                          <a:pt x="286379" y="0"/>
                        </a:moveTo>
                        <a:cubicBezTo>
                          <a:pt x="261969" y="0"/>
                          <a:pt x="244824" y="47771"/>
                          <a:pt x="241192" y="67633"/>
                        </a:cubicBezTo>
                        <a:cubicBezTo>
                          <a:pt x="237559" y="87495"/>
                          <a:pt x="226517" y="85899"/>
                          <a:pt x="196004" y="100907"/>
                        </a:cubicBezTo>
                        <a:cubicBezTo>
                          <a:pt x="165492" y="115979"/>
                          <a:pt x="138613" y="111125"/>
                          <a:pt x="87904" y="115979"/>
                        </a:cubicBezTo>
                        <a:cubicBezTo>
                          <a:pt x="51580" y="119428"/>
                          <a:pt x="16782" y="135841"/>
                          <a:pt x="0" y="144910"/>
                        </a:cubicBezTo>
                        <a:cubicBezTo>
                          <a:pt x="6756" y="152702"/>
                          <a:pt x="3923" y="157364"/>
                          <a:pt x="20705" y="157364"/>
                        </a:cubicBezTo>
                        <a:cubicBezTo>
                          <a:pt x="39666" y="157364"/>
                          <a:pt x="45478" y="161387"/>
                          <a:pt x="51217" y="166497"/>
                        </a:cubicBezTo>
                        <a:cubicBezTo>
                          <a:pt x="54486" y="169371"/>
                          <a:pt x="49764" y="175565"/>
                          <a:pt x="44969" y="180355"/>
                        </a:cubicBezTo>
                        <a:cubicBezTo>
                          <a:pt x="46785" y="182207"/>
                          <a:pt x="47730" y="184762"/>
                          <a:pt x="47730" y="187764"/>
                        </a:cubicBezTo>
                        <a:cubicBezTo>
                          <a:pt x="47730" y="196002"/>
                          <a:pt x="56666" y="199579"/>
                          <a:pt x="66473" y="190957"/>
                        </a:cubicBezTo>
                        <a:cubicBezTo>
                          <a:pt x="76280" y="182399"/>
                          <a:pt x="98656" y="187764"/>
                          <a:pt x="103088" y="191659"/>
                        </a:cubicBezTo>
                        <a:cubicBezTo>
                          <a:pt x="107592" y="195619"/>
                          <a:pt x="116963" y="200984"/>
                          <a:pt x="123429" y="195236"/>
                        </a:cubicBezTo>
                        <a:cubicBezTo>
                          <a:pt x="129967" y="189488"/>
                          <a:pt x="138322" y="202197"/>
                          <a:pt x="146241" y="195236"/>
                        </a:cubicBezTo>
                        <a:cubicBezTo>
                          <a:pt x="154159" y="188275"/>
                          <a:pt x="140937" y="188786"/>
                          <a:pt x="140937" y="177673"/>
                        </a:cubicBezTo>
                        <a:cubicBezTo>
                          <a:pt x="140937" y="166560"/>
                          <a:pt x="161715" y="159408"/>
                          <a:pt x="170868" y="167455"/>
                        </a:cubicBezTo>
                        <a:cubicBezTo>
                          <a:pt x="180022" y="175502"/>
                          <a:pt x="164112" y="173330"/>
                          <a:pt x="164112" y="184826"/>
                        </a:cubicBezTo>
                        <a:cubicBezTo>
                          <a:pt x="164112" y="196258"/>
                          <a:pt x="206902" y="197344"/>
                          <a:pt x="246350" y="191596"/>
                        </a:cubicBezTo>
                        <a:cubicBezTo>
                          <a:pt x="285870" y="185848"/>
                          <a:pt x="254922" y="180866"/>
                          <a:pt x="276063" y="150083"/>
                        </a:cubicBezTo>
                        <a:cubicBezTo>
                          <a:pt x="297276" y="119300"/>
                          <a:pt x="350599" y="125751"/>
                          <a:pt x="365274" y="105314"/>
                        </a:cubicBezTo>
                        <a:cubicBezTo>
                          <a:pt x="379949" y="84877"/>
                          <a:pt x="347330" y="97075"/>
                          <a:pt x="364039" y="52689"/>
                        </a:cubicBezTo>
                        <a:cubicBezTo>
                          <a:pt x="365492" y="48857"/>
                          <a:pt x="367091" y="45280"/>
                          <a:pt x="368762" y="41896"/>
                        </a:cubicBezTo>
                        <a:cubicBezTo>
                          <a:pt x="359826" y="40363"/>
                          <a:pt x="343553" y="37872"/>
                          <a:pt x="321032" y="35828"/>
                        </a:cubicBezTo>
                        <a:cubicBezTo>
                          <a:pt x="285725" y="32699"/>
                          <a:pt x="310788" y="0"/>
                          <a:pt x="286379" y="0"/>
                        </a:cubicBezTo>
                        <a:close/>
                      </a:path>
                    </a:pathLst>
                  </a:custGeom>
                  <a:solidFill>
                    <a:srgbClr val="673A8E"/>
                  </a:solidFill>
                  <a:ln w="7260" cap="flat">
                    <a:noFill/>
                    <a:prstDash val="solid"/>
                    <a:miter/>
                  </a:ln>
                </xdr:spPr>
                <xdr:txBody>
                  <a:bodyPr rtlCol="0" anchor="ctr"/>
                  <a:lstStyle/>
                  <a:p>
                    <a:endParaRPr lang="pt-BR"/>
                  </a:p>
                </xdr:txBody>
              </xdr:sp>
              <xdr:sp macro="" textlink="">
                <xdr:nvSpPr>
                  <xdr:cNvPr id="124" name="Freeform: Shape 123">
                    <a:extLst>
                      <a:ext uri="{FF2B5EF4-FFF2-40B4-BE49-F238E27FC236}">
                        <a16:creationId xmlns:a16="http://schemas.microsoft.com/office/drawing/2014/main" id="{CE6CCFA8-D399-BF66-200F-75000E09690E}"/>
                      </a:ext>
                    </a:extLst>
                  </xdr:cNvPr>
                  <xdr:cNvSpPr/>
                </xdr:nvSpPr>
                <xdr:spPr>
                  <a:xfrm>
                    <a:off x="13210126" y="8942691"/>
                    <a:ext cx="371259" cy="199642"/>
                  </a:xfrm>
                  <a:custGeom>
                    <a:avLst/>
                    <a:gdLst>
                      <a:gd name="connsiteX0" fmla="*/ 103334 w 371259"/>
                      <a:gd name="connsiteY0" fmla="*/ 193065 h 199642"/>
                      <a:gd name="connsiteX1" fmla="*/ 82847 w 371259"/>
                      <a:gd name="connsiteY1" fmla="*/ 187955 h 199642"/>
                      <a:gd name="connsiteX2" fmla="*/ 82847 w 371259"/>
                      <a:gd name="connsiteY2" fmla="*/ 187955 h 199642"/>
                      <a:gd name="connsiteX3" fmla="*/ 68027 w 371259"/>
                      <a:gd name="connsiteY3" fmla="*/ 192298 h 199642"/>
                      <a:gd name="connsiteX4" fmla="*/ 68027 w 371259"/>
                      <a:gd name="connsiteY4" fmla="*/ 192298 h 199642"/>
                      <a:gd name="connsiteX5" fmla="*/ 56476 w 371259"/>
                      <a:gd name="connsiteY5" fmla="*/ 197471 h 199642"/>
                      <a:gd name="connsiteX6" fmla="*/ 56476 w 371259"/>
                      <a:gd name="connsiteY6" fmla="*/ 197471 h 199642"/>
                      <a:gd name="connsiteX7" fmla="*/ 47758 w 371259"/>
                      <a:gd name="connsiteY7" fmla="*/ 188530 h 199642"/>
                      <a:gd name="connsiteX8" fmla="*/ 47758 w 371259"/>
                      <a:gd name="connsiteY8" fmla="*/ 188530 h 199642"/>
                      <a:gd name="connsiteX9" fmla="*/ 45216 w 371259"/>
                      <a:gd name="connsiteY9" fmla="*/ 181633 h 199642"/>
                      <a:gd name="connsiteX10" fmla="*/ 45216 w 371259"/>
                      <a:gd name="connsiteY10" fmla="*/ 181633 h 199642"/>
                      <a:gd name="connsiteX11" fmla="*/ 45216 w 371259"/>
                      <a:gd name="connsiteY11" fmla="*/ 180547 h 199642"/>
                      <a:gd name="connsiteX12" fmla="*/ 45216 w 371259"/>
                      <a:gd name="connsiteY12" fmla="*/ 180547 h 199642"/>
                      <a:gd name="connsiteX13" fmla="*/ 52335 w 371259"/>
                      <a:gd name="connsiteY13" fmla="*/ 169690 h 199642"/>
                      <a:gd name="connsiteX14" fmla="*/ 52335 w 371259"/>
                      <a:gd name="connsiteY14" fmla="*/ 169690 h 199642"/>
                      <a:gd name="connsiteX15" fmla="*/ 51536 w 371259"/>
                      <a:gd name="connsiteY15" fmla="*/ 167774 h 199642"/>
                      <a:gd name="connsiteX16" fmla="*/ 51536 w 371259"/>
                      <a:gd name="connsiteY16" fmla="*/ 167774 h 199642"/>
                      <a:gd name="connsiteX17" fmla="*/ 21605 w 371259"/>
                      <a:gd name="connsiteY17" fmla="*/ 158897 h 199642"/>
                      <a:gd name="connsiteX18" fmla="*/ 21605 w 371259"/>
                      <a:gd name="connsiteY18" fmla="*/ 158897 h 199642"/>
                      <a:gd name="connsiteX19" fmla="*/ 174 w 371259"/>
                      <a:gd name="connsiteY19" fmla="*/ 146124 h 199642"/>
                      <a:gd name="connsiteX20" fmla="*/ 174 w 371259"/>
                      <a:gd name="connsiteY20" fmla="*/ 146124 h 199642"/>
                      <a:gd name="connsiteX21" fmla="*/ 28 w 371259"/>
                      <a:gd name="connsiteY21" fmla="*/ 145485 h 199642"/>
                      <a:gd name="connsiteX22" fmla="*/ 28 w 371259"/>
                      <a:gd name="connsiteY22" fmla="*/ 145485 h 199642"/>
                      <a:gd name="connsiteX23" fmla="*/ 464 w 371259"/>
                      <a:gd name="connsiteY23" fmla="*/ 144974 h 199642"/>
                      <a:gd name="connsiteX24" fmla="*/ 464 w 371259"/>
                      <a:gd name="connsiteY24" fmla="*/ 144974 h 199642"/>
                      <a:gd name="connsiteX25" fmla="*/ 88732 w 371259"/>
                      <a:gd name="connsiteY25" fmla="*/ 115979 h 199642"/>
                      <a:gd name="connsiteX26" fmla="*/ 88732 w 371259"/>
                      <a:gd name="connsiteY26" fmla="*/ 115979 h 199642"/>
                      <a:gd name="connsiteX27" fmla="*/ 196469 w 371259"/>
                      <a:gd name="connsiteY27" fmla="*/ 101035 h 199642"/>
                      <a:gd name="connsiteX28" fmla="*/ 196469 w 371259"/>
                      <a:gd name="connsiteY28" fmla="*/ 101035 h 199642"/>
                      <a:gd name="connsiteX29" fmla="*/ 241220 w 371259"/>
                      <a:gd name="connsiteY29" fmla="*/ 68336 h 199642"/>
                      <a:gd name="connsiteX30" fmla="*/ 241220 w 371259"/>
                      <a:gd name="connsiteY30" fmla="*/ 68336 h 199642"/>
                      <a:gd name="connsiteX31" fmla="*/ 287352 w 371259"/>
                      <a:gd name="connsiteY31" fmla="*/ 0 h 199642"/>
                      <a:gd name="connsiteX32" fmla="*/ 287352 w 371259"/>
                      <a:gd name="connsiteY32" fmla="*/ 0 h 199642"/>
                      <a:gd name="connsiteX33" fmla="*/ 287352 w 371259"/>
                      <a:gd name="connsiteY33" fmla="*/ 766 h 199642"/>
                      <a:gd name="connsiteX34" fmla="*/ 287352 w 371259"/>
                      <a:gd name="connsiteY34" fmla="*/ 1533 h 199642"/>
                      <a:gd name="connsiteX35" fmla="*/ 243036 w 371259"/>
                      <a:gd name="connsiteY35" fmla="*/ 68527 h 199642"/>
                      <a:gd name="connsiteX36" fmla="*/ 243036 w 371259"/>
                      <a:gd name="connsiteY36" fmla="*/ 68527 h 199642"/>
                      <a:gd name="connsiteX37" fmla="*/ 197413 w 371259"/>
                      <a:gd name="connsiteY37" fmla="*/ 102376 h 199642"/>
                      <a:gd name="connsiteX38" fmla="*/ 197413 w 371259"/>
                      <a:gd name="connsiteY38" fmla="*/ 102376 h 199642"/>
                      <a:gd name="connsiteX39" fmla="*/ 88950 w 371259"/>
                      <a:gd name="connsiteY39" fmla="*/ 117512 h 199642"/>
                      <a:gd name="connsiteX40" fmla="*/ 88950 w 371259"/>
                      <a:gd name="connsiteY40" fmla="*/ 117512 h 199642"/>
                      <a:gd name="connsiteX41" fmla="*/ 2281 w 371259"/>
                      <a:gd name="connsiteY41" fmla="*/ 145868 h 199642"/>
                      <a:gd name="connsiteX42" fmla="*/ 2281 w 371259"/>
                      <a:gd name="connsiteY42" fmla="*/ 145868 h 199642"/>
                      <a:gd name="connsiteX43" fmla="*/ 21678 w 371259"/>
                      <a:gd name="connsiteY43" fmla="*/ 157300 h 199642"/>
                      <a:gd name="connsiteX44" fmla="*/ 21678 w 371259"/>
                      <a:gd name="connsiteY44" fmla="*/ 157300 h 199642"/>
                      <a:gd name="connsiteX45" fmla="*/ 52844 w 371259"/>
                      <a:gd name="connsiteY45" fmla="*/ 166688 h 199642"/>
                      <a:gd name="connsiteX46" fmla="*/ 52844 w 371259"/>
                      <a:gd name="connsiteY46" fmla="*/ 166688 h 199642"/>
                      <a:gd name="connsiteX47" fmla="*/ 54224 w 371259"/>
                      <a:gd name="connsiteY47" fmla="*/ 169690 h 199642"/>
                      <a:gd name="connsiteX48" fmla="*/ 54224 w 371259"/>
                      <a:gd name="connsiteY48" fmla="*/ 169690 h 199642"/>
                      <a:gd name="connsiteX49" fmla="*/ 47177 w 371259"/>
                      <a:gd name="connsiteY49" fmla="*/ 181122 h 199642"/>
                      <a:gd name="connsiteX50" fmla="*/ 47177 w 371259"/>
                      <a:gd name="connsiteY50" fmla="*/ 181122 h 199642"/>
                      <a:gd name="connsiteX51" fmla="*/ 49647 w 371259"/>
                      <a:gd name="connsiteY51" fmla="*/ 188530 h 199642"/>
                      <a:gd name="connsiteX52" fmla="*/ 49647 w 371259"/>
                      <a:gd name="connsiteY52" fmla="*/ 188530 h 199642"/>
                      <a:gd name="connsiteX53" fmla="*/ 56549 w 371259"/>
                      <a:gd name="connsiteY53" fmla="*/ 195875 h 199642"/>
                      <a:gd name="connsiteX54" fmla="*/ 56549 w 371259"/>
                      <a:gd name="connsiteY54" fmla="*/ 195875 h 199642"/>
                      <a:gd name="connsiteX55" fmla="*/ 66792 w 371259"/>
                      <a:gd name="connsiteY55" fmla="*/ 191149 h 199642"/>
                      <a:gd name="connsiteX56" fmla="*/ 66792 w 371259"/>
                      <a:gd name="connsiteY56" fmla="*/ 191149 h 199642"/>
                      <a:gd name="connsiteX57" fmla="*/ 82920 w 371259"/>
                      <a:gd name="connsiteY57" fmla="*/ 186359 h 199642"/>
                      <a:gd name="connsiteX58" fmla="*/ 82920 w 371259"/>
                      <a:gd name="connsiteY58" fmla="*/ 186359 h 199642"/>
                      <a:gd name="connsiteX59" fmla="*/ 104714 w 371259"/>
                      <a:gd name="connsiteY59" fmla="*/ 191915 h 199642"/>
                      <a:gd name="connsiteX60" fmla="*/ 104714 w 371259"/>
                      <a:gd name="connsiteY60" fmla="*/ 191915 h 199642"/>
                      <a:gd name="connsiteX61" fmla="*/ 117718 w 371259"/>
                      <a:gd name="connsiteY61" fmla="*/ 197791 h 199642"/>
                      <a:gd name="connsiteX62" fmla="*/ 117718 w 371259"/>
                      <a:gd name="connsiteY62" fmla="*/ 197791 h 199642"/>
                      <a:gd name="connsiteX63" fmla="*/ 123821 w 371259"/>
                      <a:gd name="connsiteY63" fmla="*/ 195555 h 199642"/>
                      <a:gd name="connsiteX64" fmla="*/ 123821 w 371259"/>
                      <a:gd name="connsiteY64" fmla="*/ 195555 h 199642"/>
                      <a:gd name="connsiteX65" fmla="*/ 128470 w 371259"/>
                      <a:gd name="connsiteY65" fmla="*/ 193767 h 199642"/>
                      <a:gd name="connsiteX66" fmla="*/ 128470 w 371259"/>
                      <a:gd name="connsiteY66" fmla="*/ 193767 h 199642"/>
                      <a:gd name="connsiteX67" fmla="*/ 141838 w 371259"/>
                      <a:gd name="connsiteY67" fmla="*/ 197471 h 199642"/>
                      <a:gd name="connsiteX68" fmla="*/ 141838 w 371259"/>
                      <a:gd name="connsiteY68" fmla="*/ 197471 h 199642"/>
                      <a:gd name="connsiteX69" fmla="*/ 146632 w 371259"/>
                      <a:gd name="connsiteY69" fmla="*/ 195555 h 199642"/>
                      <a:gd name="connsiteX70" fmla="*/ 146632 w 371259"/>
                      <a:gd name="connsiteY70" fmla="*/ 195555 h 199642"/>
                      <a:gd name="connsiteX71" fmla="*/ 148884 w 371259"/>
                      <a:gd name="connsiteY71" fmla="*/ 192234 h 199642"/>
                      <a:gd name="connsiteX72" fmla="*/ 148884 w 371259"/>
                      <a:gd name="connsiteY72" fmla="*/ 192234 h 199642"/>
                      <a:gd name="connsiteX73" fmla="*/ 141038 w 371259"/>
                      <a:gd name="connsiteY73" fmla="*/ 178567 h 199642"/>
                      <a:gd name="connsiteX74" fmla="*/ 141038 w 371259"/>
                      <a:gd name="connsiteY74" fmla="*/ 178567 h 199642"/>
                      <a:gd name="connsiteX75" fmla="*/ 161452 w 371259"/>
                      <a:gd name="connsiteY75" fmla="*/ 164134 h 199642"/>
                      <a:gd name="connsiteX76" fmla="*/ 161452 w 371259"/>
                      <a:gd name="connsiteY76" fmla="*/ 164134 h 199642"/>
                      <a:gd name="connsiteX77" fmla="*/ 172495 w 371259"/>
                      <a:gd name="connsiteY77" fmla="*/ 167838 h 199642"/>
                      <a:gd name="connsiteX78" fmla="*/ 172495 w 371259"/>
                      <a:gd name="connsiteY78" fmla="*/ 167838 h 199642"/>
                      <a:gd name="connsiteX79" fmla="*/ 175619 w 371259"/>
                      <a:gd name="connsiteY79" fmla="*/ 172564 h 199642"/>
                      <a:gd name="connsiteX80" fmla="*/ 175619 w 371259"/>
                      <a:gd name="connsiteY80" fmla="*/ 172564 h 199642"/>
                      <a:gd name="connsiteX81" fmla="*/ 166029 w 371259"/>
                      <a:gd name="connsiteY81" fmla="*/ 185784 h 199642"/>
                      <a:gd name="connsiteX82" fmla="*/ 166029 w 371259"/>
                      <a:gd name="connsiteY82" fmla="*/ 185784 h 199642"/>
                      <a:gd name="connsiteX83" fmla="*/ 176273 w 371259"/>
                      <a:gd name="connsiteY83" fmla="*/ 192745 h 199642"/>
                      <a:gd name="connsiteX84" fmla="*/ 176273 w 371259"/>
                      <a:gd name="connsiteY84" fmla="*/ 192745 h 199642"/>
                      <a:gd name="connsiteX85" fmla="*/ 203225 w 371259"/>
                      <a:gd name="connsiteY85" fmla="*/ 195172 h 199642"/>
                      <a:gd name="connsiteX86" fmla="*/ 203225 w 371259"/>
                      <a:gd name="connsiteY86" fmla="*/ 195172 h 199642"/>
                      <a:gd name="connsiteX87" fmla="*/ 247322 w 371259"/>
                      <a:gd name="connsiteY87" fmla="*/ 191787 h 199642"/>
                      <a:gd name="connsiteX88" fmla="*/ 247322 w 371259"/>
                      <a:gd name="connsiteY88" fmla="*/ 191787 h 199642"/>
                      <a:gd name="connsiteX89" fmla="*/ 268318 w 371259"/>
                      <a:gd name="connsiteY89" fmla="*/ 181697 h 199642"/>
                      <a:gd name="connsiteX90" fmla="*/ 268318 w 371259"/>
                      <a:gd name="connsiteY90" fmla="*/ 181697 h 199642"/>
                      <a:gd name="connsiteX91" fmla="*/ 267954 w 371259"/>
                      <a:gd name="connsiteY91" fmla="*/ 174288 h 199642"/>
                      <a:gd name="connsiteX92" fmla="*/ 267954 w 371259"/>
                      <a:gd name="connsiteY92" fmla="*/ 174288 h 199642"/>
                      <a:gd name="connsiteX93" fmla="*/ 276454 w 371259"/>
                      <a:gd name="connsiteY93" fmla="*/ 150594 h 199642"/>
                      <a:gd name="connsiteX94" fmla="*/ 276454 w 371259"/>
                      <a:gd name="connsiteY94" fmla="*/ 150594 h 199642"/>
                      <a:gd name="connsiteX95" fmla="*/ 365666 w 371259"/>
                      <a:gd name="connsiteY95" fmla="*/ 105825 h 199642"/>
                      <a:gd name="connsiteX96" fmla="*/ 365666 w 371259"/>
                      <a:gd name="connsiteY96" fmla="*/ 105825 h 199642"/>
                      <a:gd name="connsiteX97" fmla="*/ 369444 w 371259"/>
                      <a:gd name="connsiteY97" fmla="*/ 97458 h 199642"/>
                      <a:gd name="connsiteX98" fmla="*/ 369444 w 371259"/>
                      <a:gd name="connsiteY98" fmla="*/ 97458 h 199642"/>
                      <a:gd name="connsiteX99" fmla="*/ 359418 w 371259"/>
                      <a:gd name="connsiteY99" fmla="*/ 75297 h 199642"/>
                      <a:gd name="connsiteX100" fmla="*/ 359418 w 371259"/>
                      <a:gd name="connsiteY100" fmla="*/ 75297 h 199642"/>
                      <a:gd name="connsiteX101" fmla="*/ 364358 w 371259"/>
                      <a:gd name="connsiteY101" fmla="*/ 53455 h 199642"/>
                      <a:gd name="connsiteX102" fmla="*/ 364358 w 371259"/>
                      <a:gd name="connsiteY102" fmla="*/ 53455 h 199642"/>
                      <a:gd name="connsiteX103" fmla="*/ 368645 w 371259"/>
                      <a:gd name="connsiteY103" fmla="*/ 43492 h 199642"/>
                      <a:gd name="connsiteX104" fmla="*/ 368645 w 371259"/>
                      <a:gd name="connsiteY104" fmla="*/ 43492 h 199642"/>
                      <a:gd name="connsiteX105" fmla="*/ 322150 w 371259"/>
                      <a:gd name="connsiteY105" fmla="*/ 37617 h 199642"/>
                      <a:gd name="connsiteX106" fmla="*/ 322150 w 371259"/>
                      <a:gd name="connsiteY106" fmla="*/ 37617 h 199642"/>
                      <a:gd name="connsiteX107" fmla="*/ 299847 w 371259"/>
                      <a:gd name="connsiteY107" fmla="*/ 17691 h 199642"/>
                      <a:gd name="connsiteX108" fmla="*/ 299847 w 371259"/>
                      <a:gd name="connsiteY108" fmla="*/ 17691 h 199642"/>
                      <a:gd name="connsiteX109" fmla="*/ 287497 w 371259"/>
                      <a:gd name="connsiteY109" fmla="*/ 1597 h 199642"/>
                      <a:gd name="connsiteX110" fmla="*/ 287497 w 371259"/>
                      <a:gd name="connsiteY110" fmla="*/ 1597 h 199642"/>
                      <a:gd name="connsiteX111" fmla="*/ 287497 w 371259"/>
                      <a:gd name="connsiteY111" fmla="*/ 830 h 199642"/>
                      <a:gd name="connsiteX112" fmla="*/ 287497 w 371259"/>
                      <a:gd name="connsiteY112" fmla="*/ 64 h 199642"/>
                      <a:gd name="connsiteX113" fmla="*/ 301663 w 371259"/>
                      <a:gd name="connsiteY113" fmla="*/ 17563 h 199642"/>
                      <a:gd name="connsiteX114" fmla="*/ 301663 w 371259"/>
                      <a:gd name="connsiteY114" fmla="*/ 17563 h 199642"/>
                      <a:gd name="connsiteX115" fmla="*/ 322368 w 371259"/>
                      <a:gd name="connsiteY115" fmla="*/ 36084 h 199642"/>
                      <a:gd name="connsiteX116" fmla="*/ 322368 w 371259"/>
                      <a:gd name="connsiteY116" fmla="*/ 36084 h 199642"/>
                      <a:gd name="connsiteX117" fmla="*/ 370170 w 371259"/>
                      <a:gd name="connsiteY117" fmla="*/ 42151 h 199642"/>
                      <a:gd name="connsiteX118" fmla="*/ 370170 w 371259"/>
                      <a:gd name="connsiteY118" fmla="*/ 42151 h 199642"/>
                      <a:gd name="connsiteX119" fmla="*/ 370824 w 371259"/>
                      <a:gd name="connsiteY119" fmla="*/ 42598 h 199642"/>
                      <a:gd name="connsiteX120" fmla="*/ 370824 w 371259"/>
                      <a:gd name="connsiteY120" fmla="*/ 42598 h 199642"/>
                      <a:gd name="connsiteX121" fmla="*/ 370824 w 371259"/>
                      <a:gd name="connsiteY121" fmla="*/ 43301 h 199642"/>
                      <a:gd name="connsiteX122" fmla="*/ 370824 w 371259"/>
                      <a:gd name="connsiteY122" fmla="*/ 43301 h 199642"/>
                      <a:gd name="connsiteX123" fmla="*/ 366102 w 371259"/>
                      <a:gd name="connsiteY123" fmla="*/ 54030 h 199642"/>
                      <a:gd name="connsiteX124" fmla="*/ 366102 w 371259"/>
                      <a:gd name="connsiteY124" fmla="*/ 54030 h 199642"/>
                      <a:gd name="connsiteX125" fmla="*/ 361234 w 371259"/>
                      <a:gd name="connsiteY125" fmla="*/ 75361 h 199642"/>
                      <a:gd name="connsiteX126" fmla="*/ 361234 w 371259"/>
                      <a:gd name="connsiteY126" fmla="*/ 75361 h 199642"/>
                      <a:gd name="connsiteX127" fmla="*/ 371260 w 371259"/>
                      <a:gd name="connsiteY127" fmla="*/ 97522 h 199642"/>
                      <a:gd name="connsiteX128" fmla="*/ 371260 w 371259"/>
                      <a:gd name="connsiteY128" fmla="*/ 97522 h 199642"/>
                      <a:gd name="connsiteX129" fmla="*/ 367264 w 371259"/>
                      <a:gd name="connsiteY129" fmla="*/ 106783 h 199642"/>
                      <a:gd name="connsiteX130" fmla="*/ 367264 w 371259"/>
                      <a:gd name="connsiteY130" fmla="*/ 106783 h 199642"/>
                      <a:gd name="connsiteX131" fmla="*/ 278053 w 371259"/>
                      <a:gd name="connsiteY131" fmla="*/ 151552 h 199642"/>
                      <a:gd name="connsiteX132" fmla="*/ 278053 w 371259"/>
                      <a:gd name="connsiteY132" fmla="*/ 151552 h 199642"/>
                      <a:gd name="connsiteX133" fmla="*/ 269843 w 371259"/>
                      <a:gd name="connsiteY133" fmla="*/ 174416 h 199642"/>
                      <a:gd name="connsiteX134" fmla="*/ 269843 w 371259"/>
                      <a:gd name="connsiteY134" fmla="*/ 174416 h 199642"/>
                      <a:gd name="connsiteX135" fmla="*/ 270207 w 371259"/>
                      <a:gd name="connsiteY135" fmla="*/ 181824 h 199642"/>
                      <a:gd name="connsiteX136" fmla="*/ 270207 w 371259"/>
                      <a:gd name="connsiteY136" fmla="*/ 181824 h 199642"/>
                      <a:gd name="connsiteX137" fmla="*/ 247686 w 371259"/>
                      <a:gd name="connsiteY137" fmla="*/ 193448 h 199642"/>
                      <a:gd name="connsiteX138" fmla="*/ 247686 w 371259"/>
                      <a:gd name="connsiteY138" fmla="*/ 193448 h 199642"/>
                      <a:gd name="connsiteX139" fmla="*/ 203370 w 371259"/>
                      <a:gd name="connsiteY139" fmla="*/ 196833 h 199642"/>
                      <a:gd name="connsiteX140" fmla="*/ 203370 w 371259"/>
                      <a:gd name="connsiteY140" fmla="*/ 196833 h 199642"/>
                      <a:gd name="connsiteX141" fmla="*/ 164431 w 371259"/>
                      <a:gd name="connsiteY141" fmla="*/ 185848 h 199642"/>
                      <a:gd name="connsiteX142" fmla="*/ 164431 w 371259"/>
                      <a:gd name="connsiteY142" fmla="*/ 185848 h 199642"/>
                      <a:gd name="connsiteX143" fmla="*/ 174021 w 371259"/>
                      <a:gd name="connsiteY143" fmla="*/ 172628 h 199642"/>
                      <a:gd name="connsiteX144" fmla="*/ 174021 w 371259"/>
                      <a:gd name="connsiteY144" fmla="*/ 172628 h 199642"/>
                      <a:gd name="connsiteX145" fmla="*/ 171478 w 371259"/>
                      <a:gd name="connsiteY145" fmla="*/ 169051 h 199642"/>
                      <a:gd name="connsiteX146" fmla="*/ 171478 w 371259"/>
                      <a:gd name="connsiteY146" fmla="*/ 169051 h 199642"/>
                      <a:gd name="connsiteX147" fmla="*/ 161670 w 371259"/>
                      <a:gd name="connsiteY147" fmla="*/ 165858 h 199642"/>
                      <a:gd name="connsiteX148" fmla="*/ 161670 w 371259"/>
                      <a:gd name="connsiteY148" fmla="*/ 165858 h 199642"/>
                      <a:gd name="connsiteX149" fmla="*/ 143072 w 371259"/>
                      <a:gd name="connsiteY149" fmla="*/ 178695 h 199642"/>
                      <a:gd name="connsiteX150" fmla="*/ 143072 w 371259"/>
                      <a:gd name="connsiteY150" fmla="*/ 178695 h 199642"/>
                      <a:gd name="connsiteX151" fmla="*/ 150919 w 371259"/>
                      <a:gd name="connsiteY151" fmla="*/ 192362 h 199642"/>
                      <a:gd name="connsiteX152" fmla="*/ 150919 w 371259"/>
                      <a:gd name="connsiteY152" fmla="*/ 192362 h 199642"/>
                      <a:gd name="connsiteX153" fmla="*/ 148085 w 371259"/>
                      <a:gd name="connsiteY153" fmla="*/ 196833 h 199642"/>
                      <a:gd name="connsiteX154" fmla="*/ 148085 w 371259"/>
                      <a:gd name="connsiteY154" fmla="*/ 196833 h 199642"/>
                      <a:gd name="connsiteX155" fmla="*/ 141983 w 371259"/>
                      <a:gd name="connsiteY155" fmla="*/ 199196 h 199642"/>
                      <a:gd name="connsiteX156" fmla="*/ 141983 w 371259"/>
                      <a:gd name="connsiteY156" fmla="*/ 199196 h 199642"/>
                      <a:gd name="connsiteX157" fmla="*/ 128616 w 371259"/>
                      <a:gd name="connsiteY157" fmla="*/ 195555 h 199642"/>
                      <a:gd name="connsiteX158" fmla="*/ 128616 w 371259"/>
                      <a:gd name="connsiteY158" fmla="*/ 195555 h 199642"/>
                      <a:gd name="connsiteX159" fmla="*/ 125274 w 371259"/>
                      <a:gd name="connsiteY159" fmla="*/ 196896 h 199642"/>
                      <a:gd name="connsiteX160" fmla="*/ 125274 w 371259"/>
                      <a:gd name="connsiteY160" fmla="*/ 196896 h 199642"/>
                      <a:gd name="connsiteX161" fmla="*/ 117936 w 371259"/>
                      <a:gd name="connsiteY161" fmla="*/ 199643 h 199642"/>
                      <a:gd name="connsiteX162" fmla="*/ 117936 w 371259"/>
                      <a:gd name="connsiteY162" fmla="*/ 199643 h 199642"/>
                      <a:gd name="connsiteX163" fmla="*/ 103334 w 371259"/>
                      <a:gd name="connsiteY163" fmla="*/ 193065 h 199642"/>
                      <a:gd name="connsiteX164" fmla="*/ 103334 w 371259"/>
                      <a:gd name="connsiteY164" fmla="*/ 193065 h 1996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Lst>
                    <a:rect l="l" t="t" r="r" b="b"/>
                    <a:pathLst>
                      <a:path w="371259" h="199642">
                        <a:moveTo>
                          <a:pt x="103334" y="193065"/>
                        </a:moveTo>
                        <a:cubicBezTo>
                          <a:pt x="101009" y="190893"/>
                          <a:pt x="91710" y="187955"/>
                          <a:pt x="82847" y="187955"/>
                        </a:cubicBezTo>
                        <a:lnTo>
                          <a:pt x="82847" y="187955"/>
                        </a:lnTo>
                        <a:cubicBezTo>
                          <a:pt x="77108" y="187955"/>
                          <a:pt x="71587" y="189169"/>
                          <a:pt x="68027" y="192298"/>
                        </a:cubicBezTo>
                        <a:lnTo>
                          <a:pt x="68027" y="192298"/>
                        </a:lnTo>
                        <a:cubicBezTo>
                          <a:pt x="63959" y="195875"/>
                          <a:pt x="59963" y="197471"/>
                          <a:pt x="56476" y="197471"/>
                        </a:cubicBezTo>
                        <a:lnTo>
                          <a:pt x="56476" y="197471"/>
                        </a:lnTo>
                        <a:cubicBezTo>
                          <a:pt x="51245" y="197471"/>
                          <a:pt x="47758" y="193703"/>
                          <a:pt x="47758" y="188530"/>
                        </a:cubicBezTo>
                        <a:lnTo>
                          <a:pt x="47758" y="188530"/>
                        </a:lnTo>
                        <a:cubicBezTo>
                          <a:pt x="47758" y="185656"/>
                          <a:pt x="46814" y="183293"/>
                          <a:pt x="45216" y="181633"/>
                        </a:cubicBezTo>
                        <a:lnTo>
                          <a:pt x="45216" y="181633"/>
                        </a:lnTo>
                        <a:cubicBezTo>
                          <a:pt x="44925" y="181313"/>
                          <a:pt x="44925" y="180866"/>
                          <a:pt x="45216" y="180547"/>
                        </a:cubicBezTo>
                        <a:lnTo>
                          <a:pt x="45216" y="180547"/>
                        </a:lnTo>
                        <a:cubicBezTo>
                          <a:pt x="48848" y="176907"/>
                          <a:pt x="52408" y="172372"/>
                          <a:pt x="52335" y="169690"/>
                        </a:cubicBezTo>
                        <a:lnTo>
                          <a:pt x="52335" y="169690"/>
                        </a:lnTo>
                        <a:cubicBezTo>
                          <a:pt x="52335" y="168860"/>
                          <a:pt x="52117" y="168285"/>
                          <a:pt x="51536" y="167774"/>
                        </a:cubicBezTo>
                        <a:lnTo>
                          <a:pt x="51536" y="167774"/>
                        </a:lnTo>
                        <a:cubicBezTo>
                          <a:pt x="45797" y="162729"/>
                          <a:pt x="40493" y="158897"/>
                          <a:pt x="21605" y="158897"/>
                        </a:cubicBezTo>
                        <a:lnTo>
                          <a:pt x="21605" y="158897"/>
                        </a:lnTo>
                        <a:cubicBezTo>
                          <a:pt x="4605" y="159024"/>
                          <a:pt x="6567" y="153532"/>
                          <a:pt x="174" y="146124"/>
                        </a:cubicBezTo>
                        <a:lnTo>
                          <a:pt x="174" y="146124"/>
                        </a:lnTo>
                        <a:cubicBezTo>
                          <a:pt x="28" y="145932"/>
                          <a:pt x="-44" y="145677"/>
                          <a:pt x="28" y="145485"/>
                        </a:cubicBezTo>
                        <a:lnTo>
                          <a:pt x="28" y="145485"/>
                        </a:lnTo>
                        <a:cubicBezTo>
                          <a:pt x="101" y="145229"/>
                          <a:pt x="246" y="145038"/>
                          <a:pt x="464" y="144974"/>
                        </a:cubicBezTo>
                        <a:lnTo>
                          <a:pt x="464" y="144974"/>
                        </a:lnTo>
                        <a:cubicBezTo>
                          <a:pt x="17319" y="135905"/>
                          <a:pt x="52117" y="119428"/>
                          <a:pt x="88732" y="115979"/>
                        </a:cubicBezTo>
                        <a:lnTo>
                          <a:pt x="88732" y="115979"/>
                        </a:lnTo>
                        <a:cubicBezTo>
                          <a:pt x="139585" y="111125"/>
                          <a:pt x="166320" y="115915"/>
                          <a:pt x="196469" y="101035"/>
                        </a:cubicBezTo>
                        <a:lnTo>
                          <a:pt x="196469" y="101035"/>
                        </a:lnTo>
                        <a:cubicBezTo>
                          <a:pt x="227344" y="85835"/>
                          <a:pt x="237660" y="87687"/>
                          <a:pt x="241220" y="68336"/>
                        </a:cubicBezTo>
                        <a:lnTo>
                          <a:pt x="241220" y="68336"/>
                        </a:lnTo>
                        <a:cubicBezTo>
                          <a:pt x="245070" y="48346"/>
                          <a:pt x="261634" y="383"/>
                          <a:pt x="287352" y="0"/>
                        </a:cubicBezTo>
                        <a:lnTo>
                          <a:pt x="287352" y="0"/>
                        </a:lnTo>
                        <a:lnTo>
                          <a:pt x="287352" y="766"/>
                        </a:lnTo>
                        <a:lnTo>
                          <a:pt x="287352" y="1533"/>
                        </a:lnTo>
                        <a:cubicBezTo>
                          <a:pt x="264177" y="1150"/>
                          <a:pt x="246523" y="48793"/>
                          <a:pt x="243036" y="68527"/>
                        </a:cubicBezTo>
                        <a:lnTo>
                          <a:pt x="243036" y="68527"/>
                        </a:lnTo>
                        <a:cubicBezTo>
                          <a:pt x="239331" y="88837"/>
                          <a:pt x="227635" y="87495"/>
                          <a:pt x="197413" y="102376"/>
                        </a:cubicBezTo>
                        <a:lnTo>
                          <a:pt x="197413" y="102376"/>
                        </a:lnTo>
                        <a:cubicBezTo>
                          <a:pt x="166538" y="117576"/>
                          <a:pt x="139513" y="112658"/>
                          <a:pt x="88950" y="117512"/>
                        </a:cubicBezTo>
                        <a:lnTo>
                          <a:pt x="88950" y="117512"/>
                        </a:lnTo>
                        <a:cubicBezTo>
                          <a:pt x="53425" y="120897"/>
                          <a:pt x="19353" y="136799"/>
                          <a:pt x="2281" y="145868"/>
                        </a:cubicBezTo>
                        <a:lnTo>
                          <a:pt x="2281" y="145868"/>
                        </a:lnTo>
                        <a:cubicBezTo>
                          <a:pt x="8674" y="153596"/>
                          <a:pt x="5622" y="157109"/>
                          <a:pt x="21678" y="157300"/>
                        </a:cubicBezTo>
                        <a:lnTo>
                          <a:pt x="21678" y="157300"/>
                        </a:lnTo>
                        <a:cubicBezTo>
                          <a:pt x="40711" y="157236"/>
                          <a:pt x="47032" y="161515"/>
                          <a:pt x="52844" y="166688"/>
                        </a:cubicBezTo>
                        <a:lnTo>
                          <a:pt x="52844" y="166688"/>
                        </a:lnTo>
                        <a:cubicBezTo>
                          <a:pt x="53788" y="167519"/>
                          <a:pt x="54224" y="168604"/>
                          <a:pt x="54224" y="169690"/>
                        </a:cubicBezTo>
                        <a:lnTo>
                          <a:pt x="54224" y="169690"/>
                        </a:lnTo>
                        <a:cubicBezTo>
                          <a:pt x="54151" y="173202"/>
                          <a:pt x="50664" y="177418"/>
                          <a:pt x="47177" y="181122"/>
                        </a:cubicBezTo>
                        <a:lnTo>
                          <a:pt x="47177" y="181122"/>
                        </a:lnTo>
                        <a:cubicBezTo>
                          <a:pt x="48848" y="183102"/>
                          <a:pt x="49647" y="185656"/>
                          <a:pt x="49647" y="188530"/>
                        </a:cubicBezTo>
                        <a:lnTo>
                          <a:pt x="49647" y="188530"/>
                        </a:lnTo>
                        <a:cubicBezTo>
                          <a:pt x="49720" y="193128"/>
                          <a:pt x="52480" y="195875"/>
                          <a:pt x="56549" y="195875"/>
                        </a:cubicBezTo>
                        <a:lnTo>
                          <a:pt x="56549" y="195875"/>
                        </a:lnTo>
                        <a:cubicBezTo>
                          <a:pt x="59382" y="195875"/>
                          <a:pt x="62942" y="194533"/>
                          <a:pt x="66792" y="191149"/>
                        </a:cubicBezTo>
                        <a:lnTo>
                          <a:pt x="66792" y="191149"/>
                        </a:lnTo>
                        <a:cubicBezTo>
                          <a:pt x="70860" y="187572"/>
                          <a:pt x="76890" y="186359"/>
                          <a:pt x="82920" y="186359"/>
                        </a:cubicBezTo>
                        <a:lnTo>
                          <a:pt x="82920" y="186359"/>
                        </a:lnTo>
                        <a:cubicBezTo>
                          <a:pt x="92292" y="186423"/>
                          <a:pt x="101590" y="189233"/>
                          <a:pt x="104714" y="191915"/>
                        </a:cubicBezTo>
                        <a:lnTo>
                          <a:pt x="104714" y="191915"/>
                        </a:lnTo>
                        <a:cubicBezTo>
                          <a:pt x="107620" y="194533"/>
                          <a:pt x="112996" y="197791"/>
                          <a:pt x="117718" y="197791"/>
                        </a:cubicBezTo>
                        <a:lnTo>
                          <a:pt x="117718" y="197791"/>
                        </a:lnTo>
                        <a:cubicBezTo>
                          <a:pt x="119898" y="197791"/>
                          <a:pt x="121932" y="197152"/>
                          <a:pt x="123821" y="195555"/>
                        </a:cubicBezTo>
                        <a:lnTo>
                          <a:pt x="123821" y="195555"/>
                        </a:lnTo>
                        <a:cubicBezTo>
                          <a:pt x="125201" y="194278"/>
                          <a:pt x="126872" y="193767"/>
                          <a:pt x="128470" y="193767"/>
                        </a:cubicBezTo>
                        <a:lnTo>
                          <a:pt x="128470" y="193767"/>
                        </a:lnTo>
                        <a:cubicBezTo>
                          <a:pt x="133120" y="193831"/>
                          <a:pt x="137697" y="197535"/>
                          <a:pt x="141838" y="197471"/>
                        </a:cubicBezTo>
                        <a:lnTo>
                          <a:pt x="141838" y="197471"/>
                        </a:lnTo>
                        <a:cubicBezTo>
                          <a:pt x="143436" y="197471"/>
                          <a:pt x="144961" y="197024"/>
                          <a:pt x="146632" y="195555"/>
                        </a:cubicBezTo>
                        <a:lnTo>
                          <a:pt x="146632" y="195555"/>
                        </a:lnTo>
                        <a:cubicBezTo>
                          <a:pt x="148448" y="194023"/>
                          <a:pt x="148957" y="192937"/>
                          <a:pt x="148884" y="192234"/>
                        </a:cubicBezTo>
                        <a:lnTo>
                          <a:pt x="148884" y="192234"/>
                        </a:lnTo>
                        <a:cubicBezTo>
                          <a:pt x="149393" y="189807"/>
                          <a:pt x="141111" y="187508"/>
                          <a:pt x="141038" y="178567"/>
                        </a:cubicBezTo>
                        <a:lnTo>
                          <a:pt x="141038" y="178567"/>
                        </a:lnTo>
                        <a:cubicBezTo>
                          <a:pt x="141111" y="170073"/>
                          <a:pt x="151790" y="164134"/>
                          <a:pt x="161452" y="164134"/>
                        </a:cubicBezTo>
                        <a:lnTo>
                          <a:pt x="161452" y="164134"/>
                        </a:lnTo>
                        <a:cubicBezTo>
                          <a:pt x="165593" y="164134"/>
                          <a:pt x="169589" y="165219"/>
                          <a:pt x="172495" y="167838"/>
                        </a:cubicBezTo>
                        <a:lnTo>
                          <a:pt x="172495" y="167838"/>
                        </a:lnTo>
                        <a:cubicBezTo>
                          <a:pt x="174602" y="169690"/>
                          <a:pt x="175546" y="171095"/>
                          <a:pt x="175619" y="172564"/>
                        </a:cubicBezTo>
                        <a:lnTo>
                          <a:pt x="175619" y="172564"/>
                        </a:lnTo>
                        <a:cubicBezTo>
                          <a:pt x="174965" y="177418"/>
                          <a:pt x="165957" y="177354"/>
                          <a:pt x="166029" y="185784"/>
                        </a:cubicBezTo>
                        <a:lnTo>
                          <a:pt x="166029" y="185784"/>
                        </a:lnTo>
                        <a:cubicBezTo>
                          <a:pt x="165957" y="188658"/>
                          <a:pt x="169516" y="191085"/>
                          <a:pt x="176273" y="192745"/>
                        </a:cubicBezTo>
                        <a:lnTo>
                          <a:pt x="176273" y="192745"/>
                        </a:lnTo>
                        <a:cubicBezTo>
                          <a:pt x="182956" y="194342"/>
                          <a:pt x="192401" y="195172"/>
                          <a:pt x="203225" y="195172"/>
                        </a:cubicBezTo>
                        <a:lnTo>
                          <a:pt x="203225" y="195172"/>
                        </a:lnTo>
                        <a:cubicBezTo>
                          <a:pt x="216665" y="195172"/>
                          <a:pt x="232212" y="193959"/>
                          <a:pt x="247322" y="191787"/>
                        </a:cubicBezTo>
                        <a:lnTo>
                          <a:pt x="247322" y="191787"/>
                        </a:lnTo>
                        <a:cubicBezTo>
                          <a:pt x="266574" y="188850"/>
                          <a:pt x="268245" y="186678"/>
                          <a:pt x="268318" y="181697"/>
                        </a:cubicBezTo>
                        <a:lnTo>
                          <a:pt x="268318" y="181697"/>
                        </a:lnTo>
                        <a:cubicBezTo>
                          <a:pt x="268318" y="179781"/>
                          <a:pt x="267954" y="177290"/>
                          <a:pt x="267954" y="174288"/>
                        </a:cubicBezTo>
                        <a:lnTo>
                          <a:pt x="267954" y="174288"/>
                        </a:lnTo>
                        <a:cubicBezTo>
                          <a:pt x="267954" y="168668"/>
                          <a:pt x="269262" y="161004"/>
                          <a:pt x="276454" y="150594"/>
                        </a:cubicBezTo>
                        <a:lnTo>
                          <a:pt x="276454" y="150594"/>
                        </a:lnTo>
                        <a:cubicBezTo>
                          <a:pt x="298176" y="119364"/>
                          <a:pt x="351790" y="125687"/>
                          <a:pt x="365666" y="105825"/>
                        </a:cubicBezTo>
                        <a:lnTo>
                          <a:pt x="365666" y="105825"/>
                        </a:lnTo>
                        <a:cubicBezTo>
                          <a:pt x="368427" y="101929"/>
                          <a:pt x="369444" y="99310"/>
                          <a:pt x="369444" y="97458"/>
                        </a:cubicBezTo>
                        <a:lnTo>
                          <a:pt x="369444" y="97458"/>
                        </a:lnTo>
                        <a:cubicBezTo>
                          <a:pt x="369807" y="91774"/>
                          <a:pt x="359491" y="89986"/>
                          <a:pt x="359418" y="75297"/>
                        </a:cubicBezTo>
                        <a:lnTo>
                          <a:pt x="359418" y="75297"/>
                        </a:lnTo>
                        <a:cubicBezTo>
                          <a:pt x="359418" y="69996"/>
                          <a:pt x="360799" y="62971"/>
                          <a:pt x="364358" y="53455"/>
                        </a:cubicBezTo>
                        <a:lnTo>
                          <a:pt x="364358" y="53455"/>
                        </a:lnTo>
                        <a:cubicBezTo>
                          <a:pt x="365666" y="49943"/>
                          <a:pt x="367119" y="46622"/>
                          <a:pt x="368645" y="43492"/>
                        </a:cubicBezTo>
                        <a:lnTo>
                          <a:pt x="368645" y="43492"/>
                        </a:lnTo>
                        <a:cubicBezTo>
                          <a:pt x="359491" y="41960"/>
                          <a:pt x="343654" y="39597"/>
                          <a:pt x="322150" y="37617"/>
                        </a:cubicBezTo>
                        <a:lnTo>
                          <a:pt x="322150" y="37617"/>
                        </a:lnTo>
                        <a:cubicBezTo>
                          <a:pt x="303988" y="36084"/>
                          <a:pt x="300937" y="26312"/>
                          <a:pt x="299847" y="17691"/>
                        </a:cubicBezTo>
                        <a:lnTo>
                          <a:pt x="299847" y="17691"/>
                        </a:lnTo>
                        <a:cubicBezTo>
                          <a:pt x="298467" y="8877"/>
                          <a:pt x="298903" y="1661"/>
                          <a:pt x="287497" y="1597"/>
                        </a:cubicBezTo>
                        <a:lnTo>
                          <a:pt x="287497" y="1597"/>
                        </a:lnTo>
                        <a:lnTo>
                          <a:pt x="287497" y="830"/>
                        </a:lnTo>
                        <a:lnTo>
                          <a:pt x="287497" y="64"/>
                        </a:lnTo>
                        <a:cubicBezTo>
                          <a:pt x="300501" y="64"/>
                          <a:pt x="300573" y="9197"/>
                          <a:pt x="301663" y="17563"/>
                        </a:cubicBezTo>
                        <a:lnTo>
                          <a:pt x="301663" y="17563"/>
                        </a:lnTo>
                        <a:cubicBezTo>
                          <a:pt x="302971" y="26121"/>
                          <a:pt x="305078" y="34423"/>
                          <a:pt x="322368" y="36084"/>
                        </a:cubicBezTo>
                        <a:lnTo>
                          <a:pt x="322368" y="36084"/>
                        </a:lnTo>
                        <a:cubicBezTo>
                          <a:pt x="344889" y="38128"/>
                          <a:pt x="361234" y="40618"/>
                          <a:pt x="370170" y="42151"/>
                        </a:cubicBezTo>
                        <a:lnTo>
                          <a:pt x="370170" y="42151"/>
                        </a:lnTo>
                        <a:cubicBezTo>
                          <a:pt x="370461" y="42215"/>
                          <a:pt x="370679" y="42343"/>
                          <a:pt x="370824" y="42598"/>
                        </a:cubicBezTo>
                        <a:lnTo>
                          <a:pt x="370824" y="42598"/>
                        </a:lnTo>
                        <a:cubicBezTo>
                          <a:pt x="370969" y="42790"/>
                          <a:pt x="370969" y="43045"/>
                          <a:pt x="370824" y="43301"/>
                        </a:cubicBezTo>
                        <a:lnTo>
                          <a:pt x="370824" y="43301"/>
                        </a:lnTo>
                        <a:cubicBezTo>
                          <a:pt x="369153" y="46685"/>
                          <a:pt x="367555" y="50198"/>
                          <a:pt x="366102" y="54030"/>
                        </a:cubicBezTo>
                        <a:lnTo>
                          <a:pt x="366102" y="54030"/>
                        </a:lnTo>
                        <a:cubicBezTo>
                          <a:pt x="362542" y="63482"/>
                          <a:pt x="361234" y="70316"/>
                          <a:pt x="361234" y="75361"/>
                        </a:cubicBezTo>
                        <a:lnTo>
                          <a:pt x="361234" y="75361"/>
                        </a:lnTo>
                        <a:cubicBezTo>
                          <a:pt x="361162" y="89347"/>
                          <a:pt x="370897" y="89986"/>
                          <a:pt x="371260" y="97522"/>
                        </a:cubicBezTo>
                        <a:lnTo>
                          <a:pt x="371260" y="97522"/>
                        </a:lnTo>
                        <a:cubicBezTo>
                          <a:pt x="371260" y="99885"/>
                          <a:pt x="370098" y="102759"/>
                          <a:pt x="367264" y="106783"/>
                        </a:cubicBezTo>
                        <a:lnTo>
                          <a:pt x="367264" y="106783"/>
                        </a:lnTo>
                        <a:cubicBezTo>
                          <a:pt x="351790" y="127730"/>
                          <a:pt x="298757" y="121152"/>
                          <a:pt x="278053" y="151552"/>
                        </a:cubicBezTo>
                        <a:lnTo>
                          <a:pt x="278053" y="151552"/>
                        </a:lnTo>
                        <a:cubicBezTo>
                          <a:pt x="271006" y="161771"/>
                          <a:pt x="269843" y="168987"/>
                          <a:pt x="269843" y="174416"/>
                        </a:cubicBezTo>
                        <a:lnTo>
                          <a:pt x="269843" y="174416"/>
                        </a:lnTo>
                        <a:cubicBezTo>
                          <a:pt x="269843" y="177354"/>
                          <a:pt x="270207" y="179717"/>
                          <a:pt x="270207" y="181824"/>
                        </a:cubicBezTo>
                        <a:lnTo>
                          <a:pt x="270207" y="181824"/>
                        </a:lnTo>
                        <a:cubicBezTo>
                          <a:pt x="270279" y="187764"/>
                          <a:pt x="266792" y="190829"/>
                          <a:pt x="247686" y="193448"/>
                        </a:cubicBezTo>
                        <a:lnTo>
                          <a:pt x="247686" y="193448"/>
                        </a:lnTo>
                        <a:cubicBezTo>
                          <a:pt x="232502" y="195619"/>
                          <a:pt x="216883" y="196833"/>
                          <a:pt x="203370" y="196833"/>
                        </a:cubicBezTo>
                        <a:lnTo>
                          <a:pt x="203370" y="196833"/>
                        </a:lnTo>
                        <a:cubicBezTo>
                          <a:pt x="181576" y="196705"/>
                          <a:pt x="164867" y="194150"/>
                          <a:pt x="164431" y="185848"/>
                        </a:cubicBezTo>
                        <a:lnTo>
                          <a:pt x="164431" y="185848"/>
                        </a:lnTo>
                        <a:cubicBezTo>
                          <a:pt x="164576" y="176460"/>
                          <a:pt x="174674" y="175055"/>
                          <a:pt x="174021" y="172628"/>
                        </a:cubicBezTo>
                        <a:lnTo>
                          <a:pt x="174021" y="172628"/>
                        </a:lnTo>
                        <a:cubicBezTo>
                          <a:pt x="174021" y="171989"/>
                          <a:pt x="173439" y="170776"/>
                          <a:pt x="171478" y="169051"/>
                        </a:cubicBezTo>
                        <a:lnTo>
                          <a:pt x="171478" y="169051"/>
                        </a:lnTo>
                        <a:cubicBezTo>
                          <a:pt x="168935" y="166816"/>
                          <a:pt x="165448" y="165858"/>
                          <a:pt x="161670" y="165858"/>
                        </a:cubicBezTo>
                        <a:lnTo>
                          <a:pt x="161670" y="165858"/>
                        </a:lnTo>
                        <a:cubicBezTo>
                          <a:pt x="152735" y="165858"/>
                          <a:pt x="143072" y="171606"/>
                          <a:pt x="143072" y="178695"/>
                        </a:cubicBezTo>
                        <a:lnTo>
                          <a:pt x="143072" y="178695"/>
                        </a:lnTo>
                        <a:cubicBezTo>
                          <a:pt x="143000" y="186806"/>
                          <a:pt x="150410" y="187828"/>
                          <a:pt x="150919" y="192362"/>
                        </a:cubicBezTo>
                        <a:lnTo>
                          <a:pt x="150919" y="192362"/>
                        </a:lnTo>
                        <a:cubicBezTo>
                          <a:pt x="150919" y="193767"/>
                          <a:pt x="150047" y="195108"/>
                          <a:pt x="148085" y="196833"/>
                        </a:cubicBezTo>
                        <a:lnTo>
                          <a:pt x="148085" y="196833"/>
                        </a:lnTo>
                        <a:cubicBezTo>
                          <a:pt x="146124" y="198557"/>
                          <a:pt x="144017" y="199196"/>
                          <a:pt x="141983" y="199196"/>
                        </a:cubicBezTo>
                        <a:lnTo>
                          <a:pt x="141983" y="199196"/>
                        </a:lnTo>
                        <a:cubicBezTo>
                          <a:pt x="136897" y="199132"/>
                          <a:pt x="132248" y="195428"/>
                          <a:pt x="128616" y="195555"/>
                        </a:cubicBezTo>
                        <a:lnTo>
                          <a:pt x="128616" y="195555"/>
                        </a:lnTo>
                        <a:cubicBezTo>
                          <a:pt x="127453" y="195555"/>
                          <a:pt x="126436" y="195875"/>
                          <a:pt x="125274" y="196896"/>
                        </a:cubicBezTo>
                        <a:lnTo>
                          <a:pt x="125274" y="196896"/>
                        </a:lnTo>
                        <a:cubicBezTo>
                          <a:pt x="123094" y="198812"/>
                          <a:pt x="120479" y="199643"/>
                          <a:pt x="117936" y="199643"/>
                        </a:cubicBezTo>
                        <a:lnTo>
                          <a:pt x="117936" y="199643"/>
                        </a:lnTo>
                        <a:cubicBezTo>
                          <a:pt x="111979" y="199387"/>
                          <a:pt x="106530" y="195875"/>
                          <a:pt x="103334" y="193065"/>
                        </a:cubicBezTo>
                        <a:lnTo>
                          <a:pt x="103334" y="193065"/>
                        </a:lnTo>
                        <a:close/>
                      </a:path>
                    </a:pathLst>
                  </a:custGeom>
                  <a:solidFill>
                    <a:srgbClr val="673A8E"/>
                  </a:solidFill>
                  <a:ln w="7260" cap="flat">
                    <a:noFill/>
                    <a:prstDash val="solid"/>
                    <a:miter/>
                  </a:ln>
                </xdr:spPr>
                <xdr:txBody>
                  <a:bodyPr rtlCol="0" anchor="ctr"/>
                  <a:lstStyle/>
                  <a:p>
                    <a:endParaRPr lang="pt-BR"/>
                  </a:p>
                </xdr:txBody>
              </xdr:sp>
            </xdr:grpSp>
            <xdr:grpSp>
              <xdr:nvGrpSpPr>
                <xdr:cNvPr id="57" name="Gráfico 53">
                  <a:extLst>
                    <a:ext uri="{FF2B5EF4-FFF2-40B4-BE49-F238E27FC236}">
                      <a16:creationId xmlns:a16="http://schemas.microsoft.com/office/drawing/2014/main" id="{740864AE-6DF9-DCF2-ECE7-0286A50623A1}"/>
                    </a:ext>
                  </a:extLst>
                </xdr:cNvPr>
                <xdr:cNvGrpSpPr/>
              </xdr:nvGrpSpPr>
              <xdr:grpSpPr>
                <a:xfrm>
                  <a:off x="13496024" y="8683271"/>
                  <a:ext cx="211768" cy="303231"/>
                  <a:chOff x="13496024" y="8683271"/>
                  <a:chExt cx="211768" cy="303231"/>
                </a:xfrm>
                <a:solidFill>
                  <a:srgbClr val="DADADA"/>
                </a:solidFill>
              </xdr:grpSpPr>
              <xdr:sp macro="" textlink="">
                <xdr:nvSpPr>
                  <xdr:cNvPr id="121" name="Freeform: Shape 120">
                    <a:extLst>
                      <a:ext uri="{FF2B5EF4-FFF2-40B4-BE49-F238E27FC236}">
                        <a16:creationId xmlns:a16="http://schemas.microsoft.com/office/drawing/2014/main" id="{6B985A3C-AEF8-FA61-3C55-9E3CEDD932EE}"/>
                      </a:ext>
                    </a:extLst>
                  </xdr:cNvPr>
                  <xdr:cNvSpPr/>
                </xdr:nvSpPr>
                <xdr:spPr>
                  <a:xfrm>
                    <a:off x="13496982" y="8684111"/>
                    <a:ext cx="209939" cy="301434"/>
                  </a:xfrm>
                  <a:custGeom>
                    <a:avLst/>
                    <a:gdLst>
                      <a:gd name="connsiteX0" fmla="*/ 104890 w 209939"/>
                      <a:gd name="connsiteY0" fmla="*/ 9123 h 301434"/>
                      <a:gd name="connsiteX1" fmla="*/ 65806 w 209939"/>
                      <a:gd name="connsiteY1" fmla="*/ 39204 h 301434"/>
                      <a:gd name="connsiteX2" fmla="*/ 89634 w 209939"/>
                      <a:gd name="connsiteY2" fmla="*/ 79503 h 301434"/>
                      <a:gd name="connsiteX3" fmla="*/ 60938 w 209939"/>
                      <a:gd name="connsiteY3" fmla="*/ 82696 h 301434"/>
                      <a:gd name="connsiteX4" fmla="*/ 91450 w 209939"/>
                      <a:gd name="connsiteY4" fmla="*/ 119227 h 301434"/>
                      <a:gd name="connsiteX5" fmla="*/ 59703 w 209939"/>
                      <a:gd name="connsiteY5" fmla="*/ 182070 h 301434"/>
                      <a:gd name="connsiteX6" fmla="*/ 18149 w 209939"/>
                      <a:gd name="connsiteY6" fmla="*/ 206786 h 301434"/>
                      <a:gd name="connsiteX7" fmla="*/ 204 w 209939"/>
                      <a:gd name="connsiteY7" fmla="*/ 259411 h 301434"/>
                      <a:gd name="connsiteX8" fmla="*/ 495 w 209939"/>
                      <a:gd name="connsiteY8" fmla="*/ 259411 h 301434"/>
                      <a:gd name="connsiteX9" fmla="*/ 35293 w 209939"/>
                      <a:gd name="connsiteY9" fmla="*/ 295367 h 301434"/>
                      <a:gd name="connsiteX10" fmla="*/ 83023 w 209939"/>
                      <a:gd name="connsiteY10" fmla="*/ 301434 h 301434"/>
                      <a:gd name="connsiteX11" fmla="*/ 155235 w 209939"/>
                      <a:gd name="connsiteY11" fmla="*/ 209085 h 301434"/>
                      <a:gd name="connsiteX12" fmla="*/ 202457 w 209939"/>
                      <a:gd name="connsiteY12" fmla="*/ 143240 h 301434"/>
                      <a:gd name="connsiteX13" fmla="*/ 207324 w 209939"/>
                      <a:gd name="connsiteY13" fmla="*/ 46931 h 301434"/>
                      <a:gd name="connsiteX14" fmla="*/ 209939 w 209939"/>
                      <a:gd name="connsiteY14" fmla="*/ 37607 h 301434"/>
                      <a:gd name="connsiteX15" fmla="*/ 148915 w 209939"/>
                      <a:gd name="connsiteY15" fmla="*/ 565 h 301434"/>
                      <a:gd name="connsiteX16" fmla="*/ 104890 w 209939"/>
                      <a:gd name="connsiteY16" fmla="*/ 9123 h 3014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09939" h="301434">
                        <a:moveTo>
                          <a:pt x="104890" y="9123"/>
                        </a:moveTo>
                        <a:cubicBezTo>
                          <a:pt x="91450" y="12891"/>
                          <a:pt x="65806" y="20938"/>
                          <a:pt x="65806" y="39204"/>
                        </a:cubicBezTo>
                        <a:cubicBezTo>
                          <a:pt x="65806" y="57469"/>
                          <a:pt x="92686" y="68773"/>
                          <a:pt x="89634" y="79503"/>
                        </a:cubicBezTo>
                        <a:cubicBezTo>
                          <a:pt x="86583" y="90232"/>
                          <a:pt x="60938" y="68262"/>
                          <a:pt x="60938" y="82696"/>
                        </a:cubicBezTo>
                        <a:cubicBezTo>
                          <a:pt x="60938" y="97193"/>
                          <a:pt x="91450" y="96682"/>
                          <a:pt x="91450" y="119227"/>
                        </a:cubicBezTo>
                        <a:cubicBezTo>
                          <a:pt x="91450" y="141771"/>
                          <a:pt x="66387" y="164316"/>
                          <a:pt x="59703" y="182070"/>
                        </a:cubicBezTo>
                        <a:cubicBezTo>
                          <a:pt x="53020" y="199825"/>
                          <a:pt x="40742" y="206786"/>
                          <a:pt x="18149" y="206786"/>
                        </a:cubicBezTo>
                        <a:cubicBezTo>
                          <a:pt x="-667" y="206786"/>
                          <a:pt x="-449" y="246191"/>
                          <a:pt x="204" y="259411"/>
                        </a:cubicBezTo>
                        <a:cubicBezTo>
                          <a:pt x="277" y="259411"/>
                          <a:pt x="350" y="259411"/>
                          <a:pt x="495" y="259411"/>
                        </a:cubicBezTo>
                        <a:cubicBezTo>
                          <a:pt x="24905" y="259411"/>
                          <a:pt x="-86" y="292174"/>
                          <a:pt x="35293" y="295367"/>
                        </a:cubicBezTo>
                        <a:cubicBezTo>
                          <a:pt x="57742" y="297411"/>
                          <a:pt x="74087" y="299901"/>
                          <a:pt x="83023" y="301434"/>
                        </a:cubicBezTo>
                        <a:cubicBezTo>
                          <a:pt x="100822" y="265542"/>
                          <a:pt x="131044" y="251939"/>
                          <a:pt x="155235" y="209085"/>
                        </a:cubicBezTo>
                        <a:cubicBezTo>
                          <a:pt x="181679" y="162208"/>
                          <a:pt x="190688" y="166870"/>
                          <a:pt x="202457" y="143240"/>
                        </a:cubicBezTo>
                        <a:cubicBezTo>
                          <a:pt x="214298" y="119610"/>
                          <a:pt x="202457" y="71966"/>
                          <a:pt x="207324" y="46931"/>
                        </a:cubicBezTo>
                        <a:cubicBezTo>
                          <a:pt x="207978" y="43546"/>
                          <a:pt x="208850" y="40481"/>
                          <a:pt x="209939" y="37607"/>
                        </a:cubicBezTo>
                        <a:cubicBezTo>
                          <a:pt x="193230" y="25983"/>
                          <a:pt x="158505" y="2545"/>
                          <a:pt x="148915" y="565"/>
                        </a:cubicBezTo>
                        <a:cubicBezTo>
                          <a:pt x="135984" y="-2117"/>
                          <a:pt x="118258" y="5419"/>
                          <a:pt x="104890" y="912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2" name="Freeform: Shape 121">
                    <a:extLst>
                      <a:ext uri="{FF2B5EF4-FFF2-40B4-BE49-F238E27FC236}">
                        <a16:creationId xmlns:a16="http://schemas.microsoft.com/office/drawing/2014/main" id="{3B08DFA5-8662-D3BA-62E9-966688BEDD07}"/>
                      </a:ext>
                    </a:extLst>
                  </xdr:cNvPr>
                  <xdr:cNvSpPr/>
                </xdr:nvSpPr>
                <xdr:spPr>
                  <a:xfrm>
                    <a:off x="13496024" y="8683271"/>
                    <a:ext cx="211768" cy="303231"/>
                  </a:xfrm>
                  <a:custGeom>
                    <a:avLst/>
                    <a:gdLst>
                      <a:gd name="connsiteX0" fmla="*/ 83690 w 211768"/>
                      <a:gd name="connsiteY0" fmla="*/ 303040 h 303231"/>
                      <a:gd name="connsiteX1" fmla="*/ 36033 w 211768"/>
                      <a:gd name="connsiteY1" fmla="*/ 296973 h 303231"/>
                      <a:gd name="connsiteX2" fmla="*/ 36033 w 211768"/>
                      <a:gd name="connsiteY2" fmla="*/ 296973 h 303231"/>
                      <a:gd name="connsiteX3" fmla="*/ 13731 w 211768"/>
                      <a:gd name="connsiteY3" fmla="*/ 277047 h 303231"/>
                      <a:gd name="connsiteX4" fmla="*/ 13731 w 211768"/>
                      <a:gd name="connsiteY4" fmla="*/ 277047 h 303231"/>
                      <a:gd name="connsiteX5" fmla="*/ 1453 w 211768"/>
                      <a:gd name="connsiteY5" fmla="*/ 260953 h 303231"/>
                      <a:gd name="connsiteX6" fmla="*/ 1453 w 211768"/>
                      <a:gd name="connsiteY6" fmla="*/ 260953 h 303231"/>
                      <a:gd name="connsiteX7" fmla="*/ 1162 w 211768"/>
                      <a:gd name="connsiteY7" fmla="*/ 260953 h 303231"/>
                      <a:gd name="connsiteX8" fmla="*/ 509 w 211768"/>
                      <a:gd name="connsiteY8" fmla="*/ 260762 h 303231"/>
                      <a:gd name="connsiteX9" fmla="*/ 509 w 211768"/>
                      <a:gd name="connsiteY9" fmla="*/ 260762 h 303231"/>
                      <a:gd name="connsiteX10" fmla="*/ 218 w 211768"/>
                      <a:gd name="connsiteY10" fmla="*/ 260187 h 303231"/>
                      <a:gd name="connsiteX11" fmla="*/ 218 w 211768"/>
                      <a:gd name="connsiteY11" fmla="*/ 260187 h 303231"/>
                      <a:gd name="connsiteX12" fmla="*/ 0 w 211768"/>
                      <a:gd name="connsiteY12" fmla="*/ 251948 h 303231"/>
                      <a:gd name="connsiteX13" fmla="*/ 0 w 211768"/>
                      <a:gd name="connsiteY13" fmla="*/ 251948 h 303231"/>
                      <a:gd name="connsiteX14" fmla="*/ 19106 w 211768"/>
                      <a:gd name="connsiteY14" fmla="*/ 206732 h 303231"/>
                      <a:gd name="connsiteX15" fmla="*/ 19106 w 211768"/>
                      <a:gd name="connsiteY15" fmla="*/ 206732 h 303231"/>
                      <a:gd name="connsiteX16" fmla="*/ 59789 w 211768"/>
                      <a:gd name="connsiteY16" fmla="*/ 182591 h 303231"/>
                      <a:gd name="connsiteX17" fmla="*/ 59789 w 211768"/>
                      <a:gd name="connsiteY17" fmla="*/ 182591 h 303231"/>
                      <a:gd name="connsiteX18" fmla="*/ 91537 w 211768"/>
                      <a:gd name="connsiteY18" fmla="*/ 120003 h 303231"/>
                      <a:gd name="connsiteX19" fmla="*/ 91537 w 211768"/>
                      <a:gd name="connsiteY19" fmla="*/ 120003 h 303231"/>
                      <a:gd name="connsiteX20" fmla="*/ 61024 w 211768"/>
                      <a:gd name="connsiteY20" fmla="*/ 83536 h 303231"/>
                      <a:gd name="connsiteX21" fmla="*/ 61024 w 211768"/>
                      <a:gd name="connsiteY21" fmla="*/ 83536 h 303231"/>
                      <a:gd name="connsiteX22" fmla="*/ 66400 w 211768"/>
                      <a:gd name="connsiteY22" fmla="*/ 77596 h 303231"/>
                      <a:gd name="connsiteX23" fmla="*/ 66400 w 211768"/>
                      <a:gd name="connsiteY23" fmla="*/ 77596 h 303231"/>
                      <a:gd name="connsiteX24" fmla="*/ 86088 w 211768"/>
                      <a:gd name="connsiteY24" fmla="*/ 82578 h 303231"/>
                      <a:gd name="connsiteX25" fmla="*/ 86088 w 211768"/>
                      <a:gd name="connsiteY25" fmla="*/ 82578 h 303231"/>
                      <a:gd name="connsiteX26" fmla="*/ 89720 w 211768"/>
                      <a:gd name="connsiteY26" fmla="*/ 80151 h 303231"/>
                      <a:gd name="connsiteX27" fmla="*/ 89720 w 211768"/>
                      <a:gd name="connsiteY27" fmla="*/ 80151 h 303231"/>
                      <a:gd name="connsiteX28" fmla="*/ 89938 w 211768"/>
                      <a:gd name="connsiteY28" fmla="*/ 78554 h 303231"/>
                      <a:gd name="connsiteX29" fmla="*/ 89938 w 211768"/>
                      <a:gd name="connsiteY29" fmla="*/ 78554 h 303231"/>
                      <a:gd name="connsiteX30" fmla="*/ 65892 w 211768"/>
                      <a:gd name="connsiteY30" fmla="*/ 40043 h 303231"/>
                      <a:gd name="connsiteX31" fmla="*/ 65892 w 211768"/>
                      <a:gd name="connsiteY31" fmla="*/ 40043 h 303231"/>
                      <a:gd name="connsiteX32" fmla="*/ 105630 w 211768"/>
                      <a:gd name="connsiteY32" fmla="*/ 9197 h 303231"/>
                      <a:gd name="connsiteX33" fmla="*/ 105630 w 211768"/>
                      <a:gd name="connsiteY33" fmla="*/ 9197 h 303231"/>
                      <a:gd name="connsiteX34" fmla="*/ 143988 w 211768"/>
                      <a:gd name="connsiteY34" fmla="*/ 0 h 303231"/>
                      <a:gd name="connsiteX35" fmla="*/ 143988 w 211768"/>
                      <a:gd name="connsiteY35" fmla="*/ 0 h 303231"/>
                      <a:gd name="connsiteX36" fmla="*/ 150091 w 211768"/>
                      <a:gd name="connsiteY36" fmla="*/ 639 h 303231"/>
                      <a:gd name="connsiteX37" fmla="*/ 150091 w 211768"/>
                      <a:gd name="connsiteY37" fmla="*/ 639 h 303231"/>
                      <a:gd name="connsiteX38" fmla="*/ 211479 w 211768"/>
                      <a:gd name="connsiteY38" fmla="*/ 37872 h 303231"/>
                      <a:gd name="connsiteX39" fmla="*/ 211479 w 211768"/>
                      <a:gd name="connsiteY39" fmla="*/ 37872 h 303231"/>
                      <a:gd name="connsiteX40" fmla="*/ 211769 w 211768"/>
                      <a:gd name="connsiteY40" fmla="*/ 38766 h 303231"/>
                      <a:gd name="connsiteX41" fmla="*/ 209226 w 211768"/>
                      <a:gd name="connsiteY41" fmla="*/ 47963 h 303231"/>
                      <a:gd name="connsiteX42" fmla="*/ 209226 w 211768"/>
                      <a:gd name="connsiteY42" fmla="*/ 47963 h 303231"/>
                      <a:gd name="connsiteX43" fmla="*/ 207991 w 211768"/>
                      <a:gd name="connsiteY43" fmla="*/ 64248 h 303231"/>
                      <a:gd name="connsiteX44" fmla="*/ 207991 w 211768"/>
                      <a:gd name="connsiteY44" fmla="*/ 64248 h 303231"/>
                      <a:gd name="connsiteX45" fmla="*/ 209808 w 211768"/>
                      <a:gd name="connsiteY45" fmla="*/ 111253 h 303231"/>
                      <a:gd name="connsiteX46" fmla="*/ 209808 w 211768"/>
                      <a:gd name="connsiteY46" fmla="*/ 111253 h 303231"/>
                      <a:gd name="connsiteX47" fmla="*/ 204286 w 211768"/>
                      <a:gd name="connsiteY47" fmla="*/ 144463 h 303231"/>
                      <a:gd name="connsiteX48" fmla="*/ 204286 w 211768"/>
                      <a:gd name="connsiteY48" fmla="*/ 144463 h 303231"/>
                      <a:gd name="connsiteX49" fmla="*/ 157065 w 211768"/>
                      <a:gd name="connsiteY49" fmla="*/ 210372 h 303231"/>
                      <a:gd name="connsiteX50" fmla="*/ 157065 w 211768"/>
                      <a:gd name="connsiteY50" fmla="*/ 210372 h 303231"/>
                      <a:gd name="connsiteX51" fmla="*/ 84853 w 211768"/>
                      <a:gd name="connsiteY51" fmla="*/ 302721 h 303231"/>
                      <a:gd name="connsiteX52" fmla="*/ 84853 w 211768"/>
                      <a:gd name="connsiteY52" fmla="*/ 302721 h 303231"/>
                      <a:gd name="connsiteX53" fmla="*/ 83981 w 211768"/>
                      <a:gd name="connsiteY53" fmla="*/ 303232 h 303231"/>
                      <a:gd name="connsiteX54" fmla="*/ 83981 w 211768"/>
                      <a:gd name="connsiteY54" fmla="*/ 303232 h 303231"/>
                      <a:gd name="connsiteX55" fmla="*/ 83690 w 211768"/>
                      <a:gd name="connsiteY55" fmla="*/ 303040 h 303231"/>
                      <a:gd name="connsiteX56" fmla="*/ 83690 w 211768"/>
                      <a:gd name="connsiteY56" fmla="*/ 303040 h 303231"/>
                      <a:gd name="connsiteX57" fmla="*/ 15547 w 211768"/>
                      <a:gd name="connsiteY57" fmla="*/ 276920 h 303231"/>
                      <a:gd name="connsiteX58" fmla="*/ 36251 w 211768"/>
                      <a:gd name="connsiteY58" fmla="*/ 295440 h 303231"/>
                      <a:gd name="connsiteX59" fmla="*/ 36251 w 211768"/>
                      <a:gd name="connsiteY59" fmla="*/ 295440 h 303231"/>
                      <a:gd name="connsiteX60" fmla="*/ 83327 w 211768"/>
                      <a:gd name="connsiteY60" fmla="*/ 301380 h 303231"/>
                      <a:gd name="connsiteX61" fmla="*/ 83327 w 211768"/>
                      <a:gd name="connsiteY61" fmla="*/ 301380 h 303231"/>
                      <a:gd name="connsiteX62" fmla="*/ 155249 w 211768"/>
                      <a:gd name="connsiteY62" fmla="*/ 209606 h 303231"/>
                      <a:gd name="connsiteX63" fmla="*/ 155249 w 211768"/>
                      <a:gd name="connsiteY63" fmla="*/ 209606 h 303231"/>
                      <a:gd name="connsiteX64" fmla="*/ 202470 w 211768"/>
                      <a:gd name="connsiteY64" fmla="*/ 143761 h 303231"/>
                      <a:gd name="connsiteX65" fmla="*/ 202470 w 211768"/>
                      <a:gd name="connsiteY65" fmla="*/ 143761 h 303231"/>
                      <a:gd name="connsiteX66" fmla="*/ 207846 w 211768"/>
                      <a:gd name="connsiteY66" fmla="*/ 111253 h 303231"/>
                      <a:gd name="connsiteX67" fmla="*/ 207846 w 211768"/>
                      <a:gd name="connsiteY67" fmla="*/ 111253 h 303231"/>
                      <a:gd name="connsiteX68" fmla="*/ 206030 w 211768"/>
                      <a:gd name="connsiteY68" fmla="*/ 64248 h 303231"/>
                      <a:gd name="connsiteX69" fmla="*/ 206030 w 211768"/>
                      <a:gd name="connsiteY69" fmla="*/ 64248 h 303231"/>
                      <a:gd name="connsiteX70" fmla="*/ 207338 w 211768"/>
                      <a:gd name="connsiteY70" fmla="*/ 47643 h 303231"/>
                      <a:gd name="connsiteX71" fmla="*/ 207338 w 211768"/>
                      <a:gd name="connsiteY71" fmla="*/ 47643 h 303231"/>
                      <a:gd name="connsiteX72" fmla="*/ 209808 w 211768"/>
                      <a:gd name="connsiteY72" fmla="*/ 38766 h 303231"/>
                      <a:gd name="connsiteX73" fmla="*/ 209808 w 211768"/>
                      <a:gd name="connsiteY73" fmla="*/ 38766 h 303231"/>
                      <a:gd name="connsiteX74" fmla="*/ 149582 w 211768"/>
                      <a:gd name="connsiteY74" fmla="*/ 2171 h 303231"/>
                      <a:gd name="connsiteX75" fmla="*/ 149582 w 211768"/>
                      <a:gd name="connsiteY75" fmla="*/ 2171 h 303231"/>
                      <a:gd name="connsiteX76" fmla="*/ 143843 w 211768"/>
                      <a:gd name="connsiteY76" fmla="*/ 1597 h 303231"/>
                      <a:gd name="connsiteX77" fmla="*/ 143843 w 211768"/>
                      <a:gd name="connsiteY77" fmla="*/ 1597 h 303231"/>
                      <a:gd name="connsiteX78" fmla="*/ 106066 w 211768"/>
                      <a:gd name="connsiteY78" fmla="*/ 10729 h 303231"/>
                      <a:gd name="connsiteX79" fmla="*/ 106066 w 211768"/>
                      <a:gd name="connsiteY79" fmla="*/ 10729 h 303231"/>
                      <a:gd name="connsiteX80" fmla="*/ 67563 w 211768"/>
                      <a:gd name="connsiteY80" fmla="*/ 40043 h 303231"/>
                      <a:gd name="connsiteX81" fmla="*/ 67563 w 211768"/>
                      <a:gd name="connsiteY81" fmla="*/ 40043 h 303231"/>
                      <a:gd name="connsiteX82" fmla="*/ 91609 w 211768"/>
                      <a:gd name="connsiteY82" fmla="*/ 78554 h 303231"/>
                      <a:gd name="connsiteX83" fmla="*/ 91609 w 211768"/>
                      <a:gd name="connsiteY83" fmla="*/ 78554 h 303231"/>
                      <a:gd name="connsiteX84" fmla="*/ 91319 w 211768"/>
                      <a:gd name="connsiteY84" fmla="*/ 80470 h 303231"/>
                      <a:gd name="connsiteX85" fmla="*/ 91319 w 211768"/>
                      <a:gd name="connsiteY85" fmla="*/ 80470 h 303231"/>
                      <a:gd name="connsiteX86" fmla="*/ 85943 w 211768"/>
                      <a:gd name="connsiteY86" fmla="*/ 84110 h 303231"/>
                      <a:gd name="connsiteX87" fmla="*/ 85943 w 211768"/>
                      <a:gd name="connsiteY87" fmla="*/ 84110 h 303231"/>
                      <a:gd name="connsiteX88" fmla="*/ 66255 w 211768"/>
                      <a:gd name="connsiteY88" fmla="*/ 79129 h 303231"/>
                      <a:gd name="connsiteX89" fmla="*/ 66255 w 211768"/>
                      <a:gd name="connsiteY89" fmla="*/ 79129 h 303231"/>
                      <a:gd name="connsiteX90" fmla="*/ 62695 w 211768"/>
                      <a:gd name="connsiteY90" fmla="*/ 83472 h 303231"/>
                      <a:gd name="connsiteX91" fmla="*/ 62695 w 211768"/>
                      <a:gd name="connsiteY91" fmla="*/ 83472 h 303231"/>
                      <a:gd name="connsiteX92" fmla="*/ 93207 w 211768"/>
                      <a:gd name="connsiteY92" fmla="*/ 119939 h 303231"/>
                      <a:gd name="connsiteX93" fmla="*/ 93207 w 211768"/>
                      <a:gd name="connsiteY93" fmla="*/ 119939 h 303231"/>
                      <a:gd name="connsiteX94" fmla="*/ 61388 w 211768"/>
                      <a:gd name="connsiteY94" fmla="*/ 183038 h 303231"/>
                      <a:gd name="connsiteX95" fmla="*/ 61388 w 211768"/>
                      <a:gd name="connsiteY95" fmla="*/ 183038 h 303231"/>
                      <a:gd name="connsiteX96" fmla="*/ 18961 w 211768"/>
                      <a:gd name="connsiteY96" fmla="*/ 208264 h 303231"/>
                      <a:gd name="connsiteX97" fmla="*/ 18961 w 211768"/>
                      <a:gd name="connsiteY97" fmla="*/ 208264 h 303231"/>
                      <a:gd name="connsiteX98" fmla="*/ 4868 w 211768"/>
                      <a:gd name="connsiteY98" fmla="*/ 223592 h 303231"/>
                      <a:gd name="connsiteX99" fmla="*/ 4868 w 211768"/>
                      <a:gd name="connsiteY99" fmla="*/ 223592 h 303231"/>
                      <a:gd name="connsiteX100" fmla="*/ 1743 w 211768"/>
                      <a:gd name="connsiteY100" fmla="*/ 251884 h 303231"/>
                      <a:gd name="connsiteX101" fmla="*/ 1743 w 211768"/>
                      <a:gd name="connsiteY101" fmla="*/ 251884 h 303231"/>
                      <a:gd name="connsiteX102" fmla="*/ 1889 w 211768"/>
                      <a:gd name="connsiteY102" fmla="*/ 259293 h 303231"/>
                      <a:gd name="connsiteX103" fmla="*/ 1889 w 211768"/>
                      <a:gd name="connsiteY103" fmla="*/ 259293 h 303231"/>
                      <a:gd name="connsiteX104" fmla="*/ 15547 w 211768"/>
                      <a:gd name="connsiteY104" fmla="*/ 276920 h 303231"/>
                      <a:gd name="connsiteX105" fmla="*/ 15547 w 211768"/>
                      <a:gd name="connsiteY105" fmla="*/ 276920 h 3032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Lst>
                    <a:rect l="l" t="t" r="r" b="b"/>
                    <a:pathLst>
                      <a:path w="211768" h="303231">
                        <a:moveTo>
                          <a:pt x="83690" y="303040"/>
                        </a:moveTo>
                        <a:cubicBezTo>
                          <a:pt x="74755" y="301508"/>
                          <a:pt x="58482" y="299017"/>
                          <a:pt x="36033" y="296973"/>
                        </a:cubicBezTo>
                        <a:lnTo>
                          <a:pt x="36033" y="296973"/>
                        </a:lnTo>
                        <a:cubicBezTo>
                          <a:pt x="17871" y="295377"/>
                          <a:pt x="14820" y="285669"/>
                          <a:pt x="13731" y="277047"/>
                        </a:cubicBezTo>
                        <a:lnTo>
                          <a:pt x="13731" y="277047"/>
                        </a:lnTo>
                        <a:cubicBezTo>
                          <a:pt x="12350" y="268234"/>
                          <a:pt x="12786" y="260953"/>
                          <a:pt x="1453" y="260953"/>
                        </a:cubicBezTo>
                        <a:lnTo>
                          <a:pt x="1453" y="260953"/>
                        </a:lnTo>
                        <a:lnTo>
                          <a:pt x="1162" y="260953"/>
                        </a:lnTo>
                        <a:cubicBezTo>
                          <a:pt x="872" y="260953"/>
                          <a:pt x="654" y="260890"/>
                          <a:pt x="509" y="260762"/>
                        </a:cubicBezTo>
                        <a:lnTo>
                          <a:pt x="509" y="260762"/>
                        </a:lnTo>
                        <a:cubicBezTo>
                          <a:pt x="291" y="260634"/>
                          <a:pt x="218" y="260442"/>
                          <a:pt x="218" y="260187"/>
                        </a:cubicBezTo>
                        <a:lnTo>
                          <a:pt x="218" y="260187"/>
                        </a:lnTo>
                        <a:cubicBezTo>
                          <a:pt x="73" y="258015"/>
                          <a:pt x="0" y="255205"/>
                          <a:pt x="0" y="251948"/>
                        </a:cubicBezTo>
                        <a:lnTo>
                          <a:pt x="0" y="251948"/>
                        </a:lnTo>
                        <a:cubicBezTo>
                          <a:pt x="145" y="235216"/>
                          <a:pt x="1889" y="207179"/>
                          <a:pt x="19106" y="206732"/>
                        </a:cubicBezTo>
                        <a:lnTo>
                          <a:pt x="19106" y="206732"/>
                        </a:lnTo>
                        <a:cubicBezTo>
                          <a:pt x="41482" y="206668"/>
                          <a:pt x="53033" y="200026"/>
                          <a:pt x="59789" y="182591"/>
                        </a:cubicBezTo>
                        <a:lnTo>
                          <a:pt x="59789" y="182591"/>
                        </a:lnTo>
                        <a:cubicBezTo>
                          <a:pt x="66691" y="164581"/>
                          <a:pt x="91609" y="142100"/>
                          <a:pt x="91537" y="120003"/>
                        </a:cubicBezTo>
                        <a:lnTo>
                          <a:pt x="91537" y="120003"/>
                        </a:lnTo>
                        <a:cubicBezTo>
                          <a:pt x="91827" y="98161"/>
                          <a:pt x="61678" y="99119"/>
                          <a:pt x="61024" y="83536"/>
                        </a:cubicBezTo>
                        <a:lnTo>
                          <a:pt x="61024" y="83536"/>
                        </a:lnTo>
                        <a:cubicBezTo>
                          <a:pt x="61024" y="79448"/>
                          <a:pt x="63349" y="77596"/>
                          <a:pt x="66400" y="77596"/>
                        </a:cubicBezTo>
                        <a:lnTo>
                          <a:pt x="66400" y="77596"/>
                        </a:lnTo>
                        <a:cubicBezTo>
                          <a:pt x="72212" y="77660"/>
                          <a:pt x="81075" y="82642"/>
                          <a:pt x="86088" y="82578"/>
                        </a:cubicBezTo>
                        <a:lnTo>
                          <a:pt x="86088" y="82578"/>
                        </a:lnTo>
                        <a:cubicBezTo>
                          <a:pt x="88049" y="82514"/>
                          <a:pt x="89067" y="82067"/>
                          <a:pt x="89720" y="80151"/>
                        </a:cubicBezTo>
                        <a:lnTo>
                          <a:pt x="89720" y="80151"/>
                        </a:lnTo>
                        <a:cubicBezTo>
                          <a:pt x="89866" y="79640"/>
                          <a:pt x="89938" y="79065"/>
                          <a:pt x="89938" y="78554"/>
                        </a:cubicBezTo>
                        <a:lnTo>
                          <a:pt x="89938" y="78554"/>
                        </a:lnTo>
                        <a:cubicBezTo>
                          <a:pt x="90301" y="69166"/>
                          <a:pt x="66037" y="57862"/>
                          <a:pt x="65892" y="40043"/>
                        </a:cubicBezTo>
                        <a:lnTo>
                          <a:pt x="65892" y="40043"/>
                        </a:lnTo>
                        <a:cubicBezTo>
                          <a:pt x="66037" y="21012"/>
                          <a:pt x="92190" y="13029"/>
                          <a:pt x="105630" y="9197"/>
                        </a:cubicBezTo>
                        <a:lnTo>
                          <a:pt x="105630" y="9197"/>
                        </a:lnTo>
                        <a:cubicBezTo>
                          <a:pt x="116963" y="6003"/>
                          <a:pt x="131638" y="0"/>
                          <a:pt x="143988" y="0"/>
                        </a:cubicBezTo>
                        <a:lnTo>
                          <a:pt x="143988" y="0"/>
                        </a:lnTo>
                        <a:cubicBezTo>
                          <a:pt x="146095" y="0"/>
                          <a:pt x="148129" y="192"/>
                          <a:pt x="150091" y="639"/>
                        </a:cubicBezTo>
                        <a:lnTo>
                          <a:pt x="150091" y="639"/>
                        </a:lnTo>
                        <a:cubicBezTo>
                          <a:pt x="160262" y="2810"/>
                          <a:pt x="194624" y="26185"/>
                          <a:pt x="211479" y="37872"/>
                        </a:cubicBezTo>
                        <a:lnTo>
                          <a:pt x="211479" y="37872"/>
                        </a:lnTo>
                        <a:lnTo>
                          <a:pt x="211769" y="38766"/>
                        </a:lnTo>
                        <a:cubicBezTo>
                          <a:pt x="210752" y="41576"/>
                          <a:pt x="209880" y="44578"/>
                          <a:pt x="209226" y="47963"/>
                        </a:cubicBezTo>
                        <a:lnTo>
                          <a:pt x="209226" y="47963"/>
                        </a:lnTo>
                        <a:cubicBezTo>
                          <a:pt x="208282" y="52625"/>
                          <a:pt x="207991" y="58181"/>
                          <a:pt x="207991" y="64248"/>
                        </a:cubicBezTo>
                        <a:lnTo>
                          <a:pt x="207991" y="64248"/>
                        </a:lnTo>
                        <a:cubicBezTo>
                          <a:pt x="207991" y="78490"/>
                          <a:pt x="209808" y="95542"/>
                          <a:pt x="209808" y="111253"/>
                        </a:cubicBezTo>
                        <a:lnTo>
                          <a:pt x="209808" y="111253"/>
                        </a:lnTo>
                        <a:cubicBezTo>
                          <a:pt x="209808" y="123899"/>
                          <a:pt x="208645" y="135650"/>
                          <a:pt x="204286" y="144463"/>
                        </a:cubicBezTo>
                        <a:lnTo>
                          <a:pt x="204286" y="144463"/>
                        </a:lnTo>
                        <a:cubicBezTo>
                          <a:pt x="192299" y="168349"/>
                          <a:pt x="183436" y="163559"/>
                          <a:pt x="157065" y="210372"/>
                        </a:cubicBezTo>
                        <a:lnTo>
                          <a:pt x="157065" y="210372"/>
                        </a:lnTo>
                        <a:cubicBezTo>
                          <a:pt x="132728" y="253417"/>
                          <a:pt x="102506" y="267084"/>
                          <a:pt x="84853" y="302721"/>
                        </a:cubicBezTo>
                        <a:lnTo>
                          <a:pt x="84853" y="302721"/>
                        </a:lnTo>
                        <a:cubicBezTo>
                          <a:pt x="84708" y="303040"/>
                          <a:pt x="84344" y="303232"/>
                          <a:pt x="83981" y="303232"/>
                        </a:cubicBezTo>
                        <a:lnTo>
                          <a:pt x="83981" y="303232"/>
                        </a:lnTo>
                        <a:cubicBezTo>
                          <a:pt x="83836" y="303040"/>
                          <a:pt x="83763" y="303040"/>
                          <a:pt x="83690" y="303040"/>
                        </a:cubicBezTo>
                        <a:lnTo>
                          <a:pt x="83690" y="303040"/>
                        </a:lnTo>
                        <a:close/>
                        <a:moveTo>
                          <a:pt x="15547" y="276920"/>
                        </a:moveTo>
                        <a:cubicBezTo>
                          <a:pt x="16854" y="285477"/>
                          <a:pt x="18961" y="293780"/>
                          <a:pt x="36251" y="295440"/>
                        </a:cubicBezTo>
                        <a:lnTo>
                          <a:pt x="36251" y="295440"/>
                        </a:lnTo>
                        <a:cubicBezTo>
                          <a:pt x="58191" y="297420"/>
                          <a:pt x="74246" y="299783"/>
                          <a:pt x="83327" y="301380"/>
                        </a:cubicBezTo>
                        <a:lnTo>
                          <a:pt x="83327" y="301380"/>
                        </a:lnTo>
                        <a:cubicBezTo>
                          <a:pt x="101344" y="265679"/>
                          <a:pt x="131348" y="252012"/>
                          <a:pt x="155249" y="209606"/>
                        </a:cubicBezTo>
                        <a:lnTo>
                          <a:pt x="155249" y="209606"/>
                        </a:lnTo>
                        <a:cubicBezTo>
                          <a:pt x="181765" y="162601"/>
                          <a:pt x="190846" y="167071"/>
                          <a:pt x="202470" y="143761"/>
                        </a:cubicBezTo>
                        <a:lnTo>
                          <a:pt x="202470" y="143761"/>
                        </a:lnTo>
                        <a:cubicBezTo>
                          <a:pt x="206684" y="135394"/>
                          <a:pt x="207846" y="123771"/>
                          <a:pt x="207846" y="111253"/>
                        </a:cubicBezTo>
                        <a:lnTo>
                          <a:pt x="207846" y="111253"/>
                        </a:lnTo>
                        <a:cubicBezTo>
                          <a:pt x="207846" y="95670"/>
                          <a:pt x="206030" y="78618"/>
                          <a:pt x="206030" y="64248"/>
                        </a:cubicBezTo>
                        <a:lnTo>
                          <a:pt x="206030" y="64248"/>
                        </a:lnTo>
                        <a:cubicBezTo>
                          <a:pt x="206030" y="58117"/>
                          <a:pt x="206320" y="52497"/>
                          <a:pt x="207338" y="47643"/>
                        </a:cubicBezTo>
                        <a:lnTo>
                          <a:pt x="207338" y="47643"/>
                        </a:lnTo>
                        <a:cubicBezTo>
                          <a:pt x="207991" y="44386"/>
                          <a:pt x="208790" y="41512"/>
                          <a:pt x="209808" y="38766"/>
                        </a:cubicBezTo>
                        <a:lnTo>
                          <a:pt x="209808" y="38766"/>
                        </a:lnTo>
                        <a:cubicBezTo>
                          <a:pt x="192953" y="27079"/>
                          <a:pt x="158591" y="4024"/>
                          <a:pt x="149582" y="2171"/>
                        </a:cubicBezTo>
                        <a:lnTo>
                          <a:pt x="149582" y="2171"/>
                        </a:lnTo>
                        <a:cubicBezTo>
                          <a:pt x="147766" y="1788"/>
                          <a:pt x="145877" y="1597"/>
                          <a:pt x="143843" y="1597"/>
                        </a:cubicBezTo>
                        <a:lnTo>
                          <a:pt x="143843" y="1597"/>
                        </a:lnTo>
                        <a:cubicBezTo>
                          <a:pt x="132147" y="1597"/>
                          <a:pt x="117617" y="7472"/>
                          <a:pt x="106066" y="10729"/>
                        </a:cubicBezTo>
                        <a:lnTo>
                          <a:pt x="106066" y="10729"/>
                        </a:lnTo>
                        <a:cubicBezTo>
                          <a:pt x="92554" y="14433"/>
                          <a:pt x="67417" y="22608"/>
                          <a:pt x="67563" y="40043"/>
                        </a:cubicBezTo>
                        <a:lnTo>
                          <a:pt x="67563" y="40043"/>
                        </a:lnTo>
                        <a:cubicBezTo>
                          <a:pt x="67417" y="56776"/>
                          <a:pt x="91246" y="67442"/>
                          <a:pt x="91609" y="78554"/>
                        </a:cubicBezTo>
                        <a:lnTo>
                          <a:pt x="91609" y="78554"/>
                        </a:lnTo>
                        <a:cubicBezTo>
                          <a:pt x="91609" y="79193"/>
                          <a:pt x="91537" y="79832"/>
                          <a:pt x="91319" y="80470"/>
                        </a:cubicBezTo>
                        <a:lnTo>
                          <a:pt x="91319" y="80470"/>
                        </a:lnTo>
                        <a:cubicBezTo>
                          <a:pt x="90665" y="83025"/>
                          <a:pt x="88413" y="84238"/>
                          <a:pt x="85943" y="84110"/>
                        </a:cubicBezTo>
                        <a:lnTo>
                          <a:pt x="85943" y="84110"/>
                        </a:lnTo>
                        <a:cubicBezTo>
                          <a:pt x="79986" y="84047"/>
                          <a:pt x="71122" y="79065"/>
                          <a:pt x="66255" y="79129"/>
                        </a:cubicBezTo>
                        <a:lnTo>
                          <a:pt x="66255" y="79129"/>
                        </a:lnTo>
                        <a:cubicBezTo>
                          <a:pt x="63930" y="79257"/>
                          <a:pt x="62841" y="79768"/>
                          <a:pt x="62695" y="83472"/>
                        </a:cubicBezTo>
                        <a:lnTo>
                          <a:pt x="62695" y="83472"/>
                        </a:lnTo>
                        <a:cubicBezTo>
                          <a:pt x="62041" y="96820"/>
                          <a:pt x="92917" y="96692"/>
                          <a:pt x="93207" y="119939"/>
                        </a:cubicBezTo>
                        <a:lnTo>
                          <a:pt x="93207" y="119939"/>
                        </a:lnTo>
                        <a:cubicBezTo>
                          <a:pt x="93135" y="142994"/>
                          <a:pt x="67926" y="165602"/>
                          <a:pt x="61388" y="183038"/>
                        </a:cubicBezTo>
                        <a:lnTo>
                          <a:pt x="61388" y="183038"/>
                        </a:lnTo>
                        <a:cubicBezTo>
                          <a:pt x="54631" y="201048"/>
                          <a:pt x="41773" y="208392"/>
                          <a:pt x="18961" y="208264"/>
                        </a:cubicBezTo>
                        <a:lnTo>
                          <a:pt x="18961" y="208264"/>
                        </a:lnTo>
                        <a:cubicBezTo>
                          <a:pt x="11842" y="208201"/>
                          <a:pt x="7410" y="214651"/>
                          <a:pt x="4868" y="223592"/>
                        </a:cubicBezTo>
                        <a:lnTo>
                          <a:pt x="4868" y="223592"/>
                        </a:lnTo>
                        <a:cubicBezTo>
                          <a:pt x="2325" y="232469"/>
                          <a:pt x="1743" y="243582"/>
                          <a:pt x="1743" y="251884"/>
                        </a:cubicBezTo>
                        <a:lnTo>
                          <a:pt x="1743" y="251884"/>
                        </a:lnTo>
                        <a:cubicBezTo>
                          <a:pt x="1743" y="254758"/>
                          <a:pt x="1816" y="257249"/>
                          <a:pt x="1889" y="259293"/>
                        </a:cubicBezTo>
                        <a:lnTo>
                          <a:pt x="1889" y="259293"/>
                        </a:lnTo>
                        <a:cubicBezTo>
                          <a:pt x="14312" y="259676"/>
                          <a:pt x="14457" y="268681"/>
                          <a:pt x="15547" y="276920"/>
                        </a:cubicBezTo>
                        <a:lnTo>
                          <a:pt x="15547" y="276920"/>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8" name="Gráfico 53">
                  <a:extLst>
                    <a:ext uri="{FF2B5EF4-FFF2-40B4-BE49-F238E27FC236}">
                      <a16:creationId xmlns:a16="http://schemas.microsoft.com/office/drawing/2014/main" id="{D38AA3CF-E64D-F44F-6C4C-D3CF0EAAE9B1}"/>
                    </a:ext>
                  </a:extLst>
                </xdr:cNvPr>
                <xdr:cNvGrpSpPr/>
              </xdr:nvGrpSpPr>
              <xdr:grpSpPr>
                <a:xfrm>
                  <a:off x="12586977" y="8354365"/>
                  <a:ext cx="1105486" cy="774174"/>
                  <a:chOff x="12586977" y="8354365"/>
                  <a:chExt cx="1105486" cy="774174"/>
                </a:xfrm>
                <a:solidFill>
                  <a:srgbClr val="DADADA"/>
                </a:solidFill>
              </xdr:grpSpPr>
              <xdr:sp macro="" textlink="">
                <xdr:nvSpPr>
                  <xdr:cNvPr id="119" name="Freeform: Shape 118">
                    <a:extLst>
                      <a:ext uri="{FF2B5EF4-FFF2-40B4-BE49-F238E27FC236}">
                        <a16:creationId xmlns:a16="http://schemas.microsoft.com/office/drawing/2014/main" id="{6EFEBF66-0D83-433C-7290-3902A171851F}"/>
                      </a:ext>
                    </a:extLst>
                  </xdr:cNvPr>
                  <xdr:cNvSpPr/>
                </xdr:nvSpPr>
                <xdr:spPr>
                  <a:xfrm>
                    <a:off x="12587772" y="8355004"/>
                    <a:ext cx="1103731" cy="772526"/>
                  </a:xfrm>
                  <a:custGeom>
                    <a:avLst/>
                    <a:gdLst>
                      <a:gd name="connsiteX0" fmla="*/ 1061684 w 1103731"/>
                      <a:gd name="connsiteY0" fmla="*/ 306553 h 772526"/>
                      <a:gd name="connsiteX1" fmla="*/ 1034223 w 1103731"/>
                      <a:gd name="connsiteY1" fmla="*/ 265743 h 772526"/>
                      <a:gd name="connsiteX2" fmla="*/ 1053112 w 1103731"/>
                      <a:gd name="connsiteY2" fmla="*/ 239431 h 772526"/>
                      <a:gd name="connsiteX3" fmla="*/ 1061031 w 1103731"/>
                      <a:gd name="connsiteY3" fmla="*/ 223337 h 772526"/>
                      <a:gd name="connsiteX4" fmla="*/ 1103166 w 1103731"/>
                      <a:gd name="connsiteY4" fmla="*/ 163750 h 772526"/>
                      <a:gd name="connsiteX5" fmla="*/ 987729 w 1103731"/>
                      <a:gd name="connsiteY5" fmla="*/ 129391 h 772526"/>
                      <a:gd name="connsiteX6" fmla="*/ 955982 w 1103731"/>
                      <a:gd name="connsiteY6" fmla="*/ 119747 h 772526"/>
                      <a:gd name="connsiteX7" fmla="*/ 899752 w 1103731"/>
                      <a:gd name="connsiteY7" fmla="*/ 80023 h 772526"/>
                      <a:gd name="connsiteX8" fmla="*/ 812429 w 1103731"/>
                      <a:gd name="connsiteY8" fmla="*/ 50453 h 772526"/>
                      <a:gd name="connsiteX9" fmla="*/ 755037 w 1103731"/>
                      <a:gd name="connsiteY9" fmla="*/ 41896 h 772526"/>
                      <a:gd name="connsiteX10" fmla="*/ 709850 w 1103731"/>
                      <a:gd name="connsiteY10" fmla="*/ 27398 h 772526"/>
                      <a:gd name="connsiteX11" fmla="*/ 683551 w 1103731"/>
                      <a:gd name="connsiteY11" fmla="*/ 0 h 772526"/>
                      <a:gd name="connsiteX12" fmla="*/ 601677 w 1103731"/>
                      <a:gd name="connsiteY12" fmla="*/ 33848 h 772526"/>
                      <a:gd name="connsiteX13" fmla="*/ 522854 w 1103731"/>
                      <a:gd name="connsiteY13" fmla="*/ 75744 h 772526"/>
                      <a:gd name="connsiteX14" fmla="*/ 496555 w 1103731"/>
                      <a:gd name="connsiteY14" fmla="*/ 77915 h 772526"/>
                      <a:gd name="connsiteX15" fmla="*/ 481299 w 1103731"/>
                      <a:gd name="connsiteY15" fmla="*/ 61821 h 772526"/>
                      <a:gd name="connsiteX16" fmla="*/ 446501 w 1103731"/>
                      <a:gd name="connsiteY16" fmla="*/ 41385 h 772526"/>
                      <a:gd name="connsiteX17" fmla="*/ 439817 w 1103731"/>
                      <a:gd name="connsiteY17" fmla="*/ 70890 h 772526"/>
                      <a:gd name="connsiteX18" fmla="*/ 408651 w 1103731"/>
                      <a:gd name="connsiteY18" fmla="*/ 70379 h 772526"/>
                      <a:gd name="connsiteX19" fmla="*/ 406181 w 1103731"/>
                      <a:gd name="connsiteY19" fmla="*/ 101546 h 772526"/>
                      <a:gd name="connsiteX20" fmla="*/ 405527 w 1103731"/>
                      <a:gd name="connsiteY20" fmla="*/ 120322 h 772526"/>
                      <a:gd name="connsiteX21" fmla="*/ 410395 w 1103731"/>
                      <a:gd name="connsiteY21" fmla="*/ 145549 h 772526"/>
                      <a:gd name="connsiteX22" fmla="*/ 361503 w 1103731"/>
                      <a:gd name="connsiteY22" fmla="*/ 176140 h 772526"/>
                      <a:gd name="connsiteX23" fmla="*/ 361503 w 1103731"/>
                      <a:gd name="connsiteY23" fmla="*/ 214779 h 772526"/>
                      <a:gd name="connsiteX24" fmla="*/ 377412 w 1103731"/>
                      <a:gd name="connsiteY24" fmla="*/ 252906 h 772526"/>
                      <a:gd name="connsiteX25" fmla="*/ 346247 w 1103731"/>
                      <a:gd name="connsiteY25" fmla="*/ 284583 h 772526"/>
                      <a:gd name="connsiteX26" fmla="*/ 370075 w 1103731"/>
                      <a:gd name="connsiteY26" fmla="*/ 305531 h 772526"/>
                      <a:gd name="connsiteX27" fmla="*/ 362156 w 1103731"/>
                      <a:gd name="connsiteY27" fmla="*/ 342062 h 772526"/>
                      <a:gd name="connsiteX28" fmla="*/ 309051 w 1103731"/>
                      <a:gd name="connsiteY28" fmla="*/ 375336 h 772526"/>
                      <a:gd name="connsiteX29" fmla="*/ 238800 w 1103731"/>
                      <a:gd name="connsiteY29" fmla="*/ 365692 h 772526"/>
                      <a:gd name="connsiteX30" fmla="*/ 172836 w 1103731"/>
                      <a:gd name="connsiteY30" fmla="*/ 379615 h 772526"/>
                      <a:gd name="connsiteX31" fmla="*/ 123362 w 1103731"/>
                      <a:gd name="connsiteY31" fmla="*/ 387151 h 772526"/>
                      <a:gd name="connsiteX32" fmla="*/ 59214 w 1103731"/>
                      <a:gd name="connsiteY32" fmla="*/ 411867 h 772526"/>
                      <a:gd name="connsiteX33" fmla="*/ 7925 w 1103731"/>
                      <a:gd name="connsiteY33" fmla="*/ 474710 h 772526"/>
                      <a:gd name="connsiteX34" fmla="*/ 7634 w 1103731"/>
                      <a:gd name="connsiteY34" fmla="*/ 521907 h 772526"/>
                      <a:gd name="connsiteX35" fmla="*/ 62265 w 1103731"/>
                      <a:gd name="connsiteY35" fmla="*/ 498851 h 772526"/>
                      <a:gd name="connsiteX36" fmla="*/ 170366 w 1103731"/>
                      <a:gd name="connsiteY36" fmla="*/ 518713 h 772526"/>
                      <a:gd name="connsiteX37" fmla="*/ 186276 w 1103731"/>
                      <a:gd name="connsiteY37" fmla="*/ 538065 h 772526"/>
                      <a:gd name="connsiteX38" fmla="*/ 230882 w 1103731"/>
                      <a:gd name="connsiteY38" fmla="*/ 529506 h 772526"/>
                      <a:gd name="connsiteX39" fmla="*/ 307234 w 1103731"/>
                      <a:gd name="connsiteY39" fmla="*/ 517692 h 772526"/>
                      <a:gd name="connsiteX40" fmla="*/ 374434 w 1103731"/>
                      <a:gd name="connsiteY40" fmla="*/ 544004 h 772526"/>
                      <a:gd name="connsiteX41" fmla="*/ 385404 w 1103731"/>
                      <a:gd name="connsiteY41" fmla="*/ 578874 h 772526"/>
                      <a:gd name="connsiteX42" fmla="*/ 410467 w 1103731"/>
                      <a:gd name="connsiteY42" fmla="*/ 641143 h 772526"/>
                      <a:gd name="connsiteX43" fmla="*/ 445266 w 1103731"/>
                      <a:gd name="connsiteY43" fmla="*/ 665859 h 772526"/>
                      <a:gd name="connsiteX44" fmla="*/ 428194 w 1103731"/>
                      <a:gd name="connsiteY44" fmla="*/ 714716 h 772526"/>
                      <a:gd name="connsiteX45" fmla="*/ 458706 w 1103731"/>
                      <a:gd name="connsiteY45" fmla="*/ 760379 h 772526"/>
                      <a:gd name="connsiteX46" fmla="*/ 519149 w 1103731"/>
                      <a:gd name="connsiteY46" fmla="*/ 760379 h 772526"/>
                      <a:gd name="connsiteX47" fmla="*/ 554601 w 1103731"/>
                      <a:gd name="connsiteY47" fmla="*/ 747479 h 772526"/>
                      <a:gd name="connsiteX48" fmla="*/ 619984 w 1103731"/>
                      <a:gd name="connsiteY48" fmla="*/ 730299 h 772526"/>
                      <a:gd name="connsiteX49" fmla="*/ 623108 w 1103731"/>
                      <a:gd name="connsiteY49" fmla="*/ 733428 h 772526"/>
                      <a:gd name="connsiteX50" fmla="*/ 711012 w 1103731"/>
                      <a:gd name="connsiteY50" fmla="*/ 704497 h 772526"/>
                      <a:gd name="connsiteX51" fmla="*/ 819113 w 1103731"/>
                      <a:gd name="connsiteY51" fmla="*/ 689425 h 772526"/>
                      <a:gd name="connsiteX52" fmla="*/ 864300 w 1103731"/>
                      <a:gd name="connsiteY52" fmla="*/ 656151 h 772526"/>
                      <a:gd name="connsiteX53" fmla="*/ 909269 w 1103731"/>
                      <a:gd name="connsiteY53" fmla="*/ 588518 h 772526"/>
                      <a:gd name="connsiteX54" fmla="*/ 927213 w 1103731"/>
                      <a:gd name="connsiteY54" fmla="*/ 535893 h 772526"/>
                      <a:gd name="connsiteX55" fmla="*/ 968767 w 1103731"/>
                      <a:gd name="connsiteY55" fmla="*/ 511177 h 772526"/>
                      <a:gd name="connsiteX56" fmla="*/ 1000515 w 1103731"/>
                      <a:gd name="connsiteY56" fmla="*/ 448334 h 772526"/>
                      <a:gd name="connsiteX57" fmla="*/ 970003 w 1103731"/>
                      <a:gd name="connsiteY57" fmla="*/ 411803 h 772526"/>
                      <a:gd name="connsiteX58" fmla="*/ 998699 w 1103731"/>
                      <a:gd name="connsiteY58" fmla="*/ 408610 h 772526"/>
                      <a:gd name="connsiteX59" fmla="*/ 974870 w 1103731"/>
                      <a:gd name="connsiteY59" fmla="*/ 368311 h 772526"/>
                      <a:gd name="connsiteX60" fmla="*/ 1013955 w 1103731"/>
                      <a:gd name="connsiteY60" fmla="*/ 338230 h 772526"/>
                      <a:gd name="connsiteX61" fmla="*/ 1057907 w 1103731"/>
                      <a:gd name="connsiteY61" fmla="*/ 329608 h 772526"/>
                      <a:gd name="connsiteX62" fmla="*/ 1072073 w 1103731"/>
                      <a:gd name="connsiteY62" fmla="*/ 336250 h 772526"/>
                      <a:gd name="connsiteX63" fmla="*/ 1061684 w 1103731"/>
                      <a:gd name="connsiteY63" fmla="*/ 306553 h 7725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Lst>
                    <a:rect l="l" t="t" r="r" b="b"/>
                    <a:pathLst>
                      <a:path w="1103731" h="772526">
                        <a:moveTo>
                          <a:pt x="1061684" y="306553"/>
                        </a:moveTo>
                        <a:cubicBezTo>
                          <a:pt x="1042433" y="289629"/>
                          <a:pt x="1034223" y="287777"/>
                          <a:pt x="1034223" y="265743"/>
                        </a:cubicBezTo>
                        <a:cubicBezTo>
                          <a:pt x="1034223" y="243710"/>
                          <a:pt x="1040326" y="239431"/>
                          <a:pt x="1053112" y="239431"/>
                        </a:cubicBezTo>
                        <a:cubicBezTo>
                          <a:pt x="1065971" y="239431"/>
                          <a:pt x="1068368" y="229787"/>
                          <a:pt x="1061031" y="223337"/>
                        </a:cubicBezTo>
                        <a:cubicBezTo>
                          <a:pt x="1053693" y="216886"/>
                          <a:pt x="1109923" y="184123"/>
                          <a:pt x="1103166" y="163750"/>
                        </a:cubicBezTo>
                        <a:cubicBezTo>
                          <a:pt x="1096483" y="143314"/>
                          <a:pt x="1004220" y="121855"/>
                          <a:pt x="987729" y="129391"/>
                        </a:cubicBezTo>
                        <a:cubicBezTo>
                          <a:pt x="971238" y="136927"/>
                          <a:pt x="955982" y="134245"/>
                          <a:pt x="955982" y="119747"/>
                        </a:cubicBezTo>
                        <a:cubicBezTo>
                          <a:pt x="955982" y="105250"/>
                          <a:pt x="921183" y="80023"/>
                          <a:pt x="899752" y="80023"/>
                        </a:cubicBezTo>
                        <a:cubicBezTo>
                          <a:pt x="878393" y="80023"/>
                          <a:pt x="833787" y="69294"/>
                          <a:pt x="812429" y="50453"/>
                        </a:cubicBezTo>
                        <a:cubicBezTo>
                          <a:pt x="791070" y="31677"/>
                          <a:pt x="767242" y="31166"/>
                          <a:pt x="755037" y="41896"/>
                        </a:cubicBezTo>
                        <a:cubicBezTo>
                          <a:pt x="742832" y="52625"/>
                          <a:pt x="705564" y="38128"/>
                          <a:pt x="709850" y="27398"/>
                        </a:cubicBezTo>
                        <a:cubicBezTo>
                          <a:pt x="714136" y="16669"/>
                          <a:pt x="705564" y="0"/>
                          <a:pt x="683551" y="0"/>
                        </a:cubicBezTo>
                        <a:cubicBezTo>
                          <a:pt x="661539" y="0"/>
                          <a:pt x="627322" y="17180"/>
                          <a:pt x="601677" y="33848"/>
                        </a:cubicBezTo>
                        <a:cubicBezTo>
                          <a:pt x="576032" y="50517"/>
                          <a:pt x="534768" y="65270"/>
                          <a:pt x="522854" y="75744"/>
                        </a:cubicBezTo>
                        <a:cubicBezTo>
                          <a:pt x="510940" y="86218"/>
                          <a:pt x="496555" y="84302"/>
                          <a:pt x="496555" y="77915"/>
                        </a:cubicBezTo>
                        <a:cubicBezTo>
                          <a:pt x="496555" y="71465"/>
                          <a:pt x="500842" y="61821"/>
                          <a:pt x="481299" y="61821"/>
                        </a:cubicBezTo>
                        <a:cubicBezTo>
                          <a:pt x="461757" y="61821"/>
                          <a:pt x="456236" y="37617"/>
                          <a:pt x="446501" y="41385"/>
                        </a:cubicBezTo>
                        <a:cubicBezTo>
                          <a:pt x="436693" y="45153"/>
                          <a:pt x="450133" y="67697"/>
                          <a:pt x="439817" y="70890"/>
                        </a:cubicBezTo>
                        <a:cubicBezTo>
                          <a:pt x="429428" y="74147"/>
                          <a:pt x="415989" y="63929"/>
                          <a:pt x="408651" y="70379"/>
                        </a:cubicBezTo>
                        <a:cubicBezTo>
                          <a:pt x="401314" y="76830"/>
                          <a:pt x="401604" y="97522"/>
                          <a:pt x="406181" y="101546"/>
                        </a:cubicBezTo>
                        <a:cubicBezTo>
                          <a:pt x="410758" y="105569"/>
                          <a:pt x="405527" y="113361"/>
                          <a:pt x="405527" y="120322"/>
                        </a:cubicBezTo>
                        <a:cubicBezTo>
                          <a:pt x="405527" y="127283"/>
                          <a:pt x="420493" y="136735"/>
                          <a:pt x="410395" y="145549"/>
                        </a:cubicBezTo>
                        <a:cubicBezTo>
                          <a:pt x="400297" y="154426"/>
                          <a:pt x="365498" y="160302"/>
                          <a:pt x="361503" y="176140"/>
                        </a:cubicBezTo>
                        <a:cubicBezTo>
                          <a:pt x="357507" y="191979"/>
                          <a:pt x="349298" y="204049"/>
                          <a:pt x="361503" y="214779"/>
                        </a:cubicBezTo>
                        <a:cubicBezTo>
                          <a:pt x="373708" y="225508"/>
                          <a:pt x="390199" y="241602"/>
                          <a:pt x="377412" y="252906"/>
                        </a:cubicBezTo>
                        <a:cubicBezTo>
                          <a:pt x="364554" y="264210"/>
                          <a:pt x="346247" y="271683"/>
                          <a:pt x="346247" y="284583"/>
                        </a:cubicBezTo>
                        <a:cubicBezTo>
                          <a:pt x="346247" y="297484"/>
                          <a:pt x="376178" y="292120"/>
                          <a:pt x="370075" y="305531"/>
                        </a:cubicBezTo>
                        <a:cubicBezTo>
                          <a:pt x="363973" y="318943"/>
                          <a:pt x="362156" y="327565"/>
                          <a:pt x="362156" y="342062"/>
                        </a:cubicBezTo>
                        <a:cubicBezTo>
                          <a:pt x="362156" y="356560"/>
                          <a:pt x="322781" y="363265"/>
                          <a:pt x="309051" y="375336"/>
                        </a:cubicBezTo>
                        <a:cubicBezTo>
                          <a:pt x="295320" y="387406"/>
                          <a:pt x="275415" y="365692"/>
                          <a:pt x="238800" y="365692"/>
                        </a:cubicBezTo>
                        <a:cubicBezTo>
                          <a:pt x="202185" y="365692"/>
                          <a:pt x="185331" y="368630"/>
                          <a:pt x="172836" y="379615"/>
                        </a:cubicBezTo>
                        <a:cubicBezTo>
                          <a:pt x="160340" y="390600"/>
                          <a:pt x="145375" y="381212"/>
                          <a:pt x="123362" y="387151"/>
                        </a:cubicBezTo>
                        <a:cubicBezTo>
                          <a:pt x="101350" y="393090"/>
                          <a:pt x="67787" y="392005"/>
                          <a:pt x="59214" y="411867"/>
                        </a:cubicBezTo>
                        <a:cubicBezTo>
                          <a:pt x="50642" y="431729"/>
                          <a:pt x="12792" y="443544"/>
                          <a:pt x="7925" y="474710"/>
                        </a:cubicBezTo>
                        <a:cubicBezTo>
                          <a:pt x="3929" y="500384"/>
                          <a:pt x="-7549" y="513987"/>
                          <a:pt x="7634" y="521907"/>
                        </a:cubicBezTo>
                        <a:cubicBezTo>
                          <a:pt x="19185" y="508431"/>
                          <a:pt x="32044" y="495083"/>
                          <a:pt x="62265" y="498851"/>
                        </a:cubicBezTo>
                        <a:cubicBezTo>
                          <a:pt x="113555" y="505302"/>
                          <a:pt x="170366" y="511752"/>
                          <a:pt x="170366" y="518713"/>
                        </a:cubicBezTo>
                        <a:cubicBezTo>
                          <a:pt x="170366" y="525675"/>
                          <a:pt x="170366" y="538065"/>
                          <a:pt x="186276" y="538065"/>
                        </a:cubicBezTo>
                        <a:cubicBezTo>
                          <a:pt x="202185" y="538065"/>
                          <a:pt x="205237" y="533786"/>
                          <a:pt x="230882" y="529506"/>
                        </a:cubicBezTo>
                        <a:cubicBezTo>
                          <a:pt x="256526" y="525228"/>
                          <a:pt x="285876" y="527335"/>
                          <a:pt x="307234" y="517692"/>
                        </a:cubicBezTo>
                        <a:cubicBezTo>
                          <a:pt x="328593" y="508048"/>
                          <a:pt x="382353" y="519863"/>
                          <a:pt x="374434" y="544004"/>
                        </a:cubicBezTo>
                        <a:cubicBezTo>
                          <a:pt x="366515" y="568145"/>
                          <a:pt x="397028" y="555244"/>
                          <a:pt x="385404" y="578874"/>
                        </a:cubicBezTo>
                        <a:cubicBezTo>
                          <a:pt x="373780" y="602505"/>
                          <a:pt x="382353" y="647082"/>
                          <a:pt x="410467" y="641143"/>
                        </a:cubicBezTo>
                        <a:cubicBezTo>
                          <a:pt x="438582" y="635267"/>
                          <a:pt x="459359" y="653533"/>
                          <a:pt x="445266" y="665859"/>
                        </a:cubicBezTo>
                        <a:cubicBezTo>
                          <a:pt x="431245" y="678185"/>
                          <a:pt x="440689" y="703731"/>
                          <a:pt x="428194" y="714716"/>
                        </a:cubicBezTo>
                        <a:cubicBezTo>
                          <a:pt x="415698" y="725700"/>
                          <a:pt x="458706" y="742114"/>
                          <a:pt x="458706" y="760379"/>
                        </a:cubicBezTo>
                        <a:cubicBezTo>
                          <a:pt x="458706" y="778645"/>
                          <a:pt x="510649" y="774366"/>
                          <a:pt x="519149" y="760379"/>
                        </a:cubicBezTo>
                        <a:cubicBezTo>
                          <a:pt x="527721" y="746393"/>
                          <a:pt x="535640" y="747479"/>
                          <a:pt x="554601" y="747479"/>
                        </a:cubicBezTo>
                        <a:cubicBezTo>
                          <a:pt x="573562" y="747479"/>
                          <a:pt x="608942" y="720655"/>
                          <a:pt x="619984" y="730299"/>
                        </a:cubicBezTo>
                        <a:cubicBezTo>
                          <a:pt x="621219" y="731385"/>
                          <a:pt x="622236" y="732470"/>
                          <a:pt x="623108" y="733428"/>
                        </a:cubicBezTo>
                        <a:cubicBezTo>
                          <a:pt x="639890" y="724423"/>
                          <a:pt x="674616" y="708010"/>
                          <a:pt x="711012" y="704497"/>
                        </a:cubicBezTo>
                        <a:cubicBezTo>
                          <a:pt x="761721" y="699644"/>
                          <a:pt x="788600" y="704497"/>
                          <a:pt x="819113" y="689425"/>
                        </a:cubicBezTo>
                        <a:cubicBezTo>
                          <a:pt x="849625" y="674417"/>
                          <a:pt x="860667" y="676013"/>
                          <a:pt x="864300" y="656151"/>
                        </a:cubicBezTo>
                        <a:cubicBezTo>
                          <a:pt x="867932" y="636353"/>
                          <a:pt x="884932" y="588837"/>
                          <a:pt x="909269" y="588518"/>
                        </a:cubicBezTo>
                        <a:cubicBezTo>
                          <a:pt x="908688" y="575298"/>
                          <a:pt x="908397" y="535893"/>
                          <a:pt x="927213" y="535893"/>
                        </a:cubicBezTo>
                        <a:cubicBezTo>
                          <a:pt x="949806" y="535893"/>
                          <a:pt x="962011" y="528932"/>
                          <a:pt x="968767" y="511177"/>
                        </a:cubicBezTo>
                        <a:cubicBezTo>
                          <a:pt x="975451" y="493487"/>
                          <a:pt x="1000515" y="470878"/>
                          <a:pt x="1000515" y="448334"/>
                        </a:cubicBezTo>
                        <a:cubicBezTo>
                          <a:pt x="1000515" y="425789"/>
                          <a:pt x="970003" y="426300"/>
                          <a:pt x="970003" y="411803"/>
                        </a:cubicBezTo>
                        <a:cubicBezTo>
                          <a:pt x="970003" y="397306"/>
                          <a:pt x="995647" y="419339"/>
                          <a:pt x="998699" y="408610"/>
                        </a:cubicBezTo>
                        <a:cubicBezTo>
                          <a:pt x="1001750" y="397880"/>
                          <a:pt x="974870" y="386576"/>
                          <a:pt x="974870" y="368311"/>
                        </a:cubicBezTo>
                        <a:cubicBezTo>
                          <a:pt x="974870" y="350045"/>
                          <a:pt x="1000515" y="341998"/>
                          <a:pt x="1013955" y="338230"/>
                        </a:cubicBezTo>
                        <a:cubicBezTo>
                          <a:pt x="1027394" y="334462"/>
                          <a:pt x="1045121" y="326926"/>
                          <a:pt x="1057907" y="329608"/>
                        </a:cubicBezTo>
                        <a:cubicBezTo>
                          <a:pt x="1060740" y="330183"/>
                          <a:pt x="1065898" y="332738"/>
                          <a:pt x="1072073" y="336250"/>
                        </a:cubicBezTo>
                        <a:cubicBezTo>
                          <a:pt x="1074035" y="329992"/>
                          <a:pt x="1074906" y="318176"/>
                          <a:pt x="1061684" y="30655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20" name="Freeform: Shape 119">
                    <a:extLst>
                      <a:ext uri="{FF2B5EF4-FFF2-40B4-BE49-F238E27FC236}">
                        <a16:creationId xmlns:a16="http://schemas.microsoft.com/office/drawing/2014/main" id="{649B20AB-FFD4-0745-2AC5-C96AEE1CDA99}"/>
                      </a:ext>
                    </a:extLst>
                  </xdr:cNvPr>
                  <xdr:cNvSpPr/>
                </xdr:nvSpPr>
                <xdr:spPr>
                  <a:xfrm>
                    <a:off x="12586977" y="8354365"/>
                    <a:ext cx="1105486" cy="774174"/>
                  </a:xfrm>
                  <a:custGeom>
                    <a:avLst/>
                    <a:gdLst>
                      <a:gd name="connsiteX0" fmla="*/ 458702 w 1105486"/>
                      <a:gd name="connsiteY0" fmla="*/ 760954 h 774174"/>
                      <a:gd name="connsiteX1" fmla="*/ 425864 w 1105486"/>
                      <a:gd name="connsiteY1" fmla="*/ 719761 h 774174"/>
                      <a:gd name="connsiteX2" fmla="*/ 425864 w 1105486"/>
                      <a:gd name="connsiteY2" fmla="*/ 719761 h 774174"/>
                      <a:gd name="connsiteX3" fmla="*/ 428407 w 1105486"/>
                      <a:gd name="connsiteY3" fmla="*/ 714780 h 774174"/>
                      <a:gd name="connsiteX4" fmla="*/ 428407 w 1105486"/>
                      <a:gd name="connsiteY4" fmla="*/ 714780 h 774174"/>
                      <a:gd name="connsiteX5" fmla="*/ 445480 w 1105486"/>
                      <a:gd name="connsiteY5" fmla="*/ 665923 h 774174"/>
                      <a:gd name="connsiteX6" fmla="*/ 445480 w 1105486"/>
                      <a:gd name="connsiteY6" fmla="*/ 665923 h 774174"/>
                      <a:gd name="connsiteX7" fmla="*/ 449693 w 1105486"/>
                      <a:gd name="connsiteY7" fmla="*/ 657748 h 774174"/>
                      <a:gd name="connsiteX8" fmla="*/ 449693 w 1105486"/>
                      <a:gd name="connsiteY8" fmla="*/ 657748 h 774174"/>
                      <a:gd name="connsiteX9" fmla="*/ 422087 w 1105486"/>
                      <a:gd name="connsiteY9" fmla="*/ 641398 h 774174"/>
                      <a:gd name="connsiteX10" fmla="*/ 422087 w 1105486"/>
                      <a:gd name="connsiteY10" fmla="*/ 641398 h 774174"/>
                      <a:gd name="connsiteX11" fmla="*/ 411553 w 1105486"/>
                      <a:gd name="connsiteY11" fmla="*/ 642548 h 774174"/>
                      <a:gd name="connsiteX12" fmla="*/ 411553 w 1105486"/>
                      <a:gd name="connsiteY12" fmla="*/ 642548 h 774174"/>
                      <a:gd name="connsiteX13" fmla="*/ 406395 w 1105486"/>
                      <a:gd name="connsiteY13" fmla="*/ 643123 h 774174"/>
                      <a:gd name="connsiteX14" fmla="*/ 406395 w 1105486"/>
                      <a:gd name="connsiteY14" fmla="*/ 643123 h 774174"/>
                      <a:gd name="connsiteX15" fmla="*/ 380314 w 1105486"/>
                      <a:gd name="connsiteY15" fmla="*/ 603526 h 774174"/>
                      <a:gd name="connsiteX16" fmla="*/ 380314 w 1105486"/>
                      <a:gd name="connsiteY16" fmla="*/ 603526 h 774174"/>
                      <a:gd name="connsiteX17" fmla="*/ 385400 w 1105486"/>
                      <a:gd name="connsiteY17" fmla="*/ 579194 h 774174"/>
                      <a:gd name="connsiteX18" fmla="*/ 385400 w 1105486"/>
                      <a:gd name="connsiteY18" fmla="*/ 579194 h 774174"/>
                      <a:gd name="connsiteX19" fmla="*/ 388015 w 1105486"/>
                      <a:gd name="connsiteY19" fmla="*/ 570508 h 774174"/>
                      <a:gd name="connsiteX20" fmla="*/ 388015 w 1105486"/>
                      <a:gd name="connsiteY20" fmla="*/ 570508 h 774174"/>
                      <a:gd name="connsiteX21" fmla="*/ 373049 w 1105486"/>
                      <a:gd name="connsiteY21" fmla="*/ 551732 h 774174"/>
                      <a:gd name="connsiteX22" fmla="*/ 373049 w 1105486"/>
                      <a:gd name="connsiteY22" fmla="*/ 551732 h 774174"/>
                      <a:gd name="connsiteX23" fmla="*/ 374430 w 1105486"/>
                      <a:gd name="connsiteY23" fmla="*/ 544387 h 774174"/>
                      <a:gd name="connsiteX24" fmla="*/ 374430 w 1105486"/>
                      <a:gd name="connsiteY24" fmla="*/ 544387 h 774174"/>
                      <a:gd name="connsiteX25" fmla="*/ 375156 w 1105486"/>
                      <a:gd name="connsiteY25" fmla="*/ 539853 h 774174"/>
                      <a:gd name="connsiteX26" fmla="*/ 375156 w 1105486"/>
                      <a:gd name="connsiteY26" fmla="*/ 539853 h 774174"/>
                      <a:gd name="connsiteX27" fmla="*/ 327499 w 1105486"/>
                      <a:gd name="connsiteY27" fmla="*/ 515712 h 774174"/>
                      <a:gd name="connsiteX28" fmla="*/ 327499 w 1105486"/>
                      <a:gd name="connsiteY28" fmla="*/ 515712 h 774174"/>
                      <a:gd name="connsiteX29" fmla="*/ 308538 w 1105486"/>
                      <a:gd name="connsiteY29" fmla="*/ 519033 h 774174"/>
                      <a:gd name="connsiteX30" fmla="*/ 308538 w 1105486"/>
                      <a:gd name="connsiteY30" fmla="*/ 519033 h 774174"/>
                      <a:gd name="connsiteX31" fmla="*/ 231967 w 1105486"/>
                      <a:gd name="connsiteY31" fmla="*/ 530912 h 774174"/>
                      <a:gd name="connsiteX32" fmla="*/ 231967 w 1105486"/>
                      <a:gd name="connsiteY32" fmla="*/ 530912 h 774174"/>
                      <a:gd name="connsiteX33" fmla="*/ 187216 w 1105486"/>
                      <a:gd name="connsiteY33" fmla="*/ 539533 h 774174"/>
                      <a:gd name="connsiteX34" fmla="*/ 187216 w 1105486"/>
                      <a:gd name="connsiteY34" fmla="*/ 539533 h 774174"/>
                      <a:gd name="connsiteX35" fmla="*/ 170434 w 1105486"/>
                      <a:gd name="connsiteY35" fmla="*/ 519416 h 774174"/>
                      <a:gd name="connsiteX36" fmla="*/ 170434 w 1105486"/>
                      <a:gd name="connsiteY36" fmla="*/ 519416 h 774174"/>
                      <a:gd name="connsiteX37" fmla="*/ 161353 w 1105486"/>
                      <a:gd name="connsiteY37" fmla="*/ 515009 h 774174"/>
                      <a:gd name="connsiteX38" fmla="*/ 161353 w 1105486"/>
                      <a:gd name="connsiteY38" fmla="*/ 515009 h 774174"/>
                      <a:gd name="connsiteX39" fmla="*/ 136362 w 1105486"/>
                      <a:gd name="connsiteY39" fmla="*/ 510028 h 774174"/>
                      <a:gd name="connsiteX40" fmla="*/ 136362 w 1105486"/>
                      <a:gd name="connsiteY40" fmla="*/ 510028 h 774174"/>
                      <a:gd name="connsiteX41" fmla="*/ 63060 w 1105486"/>
                      <a:gd name="connsiteY41" fmla="*/ 500320 h 774174"/>
                      <a:gd name="connsiteX42" fmla="*/ 63060 w 1105486"/>
                      <a:gd name="connsiteY42" fmla="*/ 500320 h 774174"/>
                      <a:gd name="connsiteX43" fmla="*/ 53180 w 1105486"/>
                      <a:gd name="connsiteY43" fmla="*/ 499682 h 774174"/>
                      <a:gd name="connsiteX44" fmla="*/ 53180 w 1105486"/>
                      <a:gd name="connsiteY44" fmla="*/ 499682 h 774174"/>
                      <a:gd name="connsiteX45" fmla="*/ 9228 w 1105486"/>
                      <a:gd name="connsiteY45" fmla="*/ 523056 h 774174"/>
                      <a:gd name="connsiteX46" fmla="*/ 9228 w 1105486"/>
                      <a:gd name="connsiteY46" fmla="*/ 523056 h 774174"/>
                      <a:gd name="connsiteX47" fmla="*/ 8066 w 1105486"/>
                      <a:gd name="connsiteY47" fmla="*/ 523248 h 774174"/>
                      <a:gd name="connsiteX48" fmla="*/ 8066 w 1105486"/>
                      <a:gd name="connsiteY48" fmla="*/ 523248 h 774174"/>
                      <a:gd name="connsiteX49" fmla="*/ 2 w 1105486"/>
                      <a:gd name="connsiteY49" fmla="*/ 510922 h 774174"/>
                      <a:gd name="connsiteX50" fmla="*/ 2 w 1105486"/>
                      <a:gd name="connsiteY50" fmla="*/ 510922 h 774174"/>
                      <a:gd name="connsiteX51" fmla="*/ 7920 w 1105486"/>
                      <a:gd name="connsiteY51" fmla="*/ 475285 h 774174"/>
                      <a:gd name="connsiteX52" fmla="*/ 7920 w 1105486"/>
                      <a:gd name="connsiteY52" fmla="*/ 475285 h 774174"/>
                      <a:gd name="connsiteX53" fmla="*/ 59283 w 1105486"/>
                      <a:gd name="connsiteY53" fmla="*/ 412314 h 774174"/>
                      <a:gd name="connsiteX54" fmla="*/ 59283 w 1105486"/>
                      <a:gd name="connsiteY54" fmla="*/ 412314 h 774174"/>
                      <a:gd name="connsiteX55" fmla="*/ 124012 w 1105486"/>
                      <a:gd name="connsiteY55" fmla="*/ 387087 h 774174"/>
                      <a:gd name="connsiteX56" fmla="*/ 124012 w 1105486"/>
                      <a:gd name="connsiteY56" fmla="*/ 387087 h 774174"/>
                      <a:gd name="connsiteX57" fmla="*/ 141883 w 1105486"/>
                      <a:gd name="connsiteY57" fmla="*/ 384916 h 774174"/>
                      <a:gd name="connsiteX58" fmla="*/ 141883 w 1105486"/>
                      <a:gd name="connsiteY58" fmla="*/ 384916 h 774174"/>
                      <a:gd name="connsiteX59" fmla="*/ 155541 w 1105486"/>
                      <a:gd name="connsiteY59" fmla="*/ 385299 h 774174"/>
                      <a:gd name="connsiteX60" fmla="*/ 155541 w 1105486"/>
                      <a:gd name="connsiteY60" fmla="*/ 385299 h 774174"/>
                      <a:gd name="connsiteX61" fmla="*/ 173049 w 1105486"/>
                      <a:gd name="connsiteY61" fmla="*/ 379807 h 774174"/>
                      <a:gd name="connsiteX62" fmla="*/ 173049 w 1105486"/>
                      <a:gd name="connsiteY62" fmla="*/ 379807 h 774174"/>
                      <a:gd name="connsiteX63" fmla="*/ 239668 w 1105486"/>
                      <a:gd name="connsiteY63" fmla="*/ 365628 h 774174"/>
                      <a:gd name="connsiteX64" fmla="*/ 239668 w 1105486"/>
                      <a:gd name="connsiteY64" fmla="*/ 365628 h 774174"/>
                      <a:gd name="connsiteX65" fmla="*/ 299966 w 1105486"/>
                      <a:gd name="connsiteY65" fmla="*/ 378976 h 774174"/>
                      <a:gd name="connsiteX66" fmla="*/ 299966 w 1105486"/>
                      <a:gd name="connsiteY66" fmla="*/ 378976 h 774174"/>
                      <a:gd name="connsiteX67" fmla="*/ 309264 w 1105486"/>
                      <a:gd name="connsiteY67" fmla="*/ 375527 h 774174"/>
                      <a:gd name="connsiteX68" fmla="*/ 309264 w 1105486"/>
                      <a:gd name="connsiteY68" fmla="*/ 375527 h 774174"/>
                      <a:gd name="connsiteX69" fmla="*/ 362152 w 1105486"/>
                      <a:gd name="connsiteY69" fmla="*/ 342829 h 774174"/>
                      <a:gd name="connsiteX70" fmla="*/ 362152 w 1105486"/>
                      <a:gd name="connsiteY70" fmla="*/ 342829 h 774174"/>
                      <a:gd name="connsiteX71" fmla="*/ 370144 w 1105486"/>
                      <a:gd name="connsiteY71" fmla="*/ 306042 h 774174"/>
                      <a:gd name="connsiteX72" fmla="*/ 370144 w 1105486"/>
                      <a:gd name="connsiteY72" fmla="*/ 306042 h 774174"/>
                      <a:gd name="connsiteX73" fmla="*/ 370870 w 1105486"/>
                      <a:gd name="connsiteY73" fmla="*/ 303040 h 774174"/>
                      <a:gd name="connsiteX74" fmla="*/ 370870 w 1105486"/>
                      <a:gd name="connsiteY74" fmla="*/ 303040 h 774174"/>
                      <a:gd name="connsiteX75" fmla="*/ 359174 w 1105486"/>
                      <a:gd name="connsiteY75" fmla="*/ 295824 h 774174"/>
                      <a:gd name="connsiteX76" fmla="*/ 359174 w 1105486"/>
                      <a:gd name="connsiteY76" fmla="*/ 295824 h 774174"/>
                      <a:gd name="connsiteX77" fmla="*/ 346242 w 1105486"/>
                      <a:gd name="connsiteY77" fmla="*/ 285350 h 774174"/>
                      <a:gd name="connsiteX78" fmla="*/ 346242 w 1105486"/>
                      <a:gd name="connsiteY78" fmla="*/ 285350 h 774174"/>
                      <a:gd name="connsiteX79" fmla="*/ 377699 w 1105486"/>
                      <a:gd name="connsiteY79" fmla="*/ 253098 h 774174"/>
                      <a:gd name="connsiteX80" fmla="*/ 377699 w 1105486"/>
                      <a:gd name="connsiteY80" fmla="*/ 253098 h 774174"/>
                      <a:gd name="connsiteX81" fmla="*/ 382058 w 1105486"/>
                      <a:gd name="connsiteY81" fmla="*/ 244221 h 774174"/>
                      <a:gd name="connsiteX82" fmla="*/ 382058 w 1105486"/>
                      <a:gd name="connsiteY82" fmla="*/ 244221 h 774174"/>
                      <a:gd name="connsiteX83" fmla="*/ 361789 w 1105486"/>
                      <a:gd name="connsiteY83" fmla="*/ 216120 h 774174"/>
                      <a:gd name="connsiteX84" fmla="*/ 361789 w 1105486"/>
                      <a:gd name="connsiteY84" fmla="*/ 216120 h 774174"/>
                      <a:gd name="connsiteX85" fmla="*/ 355105 w 1105486"/>
                      <a:gd name="connsiteY85" fmla="*/ 202197 h 774174"/>
                      <a:gd name="connsiteX86" fmla="*/ 355105 w 1105486"/>
                      <a:gd name="connsiteY86" fmla="*/ 202197 h 774174"/>
                      <a:gd name="connsiteX87" fmla="*/ 361571 w 1105486"/>
                      <a:gd name="connsiteY87" fmla="*/ 176715 h 774174"/>
                      <a:gd name="connsiteX88" fmla="*/ 361571 w 1105486"/>
                      <a:gd name="connsiteY88" fmla="*/ 176715 h 774174"/>
                      <a:gd name="connsiteX89" fmla="*/ 410681 w 1105486"/>
                      <a:gd name="connsiteY89" fmla="*/ 145741 h 774174"/>
                      <a:gd name="connsiteX90" fmla="*/ 410681 w 1105486"/>
                      <a:gd name="connsiteY90" fmla="*/ 145741 h 774174"/>
                      <a:gd name="connsiteX91" fmla="*/ 413878 w 1105486"/>
                      <a:gd name="connsiteY91" fmla="*/ 139546 h 774174"/>
                      <a:gd name="connsiteX92" fmla="*/ 413878 w 1105486"/>
                      <a:gd name="connsiteY92" fmla="*/ 139546 h 774174"/>
                      <a:gd name="connsiteX93" fmla="*/ 405523 w 1105486"/>
                      <a:gd name="connsiteY93" fmla="*/ 121088 h 774174"/>
                      <a:gd name="connsiteX94" fmla="*/ 405523 w 1105486"/>
                      <a:gd name="connsiteY94" fmla="*/ 121088 h 774174"/>
                      <a:gd name="connsiteX95" fmla="*/ 407993 w 1105486"/>
                      <a:gd name="connsiteY95" fmla="*/ 106910 h 774174"/>
                      <a:gd name="connsiteX96" fmla="*/ 407993 w 1105486"/>
                      <a:gd name="connsiteY96" fmla="*/ 106910 h 774174"/>
                      <a:gd name="connsiteX97" fmla="*/ 406395 w 1105486"/>
                      <a:gd name="connsiteY97" fmla="*/ 102887 h 774174"/>
                      <a:gd name="connsiteX98" fmla="*/ 406395 w 1105486"/>
                      <a:gd name="connsiteY98" fmla="*/ 102887 h 774174"/>
                      <a:gd name="connsiteX99" fmla="*/ 402835 w 1105486"/>
                      <a:gd name="connsiteY99" fmla="*/ 89411 h 774174"/>
                      <a:gd name="connsiteX100" fmla="*/ 402835 w 1105486"/>
                      <a:gd name="connsiteY100" fmla="*/ 89411 h 774174"/>
                      <a:gd name="connsiteX101" fmla="*/ 408792 w 1105486"/>
                      <a:gd name="connsiteY101" fmla="*/ 70635 h 774174"/>
                      <a:gd name="connsiteX102" fmla="*/ 408792 w 1105486"/>
                      <a:gd name="connsiteY102" fmla="*/ 70635 h 774174"/>
                      <a:gd name="connsiteX103" fmla="*/ 415912 w 1105486"/>
                      <a:gd name="connsiteY103" fmla="*/ 68208 h 774174"/>
                      <a:gd name="connsiteX104" fmla="*/ 415912 w 1105486"/>
                      <a:gd name="connsiteY104" fmla="*/ 68208 h 774174"/>
                      <a:gd name="connsiteX105" fmla="*/ 435963 w 1105486"/>
                      <a:gd name="connsiteY105" fmla="*/ 71593 h 774174"/>
                      <a:gd name="connsiteX106" fmla="*/ 435963 w 1105486"/>
                      <a:gd name="connsiteY106" fmla="*/ 71593 h 774174"/>
                      <a:gd name="connsiteX107" fmla="*/ 440249 w 1105486"/>
                      <a:gd name="connsiteY107" fmla="*/ 70954 h 774174"/>
                      <a:gd name="connsiteX108" fmla="*/ 440249 w 1105486"/>
                      <a:gd name="connsiteY108" fmla="*/ 70954 h 774174"/>
                      <a:gd name="connsiteX109" fmla="*/ 443809 w 1105486"/>
                      <a:gd name="connsiteY109" fmla="*/ 63993 h 774174"/>
                      <a:gd name="connsiteX110" fmla="*/ 443809 w 1105486"/>
                      <a:gd name="connsiteY110" fmla="*/ 63993 h 774174"/>
                      <a:gd name="connsiteX111" fmla="*/ 442574 w 1105486"/>
                      <a:gd name="connsiteY111" fmla="*/ 49751 h 774174"/>
                      <a:gd name="connsiteX112" fmla="*/ 442574 w 1105486"/>
                      <a:gd name="connsiteY112" fmla="*/ 49751 h 774174"/>
                      <a:gd name="connsiteX113" fmla="*/ 446860 w 1105486"/>
                      <a:gd name="connsiteY113" fmla="*/ 41448 h 774174"/>
                      <a:gd name="connsiteX114" fmla="*/ 446860 w 1105486"/>
                      <a:gd name="connsiteY114" fmla="*/ 41448 h 774174"/>
                      <a:gd name="connsiteX115" fmla="*/ 449330 w 1105486"/>
                      <a:gd name="connsiteY115" fmla="*/ 40938 h 774174"/>
                      <a:gd name="connsiteX116" fmla="*/ 449330 w 1105486"/>
                      <a:gd name="connsiteY116" fmla="*/ 40938 h 774174"/>
                      <a:gd name="connsiteX117" fmla="*/ 482094 w 1105486"/>
                      <a:gd name="connsiteY117" fmla="*/ 61758 h 774174"/>
                      <a:gd name="connsiteX118" fmla="*/ 482094 w 1105486"/>
                      <a:gd name="connsiteY118" fmla="*/ 61758 h 774174"/>
                      <a:gd name="connsiteX119" fmla="*/ 495607 w 1105486"/>
                      <a:gd name="connsiteY119" fmla="*/ 64951 h 774174"/>
                      <a:gd name="connsiteX120" fmla="*/ 495607 w 1105486"/>
                      <a:gd name="connsiteY120" fmla="*/ 64951 h 774174"/>
                      <a:gd name="connsiteX121" fmla="*/ 498658 w 1105486"/>
                      <a:gd name="connsiteY121" fmla="*/ 72232 h 774174"/>
                      <a:gd name="connsiteX122" fmla="*/ 498658 w 1105486"/>
                      <a:gd name="connsiteY122" fmla="*/ 72232 h 774174"/>
                      <a:gd name="connsiteX123" fmla="*/ 498295 w 1105486"/>
                      <a:gd name="connsiteY123" fmla="*/ 78618 h 774174"/>
                      <a:gd name="connsiteX124" fmla="*/ 498295 w 1105486"/>
                      <a:gd name="connsiteY124" fmla="*/ 78618 h 774174"/>
                      <a:gd name="connsiteX125" fmla="*/ 505923 w 1105486"/>
                      <a:gd name="connsiteY125" fmla="*/ 83089 h 774174"/>
                      <a:gd name="connsiteX126" fmla="*/ 505923 w 1105486"/>
                      <a:gd name="connsiteY126" fmla="*/ 83089 h 774174"/>
                      <a:gd name="connsiteX127" fmla="*/ 522995 w 1105486"/>
                      <a:gd name="connsiteY127" fmla="*/ 75936 h 774174"/>
                      <a:gd name="connsiteX128" fmla="*/ 522995 w 1105486"/>
                      <a:gd name="connsiteY128" fmla="*/ 75936 h 774174"/>
                      <a:gd name="connsiteX129" fmla="*/ 601891 w 1105486"/>
                      <a:gd name="connsiteY129" fmla="*/ 33976 h 774174"/>
                      <a:gd name="connsiteX130" fmla="*/ 601891 w 1105486"/>
                      <a:gd name="connsiteY130" fmla="*/ 33976 h 774174"/>
                      <a:gd name="connsiteX131" fmla="*/ 684274 w 1105486"/>
                      <a:gd name="connsiteY131" fmla="*/ 0 h 774174"/>
                      <a:gd name="connsiteX132" fmla="*/ 684274 w 1105486"/>
                      <a:gd name="connsiteY132" fmla="*/ 0 h 774174"/>
                      <a:gd name="connsiteX133" fmla="*/ 712534 w 1105486"/>
                      <a:gd name="connsiteY133" fmla="*/ 22417 h 774174"/>
                      <a:gd name="connsiteX134" fmla="*/ 712534 w 1105486"/>
                      <a:gd name="connsiteY134" fmla="*/ 22417 h 774174"/>
                      <a:gd name="connsiteX135" fmla="*/ 711444 w 1105486"/>
                      <a:gd name="connsiteY135" fmla="*/ 28420 h 774174"/>
                      <a:gd name="connsiteX136" fmla="*/ 711444 w 1105486"/>
                      <a:gd name="connsiteY136" fmla="*/ 28420 h 774174"/>
                      <a:gd name="connsiteX137" fmla="*/ 711153 w 1105486"/>
                      <a:gd name="connsiteY137" fmla="*/ 29889 h 774174"/>
                      <a:gd name="connsiteX138" fmla="*/ 711153 w 1105486"/>
                      <a:gd name="connsiteY138" fmla="*/ 29889 h 774174"/>
                      <a:gd name="connsiteX139" fmla="*/ 721760 w 1105486"/>
                      <a:gd name="connsiteY139" fmla="*/ 40363 h 774174"/>
                      <a:gd name="connsiteX140" fmla="*/ 721760 w 1105486"/>
                      <a:gd name="connsiteY140" fmla="*/ 40363 h 774174"/>
                      <a:gd name="connsiteX141" fmla="*/ 743119 w 1105486"/>
                      <a:gd name="connsiteY141" fmla="*/ 45600 h 774174"/>
                      <a:gd name="connsiteX142" fmla="*/ 743119 w 1105486"/>
                      <a:gd name="connsiteY142" fmla="*/ 45600 h 774174"/>
                      <a:gd name="connsiteX143" fmla="*/ 755178 w 1105486"/>
                      <a:gd name="connsiteY143" fmla="*/ 42087 h 774174"/>
                      <a:gd name="connsiteX144" fmla="*/ 755178 w 1105486"/>
                      <a:gd name="connsiteY144" fmla="*/ 42087 h 774174"/>
                      <a:gd name="connsiteX145" fmla="*/ 776391 w 1105486"/>
                      <a:gd name="connsiteY145" fmla="*/ 34806 h 774174"/>
                      <a:gd name="connsiteX146" fmla="*/ 776391 w 1105486"/>
                      <a:gd name="connsiteY146" fmla="*/ 34806 h 774174"/>
                      <a:gd name="connsiteX147" fmla="*/ 813878 w 1105486"/>
                      <a:gd name="connsiteY147" fmla="*/ 50709 h 774174"/>
                      <a:gd name="connsiteX148" fmla="*/ 813878 w 1105486"/>
                      <a:gd name="connsiteY148" fmla="*/ 50709 h 774174"/>
                      <a:gd name="connsiteX149" fmla="*/ 900619 w 1105486"/>
                      <a:gd name="connsiteY149" fmla="*/ 80023 h 774174"/>
                      <a:gd name="connsiteX150" fmla="*/ 900619 w 1105486"/>
                      <a:gd name="connsiteY150" fmla="*/ 80023 h 774174"/>
                      <a:gd name="connsiteX151" fmla="*/ 957721 w 1105486"/>
                      <a:gd name="connsiteY151" fmla="*/ 120578 h 774174"/>
                      <a:gd name="connsiteX152" fmla="*/ 957721 w 1105486"/>
                      <a:gd name="connsiteY152" fmla="*/ 120578 h 774174"/>
                      <a:gd name="connsiteX153" fmla="*/ 971960 w 1105486"/>
                      <a:gd name="connsiteY153" fmla="*/ 133542 h 774174"/>
                      <a:gd name="connsiteX154" fmla="*/ 971960 w 1105486"/>
                      <a:gd name="connsiteY154" fmla="*/ 133542 h 774174"/>
                      <a:gd name="connsiteX155" fmla="*/ 988160 w 1105486"/>
                      <a:gd name="connsiteY155" fmla="*/ 129583 h 774174"/>
                      <a:gd name="connsiteX156" fmla="*/ 988160 w 1105486"/>
                      <a:gd name="connsiteY156" fmla="*/ 129583 h 774174"/>
                      <a:gd name="connsiteX157" fmla="*/ 999494 w 1105486"/>
                      <a:gd name="connsiteY157" fmla="*/ 127922 h 774174"/>
                      <a:gd name="connsiteX158" fmla="*/ 999494 w 1105486"/>
                      <a:gd name="connsiteY158" fmla="*/ 127922 h 774174"/>
                      <a:gd name="connsiteX159" fmla="*/ 1104906 w 1105486"/>
                      <a:gd name="connsiteY159" fmla="*/ 164453 h 774174"/>
                      <a:gd name="connsiteX160" fmla="*/ 1104906 w 1105486"/>
                      <a:gd name="connsiteY160" fmla="*/ 164453 h 774174"/>
                      <a:gd name="connsiteX161" fmla="*/ 1105487 w 1105486"/>
                      <a:gd name="connsiteY161" fmla="*/ 168221 h 774174"/>
                      <a:gd name="connsiteX162" fmla="*/ 1105487 w 1105486"/>
                      <a:gd name="connsiteY162" fmla="*/ 168221 h 774174"/>
                      <a:gd name="connsiteX163" fmla="*/ 1062116 w 1105486"/>
                      <a:gd name="connsiteY163" fmla="*/ 222762 h 774174"/>
                      <a:gd name="connsiteX164" fmla="*/ 1062116 w 1105486"/>
                      <a:gd name="connsiteY164" fmla="*/ 222762 h 774174"/>
                      <a:gd name="connsiteX165" fmla="*/ 1062552 w 1105486"/>
                      <a:gd name="connsiteY165" fmla="*/ 223656 h 774174"/>
                      <a:gd name="connsiteX166" fmla="*/ 1062552 w 1105486"/>
                      <a:gd name="connsiteY166" fmla="*/ 223656 h 774174"/>
                      <a:gd name="connsiteX167" fmla="*/ 1066911 w 1105486"/>
                      <a:gd name="connsiteY167" fmla="*/ 232022 h 774174"/>
                      <a:gd name="connsiteX168" fmla="*/ 1066911 w 1105486"/>
                      <a:gd name="connsiteY168" fmla="*/ 232022 h 774174"/>
                      <a:gd name="connsiteX169" fmla="*/ 1053980 w 1105486"/>
                      <a:gd name="connsiteY169" fmla="*/ 241091 h 774174"/>
                      <a:gd name="connsiteX170" fmla="*/ 1053980 w 1105486"/>
                      <a:gd name="connsiteY170" fmla="*/ 241091 h 774174"/>
                      <a:gd name="connsiteX171" fmla="*/ 1035963 w 1105486"/>
                      <a:gd name="connsiteY171" fmla="*/ 266637 h 774174"/>
                      <a:gd name="connsiteX172" fmla="*/ 1035963 w 1105486"/>
                      <a:gd name="connsiteY172" fmla="*/ 266637 h 774174"/>
                      <a:gd name="connsiteX173" fmla="*/ 1063206 w 1105486"/>
                      <a:gd name="connsiteY173" fmla="*/ 306872 h 774174"/>
                      <a:gd name="connsiteX174" fmla="*/ 1063206 w 1105486"/>
                      <a:gd name="connsiteY174" fmla="*/ 306872 h 774174"/>
                      <a:gd name="connsiteX175" fmla="*/ 1062552 w 1105486"/>
                      <a:gd name="connsiteY175" fmla="*/ 307447 h 774174"/>
                      <a:gd name="connsiteX176" fmla="*/ 1061898 w 1105486"/>
                      <a:gd name="connsiteY176" fmla="*/ 308022 h 774174"/>
                      <a:gd name="connsiteX177" fmla="*/ 1034147 w 1105486"/>
                      <a:gd name="connsiteY177" fmla="*/ 266637 h 774174"/>
                      <a:gd name="connsiteX178" fmla="*/ 1034147 w 1105486"/>
                      <a:gd name="connsiteY178" fmla="*/ 266637 h 774174"/>
                      <a:gd name="connsiteX179" fmla="*/ 1039014 w 1105486"/>
                      <a:gd name="connsiteY179" fmla="*/ 244795 h 774174"/>
                      <a:gd name="connsiteX180" fmla="*/ 1039014 w 1105486"/>
                      <a:gd name="connsiteY180" fmla="*/ 244795 h 774174"/>
                      <a:gd name="connsiteX181" fmla="*/ 1054052 w 1105486"/>
                      <a:gd name="connsiteY181" fmla="*/ 239558 h 774174"/>
                      <a:gd name="connsiteX182" fmla="*/ 1054052 w 1105486"/>
                      <a:gd name="connsiteY182" fmla="*/ 239558 h 774174"/>
                      <a:gd name="connsiteX183" fmla="*/ 1065167 w 1105486"/>
                      <a:gd name="connsiteY183" fmla="*/ 232086 h 774174"/>
                      <a:gd name="connsiteX184" fmla="*/ 1065167 w 1105486"/>
                      <a:gd name="connsiteY184" fmla="*/ 232086 h 774174"/>
                      <a:gd name="connsiteX185" fmla="*/ 1061390 w 1105486"/>
                      <a:gd name="connsiteY185" fmla="*/ 224805 h 774174"/>
                      <a:gd name="connsiteX186" fmla="*/ 1061390 w 1105486"/>
                      <a:gd name="connsiteY186" fmla="*/ 224805 h 774174"/>
                      <a:gd name="connsiteX187" fmla="*/ 1060445 w 1105486"/>
                      <a:gd name="connsiteY187" fmla="*/ 222762 h 774174"/>
                      <a:gd name="connsiteX188" fmla="*/ 1060445 w 1105486"/>
                      <a:gd name="connsiteY188" fmla="*/ 222762 h 774174"/>
                      <a:gd name="connsiteX189" fmla="*/ 1103816 w 1105486"/>
                      <a:gd name="connsiteY189" fmla="*/ 168221 h 774174"/>
                      <a:gd name="connsiteX190" fmla="*/ 1103816 w 1105486"/>
                      <a:gd name="connsiteY190" fmla="*/ 168221 h 774174"/>
                      <a:gd name="connsiteX191" fmla="*/ 1103307 w 1105486"/>
                      <a:gd name="connsiteY191" fmla="*/ 164900 h 774174"/>
                      <a:gd name="connsiteX192" fmla="*/ 1103307 w 1105486"/>
                      <a:gd name="connsiteY192" fmla="*/ 164900 h 774174"/>
                      <a:gd name="connsiteX193" fmla="*/ 999639 w 1105486"/>
                      <a:gd name="connsiteY193" fmla="*/ 129583 h 774174"/>
                      <a:gd name="connsiteX194" fmla="*/ 999639 w 1105486"/>
                      <a:gd name="connsiteY194" fmla="*/ 129583 h 774174"/>
                      <a:gd name="connsiteX195" fmla="*/ 989177 w 1105486"/>
                      <a:gd name="connsiteY195" fmla="*/ 131051 h 774174"/>
                      <a:gd name="connsiteX196" fmla="*/ 989177 w 1105486"/>
                      <a:gd name="connsiteY196" fmla="*/ 131051 h 774174"/>
                      <a:gd name="connsiteX197" fmla="*/ 972105 w 1105486"/>
                      <a:gd name="connsiteY197" fmla="*/ 135203 h 774174"/>
                      <a:gd name="connsiteX198" fmla="*/ 972105 w 1105486"/>
                      <a:gd name="connsiteY198" fmla="*/ 135203 h 774174"/>
                      <a:gd name="connsiteX199" fmla="*/ 956050 w 1105486"/>
                      <a:gd name="connsiteY199" fmla="*/ 120705 h 774174"/>
                      <a:gd name="connsiteX200" fmla="*/ 956050 w 1105486"/>
                      <a:gd name="connsiteY200" fmla="*/ 120705 h 774174"/>
                      <a:gd name="connsiteX201" fmla="*/ 936290 w 1105486"/>
                      <a:gd name="connsiteY201" fmla="*/ 95989 h 774174"/>
                      <a:gd name="connsiteX202" fmla="*/ 936290 w 1105486"/>
                      <a:gd name="connsiteY202" fmla="*/ 95989 h 774174"/>
                      <a:gd name="connsiteX203" fmla="*/ 900765 w 1105486"/>
                      <a:gd name="connsiteY203" fmla="*/ 81747 h 774174"/>
                      <a:gd name="connsiteX204" fmla="*/ 900765 w 1105486"/>
                      <a:gd name="connsiteY204" fmla="*/ 81747 h 774174"/>
                      <a:gd name="connsiteX205" fmla="*/ 812788 w 1105486"/>
                      <a:gd name="connsiteY205" fmla="*/ 51986 h 774174"/>
                      <a:gd name="connsiteX206" fmla="*/ 812788 w 1105486"/>
                      <a:gd name="connsiteY206" fmla="*/ 51986 h 774174"/>
                      <a:gd name="connsiteX207" fmla="*/ 776609 w 1105486"/>
                      <a:gd name="connsiteY207" fmla="*/ 36595 h 774174"/>
                      <a:gd name="connsiteX208" fmla="*/ 776609 w 1105486"/>
                      <a:gd name="connsiteY208" fmla="*/ 36595 h 774174"/>
                      <a:gd name="connsiteX209" fmla="*/ 756704 w 1105486"/>
                      <a:gd name="connsiteY209" fmla="*/ 43428 h 774174"/>
                      <a:gd name="connsiteX210" fmla="*/ 756704 w 1105486"/>
                      <a:gd name="connsiteY210" fmla="*/ 43428 h 774174"/>
                      <a:gd name="connsiteX211" fmla="*/ 743337 w 1105486"/>
                      <a:gd name="connsiteY211" fmla="*/ 47452 h 774174"/>
                      <a:gd name="connsiteX212" fmla="*/ 743337 w 1105486"/>
                      <a:gd name="connsiteY212" fmla="*/ 47452 h 774174"/>
                      <a:gd name="connsiteX213" fmla="*/ 709555 w 1105486"/>
                      <a:gd name="connsiteY213" fmla="*/ 30144 h 774174"/>
                      <a:gd name="connsiteX214" fmla="*/ 709555 w 1105486"/>
                      <a:gd name="connsiteY214" fmla="*/ 30144 h 774174"/>
                      <a:gd name="connsiteX215" fmla="*/ 709918 w 1105486"/>
                      <a:gd name="connsiteY215" fmla="*/ 28165 h 774174"/>
                      <a:gd name="connsiteX216" fmla="*/ 709918 w 1105486"/>
                      <a:gd name="connsiteY216" fmla="*/ 28165 h 774174"/>
                      <a:gd name="connsiteX217" fmla="*/ 710936 w 1105486"/>
                      <a:gd name="connsiteY217" fmla="*/ 22672 h 774174"/>
                      <a:gd name="connsiteX218" fmla="*/ 710936 w 1105486"/>
                      <a:gd name="connsiteY218" fmla="*/ 22672 h 774174"/>
                      <a:gd name="connsiteX219" fmla="*/ 684492 w 1105486"/>
                      <a:gd name="connsiteY219" fmla="*/ 1852 h 774174"/>
                      <a:gd name="connsiteX220" fmla="*/ 684492 w 1105486"/>
                      <a:gd name="connsiteY220" fmla="*/ 1852 h 774174"/>
                      <a:gd name="connsiteX221" fmla="*/ 603198 w 1105486"/>
                      <a:gd name="connsiteY221" fmla="*/ 35509 h 774174"/>
                      <a:gd name="connsiteX222" fmla="*/ 603198 w 1105486"/>
                      <a:gd name="connsiteY222" fmla="*/ 35509 h 774174"/>
                      <a:gd name="connsiteX223" fmla="*/ 524521 w 1105486"/>
                      <a:gd name="connsiteY223" fmla="*/ 77277 h 774174"/>
                      <a:gd name="connsiteX224" fmla="*/ 524521 w 1105486"/>
                      <a:gd name="connsiteY224" fmla="*/ 77277 h 774174"/>
                      <a:gd name="connsiteX225" fmla="*/ 506141 w 1105486"/>
                      <a:gd name="connsiteY225" fmla="*/ 84941 h 774174"/>
                      <a:gd name="connsiteX226" fmla="*/ 506141 w 1105486"/>
                      <a:gd name="connsiteY226" fmla="*/ 84941 h 774174"/>
                      <a:gd name="connsiteX227" fmla="*/ 496696 w 1105486"/>
                      <a:gd name="connsiteY227" fmla="*/ 78874 h 774174"/>
                      <a:gd name="connsiteX228" fmla="*/ 496696 w 1105486"/>
                      <a:gd name="connsiteY228" fmla="*/ 78874 h 774174"/>
                      <a:gd name="connsiteX229" fmla="*/ 497060 w 1105486"/>
                      <a:gd name="connsiteY229" fmla="*/ 72487 h 774174"/>
                      <a:gd name="connsiteX230" fmla="*/ 497060 w 1105486"/>
                      <a:gd name="connsiteY230" fmla="*/ 72487 h 774174"/>
                      <a:gd name="connsiteX231" fmla="*/ 482312 w 1105486"/>
                      <a:gd name="connsiteY231" fmla="*/ 63610 h 774174"/>
                      <a:gd name="connsiteX232" fmla="*/ 482312 w 1105486"/>
                      <a:gd name="connsiteY232" fmla="*/ 63610 h 774174"/>
                      <a:gd name="connsiteX233" fmla="*/ 449548 w 1105486"/>
                      <a:gd name="connsiteY233" fmla="*/ 42790 h 774174"/>
                      <a:gd name="connsiteX234" fmla="*/ 449548 w 1105486"/>
                      <a:gd name="connsiteY234" fmla="*/ 42790 h 774174"/>
                      <a:gd name="connsiteX235" fmla="*/ 447877 w 1105486"/>
                      <a:gd name="connsiteY235" fmla="*/ 43109 h 774174"/>
                      <a:gd name="connsiteX236" fmla="*/ 447877 w 1105486"/>
                      <a:gd name="connsiteY236" fmla="*/ 43109 h 774174"/>
                      <a:gd name="connsiteX237" fmla="*/ 444608 w 1105486"/>
                      <a:gd name="connsiteY237" fmla="*/ 49943 h 774174"/>
                      <a:gd name="connsiteX238" fmla="*/ 444608 w 1105486"/>
                      <a:gd name="connsiteY238" fmla="*/ 49943 h 774174"/>
                      <a:gd name="connsiteX239" fmla="*/ 445843 w 1105486"/>
                      <a:gd name="connsiteY239" fmla="*/ 64184 h 774174"/>
                      <a:gd name="connsiteX240" fmla="*/ 445843 w 1105486"/>
                      <a:gd name="connsiteY240" fmla="*/ 64184 h 774174"/>
                      <a:gd name="connsiteX241" fmla="*/ 441048 w 1105486"/>
                      <a:gd name="connsiteY241" fmla="*/ 72679 h 774174"/>
                      <a:gd name="connsiteX242" fmla="*/ 441048 w 1105486"/>
                      <a:gd name="connsiteY242" fmla="*/ 72679 h 774174"/>
                      <a:gd name="connsiteX243" fmla="*/ 436108 w 1105486"/>
                      <a:gd name="connsiteY243" fmla="*/ 73381 h 774174"/>
                      <a:gd name="connsiteX244" fmla="*/ 436108 w 1105486"/>
                      <a:gd name="connsiteY244" fmla="*/ 73381 h 774174"/>
                      <a:gd name="connsiteX245" fmla="*/ 416057 w 1105486"/>
                      <a:gd name="connsiteY245" fmla="*/ 69996 h 774174"/>
                      <a:gd name="connsiteX246" fmla="*/ 416057 w 1105486"/>
                      <a:gd name="connsiteY246" fmla="*/ 69996 h 774174"/>
                      <a:gd name="connsiteX247" fmla="*/ 410245 w 1105486"/>
                      <a:gd name="connsiteY247" fmla="*/ 71976 h 774174"/>
                      <a:gd name="connsiteX248" fmla="*/ 410245 w 1105486"/>
                      <a:gd name="connsiteY248" fmla="*/ 71976 h 774174"/>
                      <a:gd name="connsiteX249" fmla="*/ 404797 w 1105486"/>
                      <a:gd name="connsiteY249" fmla="*/ 89667 h 774174"/>
                      <a:gd name="connsiteX250" fmla="*/ 404797 w 1105486"/>
                      <a:gd name="connsiteY250" fmla="*/ 89667 h 774174"/>
                      <a:gd name="connsiteX251" fmla="*/ 407848 w 1105486"/>
                      <a:gd name="connsiteY251" fmla="*/ 101993 h 774174"/>
                      <a:gd name="connsiteX252" fmla="*/ 407848 w 1105486"/>
                      <a:gd name="connsiteY252" fmla="*/ 101993 h 774174"/>
                      <a:gd name="connsiteX253" fmla="*/ 410027 w 1105486"/>
                      <a:gd name="connsiteY253" fmla="*/ 107166 h 774174"/>
                      <a:gd name="connsiteX254" fmla="*/ 410027 w 1105486"/>
                      <a:gd name="connsiteY254" fmla="*/ 107166 h 774174"/>
                      <a:gd name="connsiteX255" fmla="*/ 407557 w 1105486"/>
                      <a:gd name="connsiteY255" fmla="*/ 121344 h 774174"/>
                      <a:gd name="connsiteX256" fmla="*/ 407557 w 1105486"/>
                      <a:gd name="connsiteY256" fmla="*/ 121344 h 774174"/>
                      <a:gd name="connsiteX257" fmla="*/ 415912 w 1105486"/>
                      <a:gd name="connsiteY257" fmla="*/ 139801 h 774174"/>
                      <a:gd name="connsiteX258" fmla="*/ 415912 w 1105486"/>
                      <a:gd name="connsiteY258" fmla="*/ 139801 h 774174"/>
                      <a:gd name="connsiteX259" fmla="*/ 412134 w 1105486"/>
                      <a:gd name="connsiteY259" fmla="*/ 147146 h 774174"/>
                      <a:gd name="connsiteX260" fmla="*/ 412134 w 1105486"/>
                      <a:gd name="connsiteY260" fmla="*/ 147146 h 774174"/>
                      <a:gd name="connsiteX261" fmla="*/ 363533 w 1105486"/>
                      <a:gd name="connsiteY261" fmla="*/ 177354 h 774174"/>
                      <a:gd name="connsiteX262" fmla="*/ 363533 w 1105486"/>
                      <a:gd name="connsiteY262" fmla="*/ 177354 h 774174"/>
                      <a:gd name="connsiteX263" fmla="*/ 357140 w 1105486"/>
                      <a:gd name="connsiteY263" fmla="*/ 202517 h 774174"/>
                      <a:gd name="connsiteX264" fmla="*/ 357140 w 1105486"/>
                      <a:gd name="connsiteY264" fmla="*/ 202517 h 774174"/>
                      <a:gd name="connsiteX265" fmla="*/ 363315 w 1105486"/>
                      <a:gd name="connsiteY265" fmla="*/ 215290 h 774174"/>
                      <a:gd name="connsiteX266" fmla="*/ 363315 w 1105486"/>
                      <a:gd name="connsiteY266" fmla="*/ 215290 h 774174"/>
                      <a:gd name="connsiteX267" fmla="*/ 384092 w 1105486"/>
                      <a:gd name="connsiteY267" fmla="*/ 244540 h 774174"/>
                      <a:gd name="connsiteX268" fmla="*/ 384092 w 1105486"/>
                      <a:gd name="connsiteY268" fmla="*/ 244540 h 774174"/>
                      <a:gd name="connsiteX269" fmla="*/ 379225 w 1105486"/>
                      <a:gd name="connsiteY269" fmla="*/ 254567 h 774174"/>
                      <a:gd name="connsiteX270" fmla="*/ 379225 w 1105486"/>
                      <a:gd name="connsiteY270" fmla="*/ 254567 h 774174"/>
                      <a:gd name="connsiteX271" fmla="*/ 348349 w 1105486"/>
                      <a:gd name="connsiteY271" fmla="*/ 285669 h 774174"/>
                      <a:gd name="connsiteX272" fmla="*/ 348349 w 1105486"/>
                      <a:gd name="connsiteY272" fmla="*/ 285669 h 774174"/>
                      <a:gd name="connsiteX273" fmla="*/ 360045 w 1105486"/>
                      <a:gd name="connsiteY273" fmla="*/ 294610 h 774174"/>
                      <a:gd name="connsiteX274" fmla="*/ 360045 w 1105486"/>
                      <a:gd name="connsiteY274" fmla="*/ 294610 h 774174"/>
                      <a:gd name="connsiteX275" fmla="*/ 372977 w 1105486"/>
                      <a:gd name="connsiteY275" fmla="*/ 303296 h 774174"/>
                      <a:gd name="connsiteX276" fmla="*/ 372977 w 1105486"/>
                      <a:gd name="connsiteY276" fmla="*/ 303296 h 774174"/>
                      <a:gd name="connsiteX277" fmla="*/ 372105 w 1105486"/>
                      <a:gd name="connsiteY277" fmla="*/ 306872 h 774174"/>
                      <a:gd name="connsiteX278" fmla="*/ 372105 w 1105486"/>
                      <a:gd name="connsiteY278" fmla="*/ 306872 h 774174"/>
                      <a:gd name="connsiteX279" fmla="*/ 364186 w 1105486"/>
                      <a:gd name="connsiteY279" fmla="*/ 343084 h 774174"/>
                      <a:gd name="connsiteX280" fmla="*/ 364186 w 1105486"/>
                      <a:gd name="connsiteY280" fmla="*/ 343084 h 774174"/>
                      <a:gd name="connsiteX281" fmla="*/ 310790 w 1105486"/>
                      <a:gd name="connsiteY281" fmla="*/ 376933 h 774174"/>
                      <a:gd name="connsiteX282" fmla="*/ 310790 w 1105486"/>
                      <a:gd name="connsiteY282" fmla="*/ 376933 h 774174"/>
                      <a:gd name="connsiteX283" fmla="*/ 300183 w 1105486"/>
                      <a:gd name="connsiteY283" fmla="*/ 380828 h 774174"/>
                      <a:gd name="connsiteX284" fmla="*/ 300183 w 1105486"/>
                      <a:gd name="connsiteY284" fmla="*/ 380828 h 774174"/>
                      <a:gd name="connsiteX285" fmla="*/ 239886 w 1105486"/>
                      <a:gd name="connsiteY285" fmla="*/ 367544 h 774174"/>
                      <a:gd name="connsiteX286" fmla="*/ 239886 w 1105486"/>
                      <a:gd name="connsiteY286" fmla="*/ 367544 h 774174"/>
                      <a:gd name="connsiteX287" fmla="*/ 174575 w 1105486"/>
                      <a:gd name="connsiteY287" fmla="*/ 381275 h 774174"/>
                      <a:gd name="connsiteX288" fmla="*/ 174575 w 1105486"/>
                      <a:gd name="connsiteY288" fmla="*/ 381275 h 774174"/>
                      <a:gd name="connsiteX289" fmla="*/ 155759 w 1105486"/>
                      <a:gd name="connsiteY289" fmla="*/ 387215 h 774174"/>
                      <a:gd name="connsiteX290" fmla="*/ 155759 w 1105486"/>
                      <a:gd name="connsiteY290" fmla="*/ 387215 h 774174"/>
                      <a:gd name="connsiteX291" fmla="*/ 142101 w 1105486"/>
                      <a:gd name="connsiteY291" fmla="*/ 386832 h 774174"/>
                      <a:gd name="connsiteX292" fmla="*/ 142101 w 1105486"/>
                      <a:gd name="connsiteY292" fmla="*/ 386832 h 774174"/>
                      <a:gd name="connsiteX293" fmla="*/ 124739 w 1105486"/>
                      <a:gd name="connsiteY293" fmla="*/ 388939 h 774174"/>
                      <a:gd name="connsiteX294" fmla="*/ 124739 w 1105486"/>
                      <a:gd name="connsiteY294" fmla="*/ 388939 h 774174"/>
                      <a:gd name="connsiteX295" fmla="*/ 61171 w 1105486"/>
                      <a:gd name="connsiteY295" fmla="*/ 413144 h 774174"/>
                      <a:gd name="connsiteX296" fmla="*/ 61171 w 1105486"/>
                      <a:gd name="connsiteY296" fmla="*/ 413144 h 774174"/>
                      <a:gd name="connsiteX297" fmla="*/ 9882 w 1105486"/>
                      <a:gd name="connsiteY297" fmla="*/ 475796 h 774174"/>
                      <a:gd name="connsiteX298" fmla="*/ 9882 w 1105486"/>
                      <a:gd name="connsiteY298" fmla="*/ 475796 h 774174"/>
                      <a:gd name="connsiteX299" fmla="*/ 1963 w 1105486"/>
                      <a:gd name="connsiteY299" fmla="*/ 511241 h 774174"/>
                      <a:gd name="connsiteX300" fmla="*/ 1963 w 1105486"/>
                      <a:gd name="connsiteY300" fmla="*/ 511241 h 774174"/>
                      <a:gd name="connsiteX301" fmla="*/ 8502 w 1105486"/>
                      <a:gd name="connsiteY301" fmla="*/ 521843 h 774174"/>
                      <a:gd name="connsiteX302" fmla="*/ 8502 w 1105486"/>
                      <a:gd name="connsiteY302" fmla="*/ 521843 h 774174"/>
                      <a:gd name="connsiteX303" fmla="*/ 53398 w 1105486"/>
                      <a:gd name="connsiteY303" fmla="*/ 498404 h 774174"/>
                      <a:gd name="connsiteX304" fmla="*/ 53398 w 1105486"/>
                      <a:gd name="connsiteY304" fmla="*/ 498404 h 774174"/>
                      <a:gd name="connsiteX305" fmla="*/ 63496 w 1105486"/>
                      <a:gd name="connsiteY305" fmla="*/ 499107 h 774174"/>
                      <a:gd name="connsiteX306" fmla="*/ 63496 w 1105486"/>
                      <a:gd name="connsiteY306" fmla="*/ 499107 h 774174"/>
                      <a:gd name="connsiteX307" fmla="*/ 136798 w 1105486"/>
                      <a:gd name="connsiteY307" fmla="*/ 508814 h 774174"/>
                      <a:gd name="connsiteX308" fmla="*/ 136798 w 1105486"/>
                      <a:gd name="connsiteY308" fmla="*/ 508814 h 774174"/>
                      <a:gd name="connsiteX309" fmla="*/ 172323 w 1105486"/>
                      <a:gd name="connsiteY309" fmla="*/ 519735 h 774174"/>
                      <a:gd name="connsiteX310" fmla="*/ 172323 w 1105486"/>
                      <a:gd name="connsiteY310" fmla="*/ 519735 h 774174"/>
                      <a:gd name="connsiteX311" fmla="*/ 187288 w 1105486"/>
                      <a:gd name="connsiteY311" fmla="*/ 538256 h 774174"/>
                      <a:gd name="connsiteX312" fmla="*/ 187288 w 1105486"/>
                      <a:gd name="connsiteY312" fmla="*/ 538256 h 774174"/>
                      <a:gd name="connsiteX313" fmla="*/ 231676 w 1105486"/>
                      <a:gd name="connsiteY313" fmla="*/ 529698 h 774174"/>
                      <a:gd name="connsiteX314" fmla="*/ 231676 w 1105486"/>
                      <a:gd name="connsiteY314" fmla="*/ 529698 h 774174"/>
                      <a:gd name="connsiteX315" fmla="*/ 307811 w 1105486"/>
                      <a:gd name="connsiteY315" fmla="*/ 517947 h 774174"/>
                      <a:gd name="connsiteX316" fmla="*/ 307811 w 1105486"/>
                      <a:gd name="connsiteY316" fmla="*/ 517947 h 774174"/>
                      <a:gd name="connsiteX317" fmla="*/ 327644 w 1105486"/>
                      <a:gd name="connsiteY317" fmla="*/ 514498 h 774174"/>
                      <a:gd name="connsiteX318" fmla="*/ 327644 w 1105486"/>
                      <a:gd name="connsiteY318" fmla="*/ 514498 h 774174"/>
                      <a:gd name="connsiteX319" fmla="*/ 377118 w 1105486"/>
                      <a:gd name="connsiteY319" fmla="*/ 540236 h 774174"/>
                      <a:gd name="connsiteX320" fmla="*/ 377118 w 1105486"/>
                      <a:gd name="connsiteY320" fmla="*/ 540236 h 774174"/>
                      <a:gd name="connsiteX321" fmla="*/ 376319 w 1105486"/>
                      <a:gd name="connsiteY321" fmla="*/ 545217 h 774174"/>
                      <a:gd name="connsiteX322" fmla="*/ 376319 w 1105486"/>
                      <a:gd name="connsiteY322" fmla="*/ 545217 h 774174"/>
                      <a:gd name="connsiteX323" fmla="*/ 375011 w 1105486"/>
                      <a:gd name="connsiteY323" fmla="*/ 552115 h 774174"/>
                      <a:gd name="connsiteX324" fmla="*/ 375011 w 1105486"/>
                      <a:gd name="connsiteY324" fmla="*/ 552115 h 774174"/>
                      <a:gd name="connsiteX325" fmla="*/ 389976 w 1105486"/>
                      <a:gd name="connsiteY325" fmla="*/ 570891 h 774174"/>
                      <a:gd name="connsiteX326" fmla="*/ 389976 w 1105486"/>
                      <a:gd name="connsiteY326" fmla="*/ 570891 h 774174"/>
                      <a:gd name="connsiteX327" fmla="*/ 387288 w 1105486"/>
                      <a:gd name="connsiteY327" fmla="*/ 580216 h 774174"/>
                      <a:gd name="connsiteX328" fmla="*/ 387288 w 1105486"/>
                      <a:gd name="connsiteY328" fmla="*/ 580216 h 774174"/>
                      <a:gd name="connsiteX329" fmla="*/ 382348 w 1105486"/>
                      <a:gd name="connsiteY329" fmla="*/ 603910 h 774174"/>
                      <a:gd name="connsiteX330" fmla="*/ 382348 w 1105486"/>
                      <a:gd name="connsiteY330" fmla="*/ 603910 h 774174"/>
                      <a:gd name="connsiteX331" fmla="*/ 406613 w 1105486"/>
                      <a:gd name="connsiteY331" fmla="*/ 641909 h 774174"/>
                      <a:gd name="connsiteX332" fmla="*/ 406613 w 1105486"/>
                      <a:gd name="connsiteY332" fmla="*/ 641909 h 774174"/>
                      <a:gd name="connsiteX333" fmla="*/ 411335 w 1105486"/>
                      <a:gd name="connsiteY333" fmla="*/ 641398 h 774174"/>
                      <a:gd name="connsiteX334" fmla="*/ 411335 w 1105486"/>
                      <a:gd name="connsiteY334" fmla="*/ 641398 h 774174"/>
                      <a:gd name="connsiteX335" fmla="*/ 422305 w 1105486"/>
                      <a:gd name="connsiteY335" fmla="*/ 640185 h 774174"/>
                      <a:gd name="connsiteX336" fmla="*/ 422305 w 1105486"/>
                      <a:gd name="connsiteY336" fmla="*/ 640185 h 774174"/>
                      <a:gd name="connsiteX337" fmla="*/ 451727 w 1105486"/>
                      <a:gd name="connsiteY337" fmla="*/ 658131 h 774174"/>
                      <a:gd name="connsiteX338" fmla="*/ 451727 w 1105486"/>
                      <a:gd name="connsiteY338" fmla="*/ 658131 h 774174"/>
                      <a:gd name="connsiteX339" fmla="*/ 447005 w 1105486"/>
                      <a:gd name="connsiteY339" fmla="*/ 667455 h 774174"/>
                      <a:gd name="connsiteX340" fmla="*/ 447005 w 1105486"/>
                      <a:gd name="connsiteY340" fmla="*/ 667455 h 774174"/>
                      <a:gd name="connsiteX341" fmla="*/ 429933 w 1105486"/>
                      <a:gd name="connsiteY341" fmla="*/ 716312 h 774174"/>
                      <a:gd name="connsiteX342" fmla="*/ 429933 w 1105486"/>
                      <a:gd name="connsiteY342" fmla="*/ 716312 h 774174"/>
                      <a:gd name="connsiteX343" fmla="*/ 427899 w 1105486"/>
                      <a:gd name="connsiteY343" fmla="*/ 720208 h 774174"/>
                      <a:gd name="connsiteX344" fmla="*/ 427899 w 1105486"/>
                      <a:gd name="connsiteY344" fmla="*/ 720208 h 774174"/>
                      <a:gd name="connsiteX345" fmla="*/ 460736 w 1105486"/>
                      <a:gd name="connsiteY345" fmla="*/ 761401 h 774174"/>
                      <a:gd name="connsiteX346" fmla="*/ 460736 w 1105486"/>
                      <a:gd name="connsiteY346" fmla="*/ 761401 h 774174"/>
                      <a:gd name="connsiteX347" fmla="*/ 484128 w 1105486"/>
                      <a:gd name="connsiteY347" fmla="*/ 772705 h 774174"/>
                      <a:gd name="connsiteX348" fmla="*/ 484128 w 1105486"/>
                      <a:gd name="connsiteY348" fmla="*/ 772705 h 774174"/>
                      <a:gd name="connsiteX349" fmla="*/ 519508 w 1105486"/>
                      <a:gd name="connsiteY349" fmla="*/ 761018 h 774174"/>
                      <a:gd name="connsiteX350" fmla="*/ 519508 w 1105486"/>
                      <a:gd name="connsiteY350" fmla="*/ 761018 h 774174"/>
                      <a:gd name="connsiteX351" fmla="*/ 548785 w 1105486"/>
                      <a:gd name="connsiteY351" fmla="*/ 747670 h 774174"/>
                      <a:gd name="connsiteX352" fmla="*/ 548785 w 1105486"/>
                      <a:gd name="connsiteY352" fmla="*/ 747670 h 774174"/>
                      <a:gd name="connsiteX353" fmla="*/ 555759 w 1105486"/>
                      <a:gd name="connsiteY353" fmla="*/ 747670 h 774174"/>
                      <a:gd name="connsiteX354" fmla="*/ 555759 w 1105486"/>
                      <a:gd name="connsiteY354" fmla="*/ 747670 h 774174"/>
                      <a:gd name="connsiteX355" fmla="*/ 614531 w 1105486"/>
                      <a:gd name="connsiteY355" fmla="*/ 728383 h 774174"/>
                      <a:gd name="connsiteX356" fmla="*/ 614531 w 1105486"/>
                      <a:gd name="connsiteY356" fmla="*/ 728383 h 774174"/>
                      <a:gd name="connsiteX357" fmla="*/ 621796 w 1105486"/>
                      <a:gd name="connsiteY357" fmla="*/ 730746 h 774174"/>
                      <a:gd name="connsiteX358" fmla="*/ 621796 w 1105486"/>
                      <a:gd name="connsiteY358" fmla="*/ 730746 h 774174"/>
                      <a:gd name="connsiteX359" fmla="*/ 624484 w 1105486"/>
                      <a:gd name="connsiteY359" fmla="*/ 733364 h 774174"/>
                      <a:gd name="connsiteX360" fmla="*/ 624484 w 1105486"/>
                      <a:gd name="connsiteY360" fmla="*/ 733364 h 774174"/>
                      <a:gd name="connsiteX361" fmla="*/ 712025 w 1105486"/>
                      <a:gd name="connsiteY361" fmla="*/ 704753 h 774174"/>
                      <a:gd name="connsiteX362" fmla="*/ 712025 w 1105486"/>
                      <a:gd name="connsiteY362" fmla="*/ 704753 h 774174"/>
                      <a:gd name="connsiteX363" fmla="*/ 819835 w 1105486"/>
                      <a:gd name="connsiteY363" fmla="*/ 689808 h 774174"/>
                      <a:gd name="connsiteX364" fmla="*/ 819835 w 1105486"/>
                      <a:gd name="connsiteY364" fmla="*/ 689808 h 774174"/>
                      <a:gd name="connsiteX365" fmla="*/ 864586 w 1105486"/>
                      <a:gd name="connsiteY365" fmla="*/ 657109 h 774174"/>
                      <a:gd name="connsiteX366" fmla="*/ 864586 w 1105486"/>
                      <a:gd name="connsiteY366" fmla="*/ 657109 h 774174"/>
                      <a:gd name="connsiteX367" fmla="*/ 909483 w 1105486"/>
                      <a:gd name="connsiteY367" fmla="*/ 588837 h 774174"/>
                      <a:gd name="connsiteX368" fmla="*/ 909483 w 1105486"/>
                      <a:gd name="connsiteY368" fmla="*/ 588837 h 774174"/>
                      <a:gd name="connsiteX369" fmla="*/ 909337 w 1105486"/>
                      <a:gd name="connsiteY369" fmla="*/ 581365 h 774174"/>
                      <a:gd name="connsiteX370" fmla="*/ 909337 w 1105486"/>
                      <a:gd name="connsiteY370" fmla="*/ 581365 h 774174"/>
                      <a:gd name="connsiteX371" fmla="*/ 928444 w 1105486"/>
                      <a:gd name="connsiteY371" fmla="*/ 536149 h 774174"/>
                      <a:gd name="connsiteX372" fmla="*/ 928444 w 1105486"/>
                      <a:gd name="connsiteY372" fmla="*/ 536149 h 774174"/>
                      <a:gd name="connsiteX373" fmla="*/ 969127 w 1105486"/>
                      <a:gd name="connsiteY373" fmla="*/ 512007 h 774174"/>
                      <a:gd name="connsiteX374" fmla="*/ 969127 w 1105486"/>
                      <a:gd name="connsiteY374" fmla="*/ 512007 h 774174"/>
                      <a:gd name="connsiteX375" fmla="*/ 1000874 w 1105486"/>
                      <a:gd name="connsiteY375" fmla="*/ 449420 h 774174"/>
                      <a:gd name="connsiteX376" fmla="*/ 1000874 w 1105486"/>
                      <a:gd name="connsiteY376" fmla="*/ 449420 h 774174"/>
                      <a:gd name="connsiteX377" fmla="*/ 970362 w 1105486"/>
                      <a:gd name="connsiteY377" fmla="*/ 412953 h 774174"/>
                      <a:gd name="connsiteX378" fmla="*/ 970362 w 1105486"/>
                      <a:gd name="connsiteY378" fmla="*/ 412953 h 774174"/>
                      <a:gd name="connsiteX379" fmla="*/ 975810 w 1105486"/>
                      <a:gd name="connsiteY379" fmla="*/ 407013 h 774174"/>
                      <a:gd name="connsiteX380" fmla="*/ 975810 w 1105486"/>
                      <a:gd name="connsiteY380" fmla="*/ 407013 h 774174"/>
                      <a:gd name="connsiteX381" fmla="*/ 995498 w 1105486"/>
                      <a:gd name="connsiteY381" fmla="*/ 411994 h 774174"/>
                      <a:gd name="connsiteX382" fmla="*/ 995498 w 1105486"/>
                      <a:gd name="connsiteY382" fmla="*/ 411994 h 774174"/>
                      <a:gd name="connsiteX383" fmla="*/ 999130 w 1105486"/>
                      <a:gd name="connsiteY383" fmla="*/ 409568 h 774174"/>
                      <a:gd name="connsiteX384" fmla="*/ 999130 w 1105486"/>
                      <a:gd name="connsiteY384" fmla="*/ 409568 h 774174"/>
                      <a:gd name="connsiteX385" fmla="*/ 999348 w 1105486"/>
                      <a:gd name="connsiteY385" fmla="*/ 407971 h 774174"/>
                      <a:gd name="connsiteX386" fmla="*/ 999348 w 1105486"/>
                      <a:gd name="connsiteY386" fmla="*/ 407971 h 774174"/>
                      <a:gd name="connsiteX387" fmla="*/ 975302 w 1105486"/>
                      <a:gd name="connsiteY387" fmla="*/ 369460 h 774174"/>
                      <a:gd name="connsiteX388" fmla="*/ 975302 w 1105486"/>
                      <a:gd name="connsiteY388" fmla="*/ 369460 h 774174"/>
                      <a:gd name="connsiteX389" fmla="*/ 1015040 w 1105486"/>
                      <a:gd name="connsiteY389" fmla="*/ 338613 h 774174"/>
                      <a:gd name="connsiteX390" fmla="*/ 1015040 w 1105486"/>
                      <a:gd name="connsiteY390" fmla="*/ 338613 h 774174"/>
                      <a:gd name="connsiteX391" fmla="*/ 1053398 w 1105486"/>
                      <a:gd name="connsiteY391" fmla="*/ 329417 h 774174"/>
                      <a:gd name="connsiteX392" fmla="*/ 1053398 w 1105486"/>
                      <a:gd name="connsiteY392" fmla="*/ 329417 h 774174"/>
                      <a:gd name="connsiteX393" fmla="*/ 1059501 w 1105486"/>
                      <a:gd name="connsiteY393" fmla="*/ 329992 h 774174"/>
                      <a:gd name="connsiteX394" fmla="*/ 1059501 w 1105486"/>
                      <a:gd name="connsiteY394" fmla="*/ 329992 h 774174"/>
                      <a:gd name="connsiteX395" fmla="*/ 1072868 w 1105486"/>
                      <a:gd name="connsiteY395" fmla="*/ 336123 h 774174"/>
                      <a:gd name="connsiteX396" fmla="*/ 1072868 w 1105486"/>
                      <a:gd name="connsiteY396" fmla="*/ 336123 h 774174"/>
                      <a:gd name="connsiteX397" fmla="*/ 1073594 w 1105486"/>
                      <a:gd name="connsiteY397" fmla="*/ 330183 h 774174"/>
                      <a:gd name="connsiteX398" fmla="*/ 1073594 w 1105486"/>
                      <a:gd name="connsiteY398" fmla="*/ 330183 h 774174"/>
                      <a:gd name="connsiteX399" fmla="*/ 1062334 w 1105486"/>
                      <a:gd name="connsiteY399" fmla="*/ 308213 h 774174"/>
                      <a:gd name="connsiteX400" fmla="*/ 1062334 w 1105486"/>
                      <a:gd name="connsiteY400" fmla="*/ 308213 h 774174"/>
                      <a:gd name="connsiteX401" fmla="*/ 1062988 w 1105486"/>
                      <a:gd name="connsiteY401" fmla="*/ 307639 h 774174"/>
                      <a:gd name="connsiteX402" fmla="*/ 1063642 w 1105486"/>
                      <a:gd name="connsiteY402" fmla="*/ 307064 h 774174"/>
                      <a:gd name="connsiteX403" fmla="*/ 1075411 w 1105486"/>
                      <a:gd name="connsiteY403" fmla="*/ 330119 h 774174"/>
                      <a:gd name="connsiteX404" fmla="*/ 1075411 w 1105486"/>
                      <a:gd name="connsiteY404" fmla="*/ 330119 h 774174"/>
                      <a:gd name="connsiteX405" fmla="*/ 1074321 w 1105486"/>
                      <a:gd name="connsiteY405" fmla="*/ 337528 h 774174"/>
                      <a:gd name="connsiteX406" fmla="*/ 1074321 w 1105486"/>
                      <a:gd name="connsiteY406" fmla="*/ 337528 h 774174"/>
                      <a:gd name="connsiteX407" fmla="*/ 1073740 w 1105486"/>
                      <a:gd name="connsiteY407" fmla="*/ 338039 h 774174"/>
                      <a:gd name="connsiteX408" fmla="*/ 1073740 w 1105486"/>
                      <a:gd name="connsiteY408" fmla="*/ 338039 h 774174"/>
                      <a:gd name="connsiteX409" fmla="*/ 1072941 w 1105486"/>
                      <a:gd name="connsiteY409" fmla="*/ 337975 h 774174"/>
                      <a:gd name="connsiteX410" fmla="*/ 1072941 w 1105486"/>
                      <a:gd name="connsiteY410" fmla="*/ 337975 h 774174"/>
                      <a:gd name="connsiteX411" fmla="*/ 1059065 w 1105486"/>
                      <a:gd name="connsiteY411" fmla="*/ 331461 h 774174"/>
                      <a:gd name="connsiteX412" fmla="*/ 1059065 w 1105486"/>
                      <a:gd name="connsiteY412" fmla="*/ 331461 h 774174"/>
                      <a:gd name="connsiteX413" fmla="*/ 1053398 w 1105486"/>
                      <a:gd name="connsiteY413" fmla="*/ 330886 h 774174"/>
                      <a:gd name="connsiteX414" fmla="*/ 1053398 w 1105486"/>
                      <a:gd name="connsiteY414" fmla="*/ 330886 h 774174"/>
                      <a:gd name="connsiteX415" fmla="*/ 1015621 w 1105486"/>
                      <a:gd name="connsiteY415" fmla="*/ 340018 h 774174"/>
                      <a:gd name="connsiteX416" fmla="*/ 1015621 w 1105486"/>
                      <a:gd name="connsiteY416" fmla="*/ 340018 h 774174"/>
                      <a:gd name="connsiteX417" fmla="*/ 977191 w 1105486"/>
                      <a:gd name="connsiteY417" fmla="*/ 369333 h 774174"/>
                      <a:gd name="connsiteX418" fmla="*/ 977191 w 1105486"/>
                      <a:gd name="connsiteY418" fmla="*/ 369333 h 774174"/>
                      <a:gd name="connsiteX419" fmla="*/ 1001237 w 1105486"/>
                      <a:gd name="connsiteY419" fmla="*/ 407843 h 774174"/>
                      <a:gd name="connsiteX420" fmla="*/ 1001237 w 1105486"/>
                      <a:gd name="connsiteY420" fmla="*/ 407843 h 774174"/>
                      <a:gd name="connsiteX421" fmla="*/ 1000946 w 1105486"/>
                      <a:gd name="connsiteY421" fmla="*/ 409759 h 774174"/>
                      <a:gd name="connsiteX422" fmla="*/ 1000946 w 1105486"/>
                      <a:gd name="connsiteY422" fmla="*/ 409759 h 774174"/>
                      <a:gd name="connsiteX423" fmla="*/ 995570 w 1105486"/>
                      <a:gd name="connsiteY423" fmla="*/ 413400 h 774174"/>
                      <a:gd name="connsiteX424" fmla="*/ 995570 w 1105486"/>
                      <a:gd name="connsiteY424" fmla="*/ 413400 h 774174"/>
                      <a:gd name="connsiteX425" fmla="*/ 975883 w 1105486"/>
                      <a:gd name="connsiteY425" fmla="*/ 408418 h 774174"/>
                      <a:gd name="connsiteX426" fmla="*/ 975883 w 1105486"/>
                      <a:gd name="connsiteY426" fmla="*/ 408418 h 774174"/>
                      <a:gd name="connsiteX427" fmla="*/ 972251 w 1105486"/>
                      <a:gd name="connsiteY427" fmla="*/ 412761 h 774174"/>
                      <a:gd name="connsiteX428" fmla="*/ 972251 w 1105486"/>
                      <a:gd name="connsiteY428" fmla="*/ 412761 h 774174"/>
                      <a:gd name="connsiteX429" fmla="*/ 1002763 w 1105486"/>
                      <a:gd name="connsiteY429" fmla="*/ 449228 h 774174"/>
                      <a:gd name="connsiteX430" fmla="*/ 1002763 w 1105486"/>
                      <a:gd name="connsiteY430" fmla="*/ 449228 h 774174"/>
                      <a:gd name="connsiteX431" fmla="*/ 970943 w 1105486"/>
                      <a:gd name="connsiteY431" fmla="*/ 512327 h 774174"/>
                      <a:gd name="connsiteX432" fmla="*/ 970943 w 1105486"/>
                      <a:gd name="connsiteY432" fmla="*/ 512327 h 774174"/>
                      <a:gd name="connsiteX433" fmla="*/ 928589 w 1105486"/>
                      <a:gd name="connsiteY433" fmla="*/ 537554 h 774174"/>
                      <a:gd name="connsiteX434" fmla="*/ 928589 w 1105486"/>
                      <a:gd name="connsiteY434" fmla="*/ 537554 h 774174"/>
                      <a:gd name="connsiteX435" fmla="*/ 914423 w 1105486"/>
                      <a:gd name="connsiteY435" fmla="*/ 552881 h 774174"/>
                      <a:gd name="connsiteX436" fmla="*/ 914423 w 1105486"/>
                      <a:gd name="connsiteY436" fmla="*/ 552881 h 774174"/>
                      <a:gd name="connsiteX437" fmla="*/ 911299 w 1105486"/>
                      <a:gd name="connsiteY437" fmla="*/ 581174 h 774174"/>
                      <a:gd name="connsiteX438" fmla="*/ 911299 w 1105486"/>
                      <a:gd name="connsiteY438" fmla="*/ 581174 h 774174"/>
                      <a:gd name="connsiteX439" fmla="*/ 911517 w 1105486"/>
                      <a:gd name="connsiteY439" fmla="*/ 589348 h 774174"/>
                      <a:gd name="connsiteX440" fmla="*/ 911517 w 1105486"/>
                      <a:gd name="connsiteY440" fmla="*/ 589348 h 774174"/>
                      <a:gd name="connsiteX441" fmla="*/ 911299 w 1105486"/>
                      <a:gd name="connsiteY441" fmla="*/ 589923 h 774174"/>
                      <a:gd name="connsiteX442" fmla="*/ 911299 w 1105486"/>
                      <a:gd name="connsiteY442" fmla="*/ 589923 h 774174"/>
                      <a:gd name="connsiteX443" fmla="*/ 910645 w 1105486"/>
                      <a:gd name="connsiteY443" fmla="*/ 590179 h 774174"/>
                      <a:gd name="connsiteX444" fmla="*/ 910645 w 1105486"/>
                      <a:gd name="connsiteY444" fmla="*/ 590179 h 774174"/>
                      <a:gd name="connsiteX445" fmla="*/ 866548 w 1105486"/>
                      <a:gd name="connsiteY445" fmla="*/ 657173 h 774174"/>
                      <a:gd name="connsiteX446" fmla="*/ 866548 w 1105486"/>
                      <a:gd name="connsiteY446" fmla="*/ 657173 h 774174"/>
                      <a:gd name="connsiteX447" fmla="*/ 820925 w 1105486"/>
                      <a:gd name="connsiteY447" fmla="*/ 691022 h 774174"/>
                      <a:gd name="connsiteX448" fmla="*/ 820925 w 1105486"/>
                      <a:gd name="connsiteY448" fmla="*/ 691022 h 774174"/>
                      <a:gd name="connsiteX449" fmla="*/ 712461 w 1105486"/>
                      <a:gd name="connsiteY449" fmla="*/ 706158 h 774174"/>
                      <a:gd name="connsiteX450" fmla="*/ 712461 w 1105486"/>
                      <a:gd name="connsiteY450" fmla="*/ 706158 h 774174"/>
                      <a:gd name="connsiteX451" fmla="*/ 624920 w 1105486"/>
                      <a:gd name="connsiteY451" fmla="*/ 734961 h 774174"/>
                      <a:gd name="connsiteX452" fmla="*/ 624920 w 1105486"/>
                      <a:gd name="connsiteY452" fmla="*/ 734961 h 774174"/>
                      <a:gd name="connsiteX453" fmla="*/ 623758 w 1105486"/>
                      <a:gd name="connsiteY453" fmla="*/ 734769 h 774174"/>
                      <a:gd name="connsiteX454" fmla="*/ 623758 w 1105486"/>
                      <a:gd name="connsiteY454" fmla="*/ 734769 h 774174"/>
                      <a:gd name="connsiteX455" fmla="*/ 620707 w 1105486"/>
                      <a:gd name="connsiteY455" fmla="*/ 731704 h 774174"/>
                      <a:gd name="connsiteX456" fmla="*/ 620707 w 1105486"/>
                      <a:gd name="connsiteY456" fmla="*/ 731704 h 774174"/>
                      <a:gd name="connsiteX457" fmla="*/ 614749 w 1105486"/>
                      <a:gd name="connsiteY457" fmla="*/ 729852 h 774174"/>
                      <a:gd name="connsiteX458" fmla="*/ 614749 w 1105486"/>
                      <a:gd name="connsiteY458" fmla="*/ 729852 h 774174"/>
                      <a:gd name="connsiteX459" fmla="*/ 555977 w 1105486"/>
                      <a:gd name="connsiteY459" fmla="*/ 749139 h 774174"/>
                      <a:gd name="connsiteX460" fmla="*/ 555977 w 1105486"/>
                      <a:gd name="connsiteY460" fmla="*/ 749139 h 774174"/>
                      <a:gd name="connsiteX461" fmla="*/ 549003 w 1105486"/>
                      <a:gd name="connsiteY461" fmla="*/ 749139 h 774174"/>
                      <a:gd name="connsiteX462" fmla="*/ 549003 w 1105486"/>
                      <a:gd name="connsiteY462" fmla="*/ 749139 h 774174"/>
                      <a:gd name="connsiteX463" fmla="*/ 521324 w 1105486"/>
                      <a:gd name="connsiteY463" fmla="*/ 761657 h 774174"/>
                      <a:gd name="connsiteX464" fmla="*/ 521324 w 1105486"/>
                      <a:gd name="connsiteY464" fmla="*/ 761657 h 774174"/>
                      <a:gd name="connsiteX465" fmla="*/ 484346 w 1105486"/>
                      <a:gd name="connsiteY465" fmla="*/ 774174 h 774174"/>
                      <a:gd name="connsiteX466" fmla="*/ 484346 w 1105486"/>
                      <a:gd name="connsiteY466" fmla="*/ 774174 h 774174"/>
                      <a:gd name="connsiteX467" fmla="*/ 458702 w 1105486"/>
                      <a:gd name="connsiteY467" fmla="*/ 760954 h 774174"/>
                      <a:gd name="connsiteX468" fmla="*/ 458702 w 1105486"/>
                      <a:gd name="connsiteY468" fmla="*/ 760954 h 7741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Lst>
                    <a:rect l="l" t="t" r="r" b="b"/>
                    <a:pathLst>
                      <a:path w="1105486" h="774174">
                        <a:moveTo>
                          <a:pt x="458702" y="760954"/>
                        </a:moveTo>
                        <a:cubicBezTo>
                          <a:pt x="458992" y="745690"/>
                          <a:pt x="426300" y="731448"/>
                          <a:pt x="425864" y="719761"/>
                        </a:cubicBezTo>
                        <a:lnTo>
                          <a:pt x="425864" y="719761"/>
                        </a:lnTo>
                        <a:cubicBezTo>
                          <a:pt x="425864" y="717973"/>
                          <a:pt x="426664" y="716249"/>
                          <a:pt x="428407" y="714780"/>
                        </a:cubicBezTo>
                        <a:lnTo>
                          <a:pt x="428407" y="714780"/>
                        </a:lnTo>
                        <a:cubicBezTo>
                          <a:pt x="440540" y="704497"/>
                          <a:pt x="431095" y="678887"/>
                          <a:pt x="445480" y="665923"/>
                        </a:cubicBezTo>
                        <a:lnTo>
                          <a:pt x="445480" y="665923"/>
                        </a:lnTo>
                        <a:cubicBezTo>
                          <a:pt x="448458" y="663304"/>
                          <a:pt x="449693" y="660494"/>
                          <a:pt x="449693" y="657748"/>
                        </a:cubicBezTo>
                        <a:lnTo>
                          <a:pt x="449693" y="657748"/>
                        </a:lnTo>
                        <a:cubicBezTo>
                          <a:pt x="449693" y="649701"/>
                          <a:pt x="438287" y="641462"/>
                          <a:pt x="422087" y="641398"/>
                        </a:cubicBezTo>
                        <a:lnTo>
                          <a:pt x="422087" y="641398"/>
                        </a:lnTo>
                        <a:cubicBezTo>
                          <a:pt x="418745" y="641398"/>
                          <a:pt x="415185" y="641782"/>
                          <a:pt x="411553" y="642548"/>
                        </a:cubicBezTo>
                        <a:lnTo>
                          <a:pt x="411553" y="642548"/>
                        </a:lnTo>
                        <a:cubicBezTo>
                          <a:pt x="409737" y="642931"/>
                          <a:pt x="408066" y="643123"/>
                          <a:pt x="406395" y="643123"/>
                        </a:cubicBezTo>
                        <a:lnTo>
                          <a:pt x="406395" y="643123"/>
                        </a:lnTo>
                        <a:cubicBezTo>
                          <a:pt x="388669" y="642931"/>
                          <a:pt x="380387" y="622942"/>
                          <a:pt x="380314" y="603526"/>
                        </a:cubicBezTo>
                        <a:lnTo>
                          <a:pt x="380314" y="603526"/>
                        </a:lnTo>
                        <a:cubicBezTo>
                          <a:pt x="380314" y="594841"/>
                          <a:pt x="381985" y="586155"/>
                          <a:pt x="385400" y="579194"/>
                        </a:cubicBezTo>
                        <a:lnTo>
                          <a:pt x="385400" y="579194"/>
                        </a:lnTo>
                        <a:cubicBezTo>
                          <a:pt x="387288" y="575362"/>
                          <a:pt x="388015" y="572616"/>
                          <a:pt x="388015" y="570508"/>
                        </a:cubicBezTo>
                        <a:lnTo>
                          <a:pt x="388015" y="570508"/>
                        </a:lnTo>
                        <a:cubicBezTo>
                          <a:pt x="388596" y="561695"/>
                          <a:pt x="373413" y="564377"/>
                          <a:pt x="373049" y="551732"/>
                        </a:cubicBezTo>
                        <a:lnTo>
                          <a:pt x="373049" y="551732"/>
                        </a:lnTo>
                        <a:cubicBezTo>
                          <a:pt x="373049" y="549688"/>
                          <a:pt x="373485" y="547261"/>
                          <a:pt x="374430" y="544387"/>
                        </a:cubicBezTo>
                        <a:lnTo>
                          <a:pt x="374430" y="544387"/>
                        </a:lnTo>
                        <a:cubicBezTo>
                          <a:pt x="374938" y="542791"/>
                          <a:pt x="375156" y="541258"/>
                          <a:pt x="375156" y="539853"/>
                        </a:cubicBezTo>
                        <a:lnTo>
                          <a:pt x="375156" y="539853"/>
                        </a:lnTo>
                        <a:cubicBezTo>
                          <a:pt x="375084" y="525164"/>
                          <a:pt x="349148" y="515712"/>
                          <a:pt x="327499" y="515712"/>
                        </a:cubicBezTo>
                        <a:lnTo>
                          <a:pt x="327499" y="515712"/>
                        </a:lnTo>
                        <a:cubicBezTo>
                          <a:pt x="320162" y="515712"/>
                          <a:pt x="313405" y="516797"/>
                          <a:pt x="308538" y="519033"/>
                        </a:cubicBezTo>
                        <a:lnTo>
                          <a:pt x="308538" y="519033"/>
                        </a:lnTo>
                        <a:cubicBezTo>
                          <a:pt x="286816" y="528804"/>
                          <a:pt x="257466" y="526633"/>
                          <a:pt x="231967" y="530912"/>
                        </a:cubicBezTo>
                        <a:lnTo>
                          <a:pt x="231967" y="530912"/>
                        </a:lnTo>
                        <a:cubicBezTo>
                          <a:pt x="206468" y="535191"/>
                          <a:pt x="203416" y="539470"/>
                          <a:pt x="187216" y="539533"/>
                        </a:cubicBezTo>
                        <a:lnTo>
                          <a:pt x="187216" y="539533"/>
                        </a:lnTo>
                        <a:cubicBezTo>
                          <a:pt x="170507" y="539533"/>
                          <a:pt x="170434" y="526249"/>
                          <a:pt x="170434" y="519416"/>
                        </a:cubicBezTo>
                        <a:lnTo>
                          <a:pt x="170434" y="519416"/>
                        </a:lnTo>
                        <a:cubicBezTo>
                          <a:pt x="170725" y="518649"/>
                          <a:pt x="167528" y="516606"/>
                          <a:pt x="161353" y="515009"/>
                        </a:cubicBezTo>
                        <a:lnTo>
                          <a:pt x="161353" y="515009"/>
                        </a:lnTo>
                        <a:cubicBezTo>
                          <a:pt x="155323" y="513349"/>
                          <a:pt x="146605" y="511688"/>
                          <a:pt x="136362" y="510028"/>
                        </a:cubicBezTo>
                        <a:lnTo>
                          <a:pt x="136362" y="510028"/>
                        </a:lnTo>
                        <a:cubicBezTo>
                          <a:pt x="115803" y="506771"/>
                          <a:pt x="88778" y="503513"/>
                          <a:pt x="63060" y="500320"/>
                        </a:cubicBezTo>
                        <a:lnTo>
                          <a:pt x="63060" y="500320"/>
                        </a:lnTo>
                        <a:cubicBezTo>
                          <a:pt x="59573" y="499873"/>
                          <a:pt x="56231" y="499682"/>
                          <a:pt x="53180" y="499682"/>
                        </a:cubicBezTo>
                        <a:lnTo>
                          <a:pt x="53180" y="499682"/>
                        </a:lnTo>
                        <a:cubicBezTo>
                          <a:pt x="30296" y="499682"/>
                          <a:pt x="19471" y="511177"/>
                          <a:pt x="9228" y="523056"/>
                        </a:cubicBezTo>
                        <a:lnTo>
                          <a:pt x="9228" y="523056"/>
                        </a:lnTo>
                        <a:cubicBezTo>
                          <a:pt x="8938" y="523375"/>
                          <a:pt x="8429" y="523503"/>
                          <a:pt x="8066" y="523248"/>
                        </a:cubicBezTo>
                        <a:lnTo>
                          <a:pt x="8066" y="523248"/>
                        </a:lnTo>
                        <a:cubicBezTo>
                          <a:pt x="2109" y="520182"/>
                          <a:pt x="-71" y="515967"/>
                          <a:pt x="2" y="510922"/>
                        </a:cubicBezTo>
                        <a:lnTo>
                          <a:pt x="2" y="510922"/>
                        </a:lnTo>
                        <a:cubicBezTo>
                          <a:pt x="2" y="502428"/>
                          <a:pt x="5450" y="491188"/>
                          <a:pt x="7920" y="475285"/>
                        </a:cubicBezTo>
                        <a:lnTo>
                          <a:pt x="7920" y="475285"/>
                        </a:lnTo>
                        <a:cubicBezTo>
                          <a:pt x="13006" y="443608"/>
                          <a:pt x="51146" y="431665"/>
                          <a:pt x="59283" y="412314"/>
                        </a:cubicBezTo>
                        <a:lnTo>
                          <a:pt x="59283" y="412314"/>
                        </a:lnTo>
                        <a:cubicBezTo>
                          <a:pt x="68364" y="391749"/>
                          <a:pt x="102363" y="393027"/>
                          <a:pt x="124012" y="387087"/>
                        </a:cubicBezTo>
                        <a:lnTo>
                          <a:pt x="124012" y="387087"/>
                        </a:lnTo>
                        <a:cubicBezTo>
                          <a:pt x="130550" y="385299"/>
                          <a:pt x="136507" y="384916"/>
                          <a:pt x="141883" y="384916"/>
                        </a:cubicBezTo>
                        <a:lnTo>
                          <a:pt x="141883" y="384916"/>
                        </a:lnTo>
                        <a:cubicBezTo>
                          <a:pt x="146896" y="384916"/>
                          <a:pt x="151400" y="385299"/>
                          <a:pt x="155541" y="385299"/>
                        </a:cubicBezTo>
                        <a:lnTo>
                          <a:pt x="155541" y="385299"/>
                        </a:lnTo>
                        <a:cubicBezTo>
                          <a:pt x="162225" y="385299"/>
                          <a:pt x="167819" y="384405"/>
                          <a:pt x="173049" y="379807"/>
                        </a:cubicBezTo>
                        <a:lnTo>
                          <a:pt x="173049" y="379807"/>
                        </a:lnTo>
                        <a:cubicBezTo>
                          <a:pt x="185836" y="368566"/>
                          <a:pt x="203053" y="365628"/>
                          <a:pt x="239668" y="365628"/>
                        </a:cubicBezTo>
                        <a:lnTo>
                          <a:pt x="239668" y="365628"/>
                        </a:lnTo>
                        <a:cubicBezTo>
                          <a:pt x="268654" y="365628"/>
                          <a:pt x="287397" y="379040"/>
                          <a:pt x="299966" y="378976"/>
                        </a:cubicBezTo>
                        <a:lnTo>
                          <a:pt x="299966" y="378976"/>
                        </a:lnTo>
                        <a:cubicBezTo>
                          <a:pt x="303453" y="378976"/>
                          <a:pt x="306431" y="378018"/>
                          <a:pt x="309264" y="375527"/>
                        </a:cubicBezTo>
                        <a:lnTo>
                          <a:pt x="309264" y="375527"/>
                        </a:lnTo>
                        <a:cubicBezTo>
                          <a:pt x="323503" y="363329"/>
                          <a:pt x="362661" y="356112"/>
                          <a:pt x="362152" y="342829"/>
                        </a:cubicBezTo>
                        <a:lnTo>
                          <a:pt x="362152" y="342829"/>
                        </a:lnTo>
                        <a:cubicBezTo>
                          <a:pt x="362152" y="328267"/>
                          <a:pt x="363968" y="319518"/>
                          <a:pt x="370144" y="306042"/>
                        </a:cubicBezTo>
                        <a:lnTo>
                          <a:pt x="370144" y="306042"/>
                        </a:lnTo>
                        <a:cubicBezTo>
                          <a:pt x="370652" y="304829"/>
                          <a:pt x="370870" y="303871"/>
                          <a:pt x="370870" y="303040"/>
                        </a:cubicBezTo>
                        <a:lnTo>
                          <a:pt x="370870" y="303040"/>
                        </a:lnTo>
                        <a:cubicBezTo>
                          <a:pt x="371015" y="299209"/>
                          <a:pt x="365494" y="297676"/>
                          <a:pt x="359174" y="295824"/>
                        </a:cubicBezTo>
                        <a:lnTo>
                          <a:pt x="359174" y="295824"/>
                        </a:lnTo>
                        <a:cubicBezTo>
                          <a:pt x="353071" y="294036"/>
                          <a:pt x="346242" y="291864"/>
                          <a:pt x="346242" y="285350"/>
                        </a:cubicBezTo>
                        <a:lnTo>
                          <a:pt x="346242" y="285350"/>
                        </a:lnTo>
                        <a:cubicBezTo>
                          <a:pt x="346388" y="271683"/>
                          <a:pt x="365058" y="264274"/>
                          <a:pt x="377699" y="253098"/>
                        </a:cubicBezTo>
                        <a:lnTo>
                          <a:pt x="377699" y="253098"/>
                        </a:lnTo>
                        <a:cubicBezTo>
                          <a:pt x="380823" y="250288"/>
                          <a:pt x="382058" y="247350"/>
                          <a:pt x="382058" y="244221"/>
                        </a:cubicBezTo>
                        <a:lnTo>
                          <a:pt x="382058" y="244221"/>
                        </a:lnTo>
                        <a:cubicBezTo>
                          <a:pt x="382130" y="235024"/>
                          <a:pt x="370870" y="224039"/>
                          <a:pt x="361789" y="216120"/>
                        </a:cubicBezTo>
                        <a:lnTo>
                          <a:pt x="361789" y="216120"/>
                        </a:lnTo>
                        <a:cubicBezTo>
                          <a:pt x="356849" y="211777"/>
                          <a:pt x="355105" y="207115"/>
                          <a:pt x="355105" y="202197"/>
                        </a:cubicBezTo>
                        <a:lnTo>
                          <a:pt x="355105" y="202197"/>
                        </a:lnTo>
                        <a:cubicBezTo>
                          <a:pt x="355105" y="194533"/>
                          <a:pt x="359174" y="186295"/>
                          <a:pt x="361571" y="176715"/>
                        </a:cubicBezTo>
                        <a:lnTo>
                          <a:pt x="361571" y="176715"/>
                        </a:lnTo>
                        <a:cubicBezTo>
                          <a:pt x="366003" y="160110"/>
                          <a:pt x="401164" y="154362"/>
                          <a:pt x="410681" y="145741"/>
                        </a:cubicBezTo>
                        <a:lnTo>
                          <a:pt x="410681" y="145741"/>
                        </a:lnTo>
                        <a:cubicBezTo>
                          <a:pt x="413079" y="143633"/>
                          <a:pt x="413878" y="141589"/>
                          <a:pt x="413878" y="139546"/>
                        </a:cubicBezTo>
                        <a:lnTo>
                          <a:pt x="413878" y="139546"/>
                        </a:lnTo>
                        <a:cubicBezTo>
                          <a:pt x="414023" y="133351"/>
                          <a:pt x="405668" y="126900"/>
                          <a:pt x="405523" y="121088"/>
                        </a:cubicBezTo>
                        <a:lnTo>
                          <a:pt x="405523" y="121088"/>
                        </a:lnTo>
                        <a:cubicBezTo>
                          <a:pt x="405523" y="115979"/>
                          <a:pt x="408066" y="110742"/>
                          <a:pt x="407993" y="106910"/>
                        </a:cubicBezTo>
                        <a:lnTo>
                          <a:pt x="407993" y="106910"/>
                        </a:lnTo>
                        <a:cubicBezTo>
                          <a:pt x="407993" y="105250"/>
                          <a:pt x="407557" y="103909"/>
                          <a:pt x="406395" y="102887"/>
                        </a:cubicBezTo>
                        <a:lnTo>
                          <a:pt x="406395" y="102887"/>
                        </a:lnTo>
                        <a:cubicBezTo>
                          <a:pt x="403925" y="100588"/>
                          <a:pt x="402908" y="95351"/>
                          <a:pt x="402835" y="89411"/>
                        </a:cubicBezTo>
                        <a:lnTo>
                          <a:pt x="402835" y="89411"/>
                        </a:lnTo>
                        <a:cubicBezTo>
                          <a:pt x="402835" y="82322"/>
                          <a:pt x="404506" y="74467"/>
                          <a:pt x="408792" y="70635"/>
                        </a:cubicBezTo>
                        <a:lnTo>
                          <a:pt x="408792" y="70635"/>
                        </a:lnTo>
                        <a:cubicBezTo>
                          <a:pt x="410827" y="68847"/>
                          <a:pt x="413297" y="68208"/>
                          <a:pt x="415912" y="68208"/>
                        </a:cubicBezTo>
                        <a:lnTo>
                          <a:pt x="415912" y="68208"/>
                        </a:lnTo>
                        <a:cubicBezTo>
                          <a:pt x="422232" y="68272"/>
                          <a:pt x="429570" y="71657"/>
                          <a:pt x="435963" y="71593"/>
                        </a:cubicBezTo>
                        <a:lnTo>
                          <a:pt x="435963" y="71593"/>
                        </a:lnTo>
                        <a:cubicBezTo>
                          <a:pt x="437488" y="71593"/>
                          <a:pt x="438941" y="71401"/>
                          <a:pt x="440249" y="70954"/>
                        </a:cubicBezTo>
                        <a:lnTo>
                          <a:pt x="440249" y="70954"/>
                        </a:lnTo>
                        <a:cubicBezTo>
                          <a:pt x="442937" y="70124"/>
                          <a:pt x="443809" y="67633"/>
                          <a:pt x="443809" y="63993"/>
                        </a:cubicBezTo>
                        <a:lnTo>
                          <a:pt x="443809" y="63993"/>
                        </a:lnTo>
                        <a:cubicBezTo>
                          <a:pt x="443809" y="59714"/>
                          <a:pt x="442574" y="54285"/>
                          <a:pt x="442574" y="49751"/>
                        </a:cubicBezTo>
                        <a:lnTo>
                          <a:pt x="442574" y="49751"/>
                        </a:lnTo>
                        <a:cubicBezTo>
                          <a:pt x="442574" y="46111"/>
                          <a:pt x="443373" y="42790"/>
                          <a:pt x="446860" y="41448"/>
                        </a:cubicBezTo>
                        <a:lnTo>
                          <a:pt x="446860" y="41448"/>
                        </a:lnTo>
                        <a:cubicBezTo>
                          <a:pt x="447659" y="41129"/>
                          <a:pt x="448531" y="40938"/>
                          <a:pt x="449330" y="40938"/>
                        </a:cubicBezTo>
                        <a:lnTo>
                          <a:pt x="449330" y="40938"/>
                        </a:lnTo>
                        <a:cubicBezTo>
                          <a:pt x="459210" y="41512"/>
                          <a:pt x="464659" y="61949"/>
                          <a:pt x="482094" y="61758"/>
                        </a:cubicBezTo>
                        <a:lnTo>
                          <a:pt x="482094" y="61758"/>
                        </a:lnTo>
                        <a:cubicBezTo>
                          <a:pt x="488996" y="61758"/>
                          <a:pt x="493137" y="62907"/>
                          <a:pt x="495607" y="64951"/>
                        </a:cubicBezTo>
                        <a:lnTo>
                          <a:pt x="495607" y="64951"/>
                        </a:lnTo>
                        <a:cubicBezTo>
                          <a:pt x="498077" y="66995"/>
                          <a:pt x="498658" y="69677"/>
                          <a:pt x="498658" y="72232"/>
                        </a:cubicBezTo>
                        <a:lnTo>
                          <a:pt x="498658" y="72232"/>
                        </a:lnTo>
                        <a:cubicBezTo>
                          <a:pt x="498658" y="74531"/>
                          <a:pt x="498222" y="76766"/>
                          <a:pt x="498295" y="78618"/>
                        </a:cubicBezTo>
                        <a:lnTo>
                          <a:pt x="498295" y="78618"/>
                        </a:lnTo>
                        <a:cubicBezTo>
                          <a:pt x="498295" y="81173"/>
                          <a:pt x="501128" y="83025"/>
                          <a:pt x="505923" y="83089"/>
                        </a:cubicBezTo>
                        <a:lnTo>
                          <a:pt x="505923" y="83089"/>
                        </a:lnTo>
                        <a:cubicBezTo>
                          <a:pt x="510718" y="83089"/>
                          <a:pt x="517110" y="81045"/>
                          <a:pt x="522995" y="75936"/>
                        </a:cubicBezTo>
                        <a:lnTo>
                          <a:pt x="522995" y="75936"/>
                        </a:lnTo>
                        <a:cubicBezTo>
                          <a:pt x="535272" y="65206"/>
                          <a:pt x="576391" y="50581"/>
                          <a:pt x="601891" y="33976"/>
                        </a:cubicBezTo>
                        <a:lnTo>
                          <a:pt x="601891" y="33976"/>
                        </a:lnTo>
                        <a:cubicBezTo>
                          <a:pt x="627608" y="17307"/>
                          <a:pt x="661825" y="64"/>
                          <a:pt x="684274" y="0"/>
                        </a:cubicBezTo>
                        <a:lnTo>
                          <a:pt x="684274" y="0"/>
                        </a:lnTo>
                        <a:cubicBezTo>
                          <a:pt x="703089" y="0"/>
                          <a:pt x="712461" y="11943"/>
                          <a:pt x="712534" y="22417"/>
                        </a:cubicBezTo>
                        <a:lnTo>
                          <a:pt x="712534" y="22417"/>
                        </a:lnTo>
                        <a:cubicBezTo>
                          <a:pt x="712534" y="24524"/>
                          <a:pt x="712170" y="26568"/>
                          <a:pt x="711444" y="28420"/>
                        </a:cubicBezTo>
                        <a:lnTo>
                          <a:pt x="711444" y="28420"/>
                        </a:lnTo>
                        <a:cubicBezTo>
                          <a:pt x="711226" y="28867"/>
                          <a:pt x="711153" y="29378"/>
                          <a:pt x="711153" y="29889"/>
                        </a:cubicBezTo>
                        <a:lnTo>
                          <a:pt x="711153" y="29889"/>
                        </a:lnTo>
                        <a:cubicBezTo>
                          <a:pt x="711081" y="33146"/>
                          <a:pt x="715440" y="37297"/>
                          <a:pt x="721760" y="40363"/>
                        </a:cubicBezTo>
                        <a:lnTo>
                          <a:pt x="721760" y="40363"/>
                        </a:lnTo>
                        <a:cubicBezTo>
                          <a:pt x="728008" y="43492"/>
                          <a:pt x="736144" y="45664"/>
                          <a:pt x="743119" y="45600"/>
                        </a:cubicBezTo>
                        <a:lnTo>
                          <a:pt x="743119" y="45600"/>
                        </a:lnTo>
                        <a:cubicBezTo>
                          <a:pt x="748059" y="45600"/>
                          <a:pt x="752418" y="44514"/>
                          <a:pt x="755178" y="42087"/>
                        </a:cubicBezTo>
                        <a:lnTo>
                          <a:pt x="755178" y="42087"/>
                        </a:lnTo>
                        <a:cubicBezTo>
                          <a:pt x="760481" y="37361"/>
                          <a:pt x="767964" y="34806"/>
                          <a:pt x="776391" y="34806"/>
                        </a:cubicBezTo>
                        <a:lnTo>
                          <a:pt x="776391" y="34806"/>
                        </a:lnTo>
                        <a:cubicBezTo>
                          <a:pt x="787942" y="34806"/>
                          <a:pt x="801382" y="39724"/>
                          <a:pt x="813878" y="50709"/>
                        </a:cubicBezTo>
                        <a:lnTo>
                          <a:pt x="813878" y="50709"/>
                        </a:lnTo>
                        <a:cubicBezTo>
                          <a:pt x="834946" y="69294"/>
                          <a:pt x="879479" y="80023"/>
                          <a:pt x="900619" y="80023"/>
                        </a:cubicBezTo>
                        <a:lnTo>
                          <a:pt x="900619" y="80023"/>
                        </a:lnTo>
                        <a:cubicBezTo>
                          <a:pt x="922632" y="80215"/>
                          <a:pt x="957430" y="105186"/>
                          <a:pt x="957721" y="120578"/>
                        </a:cubicBezTo>
                        <a:lnTo>
                          <a:pt x="957721" y="120578"/>
                        </a:lnTo>
                        <a:cubicBezTo>
                          <a:pt x="957793" y="129519"/>
                          <a:pt x="963460" y="133414"/>
                          <a:pt x="971960" y="133542"/>
                        </a:cubicBezTo>
                        <a:lnTo>
                          <a:pt x="971960" y="133542"/>
                        </a:lnTo>
                        <a:cubicBezTo>
                          <a:pt x="976682" y="133542"/>
                          <a:pt x="982348" y="132201"/>
                          <a:pt x="988160" y="129583"/>
                        </a:cubicBezTo>
                        <a:lnTo>
                          <a:pt x="988160" y="129583"/>
                        </a:lnTo>
                        <a:cubicBezTo>
                          <a:pt x="990703" y="128369"/>
                          <a:pt x="994553" y="127922"/>
                          <a:pt x="999494" y="127922"/>
                        </a:cubicBezTo>
                        <a:lnTo>
                          <a:pt x="999494" y="127922"/>
                        </a:lnTo>
                        <a:cubicBezTo>
                          <a:pt x="1029570" y="128114"/>
                          <a:pt x="1098367" y="145932"/>
                          <a:pt x="1104906" y="164453"/>
                        </a:cubicBezTo>
                        <a:lnTo>
                          <a:pt x="1104906" y="164453"/>
                        </a:lnTo>
                        <a:cubicBezTo>
                          <a:pt x="1105269" y="165666"/>
                          <a:pt x="1105487" y="166944"/>
                          <a:pt x="1105487" y="168221"/>
                        </a:cubicBezTo>
                        <a:lnTo>
                          <a:pt x="1105487" y="168221"/>
                        </a:lnTo>
                        <a:cubicBezTo>
                          <a:pt x="1105269" y="187955"/>
                          <a:pt x="1061680" y="215354"/>
                          <a:pt x="1062116" y="222762"/>
                        </a:cubicBezTo>
                        <a:lnTo>
                          <a:pt x="1062116" y="222762"/>
                        </a:lnTo>
                        <a:cubicBezTo>
                          <a:pt x="1062116" y="223209"/>
                          <a:pt x="1062261" y="223400"/>
                          <a:pt x="1062552" y="223656"/>
                        </a:cubicBezTo>
                        <a:lnTo>
                          <a:pt x="1062552" y="223656"/>
                        </a:lnTo>
                        <a:cubicBezTo>
                          <a:pt x="1065385" y="226147"/>
                          <a:pt x="1066911" y="229212"/>
                          <a:pt x="1066911" y="232022"/>
                        </a:cubicBezTo>
                        <a:lnTo>
                          <a:pt x="1066911" y="232022"/>
                        </a:lnTo>
                        <a:cubicBezTo>
                          <a:pt x="1066911" y="236940"/>
                          <a:pt x="1062334" y="241091"/>
                          <a:pt x="1053980" y="241091"/>
                        </a:cubicBezTo>
                        <a:lnTo>
                          <a:pt x="1053980" y="241091"/>
                        </a:lnTo>
                        <a:cubicBezTo>
                          <a:pt x="1041557" y="241283"/>
                          <a:pt x="1036181" y="244604"/>
                          <a:pt x="1035963" y="266637"/>
                        </a:cubicBezTo>
                        <a:lnTo>
                          <a:pt x="1035963" y="266637"/>
                        </a:lnTo>
                        <a:cubicBezTo>
                          <a:pt x="1036035" y="288415"/>
                          <a:pt x="1043809" y="289757"/>
                          <a:pt x="1063206" y="306872"/>
                        </a:cubicBezTo>
                        <a:lnTo>
                          <a:pt x="1063206" y="306872"/>
                        </a:lnTo>
                        <a:lnTo>
                          <a:pt x="1062552" y="307447"/>
                        </a:lnTo>
                        <a:lnTo>
                          <a:pt x="1061898" y="308022"/>
                        </a:lnTo>
                        <a:cubicBezTo>
                          <a:pt x="1042792" y="291289"/>
                          <a:pt x="1034074" y="288926"/>
                          <a:pt x="1034147" y="266637"/>
                        </a:cubicBezTo>
                        <a:lnTo>
                          <a:pt x="1034147" y="266637"/>
                        </a:lnTo>
                        <a:cubicBezTo>
                          <a:pt x="1034147" y="255589"/>
                          <a:pt x="1035672" y="248819"/>
                          <a:pt x="1039014" y="244795"/>
                        </a:cubicBezTo>
                        <a:lnTo>
                          <a:pt x="1039014" y="244795"/>
                        </a:lnTo>
                        <a:cubicBezTo>
                          <a:pt x="1042356" y="240644"/>
                          <a:pt x="1047514" y="239558"/>
                          <a:pt x="1054052" y="239558"/>
                        </a:cubicBezTo>
                        <a:lnTo>
                          <a:pt x="1054052" y="239558"/>
                        </a:lnTo>
                        <a:cubicBezTo>
                          <a:pt x="1061825" y="239495"/>
                          <a:pt x="1065167" y="236046"/>
                          <a:pt x="1065167" y="232086"/>
                        </a:cubicBezTo>
                        <a:lnTo>
                          <a:pt x="1065167" y="232086"/>
                        </a:lnTo>
                        <a:cubicBezTo>
                          <a:pt x="1065167" y="229723"/>
                          <a:pt x="1063932" y="227041"/>
                          <a:pt x="1061390" y="224805"/>
                        </a:cubicBezTo>
                        <a:lnTo>
                          <a:pt x="1061390" y="224805"/>
                        </a:lnTo>
                        <a:cubicBezTo>
                          <a:pt x="1060736" y="224295"/>
                          <a:pt x="1060445" y="223528"/>
                          <a:pt x="1060445" y="222762"/>
                        </a:cubicBezTo>
                        <a:lnTo>
                          <a:pt x="1060445" y="222762"/>
                        </a:lnTo>
                        <a:cubicBezTo>
                          <a:pt x="1060954" y="213374"/>
                          <a:pt x="1103961" y="186742"/>
                          <a:pt x="1103816" y="168221"/>
                        </a:cubicBezTo>
                        <a:lnTo>
                          <a:pt x="1103816" y="168221"/>
                        </a:lnTo>
                        <a:cubicBezTo>
                          <a:pt x="1103816" y="167071"/>
                          <a:pt x="1103671" y="165922"/>
                          <a:pt x="1103307" y="164900"/>
                        </a:cubicBezTo>
                        <a:lnTo>
                          <a:pt x="1103307" y="164900"/>
                        </a:lnTo>
                        <a:cubicBezTo>
                          <a:pt x="1098222" y="148231"/>
                          <a:pt x="1028989" y="129391"/>
                          <a:pt x="999639" y="129583"/>
                        </a:cubicBezTo>
                        <a:lnTo>
                          <a:pt x="999639" y="129583"/>
                        </a:lnTo>
                        <a:cubicBezTo>
                          <a:pt x="994844" y="129583"/>
                          <a:pt x="991139" y="130093"/>
                          <a:pt x="989177" y="131051"/>
                        </a:cubicBezTo>
                        <a:lnTo>
                          <a:pt x="989177" y="131051"/>
                        </a:lnTo>
                        <a:cubicBezTo>
                          <a:pt x="983148" y="133798"/>
                          <a:pt x="977263" y="135203"/>
                          <a:pt x="972105" y="135203"/>
                        </a:cubicBezTo>
                        <a:lnTo>
                          <a:pt x="972105" y="135203"/>
                        </a:lnTo>
                        <a:cubicBezTo>
                          <a:pt x="962879" y="135203"/>
                          <a:pt x="956050" y="130349"/>
                          <a:pt x="956050" y="120705"/>
                        </a:cubicBezTo>
                        <a:lnTo>
                          <a:pt x="956050" y="120705"/>
                        </a:lnTo>
                        <a:cubicBezTo>
                          <a:pt x="956123" y="113999"/>
                          <a:pt x="947550" y="104037"/>
                          <a:pt x="936290" y="95989"/>
                        </a:cubicBezTo>
                        <a:lnTo>
                          <a:pt x="936290" y="95989"/>
                        </a:lnTo>
                        <a:cubicBezTo>
                          <a:pt x="925029" y="87942"/>
                          <a:pt x="911081" y="81747"/>
                          <a:pt x="900765" y="81747"/>
                        </a:cubicBezTo>
                        <a:lnTo>
                          <a:pt x="900765" y="81747"/>
                        </a:lnTo>
                        <a:cubicBezTo>
                          <a:pt x="879116" y="81747"/>
                          <a:pt x="834510" y="71018"/>
                          <a:pt x="812788" y="51986"/>
                        </a:cubicBezTo>
                        <a:lnTo>
                          <a:pt x="812788" y="51986"/>
                        </a:lnTo>
                        <a:cubicBezTo>
                          <a:pt x="800510" y="41257"/>
                          <a:pt x="787579" y="36595"/>
                          <a:pt x="776609" y="36595"/>
                        </a:cubicBezTo>
                        <a:lnTo>
                          <a:pt x="776609" y="36595"/>
                        </a:lnTo>
                        <a:cubicBezTo>
                          <a:pt x="768618" y="36595"/>
                          <a:pt x="761644" y="39085"/>
                          <a:pt x="756704" y="43428"/>
                        </a:cubicBezTo>
                        <a:lnTo>
                          <a:pt x="756704" y="43428"/>
                        </a:lnTo>
                        <a:cubicBezTo>
                          <a:pt x="753434" y="46302"/>
                          <a:pt x="748567" y="47452"/>
                          <a:pt x="743337" y="47452"/>
                        </a:cubicBezTo>
                        <a:lnTo>
                          <a:pt x="743337" y="47452"/>
                        </a:lnTo>
                        <a:cubicBezTo>
                          <a:pt x="728662" y="47324"/>
                          <a:pt x="709918" y="38830"/>
                          <a:pt x="709555" y="30144"/>
                        </a:cubicBezTo>
                        <a:lnTo>
                          <a:pt x="709555" y="30144"/>
                        </a:lnTo>
                        <a:cubicBezTo>
                          <a:pt x="709555" y="29506"/>
                          <a:pt x="709700" y="28803"/>
                          <a:pt x="709918" y="28165"/>
                        </a:cubicBezTo>
                        <a:lnTo>
                          <a:pt x="709918" y="28165"/>
                        </a:lnTo>
                        <a:cubicBezTo>
                          <a:pt x="710572" y="26440"/>
                          <a:pt x="710936" y="24588"/>
                          <a:pt x="710936" y="22672"/>
                        </a:cubicBezTo>
                        <a:lnTo>
                          <a:pt x="710936" y="22672"/>
                        </a:lnTo>
                        <a:cubicBezTo>
                          <a:pt x="710936" y="13029"/>
                          <a:pt x="702363" y="1852"/>
                          <a:pt x="684492" y="1852"/>
                        </a:cubicBezTo>
                        <a:lnTo>
                          <a:pt x="684492" y="1852"/>
                        </a:lnTo>
                        <a:cubicBezTo>
                          <a:pt x="662988" y="1788"/>
                          <a:pt x="628698" y="18904"/>
                          <a:pt x="603198" y="35509"/>
                        </a:cubicBezTo>
                        <a:lnTo>
                          <a:pt x="603198" y="35509"/>
                        </a:lnTo>
                        <a:cubicBezTo>
                          <a:pt x="577408" y="52178"/>
                          <a:pt x="536072" y="67058"/>
                          <a:pt x="524521" y="77277"/>
                        </a:cubicBezTo>
                        <a:lnTo>
                          <a:pt x="524521" y="77277"/>
                        </a:lnTo>
                        <a:cubicBezTo>
                          <a:pt x="518346" y="82705"/>
                          <a:pt x="511517" y="84941"/>
                          <a:pt x="506141" y="84941"/>
                        </a:cubicBezTo>
                        <a:lnTo>
                          <a:pt x="506141" y="84941"/>
                        </a:lnTo>
                        <a:cubicBezTo>
                          <a:pt x="500910" y="84941"/>
                          <a:pt x="496696" y="82705"/>
                          <a:pt x="496696" y="78874"/>
                        </a:cubicBezTo>
                        <a:lnTo>
                          <a:pt x="496696" y="78874"/>
                        </a:lnTo>
                        <a:cubicBezTo>
                          <a:pt x="496696" y="76830"/>
                          <a:pt x="497060" y="74595"/>
                          <a:pt x="497060" y="72487"/>
                        </a:cubicBezTo>
                        <a:lnTo>
                          <a:pt x="497060" y="72487"/>
                        </a:lnTo>
                        <a:cubicBezTo>
                          <a:pt x="496842" y="67697"/>
                          <a:pt x="495679" y="63801"/>
                          <a:pt x="482312" y="63610"/>
                        </a:cubicBezTo>
                        <a:lnTo>
                          <a:pt x="482312" y="63610"/>
                        </a:lnTo>
                        <a:cubicBezTo>
                          <a:pt x="463496" y="63418"/>
                          <a:pt x="456813" y="42215"/>
                          <a:pt x="449548" y="42790"/>
                        </a:cubicBezTo>
                        <a:lnTo>
                          <a:pt x="449548" y="42790"/>
                        </a:lnTo>
                        <a:cubicBezTo>
                          <a:pt x="448967" y="42790"/>
                          <a:pt x="448458" y="42854"/>
                          <a:pt x="447877" y="43109"/>
                        </a:cubicBezTo>
                        <a:lnTo>
                          <a:pt x="447877" y="43109"/>
                        </a:lnTo>
                        <a:cubicBezTo>
                          <a:pt x="445407" y="44003"/>
                          <a:pt x="444608" y="46430"/>
                          <a:pt x="444608" y="49943"/>
                        </a:cubicBezTo>
                        <a:lnTo>
                          <a:pt x="444608" y="49943"/>
                        </a:lnTo>
                        <a:cubicBezTo>
                          <a:pt x="444608" y="54222"/>
                          <a:pt x="445843" y="59650"/>
                          <a:pt x="445843" y="64184"/>
                        </a:cubicBezTo>
                        <a:lnTo>
                          <a:pt x="445843" y="64184"/>
                        </a:lnTo>
                        <a:cubicBezTo>
                          <a:pt x="445843" y="67953"/>
                          <a:pt x="444971" y="71401"/>
                          <a:pt x="441048" y="72679"/>
                        </a:cubicBezTo>
                        <a:lnTo>
                          <a:pt x="441048" y="72679"/>
                        </a:lnTo>
                        <a:cubicBezTo>
                          <a:pt x="439450" y="73190"/>
                          <a:pt x="437779" y="73381"/>
                          <a:pt x="436108" y="73381"/>
                        </a:cubicBezTo>
                        <a:lnTo>
                          <a:pt x="436108" y="73381"/>
                        </a:lnTo>
                        <a:cubicBezTo>
                          <a:pt x="429061" y="73381"/>
                          <a:pt x="421651" y="69996"/>
                          <a:pt x="416057" y="69996"/>
                        </a:cubicBezTo>
                        <a:lnTo>
                          <a:pt x="416057" y="69996"/>
                        </a:lnTo>
                        <a:cubicBezTo>
                          <a:pt x="413732" y="69996"/>
                          <a:pt x="411843" y="70507"/>
                          <a:pt x="410245" y="71976"/>
                        </a:cubicBezTo>
                        <a:lnTo>
                          <a:pt x="410245" y="71976"/>
                        </a:lnTo>
                        <a:cubicBezTo>
                          <a:pt x="406613" y="75169"/>
                          <a:pt x="404724" y="82769"/>
                          <a:pt x="404797" y="89667"/>
                        </a:cubicBezTo>
                        <a:lnTo>
                          <a:pt x="404797" y="89667"/>
                        </a:lnTo>
                        <a:cubicBezTo>
                          <a:pt x="404724" y="95351"/>
                          <a:pt x="406104" y="100588"/>
                          <a:pt x="407848" y="101993"/>
                        </a:cubicBezTo>
                        <a:lnTo>
                          <a:pt x="407848" y="101993"/>
                        </a:lnTo>
                        <a:cubicBezTo>
                          <a:pt x="409446" y="103398"/>
                          <a:pt x="410027" y="105250"/>
                          <a:pt x="410027" y="107166"/>
                        </a:cubicBezTo>
                        <a:lnTo>
                          <a:pt x="410027" y="107166"/>
                        </a:lnTo>
                        <a:cubicBezTo>
                          <a:pt x="410027" y="111509"/>
                          <a:pt x="407485" y="116746"/>
                          <a:pt x="407557" y="121344"/>
                        </a:cubicBezTo>
                        <a:lnTo>
                          <a:pt x="407557" y="121344"/>
                        </a:lnTo>
                        <a:cubicBezTo>
                          <a:pt x="407339" y="125942"/>
                          <a:pt x="415839" y="132648"/>
                          <a:pt x="415912" y="139801"/>
                        </a:cubicBezTo>
                        <a:lnTo>
                          <a:pt x="415912" y="139801"/>
                        </a:lnTo>
                        <a:cubicBezTo>
                          <a:pt x="415912" y="142228"/>
                          <a:pt x="414822" y="144782"/>
                          <a:pt x="412134" y="147146"/>
                        </a:cubicBezTo>
                        <a:lnTo>
                          <a:pt x="412134" y="147146"/>
                        </a:lnTo>
                        <a:cubicBezTo>
                          <a:pt x="401528" y="156214"/>
                          <a:pt x="367020" y="162345"/>
                          <a:pt x="363533" y="177354"/>
                        </a:cubicBezTo>
                        <a:lnTo>
                          <a:pt x="363533" y="177354"/>
                        </a:lnTo>
                        <a:cubicBezTo>
                          <a:pt x="361063" y="187061"/>
                          <a:pt x="357067" y="195364"/>
                          <a:pt x="357140" y="202517"/>
                        </a:cubicBezTo>
                        <a:lnTo>
                          <a:pt x="357140" y="202517"/>
                        </a:lnTo>
                        <a:cubicBezTo>
                          <a:pt x="357140" y="207115"/>
                          <a:pt x="358665" y="211202"/>
                          <a:pt x="363315" y="215290"/>
                        </a:cubicBezTo>
                        <a:lnTo>
                          <a:pt x="363315" y="215290"/>
                        </a:lnTo>
                        <a:cubicBezTo>
                          <a:pt x="372396" y="223337"/>
                          <a:pt x="384019" y="234258"/>
                          <a:pt x="384092" y="244540"/>
                        </a:cubicBezTo>
                        <a:lnTo>
                          <a:pt x="384092" y="244540"/>
                        </a:lnTo>
                        <a:cubicBezTo>
                          <a:pt x="384092" y="248053"/>
                          <a:pt x="382639" y="251501"/>
                          <a:pt x="379225" y="254567"/>
                        </a:cubicBezTo>
                        <a:lnTo>
                          <a:pt x="379225" y="254567"/>
                        </a:lnTo>
                        <a:cubicBezTo>
                          <a:pt x="366148" y="265935"/>
                          <a:pt x="348204" y="273535"/>
                          <a:pt x="348349" y="285669"/>
                        </a:cubicBezTo>
                        <a:lnTo>
                          <a:pt x="348349" y="285669"/>
                        </a:lnTo>
                        <a:cubicBezTo>
                          <a:pt x="348276" y="290842"/>
                          <a:pt x="353798" y="292822"/>
                          <a:pt x="360045" y="294610"/>
                        </a:cubicBezTo>
                        <a:lnTo>
                          <a:pt x="360045" y="294610"/>
                        </a:lnTo>
                        <a:cubicBezTo>
                          <a:pt x="366075" y="296399"/>
                          <a:pt x="372832" y="297804"/>
                          <a:pt x="372977" y="303296"/>
                        </a:cubicBezTo>
                        <a:lnTo>
                          <a:pt x="372977" y="303296"/>
                        </a:lnTo>
                        <a:cubicBezTo>
                          <a:pt x="372977" y="304382"/>
                          <a:pt x="372686" y="305531"/>
                          <a:pt x="372105" y="306872"/>
                        </a:cubicBezTo>
                        <a:lnTo>
                          <a:pt x="372105" y="306872"/>
                        </a:lnTo>
                        <a:cubicBezTo>
                          <a:pt x="366003" y="320284"/>
                          <a:pt x="364259" y="328650"/>
                          <a:pt x="364186" y="343084"/>
                        </a:cubicBezTo>
                        <a:lnTo>
                          <a:pt x="364186" y="343084"/>
                        </a:lnTo>
                        <a:cubicBezTo>
                          <a:pt x="363678" y="358731"/>
                          <a:pt x="324012" y="364926"/>
                          <a:pt x="310790" y="376933"/>
                        </a:cubicBezTo>
                        <a:lnTo>
                          <a:pt x="310790" y="376933"/>
                        </a:lnTo>
                        <a:cubicBezTo>
                          <a:pt x="307666" y="379679"/>
                          <a:pt x="304107" y="380828"/>
                          <a:pt x="300183" y="380828"/>
                        </a:cubicBezTo>
                        <a:lnTo>
                          <a:pt x="300183" y="380828"/>
                        </a:lnTo>
                        <a:cubicBezTo>
                          <a:pt x="286308" y="380701"/>
                          <a:pt x="268291" y="367481"/>
                          <a:pt x="239886" y="367544"/>
                        </a:cubicBezTo>
                        <a:lnTo>
                          <a:pt x="239886" y="367544"/>
                        </a:lnTo>
                        <a:cubicBezTo>
                          <a:pt x="203271" y="367544"/>
                          <a:pt x="186780" y="370482"/>
                          <a:pt x="174575" y="381275"/>
                        </a:cubicBezTo>
                        <a:lnTo>
                          <a:pt x="174575" y="381275"/>
                        </a:lnTo>
                        <a:cubicBezTo>
                          <a:pt x="168908" y="386257"/>
                          <a:pt x="162588" y="387215"/>
                          <a:pt x="155759" y="387215"/>
                        </a:cubicBezTo>
                        <a:lnTo>
                          <a:pt x="155759" y="387215"/>
                        </a:lnTo>
                        <a:cubicBezTo>
                          <a:pt x="151473" y="387215"/>
                          <a:pt x="146969" y="386832"/>
                          <a:pt x="142101" y="386832"/>
                        </a:cubicBezTo>
                        <a:lnTo>
                          <a:pt x="142101" y="386832"/>
                        </a:lnTo>
                        <a:cubicBezTo>
                          <a:pt x="136798" y="386832"/>
                          <a:pt x="131059" y="387279"/>
                          <a:pt x="124739" y="388939"/>
                        </a:cubicBezTo>
                        <a:lnTo>
                          <a:pt x="124739" y="388939"/>
                        </a:lnTo>
                        <a:cubicBezTo>
                          <a:pt x="102436" y="394815"/>
                          <a:pt x="69235" y="393985"/>
                          <a:pt x="61171" y="413144"/>
                        </a:cubicBezTo>
                        <a:lnTo>
                          <a:pt x="61171" y="413144"/>
                        </a:lnTo>
                        <a:cubicBezTo>
                          <a:pt x="52163" y="433517"/>
                          <a:pt x="14604" y="445141"/>
                          <a:pt x="9882" y="475796"/>
                        </a:cubicBezTo>
                        <a:lnTo>
                          <a:pt x="9882" y="475796"/>
                        </a:lnTo>
                        <a:cubicBezTo>
                          <a:pt x="7339" y="491890"/>
                          <a:pt x="1963" y="503322"/>
                          <a:pt x="1963" y="511241"/>
                        </a:cubicBezTo>
                        <a:lnTo>
                          <a:pt x="1963" y="511241"/>
                        </a:lnTo>
                        <a:cubicBezTo>
                          <a:pt x="2036" y="515775"/>
                          <a:pt x="3562" y="518969"/>
                          <a:pt x="8502" y="521843"/>
                        </a:cubicBezTo>
                        <a:lnTo>
                          <a:pt x="8502" y="521843"/>
                        </a:lnTo>
                        <a:cubicBezTo>
                          <a:pt x="18527" y="510155"/>
                          <a:pt x="30151" y="498404"/>
                          <a:pt x="53398" y="498404"/>
                        </a:cubicBezTo>
                        <a:lnTo>
                          <a:pt x="53398" y="498404"/>
                        </a:lnTo>
                        <a:cubicBezTo>
                          <a:pt x="56522" y="498404"/>
                          <a:pt x="59864" y="498596"/>
                          <a:pt x="63496" y="499107"/>
                        </a:cubicBezTo>
                        <a:lnTo>
                          <a:pt x="63496" y="499107"/>
                        </a:lnTo>
                        <a:cubicBezTo>
                          <a:pt x="89141" y="502300"/>
                          <a:pt x="116166" y="505557"/>
                          <a:pt x="136798" y="508814"/>
                        </a:cubicBezTo>
                        <a:lnTo>
                          <a:pt x="136798" y="508814"/>
                        </a:lnTo>
                        <a:cubicBezTo>
                          <a:pt x="157503" y="512391"/>
                          <a:pt x="171596" y="514881"/>
                          <a:pt x="172323" y="519735"/>
                        </a:cubicBezTo>
                        <a:lnTo>
                          <a:pt x="172323" y="519735"/>
                        </a:lnTo>
                        <a:cubicBezTo>
                          <a:pt x="172468" y="526824"/>
                          <a:pt x="172250" y="538256"/>
                          <a:pt x="187288" y="538256"/>
                        </a:cubicBezTo>
                        <a:lnTo>
                          <a:pt x="187288" y="538256"/>
                        </a:lnTo>
                        <a:cubicBezTo>
                          <a:pt x="202908" y="538256"/>
                          <a:pt x="205886" y="534041"/>
                          <a:pt x="231676" y="529698"/>
                        </a:cubicBezTo>
                        <a:lnTo>
                          <a:pt x="231676" y="529698"/>
                        </a:lnTo>
                        <a:cubicBezTo>
                          <a:pt x="257539" y="525419"/>
                          <a:pt x="286744" y="527463"/>
                          <a:pt x="307811" y="517947"/>
                        </a:cubicBezTo>
                        <a:lnTo>
                          <a:pt x="307811" y="517947"/>
                        </a:lnTo>
                        <a:cubicBezTo>
                          <a:pt x="313042" y="515584"/>
                          <a:pt x="320089" y="514498"/>
                          <a:pt x="327644" y="514498"/>
                        </a:cubicBezTo>
                        <a:lnTo>
                          <a:pt x="327644" y="514498"/>
                        </a:lnTo>
                        <a:cubicBezTo>
                          <a:pt x="349657" y="514562"/>
                          <a:pt x="376900" y="523759"/>
                          <a:pt x="377118" y="540236"/>
                        </a:cubicBezTo>
                        <a:lnTo>
                          <a:pt x="377118" y="540236"/>
                        </a:lnTo>
                        <a:cubicBezTo>
                          <a:pt x="377118" y="541833"/>
                          <a:pt x="376900" y="543493"/>
                          <a:pt x="376319" y="545217"/>
                        </a:cubicBezTo>
                        <a:lnTo>
                          <a:pt x="376319" y="545217"/>
                        </a:lnTo>
                        <a:cubicBezTo>
                          <a:pt x="375374" y="547964"/>
                          <a:pt x="375011" y="550263"/>
                          <a:pt x="375011" y="552115"/>
                        </a:cubicBezTo>
                        <a:lnTo>
                          <a:pt x="375011" y="552115"/>
                        </a:lnTo>
                        <a:cubicBezTo>
                          <a:pt x="374575" y="563100"/>
                          <a:pt x="389468" y="560098"/>
                          <a:pt x="389976" y="570891"/>
                        </a:cubicBezTo>
                        <a:lnTo>
                          <a:pt x="389976" y="570891"/>
                        </a:lnTo>
                        <a:cubicBezTo>
                          <a:pt x="389976" y="573254"/>
                          <a:pt x="389177" y="576256"/>
                          <a:pt x="387288" y="580216"/>
                        </a:cubicBezTo>
                        <a:lnTo>
                          <a:pt x="387288" y="580216"/>
                        </a:lnTo>
                        <a:cubicBezTo>
                          <a:pt x="384019" y="586921"/>
                          <a:pt x="382348" y="595415"/>
                          <a:pt x="382348" y="603910"/>
                        </a:cubicBezTo>
                        <a:lnTo>
                          <a:pt x="382348" y="603910"/>
                        </a:lnTo>
                        <a:cubicBezTo>
                          <a:pt x="382348" y="623133"/>
                          <a:pt x="390848" y="641846"/>
                          <a:pt x="406613" y="641909"/>
                        </a:cubicBezTo>
                        <a:lnTo>
                          <a:pt x="406613" y="641909"/>
                        </a:lnTo>
                        <a:cubicBezTo>
                          <a:pt x="408066" y="641909"/>
                          <a:pt x="409664" y="641718"/>
                          <a:pt x="411335" y="641398"/>
                        </a:cubicBezTo>
                        <a:lnTo>
                          <a:pt x="411335" y="641398"/>
                        </a:lnTo>
                        <a:cubicBezTo>
                          <a:pt x="415113" y="640568"/>
                          <a:pt x="418818" y="640185"/>
                          <a:pt x="422305" y="640185"/>
                        </a:cubicBezTo>
                        <a:lnTo>
                          <a:pt x="422305" y="640185"/>
                        </a:lnTo>
                        <a:cubicBezTo>
                          <a:pt x="439159" y="640185"/>
                          <a:pt x="451655" y="648679"/>
                          <a:pt x="451727" y="658131"/>
                        </a:cubicBezTo>
                        <a:lnTo>
                          <a:pt x="451727" y="658131"/>
                        </a:lnTo>
                        <a:cubicBezTo>
                          <a:pt x="451727" y="661324"/>
                          <a:pt x="450202" y="664582"/>
                          <a:pt x="447005" y="667455"/>
                        </a:cubicBezTo>
                        <a:lnTo>
                          <a:pt x="447005" y="667455"/>
                        </a:lnTo>
                        <a:cubicBezTo>
                          <a:pt x="433347" y="679207"/>
                          <a:pt x="442792" y="704625"/>
                          <a:pt x="429933" y="716312"/>
                        </a:cubicBezTo>
                        <a:lnTo>
                          <a:pt x="429933" y="716312"/>
                        </a:lnTo>
                        <a:cubicBezTo>
                          <a:pt x="428480" y="717590"/>
                          <a:pt x="427899" y="718803"/>
                          <a:pt x="427899" y="720208"/>
                        </a:cubicBezTo>
                        <a:lnTo>
                          <a:pt x="427899" y="720208"/>
                        </a:lnTo>
                        <a:cubicBezTo>
                          <a:pt x="427463" y="729980"/>
                          <a:pt x="460445" y="744732"/>
                          <a:pt x="460736" y="761401"/>
                        </a:cubicBezTo>
                        <a:lnTo>
                          <a:pt x="460736" y="761401"/>
                        </a:lnTo>
                        <a:cubicBezTo>
                          <a:pt x="460736" y="769129"/>
                          <a:pt x="471197" y="772705"/>
                          <a:pt x="484128" y="772705"/>
                        </a:cubicBezTo>
                        <a:lnTo>
                          <a:pt x="484128" y="772705"/>
                        </a:lnTo>
                        <a:cubicBezTo>
                          <a:pt x="498658" y="772769"/>
                          <a:pt x="515440" y="767915"/>
                          <a:pt x="519508" y="761018"/>
                        </a:cubicBezTo>
                        <a:lnTo>
                          <a:pt x="519508" y="761018"/>
                        </a:lnTo>
                        <a:cubicBezTo>
                          <a:pt x="526918" y="748692"/>
                          <a:pt x="534691" y="747606"/>
                          <a:pt x="548785" y="747670"/>
                        </a:cubicBezTo>
                        <a:lnTo>
                          <a:pt x="548785" y="747670"/>
                        </a:lnTo>
                        <a:cubicBezTo>
                          <a:pt x="550964" y="747670"/>
                          <a:pt x="553289" y="747670"/>
                          <a:pt x="555759" y="747670"/>
                        </a:cubicBezTo>
                        <a:lnTo>
                          <a:pt x="555759" y="747670"/>
                        </a:lnTo>
                        <a:cubicBezTo>
                          <a:pt x="571233" y="747798"/>
                          <a:pt x="599130" y="728511"/>
                          <a:pt x="614531" y="728383"/>
                        </a:cubicBezTo>
                        <a:lnTo>
                          <a:pt x="614531" y="728383"/>
                        </a:lnTo>
                        <a:cubicBezTo>
                          <a:pt x="617365" y="728383"/>
                          <a:pt x="619908" y="729022"/>
                          <a:pt x="621796" y="730746"/>
                        </a:cubicBezTo>
                        <a:lnTo>
                          <a:pt x="621796" y="730746"/>
                        </a:lnTo>
                        <a:cubicBezTo>
                          <a:pt x="622813" y="731640"/>
                          <a:pt x="623758" y="732534"/>
                          <a:pt x="624484" y="733364"/>
                        </a:cubicBezTo>
                        <a:lnTo>
                          <a:pt x="624484" y="733364"/>
                        </a:lnTo>
                        <a:cubicBezTo>
                          <a:pt x="641557" y="724232"/>
                          <a:pt x="675992" y="708138"/>
                          <a:pt x="712025" y="704753"/>
                        </a:cubicBezTo>
                        <a:lnTo>
                          <a:pt x="712025" y="704753"/>
                        </a:lnTo>
                        <a:cubicBezTo>
                          <a:pt x="762879" y="699899"/>
                          <a:pt x="789613" y="704689"/>
                          <a:pt x="819835" y="689808"/>
                        </a:cubicBezTo>
                        <a:lnTo>
                          <a:pt x="819835" y="689808"/>
                        </a:lnTo>
                        <a:cubicBezTo>
                          <a:pt x="850710" y="674608"/>
                          <a:pt x="861026" y="676524"/>
                          <a:pt x="864586" y="657109"/>
                        </a:cubicBezTo>
                        <a:lnTo>
                          <a:pt x="864586" y="657109"/>
                        </a:lnTo>
                        <a:cubicBezTo>
                          <a:pt x="868364" y="637439"/>
                          <a:pt x="884492" y="590689"/>
                          <a:pt x="909483" y="588837"/>
                        </a:cubicBezTo>
                        <a:lnTo>
                          <a:pt x="909483" y="588837"/>
                        </a:lnTo>
                        <a:cubicBezTo>
                          <a:pt x="909410" y="586794"/>
                          <a:pt x="909337" y="584239"/>
                          <a:pt x="909337" y="581365"/>
                        </a:cubicBezTo>
                        <a:lnTo>
                          <a:pt x="909337" y="581365"/>
                        </a:lnTo>
                        <a:cubicBezTo>
                          <a:pt x="909483" y="564633"/>
                          <a:pt x="911226" y="536596"/>
                          <a:pt x="928444" y="536149"/>
                        </a:cubicBezTo>
                        <a:lnTo>
                          <a:pt x="928444" y="536149"/>
                        </a:lnTo>
                        <a:cubicBezTo>
                          <a:pt x="950819" y="536085"/>
                          <a:pt x="962370" y="529443"/>
                          <a:pt x="969127" y="512007"/>
                        </a:cubicBezTo>
                        <a:lnTo>
                          <a:pt x="969127" y="512007"/>
                        </a:lnTo>
                        <a:cubicBezTo>
                          <a:pt x="976028" y="493998"/>
                          <a:pt x="1000946" y="471517"/>
                          <a:pt x="1000874" y="449420"/>
                        </a:cubicBezTo>
                        <a:lnTo>
                          <a:pt x="1000874" y="449420"/>
                        </a:lnTo>
                        <a:cubicBezTo>
                          <a:pt x="1001164" y="427578"/>
                          <a:pt x="970943" y="428536"/>
                          <a:pt x="970362" y="412953"/>
                        </a:cubicBezTo>
                        <a:lnTo>
                          <a:pt x="970362" y="412953"/>
                        </a:lnTo>
                        <a:cubicBezTo>
                          <a:pt x="970362" y="408929"/>
                          <a:pt x="972686" y="407013"/>
                          <a:pt x="975810" y="407013"/>
                        </a:cubicBezTo>
                        <a:lnTo>
                          <a:pt x="975810" y="407013"/>
                        </a:lnTo>
                        <a:cubicBezTo>
                          <a:pt x="981622" y="407077"/>
                          <a:pt x="990485" y="412058"/>
                          <a:pt x="995498" y="411994"/>
                        </a:cubicBezTo>
                        <a:lnTo>
                          <a:pt x="995498" y="411994"/>
                        </a:lnTo>
                        <a:cubicBezTo>
                          <a:pt x="997459" y="411931"/>
                          <a:pt x="998476" y="411484"/>
                          <a:pt x="999130" y="409568"/>
                        </a:cubicBezTo>
                        <a:lnTo>
                          <a:pt x="999130" y="409568"/>
                        </a:lnTo>
                        <a:cubicBezTo>
                          <a:pt x="999276" y="409057"/>
                          <a:pt x="999348" y="408546"/>
                          <a:pt x="999348" y="407971"/>
                        </a:cubicBezTo>
                        <a:lnTo>
                          <a:pt x="999348" y="407971"/>
                        </a:lnTo>
                        <a:cubicBezTo>
                          <a:pt x="999711" y="398647"/>
                          <a:pt x="975447" y="387279"/>
                          <a:pt x="975302" y="369460"/>
                        </a:cubicBezTo>
                        <a:lnTo>
                          <a:pt x="975302" y="369460"/>
                        </a:lnTo>
                        <a:cubicBezTo>
                          <a:pt x="975447" y="350428"/>
                          <a:pt x="1001673" y="342445"/>
                          <a:pt x="1015040" y="338613"/>
                        </a:cubicBezTo>
                        <a:lnTo>
                          <a:pt x="1015040" y="338613"/>
                        </a:lnTo>
                        <a:cubicBezTo>
                          <a:pt x="1026446" y="335420"/>
                          <a:pt x="1041048" y="329417"/>
                          <a:pt x="1053398" y="329417"/>
                        </a:cubicBezTo>
                        <a:lnTo>
                          <a:pt x="1053398" y="329417"/>
                        </a:lnTo>
                        <a:cubicBezTo>
                          <a:pt x="1055505" y="329417"/>
                          <a:pt x="1057539" y="329608"/>
                          <a:pt x="1059501" y="329992"/>
                        </a:cubicBezTo>
                        <a:lnTo>
                          <a:pt x="1059501" y="329992"/>
                        </a:lnTo>
                        <a:cubicBezTo>
                          <a:pt x="1062479" y="330630"/>
                          <a:pt x="1067129" y="332929"/>
                          <a:pt x="1072868" y="336123"/>
                        </a:cubicBezTo>
                        <a:lnTo>
                          <a:pt x="1072868" y="336123"/>
                        </a:lnTo>
                        <a:cubicBezTo>
                          <a:pt x="1073304" y="334462"/>
                          <a:pt x="1073594" y="332418"/>
                          <a:pt x="1073594" y="330183"/>
                        </a:cubicBezTo>
                        <a:lnTo>
                          <a:pt x="1073594" y="330183"/>
                        </a:lnTo>
                        <a:cubicBezTo>
                          <a:pt x="1073594" y="323988"/>
                          <a:pt x="1071270" y="316133"/>
                          <a:pt x="1062334" y="308213"/>
                        </a:cubicBezTo>
                        <a:lnTo>
                          <a:pt x="1062334" y="308213"/>
                        </a:lnTo>
                        <a:lnTo>
                          <a:pt x="1062988" y="307639"/>
                        </a:lnTo>
                        <a:lnTo>
                          <a:pt x="1063642" y="307064"/>
                        </a:lnTo>
                        <a:cubicBezTo>
                          <a:pt x="1072941" y="315239"/>
                          <a:pt x="1075411" y="323605"/>
                          <a:pt x="1075411" y="330119"/>
                        </a:cubicBezTo>
                        <a:lnTo>
                          <a:pt x="1075411" y="330119"/>
                        </a:lnTo>
                        <a:cubicBezTo>
                          <a:pt x="1075411" y="333057"/>
                          <a:pt x="1074902" y="335548"/>
                          <a:pt x="1074321" y="337528"/>
                        </a:cubicBezTo>
                        <a:lnTo>
                          <a:pt x="1074321" y="337528"/>
                        </a:lnTo>
                        <a:cubicBezTo>
                          <a:pt x="1074248" y="337783"/>
                          <a:pt x="1074030" y="337975"/>
                          <a:pt x="1073740" y="338039"/>
                        </a:cubicBezTo>
                        <a:lnTo>
                          <a:pt x="1073740" y="338039"/>
                        </a:lnTo>
                        <a:cubicBezTo>
                          <a:pt x="1073449" y="338103"/>
                          <a:pt x="1073159" y="338103"/>
                          <a:pt x="1072941" y="337975"/>
                        </a:cubicBezTo>
                        <a:lnTo>
                          <a:pt x="1072941" y="337975"/>
                        </a:lnTo>
                        <a:cubicBezTo>
                          <a:pt x="1066838" y="334462"/>
                          <a:pt x="1061680" y="331971"/>
                          <a:pt x="1059065" y="331461"/>
                        </a:cubicBezTo>
                        <a:lnTo>
                          <a:pt x="1059065" y="331461"/>
                        </a:lnTo>
                        <a:cubicBezTo>
                          <a:pt x="1057249" y="331077"/>
                          <a:pt x="1055360" y="330886"/>
                          <a:pt x="1053398" y="330886"/>
                        </a:cubicBezTo>
                        <a:lnTo>
                          <a:pt x="1053398" y="330886"/>
                        </a:lnTo>
                        <a:cubicBezTo>
                          <a:pt x="1041702" y="330886"/>
                          <a:pt x="1027172" y="336761"/>
                          <a:pt x="1015621" y="340018"/>
                        </a:cubicBezTo>
                        <a:lnTo>
                          <a:pt x="1015621" y="340018"/>
                        </a:lnTo>
                        <a:cubicBezTo>
                          <a:pt x="1002181" y="343723"/>
                          <a:pt x="976973" y="351834"/>
                          <a:pt x="977191" y="369333"/>
                        </a:cubicBezTo>
                        <a:lnTo>
                          <a:pt x="977191" y="369333"/>
                        </a:lnTo>
                        <a:cubicBezTo>
                          <a:pt x="977045" y="386001"/>
                          <a:pt x="1000874" y="396731"/>
                          <a:pt x="1001237" y="407843"/>
                        </a:cubicBezTo>
                        <a:lnTo>
                          <a:pt x="1001237" y="407843"/>
                        </a:lnTo>
                        <a:cubicBezTo>
                          <a:pt x="1001237" y="408482"/>
                          <a:pt x="1001164" y="409121"/>
                          <a:pt x="1000946" y="409759"/>
                        </a:cubicBezTo>
                        <a:lnTo>
                          <a:pt x="1000946" y="409759"/>
                        </a:lnTo>
                        <a:cubicBezTo>
                          <a:pt x="1000293" y="412314"/>
                          <a:pt x="997968" y="413463"/>
                          <a:pt x="995570" y="413400"/>
                        </a:cubicBezTo>
                        <a:lnTo>
                          <a:pt x="995570" y="413400"/>
                        </a:lnTo>
                        <a:cubicBezTo>
                          <a:pt x="989613" y="413336"/>
                          <a:pt x="980750" y="408354"/>
                          <a:pt x="975883" y="408418"/>
                        </a:cubicBezTo>
                        <a:lnTo>
                          <a:pt x="975883" y="408418"/>
                        </a:lnTo>
                        <a:cubicBezTo>
                          <a:pt x="973558" y="408546"/>
                          <a:pt x="972396" y="409121"/>
                          <a:pt x="972251" y="412761"/>
                        </a:cubicBezTo>
                        <a:lnTo>
                          <a:pt x="972251" y="412761"/>
                        </a:lnTo>
                        <a:cubicBezTo>
                          <a:pt x="971597" y="426109"/>
                          <a:pt x="1002472" y="425981"/>
                          <a:pt x="1002763" y="449228"/>
                        </a:cubicBezTo>
                        <a:lnTo>
                          <a:pt x="1002763" y="449228"/>
                        </a:lnTo>
                        <a:cubicBezTo>
                          <a:pt x="1002690" y="472283"/>
                          <a:pt x="977481" y="494892"/>
                          <a:pt x="970943" y="512327"/>
                        </a:cubicBezTo>
                        <a:lnTo>
                          <a:pt x="970943" y="512327"/>
                        </a:lnTo>
                        <a:cubicBezTo>
                          <a:pt x="964259" y="530337"/>
                          <a:pt x="951328" y="537681"/>
                          <a:pt x="928589" y="537554"/>
                        </a:cubicBezTo>
                        <a:lnTo>
                          <a:pt x="928589" y="537554"/>
                        </a:lnTo>
                        <a:cubicBezTo>
                          <a:pt x="921469" y="537490"/>
                          <a:pt x="917038" y="543940"/>
                          <a:pt x="914423" y="552881"/>
                        </a:cubicBezTo>
                        <a:lnTo>
                          <a:pt x="914423" y="552881"/>
                        </a:lnTo>
                        <a:cubicBezTo>
                          <a:pt x="911880" y="561759"/>
                          <a:pt x="911299" y="572871"/>
                          <a:pt x="911299" y="581174"/>
                        </a:cubicBezTo>
                        <a:lnTo>
                          <a:pt x="911299" y="581174"/>
                        </a:lnTo>
                        <a:cubicBezTo>
                          <a:pt x="911299" y="584367"/>
                          <a:pt x="911371" y="587177"/>
                          <a:pt x="911517" y="589348"/>
                        </a:cubicBezTo>
                        <a:lnTo>
                          <a:pt x="911517" y="589348"/>
                        </a:lnTo>
                        <a:cubicBezTo>
                          <a:pt x="911517" y="589540"/>
                          <a:pt x="911444" y="589795"/>
                          <a:pt x="911299" y="589923"/>
                        </a:cubicBezTo>
                        <a:lnTo>
                          <a:pt x="911299" y="589923"/>
                        </a:lnTo>
                        <a:cubicBezTo>
                          <a:pt x="911154" y="590115"/>
                          <a:pt x="910863" y="590179"/>
                          <a:pt x="910645" y="590179"/>
                        </a:cubicBezTo>
                        <a:lnTo>
                          <a:pt x="910645" y="590179"/>
                        </a:lnTo>
                        <a:cubicBezTo>
                          <a:pt x="887615" y="590115"/>
                          <a:pt x="870035" y="637439"/>
                          <a:pt x="866548" y="657173"/>
                        </a:cubicBezTo>
                        <a:lnTo>
                          <a:pt x="866548" y="657173"/>
                        </a:lnTo>
                        <a:cubicBezTo>
                          <a:pt x="862770" y="677482"/>
                          <a:pt x="851146" y="676141"/>
                          <a:pt x="820925" y="691022"/>
                        </a:cubicBezTo>
                        <a:lnTo>
                          <a:pt x="820925" y="691022"/>
                        </a:lnTo>
                        <a:cubicBezTo>
                          <a:pt x="790049" y="706222"/>
                          <a:pt x="763024" y="701304"/>
                          <a:pt x="712461" y="706158"/>
                        </a:cubicBezTo>
                        <a:lnTo>
                          <a:pt x="712461" y="706158"/>
                        </a:lnTo>
                        <a:cubicBezTo>
                          <a:pt x="676355" y="709606"/>
                          <a:pt x="641702" y="725956"/>
                          <a:pt x="624920" y="734961"/>
                        </a:cubicBezTo>
                        <a:lnTo>
                          <a:pt x="624920" y="734961"/>
                        </a:lnTo>
                        <a:cubicBezTo>
                          <a:pt x="624557" y="735153"/>
                          <a:pt x="623976" y="735089"/>
                          <a:pt x="623758" y="734769"/>
                        </a:cubicBezTo>
                        <a:lnTo>
                          <a:pt x="623758" y="734769"/>
                        </a:lnTo>
                        <a:cubicBezTo>
                          <a:pt x="622886" y="733811"/>
                          <a:pt x="621942" y="732790"/>
                          <a:pt x="620707" y="731704"/>
                        </a:cubicBezTo>
                        <a:lnTo>
                          <a:pt x="620707" y="731704"/>
                        </a:lnTo>
                        <a:cubicBezTo>
                          <a:pt x="619254" y="730363"/>
                          <a:pt x="617292" y="729852"/>
                          <a:pt x="614749" y="729852"/>
                        </a:cubicBezTo>
                        <a:lnTo>
                          <a:pt x="614749" y="729852"/>
                        </a:lnTo>
                        <a:cubicBezTo>
                          <a:pt x="600510" y="729724"/>
                          <a:pt x="572614" y="749011"/>
                          <a:pt x="555977" y="749139"/>
                        </a:cubicBezTo>
                        <a:lnTo>
                          <a:pt x="555977" y="749139"/>
                        </a:lnTo>
                        <a:cubicBezTo>
                          <a:pt x="553434" y="749139"/>
                          <a:pt x="551110" y="749139"/>
                          <a:pt x="549003" y="749139"/>
                        </a:cubicBezTo>
                        <a:lnTo>
                          <a:pt x="549003" y="749139"/>
                        </a:lnTo>
                        <a:cubicBezTo>
                          <a:pt x="534909" y="749203"/>
                          <a:pt x="528734" y="749778"/>
                          <a:pt x="521324" y="761657"/>
                        </a:cubicBezTo>
                        <a:lnTo>
                          <a:pt x="521324" y="761657"/>
                        </a:lnTo>
                        <a:cubicBezTo>
                          <a:pt x="516311" y="769576"/>
                          <a:pt x="499312" y="774174"/>
                          <a:pt x="484346" y="774174"/>
                        </a:cubicBezTo>
                        <a:lnTo>
                          <a:pt x="484346" y="774174"/>
                        </a:lnTo>
                        <a:cubicBezTo>
                          <a:pt x="470834" y="773855"/>
                          <a:pt x="458847" y="770278"/>
                          <a:pt x="458702" y="760954"/>
                        </a:cubicBezTo>
                        <a:lnTo>
                          <a:pt x="458702" y="760954"/>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59" name="Gráfico 53">
                  <a:extLst>
                    <a:ext uri="{FF2B5EF4-FFF2-40B4-BE49-F238E27FC236}">
                      <a16:creationId xmlns:a16="http://schemas.microsoft.com/office/drawing/2014/main" id="{ECF1B6ED-9C54-81D8-9C5C-1B0F798727A7}"/>
                    </a:ext>
                  </a:extLst>
                </xdr:cNvPr>
                <xdr:cNvGrpSpPr/>
              </xdr:nvGrpSpPr>
              <xdr:grpSpPr>
                <a:xfrm>
                  <a:off x="12855123" y="8463255"/>
                  <a:ext cx="108128" cy="58883"/>
                  <a:chOff x="12855123" y="8463255"/>
                  <a:chExt cx="108128" cy="58883"/>
                </a:xfrm>
                <a:solidFill>
                  <a:srgbClr val="DADADA"/>
                </a:solidFill>
              </xdr:grpSpPr>
              <xdr:sp macro="" textlink="">
                <xdr:nvSpPr>
                  <xdr:cNvPr id="117" name="Freeform: Shape 116">
                    <a:extLst>
                      <a:ext uri="{FF2B5EF4-FFF2-40B4-BE49-F238E27FC236}">
                        <a16:creationId xmlns:a16="http://schemas.microsoft.com/office/drawing/2014/main" id="{46DC46C9-3011-4DA2-8972-E2A2806F96CC}"/>
                      </a:ext>
                    </a:extLst>
                  </xdr:cNvPr>
                  <xdr:cNvSpPr/>
                </xdr:nvSpPr>
                <xdr:spPr>
                  <a:xfrm>
                    <a:off x="12855922" y="8464094"/>
                    <a:ext cx="106283" cy="57341"/>
                  </a:xfrm>
                  <a:custGeom>
                    <a:avLst/>
                    <a:gdLst>
                      <a:gd name="connsiteX0" fmla="*/ 97784 w 106283"/>
                      <a:gd name="connsiteY0" fmla="*/ 8485 h 57341"/>
                      <a:gd name="connsiteX1" fmla="*/ 9807 w 106283"/>
                      <a:gd name="connsiteY1" fmla="*/ 10081 h 57341"/>
                      <a:gd name="connsiteX2" fmla="*/ 0 w 106283"/>
                      <a:gd name="connsiteY2" fmla="*/ 40162 h 57341"/>
                      <a:gd name="connsiteX3" fmla="*/ 79404 w 106283"/>
                      <a:gd name="connsiteY3" fmla="*/ 52488 h 57341"/>
                      <a:gd name="connsiteX4" fmla="*/ 100690 w 106283"/>
                      <a:gd name="connsiteY4" fmla="*/ 57342 h 57341"/>
                      <a:gd name="connsiteX5" fmla="*/ 106284 w 106283"/>
                      <a:gd name="connsiteY5" fmla="*/ 53702 h 57341"/>
                      <a:gd name="connsiteX6" fmla="*/ 94079 w 106283"/>
                      <a:gd name="connsiteY6" fmla="*/ 40162 h 57341"/>
                      <a:gd name="connsiteX7" fmla="*/ 97784 w 106283"/>
                      <a:gd name="connsiteY7" fmla="*/ 8485 h 573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06283" h="57341">
                        <a:moveTo>
                          <a:pt x="97784" y="8485"/>
                        </a:moveTo>
                        <a:cubicBezTo>
                          <a:pt x="97784" y="-3841"/>
                          <a:pt x="9807" y="-2244"/>
                          <a:pt x="9807" y="10081"/>
                        </a:cubicBezTo>
                        <a:cubicBezTo>
                          <a:pt x="9807" y="22408"/>
                          <a:pt x="0" y="27261"/>
                          <a:pt x="0" y="40162"/>
                        </a:cubicBezTo>
                        <a:cubicBezTo>
                          <a:pt x="0" y="53063"/>
                          <a:pt x="64148" y="52488"/>
                          <a:pt x="79404" y="52488"/>
                        </a:cubicBezTo>
                        <a:cubicBezTo>
                          <a:pt x="90156" y="52488"/>
                          <a:pt x="97276" y="55490"/>
                          <a:pt x="100690" y="57342"/>
                        </a:cubicBezTo>
                        <a:cubicBezTo>
                          <a:pt x="102361" y="56064"/>
                          <a:pt x="104250" y="54851"/>
                          <a:pt x="106284" y="53702"/>
                        </a:cubicBezTo>
                        <a:cubicBezTo>
                          <a:pt x="102070" y="48720"/>
                          <a:pt x="96259" y="42078"/>
                          <a:pt x="94079" y="40162"/>
                        </a:cubicBezTo>
                        <a:cubicBezTo>
                          <a:pt x="90519" y="36905"/>
                          <a:pt x="97784" y="20811"/>
                          <a:pt x="97784" y="8485"/>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8" name="Freeform: Shape 117">
                    <a:extLst>
                      <a:ext uri="{FF2B5EF4-FFF2-40B4-BE49-F238E27FC236}">
                        <a16:creationId xmlns:a16="http://schemas.microsoft.com/office/drawing/2014/main" id="{FFEFEB85-2A41-F466-6924-9EC8F1D81F31}"/>
                      </a:ext>
                    </a:extLst>
                  </xdr:cNvPr>
                  <xdr:cNvSpPr/>
                </xdr:nvSpPr>
                <xdr:spPr>
                  <a:xfrm>
                    <a:off x="12855123" y="8463255"/>
                    <a:ext cx="108128" cy="58883"/>
                  </a:xfrm>
                  <a:custGeom>
                    <a:avLst/>
                    <a:gdLst>
                      <a:gd name="connsiteX0" fmla="*/ 80276 w 108128"/>
                      <a:gd name="connsiteY0" fmla="*/ 54094 h 58883"/>
                      <a:gd name="connsiteX1" fmla="*/ 75845 w 108128"/>
                      <a:gd name="connsiteY1" fmla="*/ 54094 h 58883"/>
                      <a:gd name="connsiteX2" fmla="*/ 75845 w 108128"/>
                      <a:gd name="connsiteY2" fmla="*/ 54094 h 58883"/>
                      <a:gd name="connsiteX3" fmla="*/ 0 w 108128"/>
                      <a:gd name="connsiteY3" fmla="*/ 41002 h 58883"/>
                      <a:gd name="connsiteX4" fmla="*/ 0 w 108128"/>
                      <a:gd name="connsiteY4" fmla="*/ 41002 h 58883"/>
                      <a:gd name="connsiteX5" fmla="*/ 9808 w 108128"/>
                      <a:gd name="connsiteY5" fmla="*/ 10921 h 58883"/>
                      <a:gd name="connsiteX6" fmla="*/ 9808 w 108128"/>
                      <a:gd name="connsiteY6" fmla="*/ 10921 h 58883"/>
                      <a:gd name="connsiteX7" fmla="*/ 58990 w 108128"/>
                      <a:gd name="connsiteY7" fmla="*/ 0 h 58883"/>
                      <a:gd name="connsiteX8" fmla="*/ 58990 w 108128"/>
                      <a:gd name="connsiteY8" fmla="*/ 0 h 58883"/>
                      <a:gd name="connsiteX9" fmla="*/ 99600 w 108128"/>
                      <a:gd name="connsiteY9" fmla="*/ 9324 h 58883"/>
                      <a:gd name="connsiteX10" fmla="*/ 99600 w 108128"/>
                      <a:gd name="connsiteY10" fmla="*/ 9324 h 58883"/>
                      <a:gd name="connsiteX11" fmla="*/ 94878 w 108128"/>
                      <a:gd name="connsiteY11" fmla="*/ 37680 h 58883"/>
                      <a:gd name="connsiteX12" fmla="*/ 94878 w 108128"/>
                      <a:gd name="connsiteY12" fmla="*/ 37680 h 58883"/>
                      <a:gd name="connsiteX13" fmla="*/ 95678 w 108128"/>
                      <a:gd name="connsiteY13" fmla="*/ 40491 h 58883"/>
                      <a:gd name="connsiteX14" fmla="*/ 95678 w 108128"/>
                      <a:gd name="connsiteY14" fmla="*/ 40491 h 58883"/>
                      <a:gd name="connsiteX15" fmla="*/ 107955 w 108128"/>
                      <a:gd name="connsiteY15" fmla="*/ 54094 h 58883"/>
                      <a:gd name="connsiteX16" fmla="*/ 107955 w 108128"/>
                      <a:gd name="connsiteY16" fmla="*/ 54094 h 58883"/>
                      <a:gd name="connsiteX17" fmla="*/ 108100 w 108128"/>
                      <a:gd name="connsiteY17" fmla="*/ 54733 h 58883"/>
                      <a:gd name="connsiteX18" fmla="*/ 108100 w 108128"/>
                      <a:gd name="connsiteY18" fmla="*/ 54733 h 58883"/>
                      <a:gd name="connsiteX19" fmla="*/ 107737 w 108128"/>
                      <a:gd name="connsiteY19" fmla="*/ 55243 h 58883"/>
                      <a:gd name="connsiteX20" fmla="*/ 107737 w 108128"/>
                      <a:gd name="connsiteY20" fmla="*/ 55243 h 58883"/>
                      <a:gd name="connsiteX21" fmla="*/ 102216 w 108128"/>
                      <a:gd name="connsiteY21" fmla="*/ 58820 h 58883"/>
                      <a:gd name="connsiteX22" fmla="*/ 102216 w 108128"/>
                      <a:gd name="connsiteY22" fmla="*/ 58820 h 58883"/>
                      <a:gd name="connsiteX23" fmla="*/ 101126 w 108128"/>
                      <a:gd name="connsiteY23" fmla="*/ 58884 h 58883"/>
                      <a:gd name="connsiteX24" fmla="*/ 80276 w 108128"/>
                      <a:gd name="connsiteY24" fmla="*/ 54094 h 58883"/>
                      <a:gd name="connsiteX25" fmla="*/ 80276 w 108128"/>
                      <a:gd name="connsiteY25" fmla="*/ 54094 h 58883"/>
                      <a:gd name="connsiteX26" fmla="*/ 26226 w 108128"/>
                      <a:gd name="connsiteY26" fmla="*/ 4151 h 58883"/>
                      <a:gd name="connsiteX27" fmla="*/ 11551 w 108128"/>
                      <a:gd name="connsiteY27" fmla="*/ 10921 h 58883"/>
                      <a:gd name="connsiteX28" fmla="*/ 11551 w 108128"/>
                      <a:gd name="connsiteY28" fmla="*/ 10921 h 58883"/>
                      <a:gd name="connsiteX29" fmla="*/ 1816 w 108128"/>
                      <a:gd name="connsiteY29" fmla="*/ 41002 h 58883"/>
                      <a:gd name="connsiteX30" fmla="*/ 1816 w 108128"/>
                      <a:gd name="connsiteY30" fmla="*/ 41002 h 58883"/>
                      <a:gd name="connsiteX31" fmla="*/ 30803 w 108128"/>
                      <a:gd name="connsiteY31" fmla="*/ 50837 h 58883"/>
                      <a:gd name="connsiteX32" fmla="*/ 30803 w 108128"/>
                      <a:gd name="connsiteY32" fmla="*/ 50837 h 58883"/>
                      <a:gd name="connsiteX33" fmla="*/ 75845 w 108128"/>
                      <a:gd name="connsiteY33" fmla="*/ 52561 h 58883"/>
                      <a:gd name="connsiteX34" fmla="*/ 75845 w 108128"/>
                      <a:gd name="connsiteY34" fmla="*/ 52561 h 58883"/>
                      <a:gd name="connsiteX35" fmla="*/ 80276 w 108128"/>
                      <a:gd name="connsiteY35" fmla="*/ 52561 h 58883"/>
                      <a:gd name="connsiteX36" fmla="*/ 80276 w 108128"/>
                      <a:gd name="connsiteY36" fmla="*/ 52561 h 58883"/>
                      <a:gd name="connsiteX37" fmla="*/ 101417 w 108128"/>
                      <a:gd name="connsiteY37" fmla="*/ 57223 h 58883"/>
                      <a:gd name="connsiteX38" fmla="*/ 101417 w 108128"/>
                      <a:gd name="connsiteY38" fmla="*/ 57223 h 58883"/>
                      <a:gd name="connsiteX39" fmla="*/ 105776 w 108128"/>
                      <a:gd name="connsiteY39" fmla="*/ 54349 h 58883"/>
                      <a:gd name="connsiteX40" fmla="*/ 105776 w 108128"/>
                      <a:gd name="connsiteY40" fmla="*/ 54349 h 58883"/>
                      <a:gd name="connsiteX41" fmla="*/ 94225 w 108128"/>
                      <a:gd name="connsiteY41" fmla="*/ 41576 h 58883"/>
                      <a:gd name="connsiteX42" fmla="*/ 94225 w 108128"/>
                      <a:gd name="connsiteY42" fmla="*/ 41576 h 58883"/>
                      <a:gd name="connsiteX43" fmla="*/ 92917 w 108128"/>
                      <a:gd name="connsiteY43" fmla="*/ 37680 h 58883"/>
                      <a:gd name="connsiteX44" fmla="*/ 92917 w 108128"/>
                      <a:gd name="connsiteY44" fmla="*/ 37680 h 58883"/>
                      <a:gd name="connsiteX45" fmla="*/ 97639 w 108128"/>
                      <a:gd name="connsiteY45" fmla="*/ 9324 h 58883"/>
                      <a:gd name="connsiteX46" fmla="*/ 97639 w 108128"/>
                      <a:gd name="connsiteY46" fmla="*/ 9324 h 58883"/>
                      <a:gd name="connsiteX47" fmla="*/ 86161 w 108128"/>
                      <a:gd name="connsiteY47" fmla="*/ 3704 h 58883"/>
                      <a:gd name="connsiteX48" fmla="*/ 86161 w 108128"/>
                      <a:gd name="connsiteY48" fmla="*/ 3704 h 58883"/>
                      <a:gd name="connsiteX49" fmla="*/ 58845 w 108128"/>
                      <a:gd name="connsiteY49" fmla="*/ 1661 h 58883"/>
                      <a:gd name="connsiteX50" fmla="*/ 58845 w 108128"/>
                      <a:gd name="connsiteY50" fmla="*/ 1661 h 58883"/>
                      <a:gd name="connsiteX51" fmla="*/ 58554 w 108128"/>
                      <a:gd name="connsiteY51" fmla="*/ 1661 h 58883"/>
                      <a:gd name="connsiteX52" fmla="*/ 58554 w 108128"/>
                      <a:gd name="connsiteY52" fmla="*/ 1661 h 58883"/>
                      <a:gd name="connsiteX53" fmla="*/ 26226 w 108128"/>
                      <a:gd name="connsiteY53" fmla="*/ 4151 h 58883"/>
                      <a:gd name="connsiteX54" fmla="*/ 26226 w 108128"/>
                      <a:gd name="connsiteY54" fmla="*/ 4151 h 588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Lst>
                    <a:rect l="l" t="t" r="r" b="b"/>
                    <a:pathLst>
                      <a:path w="108128" h="58883">
                        <a:moveTo>
                          <a:pt x="80276" y="54094"/>
                        </a:moveTo>
                        <a:cubicBezTo>
                          <a:pt x="79041" y="54094"/>
                          <a:pt x="77588" y="54094"/>
                          <a:pt x="75845" y="54094"/>
                        </a:cubicBezTo>
                        <a:lnTo>
                          <a:pt x="75845" y="54094"/>
                        </a:lnTo>
                        <a:cubicBezTo>
                          <a:pt x="55213" y="53775"/>
                          <a:pt x="1017" y="54413"/>
                          <a:pt x="0" y="41002"/>
                        </a:cubicBezTo>
                        <a:lnTo>
                          <a:pt x="0" y="41002"/>
                        </a:lnTo>
                        <a:cubicBezTo>
                          <a:pt x="73" y="27654"/>
                          <a:pt x="9880" y="22800"/>
                          <a:pt x="9808" y="10921"/>
                        </a:cubicBezTo>
                        <a:lnTo>
                          <a:pt x="9808" y="10921"/>
                        </a:lnTo>
                        <a:cubicBezTo>
                          <a:pt x="10607" y="2938"/>
                          <a:pt x="35525" y="256"/>
                          <a:pt x="58990" y="0"/>
                        </a:cubicBezTo>
                        <a:lnTo>
                          <a:pt x="58990" y="0"/>
                        </a:lnTo>
                        <a:cubicBezTo>
                          <a:pt x="79550" y="256"/>
                          <a:pt x="98874" y="2171"/>
                          <a:pt x="99600" y="9324"/>
                        </a:cubicBezTo>
                        <a:lnTo>
                          <a:pt x="99600" y="9324"/>
                        </a:lnTo>
                        <a:cubicBezTo>
                          <a:pt x="99600" y="19351"/>
                          <a:pt x="94878" y="31741"/>
                          <a:pt x="94878" y="37680"/>
                        </a:cubicBezTo>
                        <a:lnTo>
                          <a:pt x="94878" y="37680"/>
                        </a:lnTo>
                        <a:cubicBezTo>
                          <a:pt x="94878" y="39149"/>
                          <a:pt x="95169" y="40107"/>
                          <a:pt x="95678" y="40491"/>
                        </a:cubicBezTo>
                        <a:lnTo>
                          <a:pt x="95678" y="40491"/>
                        </a:lnTo>
                        <a:cubicBezTo>
                          <a:pt x="98002" y="42534"/>
                          <a:pt x="103669" y="49112"/>
                          <a:pt x="107955" y="54094"/>
                        </a:cubicBezTo>
                        <a:lnTo>
                          <a:pt x="107955" y="54094"/>
                        </a:lnTo>
                        <a:cubicBezTo>
                          <a:pt x="108100" y="54285"/>
                          <a:pt x="108173" y="54477"/>
                          <a:pt x="108100" y="54733"/>
                        </a:cubicBezTo>
                        <a:lnTo>
                          <a:pt x="108100" y="54733"/>
                        </a:lnTo>
                        <a:cubicBezTo>
                          <a:pt x="108100" y="54988"/>
                          <a:pt x="107882" y="55180"/>
                          <a:pt x="107737" y="55243"/>
                        </a:cubicBezTo>
                        <a:lnTo>
                          <a:pt x="107737" y="55243"/>
                        </a:lnTo>
                        <a:cubicBezTo>
                          <a:pt x="105703" y="56329"/>
                          <a:pt x="103887" y="57543"/>
                          <a:pt x="102216" y="58820"/>
                        </a:cubicBezTo>
                        <a:lnTo>
                          <a:pt x="102216" y="58820"/>
                        </a:lnTo>
                        <a:lnTo>
                          <a:pt x="101126" y="58884"/>
                        </a:lnTo>
                        <a:cubicBezTo>
                          <a:pt x="97784" y="57096"/>
                          <a:pt x="90810" y="54094"/>
                          <a:pt x="80276" y="54094"/>
                        </a:cubicBezTo>
                        <a:lnTo>
                          <a:pt x="80276" y="54094"/>
                        </a:lnTo>
                        <a:close/>
                        <a:moveTo>
                          <a:pt x="26226" y="4151"/>
                        </a:moveTo>
                        <a:cubicBezTo>
                          <a:pt x="17072" y="5748"/>
                          <a:pt x="11260" y="8558"/>
                          <a:pt x="11551" y="10921"/>
                        </a:cubicBezTo>
                        <a:lnTo>
                          <a:pt x="11551" y="10921"/>
                        </a:lnTo>
                        <a:cubicBezTo>
                          <a:pt x="11479" y="23758"/>
                          <a:pt x="1671" y="28548"/>
                          <a:pt x="1816" y="41002"/>
                        </a:cubicBezTo>
                        <a:lnTo>
                          <a:pt x="1816" y="41002"/>
                        </a:lnTo>
                        <a:cubicBezTo>
                          <a:pt x="1380" y="45791"/>
                          <a:pt x="14602" y="49368"/>
                          <a:pt x="30803" y="50837"/>
                        </a:cubicBezTo>
                        <a:lnTo>
                          <a:pt x="30803" y="50837"/>
                        </a:lnTo>
                        <a:cubicBezTo>
                          <a:pt x="46931" y="52433"/>
                          <a:pt x="65601" y="52561"/>
                          <a:pt x="75845" y="52561"/>
                        </a:cubicBezTo>
                        <a:lnTo>
                          <a:pt x="75845" y="52561"/>
                        </a:lnTo>
                        <a:cubicBezTo>
                          <a:pt x="77588" y="52561"/>
                          <a:pt x="79114" y="52561"/>
                          <a:pt x="80276" y="52561"/>
                        </a:cubicBezTo>
                        <a:lnTo>
                          <a:pt x="80276" y="52561"/>
                        </a:lnTo>
                        <a:cubicBezTo>
                          <a:pt x="90665" y="52561"/>
                          <a:pt x="97784" y="55307"/>
                          <a:pt x="101417" y="57223"/>
                        </a:cubicBezTo>
                        <a:lnTo>
                          <a:pt x="101417" y="57223"/>
                        </a:lnTo>
                        <a:cubicBezTo>
                          <a:pt x="102797" y="56202"/>
                          <a:pt x="104250" y="55243"/>
                          <a:pt x="105776" y="54349"/>
                        </a:cubicBezTo>
                        <a:lnTo>
                          <a:pt x="105776" y="54349"/>
                        </a:lnTo>
                        <a:cubicBezTo>
                          <a:pt x="101635" y="49496"/>
                          <a:pt x="96259" y="43365"/>
                          <a:pt x="94225" y="41576"/>
                        </a:cubicBezTo>
                        <a:lnTo>
                          <a:pt x="94225" y="41576"/>
                        </a:lnTo>
                        <a:cubicBezTo>
                          <a:pt x="93208" y="40618"/>
                          <a:pt x="92917" y="39277"/>
                          <a:pt x="92917" y="37680"/>
                        </a:cubicBezTo>
                        <a:lnTo>
                          <a:pt x="92917" y="37680"/>
                        </a:lnTo>
                        <a:cubicBezTo>
                          <a:pt x="92917" y="31230"/>
                          <a:pt x="97639" y="19032"/>
                          <a:pt x="97639" y="9324"/>
                        </a:cubicBezTo>
                        <a:lnTo>
                          <a:pt x="97639" y="9324"/>
                        </a:lnTo>
                        <a:cubicBezTo>
                          <a:pt x="97857" y="7344"/>
                          <a:pt x="93498" y="5045"/>
                          <a:pt x="86161" y="3704"/>
                        </a:cubicBezTo>
                        <a:lnTo>
                          <a:pt x="86161" y="3704"/>
                        </a:lnTo>
                        <a:cubicBezTo>
                          <a:pt x="78896" y="2299"/>
                          <a:pt x="69016" y="1597"/>
                          <a:pt x="58845" y="1661"/>
                        </a:cubicBezTo>
                        <a:lnTo>
                          <a:pt x="58845" y="1661"/>
                        </a:lnTo>
                        <a:cubicBezTo>
                          <a:pt x="58772" y="1661"/>
                          <a:pt x="58700" y="1661"/>
                          <a:pt x="58554" y="1661"/>
                        </a:cubicBezTo>
                        <a:lnTo>
                          <a:pt x="58554" y="1661"/>
                        </a:lnTo>
                        <a:cubicBezTo>
                          <a:pt x="47149" y="1597"/>
                          <a:pt x="35234" y="2491"/>
                          <a:pt x="26226" y="4151"/>
                        </a:cubicBezTo>
                        <a:lnTo>
                          <a:pt x="26226" y="415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0" name="Gráfico 53">
                  <a:extLst>
                    <a:ext uri="{FF2B5EF4-FFF2-40B4-BE49-F238E27FC236}">
                      <a16:creationId xmlns:a16="http://schemas.microsoft.com/office/drawing/2014/main" id="{B77FA7DA-8383-00C0-A5CA-35D64BF071A8}"/>
                    </a:ext>
                  </a:extLst>
                </xdr:cNvPr>
                <xdr:cNvGrpSpPr/>
              </xdr:nvGrpSpPr>
              <xdr:grpSpPr>
                <a:xfrm>
                  <a:off x="12369544" y="8192403"/>
                  <a:ext cx="720232" cy="631563"/>
                  <a:chOff x="12369544" y="8192403"/>
                  <a:chExt cx="720232" cy="631563"/>
                </a:xfrm>
                <a:solidFill>
                  <a:srgbClr val="DADADA"/>
                </a:solidFill>
              </xdr:grpSpPr>
              <xdr:sp macro="" textlink="">
                <xdr:nvSpPr>
                  <xdr:cNvPr id="115" name="Freeform: Shape 114">
                    <a:extLst>
                      <a:ext uri="{FF2B5EF4-FFF2-40B4-BE49-F238E27FC236}">
                        <a16:creationId xmlns:a16="http://schemas.microsoft.com/office/drawing/2014/main" id="{9D479209-64C8-F564-1FBC-D6FCE743FCCF}"/>
                      </a:ext>
                    </a:extLst>
                  </xdr:cNvPr>
                  <xdr:cNvSpPr/>
                </xdr:nvSpPr>
                <xdr:spPr>
                  <a:xfrm>
                    <a:off x="12370563" y="8193293"/>
                    <a:ext cx="718649" cy="629842"/>
                  </a:xfrm>
                  <a:custGeom>
                    <a:avLst/>
                    <a:gdLst>
                      <a:gd name="connsiteX0" fmla="*/ 709042 w 718649"/>
                      <a:gd name="connsiteY0" fmla="*/ 157367 h 629842"/>
                      <a:gd name="connsiteX1" fmla="*/ 691316 w 718649"/>
                      <a:gd name="connsiteY1" fmla="*/ 129458 h 629842"/>
                      <a:gd name="connsiteX2" fmla="*/ 694367 w 718649"/>
                      <a:gd name="connsiteY2" fmla="*/ 90245 h 629842"/>
                      <a:gd name="connsiteX3" fmla="*/ 700760 w 718649"/>
                      <a:gd name="connsiteY3" fmla="*/ 76833 h 629842"/>
                      <a:gd name="connsiteX4" fmla="*/ 686376 w 718649"/>
                      <a:gd name="connsiteY4" fmla="*/ 74151 h 629842"/>
                      <a:gd name="connsiteX5" fmla="*/ 674171 w 718649"/>
                      <a:gd name="connsiteY5" fmla="*/ 40302 h 629842"/>
                      <a:gd name="connsiteX6" fmla="*/ 637484 w 718649"/>
                      <a:gd name="connsiteY6" fmla="*/ 49435 h 629842"/>
                      <a:gd name="connsiteX7" fmla="*/ 592878 w 718649"/>
                      <a:gd name="connsiteY7" fmla="*/ 69872 h 629842"/>
                      <a:gd name="connsiteX8" fmla="*/ 564182 w 718649"/>
                      <a:gd name="connsiteY8" fmla="*/ 65593 h 629842"/>
                      <a:gd name="connsiteX9" fmla="*/ 551323 w 718649"/>
                      <a:gd name="connsiteY9" fmla="*/ 77919 h 629842"/>
                      <a:gd name="connsiteX10" fmla="*/ 539409 w 718649"/>
                      <a:gd name="connsiteY10" fmla="*/ 81432 h 629842"/>
                      <a:gd name="connsiteX11" fmla="*/ 485359 w 718649"/>
                      <a:gd name="connsiteY11" fmla="*/ 75237 h 629842"/>
                      <a:gd name="connsiteX12" fmla="*/ 456663 w 718649"/>
                      <a:gd name="connsiteY12" fmla="*/ 60739 h 629842"/>
                      <a:gd name="connsiteX13" fmla="*/ 429129 w 718649"/>
                      <a:gd name="connsiteY13" fmla="*/ 42474 h 629842"/>
                      <a:gd name="connsiteX14" fmla="*/ 393677 w 718649"/>
                      <a:gd name="connsiteY14" fmla="*/ 42474 h 629842"/>
                      <a:gd name="connsiteX15" fmla="*/ 378712 w 718649"/>
                      <a:gd name="connsiteY15" fmla="*/ 72554 h 629842"/>
                      <a:gd name="connsiteX16" fmla="*/ 293496 w 718649"/>
                      <a:gd name="connsiteY16" fmla="*/ 37109 h 629842"/>
                      <a:gd name="connsiteX17" fmla="*/ 300252 w 718649"/>
                      <a:gd name="connsiteY17" fmla="*/ 578 h 629842"/>
                      <a:gd name="connsiteX18" fmla="*/ 262983 w 718649"/>
                      <a:gd name="connsiteY18" fmla="*/ 47327 h 629842"/>
                      <a:gd name="connsiteX19" fmla="*/ 230001 w 718649"/>
                      <a:gd name="connsiteY19" fmla="*/ 134312 h 629842"/>
                      <a:gd name="connsiteX20" fmla="*/ 217142 w 718649"/>
                      <a:gd name="connsiteY20" fmla="*/ 196581 h 629842"/>
                      <a:gd name="connsiteX21" fmla="*/ 185395 w 718649"/>
                      <a:gd name="connsiteY21" fmla="*/ 230940 h 629842"/>
                      <a:gd name="connsiteX22" fmla="*/ 149362 w 718649"/>
                      <a:gd name="connsiteY22" fmla="*/ 276029 h 629842"/>
                      <a:gd name="connsiteX23" fmla="*/ 91970 w 718649"/>
                      <a:gd name="connsiteY23" fmla="*/ 309877 h 629842"/>
                      <a:gd name="connsiteX24" fmla="*/ 58988 w 718649"/>
                      <a:gd name="connsiteY24" fmla="*/ 352859 h 629842"/>
                      <a:gd name="connsiteX25" fmla="*/ 3412 w 718649"/>
                      <a:gd name="connsiteY25" fmla="*/ 428028 h 629842"/>
                      <a:gd name="connsiteX26" fmla="*/ 11984 w 718649"/>
                      <a:gd name="connsiteY26" fmla="*/ 501601 h 629842"/>
                      <a:gd name="connsiteX27" fmla="*/ 32108 w 718649"/>
                      <a:gd name="connsiteY27" fmla="*/ 528999 h 629842"/>
                      <a:gd name="connsiteX28" fmla="*/ 33924 w 718649"/>
                      <a:gd name="connsiteY28" fmla="*/ 547775 h 629842"/>
                      <a:gd name="connsiteX29" fmla="*/ 62039 w 718649"/>
                      <a:gd name="connsiteY29" fmla="*/ 557994 h 629842"/>
                      <a:gd name="connsiteX30" fmla="*/ 145729 w 718649"/>
                      <a:gd name="connsiteY30" fmla="*/ 595547 h 629842"/>
                      <a:gd name="connsiteX31" fmla="*/ 226804 w 718649"/>
                      <a:gd name="connsiteY31" fmla="*/ 629842 h 629842"/>
                      <a:gd name="connsiteX32" fmla="*/ 276496 w 718649"/>
                      <a:gd name="connsiteY32" fmla="*/ 573513 h 629842"/>
                      <a:gd name="connsiteX33" fmla="*/ 340644 w 718649"/>
                      <a:gd name="connsiteY33" fmla="*/ 548797 h 629842"/>
                      <a:gd name="connsiteX34" fmla="*/ 390117 w 718649"/>
                      <a:gd name="connsiteY34" fmla="*/ 541261 h 629842"/>
                      <a:gd name="connsiteX35" fmla="*/ 456082 w 718649"/>
                      <a:gd name="connsiteY35" fmla="*/ 527339 h 629842"/>
                      <a:gd name="connsiteX36" fmla="*/ 526332 w 718649"/>
                      <a:gd name="connsiteY36" fmla="*/ 536982 h 629842"/>
                      <a:gd name="connsiteX37" fmla="*/ 579438 w 718649"/>
                      <a:gd name="connsiteY37" fmla="*/ 503708 h 629842"/>
                      <a:gd name="connsiteX38" fmla="*/ 587357 w 718649"/>
                      <a:gd name="connsiteY38" fmla="*/ 467177 h 629842"/>
                      <a:gd name="connsiteX39" fmla="*/ 563528 w 718649"/>
                      <a:gd name="connsiteY39" fmla="*/ 446230 h 629842"/>
                      <a:gd name="connsiteX40" fmla="*/ 594694 w 718649"/>
                      <a:gd name="connsiteY40" fmla="*/ 414553 h 629842"/>
                      <a:gd name="connsiteX41" fmla="*/ 578784 w 718649"/>
                      <a:gd name="connsiteY41" fmla="*/ 376425 h 629842"/>
                      <a:gd name="connsiteX42" fmla="*/ 578784 w 718649"/>
                      <a:gd name="connsiteY42" fmla="*/ 337786 h 629842"/>
                      <a:gd name="connsiteX43" fmla="*/ 585976 w 718649"/>
                      <a:gd name="connsiteY43" fmla="*/ 328143 h 629842"/>
                      <a:gd name="connsiteX44" fmla="*/ 564691 w 718649"/>
                      <a:gd name="connsiteY44" fmla="*/ 323289 h 629842"/>
                      <a:gd name="connsiteX45" fmla="*/ 485286 w 718649"/>
                      <a:gd name="connsiteY45" fmla="*/ 310963 h 629842"/>
                      <a:gd name="connsiteX46" fmla="*/ 495094 w 718649"/>
                      <a:gd name="connsiteY46" fmla="*/ 280882 h 629842"/>
                      <a:gd name="connsiteX47" fmla="*/ 583070 w 718649"/>
                      <a:gd name="connsiteY47" fmla="*/ 279286 h 629842"/>
                      <a:gd name="connsiteX48" fmla="*/ 579438 w 718649"/>
                      <a:gd name="connsiteY48" fmla="*/ 310963 h 629842"/>
                      <a:gd name="connsiteX49" fmla="*/ 591643 w 718649"/>
                      <a:gd name="connsiteY49" fmla="*/ 324503 h 629842"/>
                      <a:gd name="connsiteX50" fmla="*/ 627676 w 718649"/>
                      <a:gd name="connsiteY50" fmla="*/ 307195 h 629842"/>
                      <a:gd name="connsiteX51" fmla="*/ 622809 w 718649"/>
                      <a:gd name="connsiteY51" fmla="*/ 281968 h 629842"/>
                      <a:gd name="connsiteX52" fmla="*/ 623463 w 718649"/>
                      <a:gd name="connsiteY52" fmla="*/ 263192 h 629842"/>
                      <a:gd name="connsiteX53" fmla="*/ 625933 w 718649"/>
                      <a:gd name="connsiteY53" fmla="*/ 232026 h 629842"/>
                      <a:gd name="connsiteX54" fmla="*/ 657099 w 718649"/>
                      <a:gd name="connsiteY54" fmla="*/ 232537 h 629842"/>
                      <a:gd name="connsiteX55" fmla="*/ 663783 w 718649"/>
                      <a:gd name="connsiteY55" fmla="*/ 203031 h 629842"/>
                      <a:gd name="connsiteX56" fmla="*/ 698581 w 718649"/>
                      <a:gd name="connsiteY56" fmla="*/ 223468 h 629842"/>
                      <a:gd name="connsiteX57" fmla="*/ 711294 w 718649"/>
                      <a:gd name="connsiteY57" fmla="*/ 226278 h 629842"/>
                      <a:gd name="connsiteX58" fmla="*/ 716307 w 718649"/>
                      <a:gd name="connsiteY58" fmla="*/ 195559 h 629842"/>
                      <a:gd name="connsiteX59" fmla="*/ 709042 w 718649"/>
                      <a:gd name="connsiteY59" fmla="*/ 157367 h 6298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Lst>
                    <a:rect l="l" t="t" r="r" b="b"/>
                    <a:pathLst>
                      <a:path w="718649" h="629842">
                        <a:moveTo>
                          <a:pt x="709042" y="157367"/>
                        </a:moveTo>
                        <a:cubicBezTo>
                          <a:pt x="693132" y="150917"/>
                          <a:pt x="691316" y="144466"/>
                          <a:pt x="691316" y="129458"/>
                        </a:cubicBezTo>
                        <a:cubicBezTo>
                          <a:pt x="691316" y="114450"/>
                          <a:pt x="687974" y="95929"/>
                          <a:pt x="694367" y="90245"/>
                        </a:cubicBezTo>
                        <a:cubicBezTo>
                          <a:pt x="700760" y="84625"/>
                          <a:pt x="700760" y="76833"/>
                          <a:pt x="700760" y="76833"/>
                        </a:cubicBezTo>
                        <a:cubicBezTo>
                          <a:pt x="700760" y="76833"/>
                          <a:pt x="686376" y="82773"/>
                          <a:pt x="686376" y="74151"/>
                        </a:cubicBezTo>
                        <a:cubicBezTo>
                          <a:pt x="686376" y="65593"/>
                          <a:pt x="688192" y="40302"/>
                          <a:pt x="674171" y="40302"/>
                        </a:cubicBezTo>
                        <a:cubicBezTo>
                          <a:pt x="660150" y="40302"/>
                          <a:pt x="649761" y="49435"/>
                          <a:pt x="637484" y="49435"/>
                        </a:cubicBezTo>
                        <a:cubicBezTo>
                          <a:pt x="625279" y="49435"/>
                          <a:pt x="608134" y="69872"/>
                          <a:pt x="592878" y="69872"/>
                        </a:cubicBezTo>
                        <a:cubicBezTo>
                          <a:pt x="577622" y="69872"/>
                          <a:pt x="568759" y="69616"/>
                          <a:pt x="564182" y="65593"/>
                        </a:cubicBezTo>
                        <a:cubicBezTo>
                          <a:pt x="559605" y="61569"/>
                          <a:pt x="551323" y="63996"/>
                          <a:pt x="551323" y="77919"/>
                        </a:cubicBezTo>
                        <a:cubicBezTo>
                          <a:pt x="551323" y="91905"/>
                          <a:pt x="546456" y="87563"/>
                          <a:pt x="539409" y="81432"/>
                        </a:cubicBezTo>
                        <a:cubicBezTo>
                          <a:pt x="532362" y="75237"/>
                          <a:pt x="500615" y="72554"/>
                          <a:pt x="485359" y="75237"/>
                        </a:cubicBezTo>
                        <a:cubicBezTo>
                          <a:pt x="470103" y="77919"/>
                          <a:pt x="465235" y="68275"/>
                          <a:pt x="456663" y="60739"/>
                        </a:cubicBezTo>
                        <a:cubicBezTo>
                          <a:pt x="448091" y="53203"/>
                          <a:pt x="439518" y="33341"/>
                          <a:pt x="429129" y="42474"/>
                        </a:cubicBezTo>
                        <a:cubicBezTo>
                          <a:pt x="418741" y="51606"/>
                          <a:pt x="408642" y="29317"/>
                          <a:pt x="393677" y="42474"/>
                        </a:cubicBezTo>
                        <a:cubicBezTo>
                          <a:pt x="378712" y="55630"/>
                          <a:pt x="385904" y="66232"/>
                          <a:pt x="378712" y="72554"/>
                        </a:cubicBezTo>
                        <a:cubicBezTo>
                          <a:pt x="371519" y="78877"/>
                          <a:pt x="296547" y="37109"/>
                          <a:pt x="293496" y="37109"/>
                        </a:cubicBezTo>
                        <a:cubicBezTo>
                          <a:pt x="290444" y="37109"/>
                          <a:pt x="305119" y="4857"/>
                          <a:pt x="300252" y="578"/>
                        </a:cubicBezTo>
                        <a:cubicBezTo>
                          <a:pt x="295384" y="-3701"/>
                          <a:pt x="266035" y="16161"/>
                          <a:pt x="262983" y="47327"/>
                        </a:cubicBezTo>
                        <a:cubicBezTo>
                          <a:pt x="259932" y="78494"/>
                          <a:pt x="234868" y="106403"/>
                          <a:pt x="230001" y="134312"/>
                        </a:cubicBezTo>
                        <a:cubicBezTo>
                          <a:pt x="225134" y="162221"/>
                          <a:pt x="220847" y="170843"/>
                          <a:pt x="217142" y="196581"/>
                        </a:cubicBezTo>
                        <a:cubicBezTo>
                          <a:pt x="213510" y="222382"/>
                          <a:pt x="204284" y="228258"/>
                          <a:pt x="185395" y="230940"/>
                        </a:cubicBezTo>
                        <a:cubicBezTo>
                          <a:pt x="166434" y="233622"/>
                          <a:pt x="152413" y="242180"/>
                          <a:pt x="149362" y="276029"/>
                        </a:cubicBezTo>
                        <a:cubicBezTo>
                          <a:pt x="146311" y="309877"/>
                          <a:pt x="105991" y="291612"/>
                          <a:pt x="91970" y="309877"/>
                        </a:cubicBezTo>
                        <a:cubicBezTo>
                          <a:pt x="77949" y="328143"/>
                          <a:pt x="58988" y="335679"/>
                          <a:pt x="58988" y="352859"/>
                        </a:cubicBezTo>
                        <a:cubicBezTo>
                          <a:pt x="58988" y="370038"/>
                          <a:pt x="16198" y="403312"/>
                          <a:pt x="3412" y="428028"/>
                        </a:cubicBezTo>
                        <a:cubicBezTo>
                          <a:pt x="-9447" y="452744"/>
                          <a:pt x="18668" y="481228"/>
                          <a:pt x="11984" y="501601"/>
                        </a:cubicBezTo>
                        <a:cubicBezTo>
                          <a:pt x="5301" y="522038"/>
                          <a:pt x="20557" y="535960"/>
                          <a:pt x="32108" y="528999"/>
                        </a:cubicBezTo>
                        <a:cubicBezTo>
                          <a:pt x="43732" y="522038"/>
                          <a:pt x="45838" y="537302"/>
                          <a:pt x="33924" y="547775"/>
                        </a:cubicBezTo>
                        <a:cubicBezTo>
                          <a:pt x="22010" y="558249"/>
                          <a:pt x="45548" y="561187"/>
                          <a:pt x="62039" y="557994"/>
                        </a:cubicBezTo>
                        <a:cubicBezTo>
                          <a:pt x="78530" y="554801"/>
                          <a:pt x="120666" y="595547"/>
                          <a:pt x="145729" y="595547"/>
                        </a:cubicBezTo>
                        <a:cubicBezTo>
                          <a:pt x="165417" y="595547"/>
                          <a:pt x="204574" y="615664"/>
                          <a:pt x="226804" y="629842"/>
                        </a:cubicBezTo>
                        <a:cubicBezTo>
                          <a:pt x="235522" y="603466"/>
                          <a:pt x="268577" y="591906"/>
                          <a:pt x="276496" y="573513"/>
                        </a:cubicBezTo>
                        <a:cubicBezTo>
                          <a:pt x="285068" y="553651"/>
                          <a:pt x="318632" y="554737"/>
                          <a:pt x="340644" y="548797"/>
                        </a:cubicBezTo>
                        <a:cubicBezTo>
                          <a:pt x="362656" y="542922"/>
                          <a:pt x="377622" y="552310"/>
                          <a:pt x="390117" y="541261"/>
                        </a:cubicBezTo>
                        <a:cubicBezTo>
                          <a:pt x="402686" y="530276"/>
                          <a:pt x="419467" y="527339"/>
                          <a:pt x="456082" y="527339"/>
                        </a:cubicBezTo>
                        <a:cubicBezTo>
                          <a:pt x="492696" y="527339"/>
                          <a:pt x="512602" y="549053"/>
                          <a:pt x="526332" y="536982"/>
                        </a:cubicBezTo>
                        <a:cubicBezTo>
                          <a:pt x="540063" y="524912"/>
                          <a:pt x="579438" y="518206"/>
                          <a:pt x="579438" y="503708"/>
                        </a:cubicBezTo>
                        <a:cubicBezTo>
                          <a:pt x="579438" y="489211"/>
                          <a:pt x="581254" y="480589"/>
                          <a:pt x="587357" y="467177"/>
                        </a:cubicBezTo>
                        <a:cubicBezTo>
                          <a:pt x="593459" y="453766"/>
                          <a:pt x="563528" y="459130"/>
                          <a:pt x="563528" y="446230"/>
                        </a:cubicBezTo>
                        <a:cubicBezTo>
                          <a:pt x="563528" y="433329"/>
                          <a:pt x="581836" y="425793"/>
                          <a:pt x="594694" y="414553"/>
                        </a:cubicBezTo>
                        <a:cubicBezTo>
                          <a:pt x="607553" y="403248"/>
                          <a:pt x="590989" y="387154"/>
                          <a:pt x="578784" y="376425"/>
                        </a:cubicBezTo>
                        <a:cubicBezTo>
                          <a:pt x="566579" y="365696"/>
                          <a:pt x="574789" y="353561"/>
                          <a:pt x="578784" y="337786"/>
                        </a:cubicBezTo>
                        <a:cubicBezTo>
                          <a:pt x="579729" y="334082"/>
                          <a:pt x="582417" y="330889"/>
                          <a:pt x="585976" y="328143"/>
                        </a:cubicBezTo>
                        <a:cubicBezTo>
                          <a:pt x="582635" y="326355"/>
                          <a:pt x="575443" y="323289"/>
                          <a:pt x="564691" y="323289"/>
                        </a:cubicBezTo>
                        <a:cubicBezTo>
                          <a:pt x="549434" y="323289"/>
                          <a:pt x="485286" y="323864"/>
                          <a:pt x="485286" y="310963"/>
                        </a:cubicBezTo>
                        <a:cubicBezTo>
                          <a:pt x="485286" y="298062"/>
                          <a:pt x="495094" y="293209"/>
                          <a:pt x="495094" y="280882"/>
                        </a:cubicBezTo>
                        <a:cubicBezTo>
                          <a:pt x="495094" y="268557"/>
                          <a:pt x="583070" y="266896"/>
                          <a:pt x="583070" y="279286"/>
                        </a:cubicBezTo>
                        <a:cubicBezTo>
                          <a:pt x="583070" y="291612"/>
                          <a:pt x="575733" y="307770"/>
                          <a:pt x="579438" y="310963"/>
                        </a:cubicBezTo>
                        <a:cubicBezTo>
                          <a:pt x="581618" y="312879"/>
                          <a:pt x="587429" y="319521"/>
                          <a:pt x="591643" y="324503"/>
                        </a:cubicBezTo>
                        <a:cubicBezTo>
                          <a:pt x="603848" y="317605"/>
                          <a:pt x="621065" y="313007"/>
                          <a:pt x="627676" y="307195"/>
                        </a:cubicBezTo>
                        <a:cubicBezTo>
                          <a:pt x="637774" y="298318"/>
                          <a:pt x="622809" y="288930"/>
                          <a:pt x="622809" y="281968"/>
                        </a:cubicBezTo>
                        <a:cubicBezTo>
                          <a:pt x="622809" y="275007"/>
                          <a:pt x="627967" y="267215"/>
                          <a:pt x="623463" y="263192"/>
                        </a:cubicBezTo>
                        <a:cubicBezTo>
                          <a:pt x="618886" y="259168"/>
                          <a:pt x="618595" y="238476"/>
                          <a:pt x="625933" y="232026"/>
                        </a:cubicBezTo>
                        <a:cubicBezTo>
                          <a:pt x="633270" y="225575"/>
                          <a:pt x="646710" y="235794"/>
                          <a:pt x="657099" y="232537"/>
                        </a:cubicBezTo>
                        <a:cubicBezTo>
                          <a:pt x="667487" y="229343"/>
                          <a:pt x="654048" y="206735"/>
                          <a:pt x="663783" y="203031"/>
                        </a:cubicBezTo>
                        <a:cubicBezTo>
                          <a:pt x="673517" y="199263"/>
                          <a:pt x="679038" y="223468"/>
                          <a:pt x="698581" y="223468"/>
                        </a:cubicBezTo>
                        <a:cubicBezTo>
                          <a:pt x="705192" y="223468"/>
                          <a:pt x="709042" y="224554"/>
                          <a:pt x="711294" y="226278"/>
                        </a:cubicBezTo>
                        <a:cubicBezTo>
                          <a:pt x="713546" y="215485"/>
                          <a:pt x="716307" y="201243"/>
                          <a:pt x="716307" y="195559"/>
                        </a:cubicBezTo>
                        <a:cubicBezTo>
                          <a:pt x="716380" y="185787"/>
                          <a:pt x="724880" y="163818"/>
                          <a:pt x="709042" y="157367"/>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6" name="Freeform: Shape 115">
                    <a:extLst>
                      <a:ext uri="{FF2B5EF4-FFF2-40B4-BE49-F238E27FC236}">
                        <a16:creationId xmlns:a16="http://schemas.microsoft.com/office/drawing/2014/main" id="{F1A36EE0-B9ED-EE5B-DDD7-6978AD45A566}"/>
                      </a:ext>
                    </a:extLst>
                  </xdr:cNvPr>
                  <xdr:cNvSpPr/>
                </xdr:nvSpPr>
                <xdr:spPr>
                  <a:xfrm>
                    <a:off x="12369544" y="8192403"/>
                    <a:ext cx="720232" cy="631563"/>
                  </a:xfrm>
                  <a:custGeom>
                    <a:avLst/>
                    <a:gdLst>
                      <a:gd name="connsiteX0" fmla="*/ 227316 w 720232"/>
                      <a:gd name="connsiteY0" fmla="*/ 631372 h 631563"/>
                      <a:gd name="connsiteX1" fmla="*/ 146822 w 720232"/>
                      <a:gd name="connsiteY1" fmla="*/ 597204 h 631563"/>
                      <a:gd name="connsiteX2" fmla="*/ 146822 w 720232"/>
                      <a:gd name="connsiteY2" fmla="*/ 597204 h 631563"/>
                      <a:gd name="connsiteX3" fmla="*/ 65093 w 720232"/>
                      <a:gd name="connsiteY3" fmla="*/ 559459 h 631563"/>
                      <a:gd name="connsiteX4" fmla="*/ 65093 w 720232"/>
                      <a:gd name="connsiteY4" fmla="*/ 559459 h 631563"/>
                      <a:gd name="connsiteX5" fmla="*/ 63276 w 720232"/>
                      <a:gd name="connsiteY5" fmla="*/ 559651 h 631563"/>
                      <a:gd name="connsiteX6" fmla="*/ 63276 w 720232"/>
                      <a:gd name="connsiteY6" fmla="*/ 559651 h 631563"/>
                      <a:gd name="connsiteX7" fmla="*/ 49836 w 720232"/>
                      <a:gd name="connsiteY7" fmla="*/ 560864 h 631563"/>
                      <a:gd name="connsiteX8" fmla="*/ 49836 w 720232"/>
                      <a:gd name="connsiteY8" fmla="*/ 560864 h 631563"/>
                      <a:gd name="connsiteX9" fmla="*/ 30803 w 720232"/>
                      <a:gd name="connsiteY9" fmla="*/ 553775 h 631563"/>
                      <a:gd name="connsiteX10" fmla="*/ 30803 w 720232"/>
                      <a:gd name="connsiteY10" fmla="*/ 553775 h 631563"/>
                      <a:gd name="connsiteX11" fmla="*/ 34290 w 720232"/>
                      <a:gd name="connsiteY11" fmla="*/ 548027 h 631563"/>
                      <a:gd name="connsiteX12" fmla="*/ 34290 w 720232"/>
                      <a:gd name="connsiteY12" fmla="*/ 548027 h 631563"/>
                      <a:gd name="connsiteX13" fmla="*/ 41991 w 720232"/>
                      <a:gd name="connsiteY13" fmla="*/ 533722 h 631563"/>
                      <a:gd name="connsiteX14" fmla="*/ 41991 w 720232"/>
                      <a:gd name="connsiteY14" fmla="*/ 533722 h 631563"/>
                      <a:gd name="connsiteX15" fmla="*/ 38285 w 720232"/>
                      <a:gd name="connsiteY15" fmla="*/ 528804 h 631563"/>
                      <a:gd name="connsiteX16" fmla="*/ 38285 w 720232"/>
                      <a:gd name="connsiteY16" fmla="*/ 528804 h 631563"/>
                      <a:gd name="connsiteX17" fmla="*/ 33563 w 720232"/>
                      <a:gd name="connsiteY17" fmla="*/ 530465 h 631563"/>
                      <a:gd name="connsiteX18" fmla="*/ 33563 w 720232"/>
                      <a:gd name="connsiteY18" fmla="*/ 530465 h 631563"/>
                      <a:gd name="connsiteX19" fmla="*/ 26662 w 720232"/>
                      <a:gd name="connsiteY19" fmla="*/ 532381 h 631563"/>
                      <a:gd name="connsiteX20" fmla="*/ 26662 w 720232"/>
                      <a:gd name="connsiteY20" fmla="*/ 532381 h 631563"/>
                      <a:gd name="connsiteX21" fmla="*/ 10316 w 720232"/>
                      <a:gd name="connsiteY21" fmla="*/ 512135 h 631563"/>
                      <a:gd name="connsiteX22" fmla="*/ 10316 w 720232"/>
                      <a:gd name="connsiteY22" fmla="*/ 512135 h 631563"/>
                      <a:gd name="connsiteX23" fmla="*/ 11987 w 720232"/>
                      <a:gd name="connsiteY23" fmla="*/ 502172 h 631563"/>
                      <a:gd name="connsiteX24" fmla="*/ 11987 w 720232"/>
                      <a:gd name="connsiteY24" fmla="*/ 502172 h 631563"/>
                      <a:gd name="connsiteX25" fmla="*/ 13004 w 720232"/>
                      <a:gd name="connsiteY25" fmla="*/ 495403 h 631563"/>
                      <a:gd name="connsiteX26" fmla="*/ 13004 w 720232"/>
                      <a:gd name="connsiteY26" fmla="*/ 495403 h 631563"/>
                      <a:gd name="connsiteX27" fmla="*/ 0 w 720232"/>
                      <a:gd name="connsiteY27" fmla="*/ 443225 h 631563"/>
                      <a:gd name="connsiteX28" fmla="*/ 0 w 720232"/>
                      <a:gd name="connsiteY28" fmla="*/ 443225 h 631563"/>
                      <a:gd name="connsiteX29" fmla="*/ 3487 w 720232"/>
                      <a:gd name="connsiteY29" fmla="*/ 428472 h 631563"/>
                      <a:gd name="connsiteX30" fmla="*/ 3487 w 720232"/>
                      <a:gd name="connsiteY30" fmla="*/ 428472 h 631563"/>
                      <a:gd name="connsiteX31" fmla="*/ 58990 w 720232"/>
                      <a:gd name="connsiteY31" fmla="*/ 353622 h 631563"/>
                      <a:gd name="connsiteX32" fmla="*/ 58990 w 720232"/>
                      <a:gd name="connsiteY32" fmla="*/ 353622 h 631563"/>
                      <a:gd name="connsiteX33" fmla="*/ 92118 w 720232"/>
                      <a:gd name="connsiteY33" fmla="*/ 310193 h 631563"/>
                      <a:gd name="connsiteX34" fmla="*/ 92118 w 720232"/>
                      <a:gd name="connsiteY34" fmla="*/ 310193 h 631563"/>
                      <a:gd name="connsiteX35" fmla="*/ 149364 w 720232"/>
                      <a:gd name="connsiteY35" fmla="*/ 276728 h 631563"/>
                      <a:gd name="connsiteX36" fmla="*/ 149364 w 720232"/>
                      <a:gd name="connsiteY36" fmla="*/ 276728 h 631563"/>
                      <a:gd name="connsiteX37" fmla="*/ 186124 w 720232"/>
                      <a:gd name="connsiteY37" fmla="*/ 230873 h 631563"/>
                      <a:gd name="connsiteX38" fmla="*/ 186124 w 720232"/>
                      <a:gd name="connsiteY38" fmla="*/ 230873 h 631563"/>
                      <a:gd name="connsiteX39" fmla="*/ 217145 w 720232"/>
                      <a:gd name="connsiteY39" fmla="*/ 197216 h 631563"/>
                      <a:gd name="connsiteX40" fmla="*/ 217145 w 720232"/>
                      <a:gd name="connsiteY40" fmla="*/ 197216 h 631563"/>
                      <a:gd name="connsiteX41" fmla="*/ 230004 w 720232"/>
                      <a:gd name="connsiteY41" fmla="*/ 134947 h 631563"/>
                      <a:gd name="connsiteX42" fmla="*/ 230004 w 720232"/>
                      <a:gd name="connsiteY42" fmla="*/ 134947 h 631563"/>
                      <a:gd name="connsiteX43" fmla="*/ 262986 w 720232"/>
                      <a:gd name="connsiteY43" fmla="*/ 48027 h 631563"/>
                      <a:gd name="connsiteX44" fmla="*/ 262986 w 720232"/>
                      <a:gd name="connsiteY44" fmla="*/ 48027 h 631563"/>
                      <a:gd name="connsiteX45" fmla="*/ 299237 w 720232"/>
                      <a:gd name="connsiteY45" fmla="*/ 0 h 631563"/>
                      <a:gd name="connsiteX46" fmla="*/ 299237 w 720232"/>
                      <a:gd name="connsiteY46" fmla="*/ 0 h 631563"/>
                      <a:gd name="connsiteX47" fmla="*/ 301780 w 720232"/>
                      <a:gd name="connsiteY47" fmla="*/ 830 h 631563"/>
                      <a:gd name="connsiteX48" fmla="*/ 301780 w 720232"/>
                      <a:gd name="connsiteY48" fmla="*/ 830 h 631563"/>
                      <a:gd name="connsiteX49" fmla="*/ 303015 w 720232"/>
                      <a:gd name="connsiteY49" fmla="*/ 4854 h 631563"/>
                      <a:gd name="connsiteX50" fmla="*/ 303015 w 720232"/>
                      <a:gd name="connsiteY50" fmla="*/ 4854 h 631563"/>
                      <a:gd name="connsiteX51" fmla="*/ 294878 w 720232"/>
                      <a:gd name="connsiteY51" fmla="*/ 37106 h 631563"/>
                      <a:gd name="connsiteX52" fmla="*/ 294878 w 720232"/>
                      <a:gd name="connsiteY52" fmla="*/ 37106 h 631563"/>
                      <a:gd name="connsiteX53" fmla="*/ 294878 w 720232"/>
                      <a:gd name="connsiteY53" fmla="*/ 37233 h 631563"/>
                      <a:gd name="connsiteX54" fmla="*/ 294878 w 720232"/>
                      <a:gd name="connsiteY54" fmla="*/ 37233 h 631563"/>
                      <a:gd name="connsiteX55" fmla="*/ 377116 w 720232"/>
                      <a:gd name="connsiteY55" fmla="*/ 73190 h 631563"/>
                      <a:gd name="connsiteX56" fmla="*/ 377116 w 720232"/>
                      <a:gd name="connsiteY56" fmla="*/ 73190 h 631563"/>
                      <a:gd name="connsiteX57" fmla="*/ 378932 w 720232"/>
                      <a:gd name="connsiteY57" fmla="*/ 72806 h 631563"/>
                      <a:gd name="connsiteX58" fmla="*/ 378932 w 720232"/>
                      <a:gd name="connsiteY58" fmla="*/ 72806 h 631563"/>
                      <a:gd name="connsiteX59" fmla="*/ 393898 w 720232"/>
                      <a:gd name="connsiteY59" fmla="*/ 42726 h 631563"/>
                      <a:gd name="connsiteX60" fmla="*/ 393898 w 720232"/>
                      <a:gd name="connsiteY60" fmla="*/ 42726 h 631563"/>
                      <a:gd name="connsiteX61" fmla="*/ 404504 w 720232"/>
                      <a:gd name="connsiteY61" fmla="*/ 38191 h 631563"/>
                      <a:gd name="connsiteX62" fmla="*/ 404504 w 720232"/>
                      <a:gd name="connsiteY62" fmla="*/ 38191 h 631563"/>
                      <a:gd name="connsiteX63" fmla="*/ 424337 w 720232"/>
                      <a:gd name="connsiteY63" fmla="*/ 44769 h 631563"/>
                      <a:gd name="connsiteX64" fmla="*/ 424337 w 720232"/>
                      <a:gd name="connsiteY64" fmla="*/ 44769 h 631563"/>
                      <a:gd name="connsiteX65" fmla="*/ 429277 w 720232"/>
                      <a:gd name="connsiteY65" fmla="*/ 42726 h 631563"/>
                      <a:gd name="connsiteX66" fmla="*/ 429277 w 720232"/>
                      <a:gd name="connsiteY66" fmla="*/ 42726 h 631563"/>
                      <a:gd name="connsiteX67" fmla="*/ 435380 w 720232"/>
                      <a:gd name="connsiteY67" fmla="*/ 40107 h 631563"/>
                      <a:gd name="connsiteX68" fmla="*/ 435380 w 720232"/>
                      <a:gd name="connsiteY68" fmla="*/ 40107 h 631563"/>
                      <a:gd name="connsiteX69" fmla="*/ 458046 w 720232"/>
                      <a:gd name="connsiteY69" fmla="*/ 60927 h 631563"/>
                      <a:gd name="connsiteX70" fmla="*/ 458046 w 720232"/>
                      <a:gd name="connsiteY70" fmla="*/ 60927 h 631563"/>
                      <a:gd name="connsiteX71" fmla="*/ 481148 w 720232"/>
                      <a:gd name="connsiteY71" fmla="*/ 75616 h 631563"/>
                      <a:gd name="connsiteX72" fmla="*/ 481148 w 720232"/>
                      <a:gd name="connsiteY72" fmla="*/ 75616 h 631563"/>
                      <a:gd name="connsiteX73" fmla="*/ 485943 w 720232"/>
                      <a:gd name="connsiteY73" fmla="*/ 75169 h 631563"/>
                      <a:gd name="connsiteX74" fmla="*/ 485943 w 720232"/>
                      <a:gd name="connsiteY74" fmla="*/ 75169 h 631563"/>
                      <a:gd name="connsiteX75" fmla="*/ 500763 w 720232"/>
                      <a:gd name="connsiteY75" fmla="*/ 74084 h 631563"/>
                      <a:gd name="connsiteX76" fmla="*/ 500763 w 720232"/>
                      <a:gd name="connsiteY76" fmla="*/ 74084 h 631563"/>
                      <a:gd name="connsiteX77" fmla="*/ 540792 w 720232"/>
                      <a:gd name="connsiteY77" fmla="*/ 81556 h 631563"/>
                      <a:gd name="connsiteX78" fmla="*/ 540792 w 720232"/>
                      <a:gd name="connsiteY78" fmla="*/ 81556 h 631563"/>
                      <a:gd name="connsiteX79" fmla="*/ 548856 w 720232"/>
                      <a:gd name="connsiteY79" fmla="*/ 87112 h 631563"/>
                      <a:gd name="connsiteX80" fmla="*/ 548856 w 720232"/>
                      <a:gd name="connsiteY80" fmla="*/ 87112 h 631563"/>
                      <a:gd name="connsiteX81" fmla="*/ 551181 w 720232"/>
                      <a:gd name="connsiteY81" fmla="*/ 78618 h 631563"/>
                      <a:gd name="connsiteX82" fmla="*/ 551181 w 720232"/>
                      <a:gd name="connsiteY82" fmla="*/ 78618 h 631563"/>
                      <a:gd name="connsiteX83" fmla="*/ 560480 w 720232"/>
                      <a:gd name="connsiteY83" fmla="*/ 63737 h 631563"/>
                      <a:gd name="connsiteX84" fmla="*/ 560480 w 720232"/>
                      <a:gd name="connsiteY84" fmla="*/ 63737 h 631563"/>
                      <a:gd name="connsiteX85" fmla="*/ 565565 w 720232"/>
                      <a:gd name="connsiteY85" fmla="*/ 65717 h 631563"/>
                      <a:gd name="connsiteX86" fmla="*/ 565565 w 720232"/>
                      <a:gd name="connsiteY86" fmla="*/ 65717 h 631563"/>
                      <a:gd name="connsiteX87" fmla="*/ 593607 w 720232"/>
                      <a:gd name="connsiteY87" fmla="*/ 69805 h 631563"/>
                      <a:gd name="connsiteX88" fmla="*/ 593607 w 720232"/>
                      <a:gd name="connsiteY88" fmla="*/ 69805 h 631563"/>
                      <a:gd name="connsiteX89" fmla="*/ 638213 w 720232"/>
                      <a:gd name="connsiteY89" fmla="*/ 49368 h 631563"/>
                      <a:gd name="connsiteX90" fmla="*/ 638213 w 720232"/>
                      <a:gd name="connsiteY90" fmla="*/ 49368 h 631563"/>
                      <a:gd name="connsiteX91" fmla="*/ 674828 w 720232"/>
                      <a:gd name="connsiteY91" fmla="*/ 40235 h 631563"/>
                      <a:gd name="connsiteX92" fmla="*/ 674828 w 720232"/>
                      <a:gd name="connsiteY92" fmla="*/ 40235 h 631563"/>
                      <a:gd name="connsiteX93" fmla="*/ 688049 w 720232"/>
                      <a:gd name="connsiteY93" fmla="*/ 67761 h 631563"/>
                      <a:gd name="connsiteX94" fmla="*/ 688049 w 720232"/>
                      <a:gd name="connsiteY94" fmla="*/ 67761 h 631563"/>
                      <a:gd name="connsiteX95" fmla="*/ 687977 w 720232"/>
                      <a:gd name="connsiteY95" fmla="*/ 74850 h 631563"/>
                      <a:gd name="connsiteX96" fmla="*/ 687977 w 720232"/>
                      <a:gd name="connsiteY96" fmla="*/ 74850 h 631563"/>
                      <a:gd name="connsiteX97" fmla="*/ 692554 w 720232"/>
                      <a:gd name="connsiteY97" fmla="*/ 78746 h 631563"/>
                      <a:gd name="connsiteX98" fmla="*/ 692554 w 720232"/>
                      <a:gd name="connsiteY98" fmla="*/ 78746 h 631563"/>
                      <a:gd name="connsiteX99" fmla="*/ 701054 w 720232"/>
                      <a:gd name="connsiteY99" fmla="*/ 76830 h 631563"/>
                      <a:gd name="connsiteX100" fmla="*/ 701054 w 720232"/>
                      <a:gd name="connsiteY100" fmla="*/ 76830 h 631563"/>
                      <a:gd name="connsiteX101" fmla="*/ 701925 w 720232"/>
                      <a:gd name="connsiteY101" fmla="*/ 76894 h 631563"/>
                      <a:gd name="connsiteX102" fmla="*/ 701925 w 720232"/>
                      <a:gd name="connsiteY102" fmla="*/ 76894 h 631563"/>
                      <a:gd name="connsiteX103" fmla="*/ 702361 w 720232"/>
                      <a:gd name="connsiteY103" fmla="*/ 77596 h 631563"/>
                      <a:gd name="connsiteX104" fmla="*/ 702361 w 720232"/>
                      <a:gd name="connsiteY104" fmla="*/ 77596 h 631563"/>
                      <a:gd name="connsiteX105" fmla="*/ 695678 w 720232"/>
                      <a:gd name="connsiteY105" fmla="*/ 91583 h 631563"/>
                      <a:gd name="connsiteX106" fmla="*/ 695678 w 720232"/>
                      <a:gd name="connsiteY106" fmla="*/ 91583 h 631563"/>
                      <a:gd name="connsiteX107" fmla="*/ 691973 w 720232"/>
                      <a:gd name="connsiteY107" fmla="*/ 106591 h 631563"/>
                      <a:gd name="connsiteX108" fmla="*/ 691973 w 720232"/>
                      <a:gd name="connsiteY108" fmla="*/ 106591 h 631563"/>
                      <a:gd name="connsiteX109" fmla="*/ 692844 w 720232"/>
                      <a:gd name="connsiteY109" fmla="*/ 130221 h 631563"/>
                      <a:gd name="connsiteX110" fmla="*/ 692844 w 720232"/>
                      <a:gd name="connsiteY110" fmla="*/ 130221 h 631563"/>
                      <a:gd name="connsiteX111" fmla="*/ 710062 w 720232"/>
                      <a:gd name="connsiteY111" fmla="*/ 157428 h 631563"/>
                      <a:gd name="connsiteX112" fmla="*/ 710062 w 720232"/>
                      <a:gd name="connsiteY112" fmla="*/ 157428 h 631563"/>
                      <a:gd name="connsiteX113" fmla="*/ 709699 w 720232"/>
                      <a:gd name="connsiteY113" fmla="*/ 158130 h 631563"/>
                      <a:gd name="connsiteX114" fmla="*/ 709335 w 720232"/>
                      <a:gd name="connsiteY114" fmla="*/ 158833 h 631563"/>
                      <a:gd name="connsiteX115" fmla="*/ 691101 w 720232"/>
                      <a:gd name="connsiteY115" fmla="*/ 130157 h 631563"/>
                      <a:gd name="connsiteX116" fmla="*/ 691101 w 720232"/>
                      <a:gd name="connsiteY116" fmla="*/ 130157 h 631563"/>
                      <a:gd name="connsiteX117" fmla="*/ 690229 w 720232"/>
                      <a:gd name="connsiteY117" fmla="*/ 106527 h 631563"/>
                      <a:gd name="connsiteX118" fmla="*/ 690229 w 720232"/>
                      <a:gd name="connsiteY118" fmla="*/ 106527 h 631563"/>
                      <a:gd name="connsiteX119" fmla="*/ 694443 w 720232"/>
                      <a:gd name="connsiteY119" fmla="*/ 90369 h 631563"/>
                      <a:gd name="connsiteX120" fmla="*/ 694443 w 720232"/>
                      <a:gd name="connsiteY120" fmla="*/ 90369 h 631563"/>
                      <a:gd name="connsiteX121" fmla="*/ 700545 w 720232"/>
                      <a:gd name="connsiteY121" fmla="*/ 78746 h 631563"/>
                      <a:gd name="connsiteX122" fmla="*/ 700545 w 720232"/>
                      <a:gd name="connsiteY122" fmla="*/ 78746 h 631563"/>
                      <a:gd name="connsiteX123" fmla="*/ 692699 w 720232"/>
                      <a:gd name="connsiteY123" fmla="*/ 80279 h 631563"/>
                      <a:gd name="connsiteX124" fmla="*/ 692699 w 720232"/>
                      <a:gd name="connsiteY124" fmla="*/ 80279 h 631563"/>
                      <a:gd name="connsiteX125" fmla="*/ 686306 w 720232"/>
                      <a:gd name="connsiteY125" fmla="*/ 74850 h 631563"/>
                      <a:gd name="connsiteX126" fmla="*/ 686306 w 720232"/>
                      <a:gd name="connsiteY126" fmla="*/ 74850 h 631563"/>
                      <a:gd name="connsiteX127" fmla="*/ 686379 w 720232"/>
                      <a:gd name="connsiteY127" fmla="*/ 67761 h 631563"/>
                      <a:gd name="connsiteX128" fmla="*/ 686379 w 720232"/>
                      <a:gd name="connsiteY128" fmla="*/ 67761 h 631563"/>
                      <a:gd name="connsiteX129" fmla="*/ 684417 w 720232"/>
                      <a:gd name="connsiteY129" fmla="*/ 50517 h 631563"/>
                      <a:gd name="connsiteX130" fmla="*/ 684417 w 720232"/>
                      <a:gd name="connsiteY130" fmla="*/ 50517 h 631563"/>
                      <a:gd name="connsiteX131" fmla="*/ 674973 w 720232"/>
                      <a:gd name="connsiteY131" fmla="*/ 41832 h 631563"/>
                      <a:gd name="connsiteX132" fmla="*/ 674973 w 720232"/>
                      <a:gd name="connsiteY132" fmla="*/ 41832 h 631563"/>
                      <a:gd name="connsiteX133" fmla="*/ 638358 w 720232"/>
                      <a:gd name="connsiteY133" fmla="*/ 50964 h 631563"/>
                      <a:gd name="connsiteX134" fmla="*/ 638358 w 720232"/>
                      <a:gd name="connsiteY134" fmla="*/ 50964 h 631563"/>
                      <a:gd name="connsiteX135" fmla="*/ 593752 w 720232"/>
                      <a:gd name="connsiteY135" fmla="*/ 71401 h 631563"/>
                      <a:gd name="connsiteX136" fmla="*/ 593752 w 720232"/>
                      <a:gd name="connsiteY136" fmla="*/ 71401 h 631563"/>
                      <a:gd name="connsiteX137" fmla="*/ 564403 w 720232"/>
                      <a:gd name="connsiteY137" fmla="*/ 66867 h 631563"/>
                      <a:gd name="connsiteX138" fmla="*/ 564403 w 720232"/>
                      <a:gd name="connsiteY138" fmla="*/ 66867 h 631563"/>
                      <a:gd name="connsiteX139" fmla="*/ 560552 w 720232"/>
                      <a:gd name="connsiteY139" fmla="*/ 65334 h 631563"/>
                      <a:gd name="connsiteX140" fmla="*/ 560552 w 720232"/>
                      <a:gd name="connsiteY140" fmla="*/ 65334 h 631563"/>
                      <a:gd name="connsiteX141" fmla="*/ 553070 w 720232"/>
                      <a:gd name="connsiteY141" fmla="*/ 78682 h 631563"/>
                      <a:gd name="connsiteX142" fmla="*/ 553070 w 720232"/>
                      <a:gd name="connsiteY142" fmla="*/ 78682 h 631563"/>
                      <a:gd name="connsiteX143" fmla="*/ 548929 w 720232"/>
                      <a:gd name="connsiteY143" fmla="*/ 88773 h 631563"/>
                      <a:gd name="connsiteX144" fmla="*/ 548929 w 720232"/>
                      <a:gd name="connsiteY144" fmla="*/ 88773 h 631563"/>
                      <a:gd name="connsiteX145" fmla="*/ 539557 w 720232"/>
                      <a:gd name="connsiteY145" fmla="*/ 82705 h 631563"/>
                      <a:gd name="connsiteX146" fmla="*/ 539557 w 720232"/>
                      <a:gd name="connsiteY146" fmla="*/ 82705 h 631563"/>
                      <a:gd name="connsiteX147" fmla="*/ 500836 w 720232"/>
                      <a:gd name="connsiteY147" fmla="*/ 75744 h 631563"/>
                      <a:gd name="connsiteX148" fmla="*/ 500836 w 720232"/>
                      <a:gd name="connsiteY148" fmla="*/ 75744 h 631563"/>
                      <a:gd name="connsiteX149" fmla="*/ 486379 w 720232"/>
                      <a:gd name="connsiteY149" fmla="*/ 76766 h 631563"/>
                      <a:gd name="connsiteX150" fmla="*/ 486379 w 720232"/>
                      <a:gd name="connsiteY150" fmla="*/ 76766 h 631563"/>
                      <a:gd name="connsiteX151" fmla="*/ 481221 w 720232"/>
                      <a:gd name="connsiteY151" fmla="*/ 77213 h 631563"/>
                      <a:gd name="connsiteX152" fmla="*/ 481221 w 720232"/>
                      <a:gd name="connsiteY152" fmla="*/ 77213 h 631563"/>
                      <a:gd name="connsiteX153" fmla="*/ 456811 w 720232"/>
                      <a:gd name="connsiteY153" fmla="*/ 62013 h 631563"/>
                      <a:gd name="connsiteX154" fmla="*/ 456811 w 720232"/>
                      <a:gd name="connsiteY154" fmla="*/ 62013 h 631563"/>
                      <a:gd name="connsiteX155" fmla="*/ 435452 w 720232"/>
                      <a:gd name="connsiteY155" fmla="*/ 41640 h 631563"/>
                      <a:gd name="connsiteX156" fmla="*/ 435452 w 720232"/>
                      <a:gd name="connsiteY156" fmla="*/ 41640 h 631563"/>
                      <a:gd name="connsiteX157" fmla="*/ 430658 w 720232"/>
                      <a:gd name="connsiteY157" fmla="*/ 43812 h 631563"/>
                      <a:gd name="connsiteX158" fmla="*/ 430658 w 720232"/>
                      <a:gd name="connsiteY158" fmla="*/ 43812 h 631563"/>
                      <a:gd name="connsiteX159" fmla="*/ 424410 w 720232"/>
                      <a:gd name="connsiteY159" fmla="*/ 46302 h 631563"/>
                      <a:gd name="connsiteX160" fmla="*/ 424410 w 720232"/>
                      <a:gd name="connsiteY160" fmla="*/ 46302 h 631563"/>
                      <a:gd name="connsiteX161" fmla="*/ 404577 w 720232"/>
                      <a:gd name="connsiteY161" fmla="*/ 39724 h 631563"/>
                      <a:gd name="connsiteX162" fmla="*/ 404577 w 720232"/>
                      <a:gd name="connsiteY162" fmla="*/ 39724 h 631563"/>
                      <a:gd name="connsiteX163" fmla="*/ 395205 w 720232"/>
                      <a:gd name="connsiteY163" fmla="*/ 43812 h 631563"/>
                      <a:gd name="connsiteX164" fmla="*/ 395205 w 720232"/>
                      <a:gd name="connsiteY164" fmla="*/ 43812 h 631563"/>
                      <a:gd name="connsiteX165" fmla="*/ 380240 w 720232"/>
                      <a:gd name="connsiteY165" fmla="*/ 73892 h 631563"/>
                      <a:gd name="connsiteX166" fmla="*/ 380240 w 720232"/>
                      <a:gd name="connsiteY166" fmla="*/ 73892 h 631563"/>
                      <a:gd name="connsiteX167" fmla="*/ 377116 w 720232"/>
                      <a:gd name="connsiteY167" fmla="*/ 74786 h 631563"/>
                      <a:gd name="connsiteX168" fmla="*/ 377116 w 720232"/>
                      <a:gd name="connsiteY168" fmla="*/ 74786 h 631563"/>
                      <a:gd name="connsiteX169" fmla="*/ 294370 w 720232"/>
                      <a:gd name="connsiteY169" fmla="*/ 38702 h 631563"/>
                      <a:gd name="connsiteX170" fmla="*/ 294370 w 720232"/>
                      <a:gd name="connsiteY170" fmla="*/ 38702 h 631563"/>
                      <a:gd name="connsiteX171" fmla="*/ 293062 w 720232"/>
                      <a:gd name="connsiteY171" fmla="*/ 37042 h 631563"/>
                      <a:gd name="connsiteX172" fmla="*/ 293062 w 720232"/>
                      <a:gd name="connsiteY172" fmla="*/ 37042 h 631563"/>
                      <a:gd name="connsiteX173" fmla="*/ 301199 w 720232"/>
                      <a:gd name="connsiteY173" fmla="*/ 4790 h 631563"/>
                      <a:gd name="connsiteX174" fmla="*/ 301199 w 720232"/>
                      <a:gd name="connsiteY174" fmla="*/ 4790 h 631563"/>
                      <a:gd name="connsiteX175" fmla="*/ 300472 w 720232"/>
                      <a:gd name="connsiteY175" fmla="*/ 1916 h 631563"/>
                      <a:gd name="connsiteX176" fmla="*/ 300472 w 720232"/>
                      <a:gd name="connsiteY176" fmla="*/ 1916 h 631563"/>
                      <a:gd name="connsiteX177" fmla="*/ 299165 w 720232"/>
                      <a:gd name="connsiteY177" fmla="*/ 1533 h 631563"/>
                      <a:gd name="connsiteX178" fmla="*/ 299165 w 720232"/>
                      <a:gd name="connsiteY178" fmla="*/ 1533 h 631563"/>
                      <a:gd name="connsiteX179" fmla="*/ 264729 w 720232"/>
                      <a:gd name="connsiteY179" fmla="*/ 48090 h 631563"/>
                      <a:gd name="connsiteX180" fmla="*/ 264729 w 720232"/>
                      <a:gd name="connsiteY180" fmla="*/ 48090 h 631563"/>
                      <a:gd name="connsiteX181" fmla="*/ 231747 w 720232"/>
                      <a:gd name="connsiteY181" fmla="*/ 135139 h 631563"/>
                      <a:gd name="connsiteX182" fmla="*/ 231747 w 720232"/>
                      <a:gd name="connsiteY182" fmla="*/ 135139 h 631563"/>
                      <a:gd name="connsiteX183" fmla="*/ 218889 w 720232"/>
                      <a:gd name="connsiteY183" fmla="*/ 197407 h 631563"/>
                      <a:gd name="connsiteX184" fmla="*/ 218889 w 720232"/>
                      <a:gd name="connsiteY184" fmla="*/ 197407 h 631563"/>
                      <a:gd name="connsiteX185" fmla="*/ 186342 w 720232"/>
                      <a:gd name="connsiteY185" fmla="*/ 232469 h 631563"/>
                      <a:gd name="connsiteX186" fmla="*/ 186342 w 720232"/>
                      <a:gd name="connsiteY186" fmla="*/ 232469 h 631563"/>
                      <a:gd name="connsiteX187" fmla="*/ 151035 w 720232"/>
                      <a:gd name="connsiteY187" fmla="*/ 276856 h 631563"/>
                      <a:gd name="connsiteX188" fmla="*/ 151035 w 720232"/>
                      <a:gd name="connsiteY188" fmla="*/ 276856 h 631563"/>
                      <a:gd name="connsiteX189" fmla="*/ 93498 w 720232"/>
                      <a:gd name="connsiteY189" fmla="*/ 311088 h 631563"/>
                      <a:gd name="connsiteX190" fmla="*/ 93498 w 720232"/>
                      <a:gd name="connsiteY190" fmla="*/ 311088 h 631563"/>
                      <a:gd name="connsiteX191" fmla="*/ 60661 w 720232"/>
                      <a:gd name="connsiteY191" fmla="*/ 353622 h 631563"/>
                      <a:gd name="connsiteX192" fmla="*/ 60661 w 720232"/>
                      <a:gd name="connsiteY192" fmla="*/ 353622 h 631563"/>
                      <a:gd name="connsiteX193" fmla="*/ 5013 w 720232"/>
                      <a:gd name="connsiteY193" fmla="*/ 429110 h 631563"/>
                      <a:gd name="connsiteX194" fmla="*/ 5013 w 720232"/>
                      <a:gd name="connsiteY194" fmla="*/ 429110 h 631563"/>
                      <a:gd name="connsiteX195" fmla="*/ 1671 w 720232"/>
                      <a:gd name="connsiteY195" fmla="*/ 443225 h 631563"/>
                      <a:gd name="connsiteX196" fmla="*/ 1671 w 720232"/>
                      <a:gd name="connsiteY196" fmla="*/ 443225 h 631563"/>
                      <a:gd name="connsiteX197" fmla="*/ 14675 w 720232"/>
                      <a:gd name="connsiteY197" fmla="*/ 495403 h 631563"/>
                      <a:gd name="connsiteX198" fmla="*/ 14675 w 720232"/>
                      <a:gd name="connsiteY198" fmla="*/ 495403 h 631563"/>
                      <a:gd name="connsiteX199" fmla="*/ 13585 w 720232"/>
                      <a:gd name="connsiteY199" fmla="*/ 502619 h 631563"/>
                      <a:gd name="connsiteX200" fmla="*/ 13585 w 720232"/>
                      <a:gd name="connsiteY200" fmla="*/ 502619 h 631563"/>
                      <a:gd name="connsiteX201" fmla="*/ 11987 w 720232"/>
                      <a:gd name="connsiteY201" fmla="*/ 512135 h 631563"/>
                      <a:gd name="connsiteX202" fmla="*/ 11987 w 720232"/>
                      <a:gd name="connsiteY202" fmla="*/ 512135 h 631563"/>
                      <a:gd name="connsiteX203" fmla="*/ 26516 w 720232"/>
                      <a:gd name="connsiteY203" fmla="*/ 530784 h 631563"/>
                      <a:gd name="connsiteX204" fmla="*/ 26516 w 720232"/>
                      <a:gd name="connsiteY204" fmla="*/ 530784 h 631563"/>
                      <a:gd name="connsiteX205" fmla="*/ 32401 w 720232"/>
                      <a:gd name="connsiteY205" fmla="*/ 529123 h 631563"/>
                      <a:gd name="connsiteX206" fmla="*/ 32401 w 720232"/>
                      <a:gd name="connsiteY206" fmla="*/ 529123 h 631563"/>
                      <a:gd name="connsiteX207" fmla="*/ 38140 w 720232"/>
                      <a:gd name="connsiteY207" fmla="*/ 527208 h 631563"/>
                      <a:gd name="connsiteX208" fmla="*/ 38140 w 720232"/>
                      <a:gd name="connsiteY208" fmla="*/ 527208 h 631563"/>
                      <a:gd name="connsiteX209" fmla="*/ 43662 w 720232"/>
                      <a:gd name="connsiteY209" fmla="*/ 533722 h 631563"/>
                      <a:gd name="connsiteX210" fmla="*/ 43662 w 720232"/>
                      <a:gd name="connsiteY210" fmla="*/ 533722 h 631563"/>
                      <a:gd name="connsiteX211" fmla="*/ 35452 w 720232"/>
                      <a:gd name="connsiteY211" fmla="*/ 549113 h 631563"/>
                      <a:gd name="connsiteX212" fmla="*/ 35452 w 720232"/>
                      <a:gd name="connsiteY212" fmla="*/ 549113 h 631563"/>
                      <a:gd name="connsiteX213" fmla="*/ 32474 w 720232"/>
                      <a:gd name="connsiteY213" fmla="*/ 553712 h 631563"/>
                      <a:gd name="connsiteX214" fmla="*/ 32474 w 720232"/>
                      <a:gd name="connsiteY214" fmla="*/ 553712 h 631563"/>
                      <a:gd name="connsiteX215" fmla="*/ 37341 w 720232"/>
                      <a:gd name="connsiteY215" fmla="*/ 557671 h 631563"/>
                      <a:gd name="connsiteX216" fmla="*/ 37341 w 720232"/>
                      <a:gd name="connsiteY216" fmla="*/ 557671 h 631563"/>
                      <a:gd name="connsiteX217" fmla="*/ 49691 w 720232"/>
                      <a:gd name="connsiteY217" fmla="*/ 559140 h 631563"/>
                      <a:gd name="connsiteX218" fmla="*/ 49691 w 720232"/>
                      <a:gd name="connsiteY218" fmla="*/ 559140 h 631563"/>
                      <a:gd name="connsiteX219" fmla="*/ 62695 w 720232"/>
                      <a:gd name="connsiteY219" fmla="*/ 557927 h 631563"/>
                      <a:gd name="connsiteX220" fmla="*/ 62695 w 720232"/>
                      <a:gd name="connsiteY220" fmla="*/ 557927 h 631563"/>
                      <a:gd name="connsiteX221" fmla="*/ 64875 w 720232"/>
                      <a:gd name="connsiteY221" fmla="*/ 557735 h 631563"/>
                      <a:gd name="connsiteX222" fmla="*/ 64875 w 720232"/>
                      <a:gd name="connsiteY222" fmla="*/ 557735 h 631563"/>
                      <a:gd name="connsiteX223" fmla="*/ 146604 w 720232"/>
                      <a:gd name="connsiteY223" fmla="*/ 595479 h 631563"/>
                      <a:gd name="connsiteX224" fmla="*/ 146604 w 720232"/>
                      <a:gd name="connsiteY224" fmla="*/ 595479 h 631563"/>
                      <a:gd name="connsiteX225" fmla="*/ 227170 w 720232"/>
                      <a:gd name="connsiteY225" fmla="*/ 629264 h 631563"/>
                      <a:gd name="connsiteX226" fmla="*/ 227170 w 720232"/>
                      <a:gd name="connsiteY226" fmla="*/ 629264 h 631563"/>
                      <a:gd name="connsiteX227" fmla="*/ 276498 w 720232"/>
                      <a:gd name="connsiteY227" fmla="*/ 573957 h 631563"/>
                      <a:gd name="connsiteX228" fmla="*/ 276498 w 720232"/>
                      <a:gd name="connsiteY228" fmla="*/ 573957 h 631563"/>
                      <a:gd name="connsiteX229" fmla="*/ 341228 w 720232"/>
                      <a:gd name="connsiteY229" fmla="*/ 548730 h 631563"/>
                      <a:gd name="connsiteX230" fmla="*/ 341228 w 720232"/>
                      <a:gd name="connsiteY230" fmla="*/ 548730 h 631563"/>
                      <a:gd name="connsiteX231" fmla="*/ 359099 w 720232"/>
                      <a:gd name="connsiteY231" fmla="*/ 546559 h 631563"/>
                      <a:gd name="connsiteX232" fmla="*/ 359099 w 720232"/>
                      <a:gd name="connsiteY232" fmla="*/ 546559 h 631563"/>
                      <a:gd name="connsiteX233" fmla="*/ 372757 w 720232"/>
                      <a:gd name="connsiteY233" fmla="*/ 546878 h 631563"/>
                      <a:gd name="connsiteX234" fmla="*/ 372757 w 720232"/>
                      <a:gd name="connsiteY234" fmla="*/ 546878 h 631563"/>
                      <a:gd name="connsiteX235" fmla="*/ 390265 w 720232"/>
                      <a:gd name="connsiteY235" fmla="*/ 541386 h 631563"/>
                      <a:gd name="connsiteX236" fmla="*/ 390265 w 720232"/>
                      <a:gd name="connsiteY236" fmla="*/ 541386 h 631563"/>
                      <a:gd name="connsiteX237" fmla="*/ 456883 w 720232"/>
                      <a:gd name="connsiteY237" fmla="*/ 527208 h 631563"/>
                      <a:gd name="connsiteX238" fmla="*/ 456883 w 720232"/>
                      <a:gd name="connsiteY238" fmla="*/ 527208 h 631563"/>
                      <a:gd name="connsiteX239" fmla="*/ 517181 w 720232"/>
                      <a:gd name="connsiteY239" fmla="*/ 540555 h 631563"/>
                      <a:gd name="connsiteX240" fmla="*/ 517181 w 720232"/>
                      <a:gd name="connsiteY240" fmla="*/ 540555 h 631563"/>
                      <a:gd name="connsiteX241" fmla="*/ 526480 w 720232"/>
                      <a:gd name="connsiteY241" fmla="*/ 537107 h 631563"/>
                      <a:gd name="connsiteX242" fmla="*/ 526480 w 720232"/>
                      <a:gd name="connsiteY242" fmla="*/ 537107 h 631563"/>
                      <a:gd name="connsiteX243" fmla="*/ 579368 w 720232"/>
                      <a:gd name="connsiteY243" fmla="*/ 504408 h 631563"/>
                      <a:gd name="connsiteX244" fmla="*/ 579368 w 720232"/>
                      <a:gd name="connsiteY244" fmla="*/ 504408 h 631563"/>
                      <a:gd name="connsiteX245" fmla="*/ 587359 w 720232"/>
                      <a:gd name="connsiteY245" fmla="*/ 467621 h 631563"/>
                      <a:gd name="connsiteX246" fmla="*/ 587359 w 720232"/>
                      <a:gd name="connsiteY246" fmla="*/ 467621 h 631563"/>
                      <a:gd name="connsiteX247" fmla="*/ 588086 w 720232"/>
                      <a:gd name="connsiteY247" fmla="*/ 464619 h 631563"/>
                      <a:gd name="connsiteX248" fmla="*/ 588086 w 720232"/>
                      <a:gd name="connsiteY248" fmla="*/ 464619 h 631563"/>
                      <a:gd name="connsiteX249" fmla="*/ 576390 w 720232"/>
                      <a:gd name="connsiteY249" fmla="*/ 457403 h 631563"/>
                      <a:gd name="connsiteX250" fmla="*/ 576390 w 720232"/>
                      <a:gd name="connsiteY250" fmla="*/ 457403 h 631563"/>
                      <a:gd name="connsiteX251" fmla="*/ 563458 w 720232"/>
                      <a:gd name="connsiteY251" fmla="*/ 446929 h 631563"/>
                      <a:gd name="connsiteX252" fmla="*/ 563458 w 720232"/>
                      <a:gd name="connsiteY252" fmla="*/ 446929 h 631563"/>
                      <a:gd name="connsiteX253" fmla="*/ 594842 w 720232"/>
                      <a:gd name="connsiteY253" fmla="*/ 414677 h 631563"/>
                      <a:gd name="connsiteX254" fmla="*/ 594842 w 720232"/>
                      <a:gd name="connsiteY254" fmla="*/ 414677 h 631563"/>
                      <a:gd name="connsiteX255" fmla="*/ 599201 w 720232"/>
                      <a:gd name="connsiteY255" fmla="*/ 405800 h 631563"/>
                      <a:gd name="connsiteX256" fmla="*/ 599201 w 720232"/>
                      <a:gd name="connsiteY256" fmla="*/ 405800 h 631563"/>
                      <a:gd name="connsiteX257" fmla="*/ 578932 w 720232"/>
                      <a:gd name="connsiteY257" fmla="*/ 377699 h 631563"/>
                      <a:gd name="connsiteX258" fmla="*/ 578932 w 720232"/>
                      <a:gd name="connsiteY258" fmla="*/ 377699 h 631563"/>
                      <a:gd name="connsiteX259" fmla="*/ 572249 w 720232"/>
                      <a:gd name="connsiteY259" fmla="*/ 363776 h 631563"/>
                      <a:gd name="connsiteX260" fmla="*/ 572249 w 720232"/>
                      <a:gd name="connsiteY260" fmla="*/ 363776 h 631563"/>
                      <a:gd name="connsiteX261" fmla="*/ 578714 w 720232"/>
                      <a:gd name="connsiteY261" fmla="*/ 338294 h 631563"/>
                      <a:gd name="connsiteX262" fmla="*/ 578714 w 720232"/>
                      <a:gd name="connsiteY262" fmla="*/ 338294 h 631563"/>
                      <a:gd name="connsiteX263" fmla="*/ 585325 w 720232"/>
                      <a:gd name="connsiteY263" fmla="*/ 328970 h 631563"/>
                      <a:gd name="connsiteX264" fmla="*/ 585325 w 720232"/>
                      <a:gd name="connsiteY264" fmla="*/ 328970 h 631563"/>
                      <a:gd name="connsiteX265" fmla="*/ 565565 w 720232"/>
                      <a:gd name="connsiteY265" fmla="*/ 324755 h 631563"/>
                      <a:gd name="connsiteX266" fmla="*/ 565565 w 720232"/>
                      <a:gd name="connsiteY266" fmla="*/ 324755 h 631563"/>
                      <a:gd name="connsiteX267" fmla="*/ 561133 w 720232"/>
                      <a:gd name="connsiteY267" fmla="*/ 324755 h 631563"/>
                      <a:gd name="connsiteX268" fmla="*/ 561133 w 720232"/>
                      <a:gd name="connsiteY268" fmla="*/ 324755 h 631563"/>
                      <a:gd name="connsiteX269" fmla="*/ 485216 w 720232"/>
                      <a:gd name="connsiteY269" fmla="*/ 311598 h 631563"/>
                      <a:gd name="connsiteX270" fmla="*/ 485216 w 720232"/>
                      <a:gd name="connsiteY270" fmla="*/ 311598 h 631563"/>
                      <a:gd name="connsiteX271" fmla="*/ 495024 w 720232"/>
                      <a:gd name="connsiteY271" fmla="*/ 281518 h 631563"/>
                      <a:gd name="connsiteX272" fmla="*/ 495024 w 720232"/>
                      <a:gd name="connsiteY272" fmla="*/ 281518 h 631563"/>
                      <a:gd name="connsiteX273" fmla="*/ 544206 w 720232"/>
                      <a:gd name="connsiteY273" fmla="*/ 270597 h 631563"/>
                      <a:gd name="connsiteX274" fmla="*/ 544206 w 720232"/>
                      <a:gd name="connsiteY274" fmla="*/ 270597 h 631563"/>
                      <a:gd name="connsiteX275" fmla="*/ 584817 w 720232"/>
                      <a:gd name="connsiteY275" fmla="*/ 279921 h 631563"/>
                      <a:gd name="connsiteX276" fmla="*/ 584817 w 720232"/>
                      <a:gd name="connsiteY276" fmla="*/ 279921 h 631563"/>
                      <a:gd name="connsiteX277" fmla="*/ 580167 w 720232"/>
                      <a:gd name="connsiteY277" fmla="*/ 308278 h 631563"/>
                      <a:gd name="connsiteX278" fmla="*/ 580167 w 720232"/>
                      <a:gd name="connsiteY278" fmla="*/ 308278 h 631563"/>
                      <a:gd name="connsiteX279" fmla="*/ 580894 w 720232"/>
                      <a:gd name="connsiteY279" fmla="*/ 311088 h 631563"/>
                      <a:gd name="connsiteX280" fmla="*/ 580894 w 720232"/>
                      <a:gd name="connsiteY280" fmla="*/ 311088 h 631563"/>
                      <a:gd name="connsiteX281" fmla="*/ 592663 w 720232"/>
                      <a:gd name="connsiteY281" fmla="*/ 324116 h 631563"/>
                      <a:gd name="connsiteX282" fmla="*/ 592663 w 720232"/>
                      <a:gd name="connsiteY282" fmla="*/ 324116 h 631563"/>
                      <a:gd name="connsiteX283" fmla="*/ 627824 w 720232"/>
                      <a:gd name="connsiteY283" fmla="*/ 307319 h 631563"/>
                      <a:gd name="connsiteX284" fmla="*/ 627824 w 720232"/>
                      <a:gd name="connsiteY284" fmla="*/ 307319 h 631563"/>
                      <a:gd name="connsiteX285" fmla="*/ 631021 w 720232"/>
                      <a:gd name="connsiteY285" fmla="*/ 301125 h 631563"/>
                      <a:gd name="connsiteX286" fmla="*/ 631021 w 720232"/>
                      <a:gd name="connsiteY286" fmla="*/ 301125 h 631563"/>
                      <a:gd name="connsiteX287" fmla="*/ 622666 w 720232"/>
                      <a:gd name="connsiteY287" fmla="*/ 282604 h 631563"/>
                      <a:gd name="connsiteX288" fmla="*/ 622666 w 720232"/>
                      <a:gd name="connsiteY288" fmla="*/ 282604 h 631563"/>
                      <a:gd name="connsiteX289" fmla="*/ 625136 w 720232"/>
                      <a:gd name="connsiteY289" fmla="*/ 268425 h 631563"/>
                      <a:gd name="connsiteX290" fmla="*/ 625136 w 720232"/>
                      <a:gd name="connsiteY290" fmla="*/ 268425 h 631563"/>
                      <a:gd name="connsiteX291" fmla="*/ 623538 w 720232"/>
                      <a:gd name="connsiteY291" fmla="*/ 264402 h 631563"/>
                      <a:gd name="connsiteX292" fmla="*/ 623538 w 720232"/>
                      <a:gd name="connsiteY292" fmla="*/ 264402 h 631563"/>
                      <a:gd name="connsiteX293" fmla="*/ 619978 w 720232"/>
                      <a:gd name="connsiteY293" fmla="*/ 250926 h 631563"/>
                      <a:gd name="connsiteX294" fmla="*/ 619978 w 720232"/>
                      <a:gd name="connsiteY294" fmla="*/ 250926 h 631563"/>
                      <a:gd name="connsiteX295" fmla="*/ 626008 w 720232"/>
                      <a:gd name="connsiteY295" fmla="*/ 232150 h 631563"/>
                      <a:gd name="connsiteX296" fmla="*/ 626008 w 720232"/>
                      <a:gd name="connsiteY296" fmla="*/ 232150 h 631563"/>
                      <a:gd name="connsiteX297" fmla="*/ 633128 w 720232"/>
                      <a:gd name="connsiteY297" fmla="*/ 229723 h 631563"/>
                      <a:gd name="connsiteX298" fmla="*/ 633128 w 720232"/>
                      <a:gd name="connsiteY298" fmla="*/ 229723 h 631563"/>
                      <a:gd name="connsiteX299" fmla="*/ 653179 w 720232"/>
                      <a:gd name="connsiteY299" fmla="*/ 233044 h 631563"/>
                      <a:gd name="connsiteX300" fmla="*/ 653179 w 720232"/>
                      <a:gd name="connsiteY300" fmla="*/ 233044 h 631563"/>
                      <a:gd name="connsiteX301" fmla="*/ 657537 w 720232"/>
                      <a:gd name="connsiteY301" fmla="*/ 232469 h 631563"/>
                      <a:gd name="connsiteX302" fmla="*/ 657537 w 720232"/>
                      <a:gd name="connsiteY302" fmla="*/ 232469 h 631563"/>
                      <a:gd name="connsiteX303" fmla="*/ 661097 w 720232"/>
                      <a:gd name="connsiteY303" fmla="*/ 225508 h 631563"/>
                      <a:gd name="connsiteX304" fmla="*/ 661097 w 720232"/>
                      <a:gd name="connsiteY304" fmla="*/ 225508 h 631563"/>
                      <a:gd name="connsiteX305" fmla="*/ 659790 w 720232"/>
                      <a:gd name="connsiteY305" fmla="*/ 211266 h 631563"/>
                      <a:gd name="connsiteX306" fmla="*/ 659790 w 720232"/>
                      <a:gd name="connsiteY306" fmla="*/ 211266 h 631563"/>
                      <a:gd name="connsiteX307" fmla="*/ 664148 w 720232"/>
                      <a:gd name="connsiteY307" fmla="*/ 202964 h 631563"/>
                      <a:gd name="connsiteX308" fmla="*/ 664148 w 720232"/>
                      <a:gd name="connsiteY308" fmla="*/ 202964 h 631563"/>
                      <a:gd name="connsiteX309" fmla="*/ 666546 w 720232"/>
                      <a:gd name="connsiteY309" fmla="*/ 202517 h 631563"/>
                      <a:gd name="connsiteX310" fmla="*/ 666546 w 720232"/>
                      <a:gd name="connsiteY310" fmla="*/ 202517 h 631563"/>
                      <a:gd name="connsiteX311" fmla="*/ 699310 w 720232"/>
                      <a:gd name="connsiteY311" fmla="*/ 223337 h 631563"/>
                      <a:gd name="connsiteX312" fmla="*/ 699310 w 720232"/>
                      <a:gd name="connsiteY312" fmla="*/ 223337 h 631563"/>
                      <a:gd name="connsiteX313" fmla="*/ 711370 w 720232"/>
                      <a:gd name="connsiteY313" fmla="*/ 225572 h 631563"/>
                      <a:gd name="connsiteX314" fmla="*/ 711370 w 720232"/>
                      <a:gd name="connsiteY314" fmla="*/ 225572 h 631563"/>
                      <a:gd name="connsiteX315" fmla="*/ 716092 w 720232"/>
                      <a:gd name="connsiteY315" fmla="*/ 196194 h 631563"/>
                      <a:gd name="connsiteX316" fmla="*/ 716092 w 720232"/>
                      <a:gd name="connsiteY316" fmla="*/ 196194 h 631563"/>
                      <a:gd name="connsiteX317" fmla="*/ 718416 w 720232"/>
                      <a:gd name="connsiteY317" fmla="*/ 175118 h 631563"/>
                      <a:gd name="connsiteX318" fmla="*/ 718416 w 720232"/>
                      <a:gd name="connsiteY318" fmla="*/ 175118 h 631563"/>
                      <a:gd name="connsiteX319" fmla="*/ 709335 w 720232"/>
                      <a:gd name="connsiteY319" fmla="*/ 158833 h 631563"/>
                      <a:gd name="connsiteX320" fmla="*/ 709335 w 720232"/>
                      <a:gd name="connsiteY320" fmla="*/ 158833 h 631563"/>
                      <a:gd name="connsiteX321" fmla="*/ 709699 w 720232"/>
                      <a:gd name="connsiteY321" fmla="*/ 158130 h 631563"/>
                      <a:gd name="connsiteX322" fmla="*/ 710062 w 720232"/>
                      <a:gd name="connsiteY322" fmla="*/ 157428 h 631563"/>
                      <a:gd name="connsiteX323" fmla="*/ 720233 w 720232"/>
                      <a:gd name="connsiteY323" fmla="*/ 175182 h 631563"/>
                      <a:gd name="connsiteX324" fmla="*/ 720233 w 720232"/>
                      <a:gd name="connsiteY324" fmla="*/ 175182 h 631563"/>
                      <a:gd name="connsiteX325" fmla="*/ 717908 w 720232"/>
                      <a:gd name="connsiteY325" fmla="*/ 196258 h 631563"/>
                      <a:gd name="connsiteX326" fmla="*/ 717908 w 720232"/>
                      <a:gd name="connsiteY326" fmla="*/ 196258 h 631563"/>
                      <a:gd name="connsiteX327" fmla="*/ 712895 w 720232"/>
                      <a:gd name="connsiteY327" fmla="*/ 227169 h 631563"/>
                      <a:gd name="connsiteX328" fmla="*/ 712895 w 720232"/>
                      <a:gd name="connsiteY328" fmla="*/ 227169 h 631563"/>
                      <a:gd name="connsiteX329" fmla="*/ 712314 w 720232"/>
                      <a:gd name="connsiteY329" fmla="*/ 227743 h 631563"/>
                      <a:gd name="connsiteX330" fmla="*/ 712314 w 720232"/>
                      <a:gd name="connsiteY330" fmla="*/ 227743 h 631563"/>
                      <a:gd name="connsiteX331" fmla="*/ 711442 w 720232"/>
                      <a:gd name="connsiteY331" fmla="*/ 227616 h 631563"/>
                      <a:gd name="connsiteX332" fmla="*/ 711442 w 720232"/>
                      <a:gd name="connsiteY332" fmla="*/ 227616 h 631563"/>
                      <a:gd name="connsiteX333" fmla="*/ 699310 w 720232"/>
                      <a:gd name="connsiteY333" fmla="*/ 224997 h 631563"/>
                      <a:gd name="connsiteX334" fmla="*/ 699310 w 720232"/>
                      <a:gd name="connsiteY334" fmla="*/ 224997 h 631563"/>
                      <a:gd name="connsiteX335" fmla="*/ 666546 w 720232"/>
                      <a:gd name="connsiteY335" fmla="*/ 204177 h 631563"/>
                      <a:gd name="connsiteX336" fmla="*/ 666546 w 720232"/>
                      <a:gd name="connsiteY336" fmla="*/ 204177 h 631563"/>
                      <a:gd name="connsiteX337" fmla="*/ 664875 w 720232"/>
                      <a:gd name="connsiteY337" fmla="*/ 204496 h 631563"/>
                      <a:gd name="connsiteX338" fmla="*/ 664875 w 720232"/>
                      <a:gd name="connsiteY338" fmla="*/ 204496 h 631563"/>
                      <a:gd name="connsiteX339" fmla="*/ 661606 w 720232"/>
                      <a:gd name="connsiteY339" fmla="*/ 211330 h 631563"/>
                      <a:gd name="connsiteX340" fmla="*/ 661606 w 720232"/>
                      <a:gd name="connsiteY340" fmla="*/ 211330 h 631563"/>
                      <a:gd name="connsiteX341" fmla="*/ 662913 w 720232"/>
                      <a:gd name="connsiteY341" fmla="*/ 225572 h 631563"/>
                      <a:gd name="connsiteX342" fmla="*/ 662913 w 720232"/>
                      <a:gd name="connsiteY342" fmla="*/ 225572 h 631563"/>
                      <a:gd name="connsiteX343" fmla="*/ 658119 w 720232"/>
                      <a:gd name="connsiteY343" fmla="*/ 234002 h 631563"/>
                      <a:gd name="connsiteX344" fmla="*/ 658119 w 720232"/>
                      <a:gd name="connsiteY344" fmla="*/ 234002 h 631563"/>
                      <a:gd name="connsiteX345" fmla="*/ 653179 w 720232"/>
                      <a:gd name="connsiteY345" fmla="*/ 234641 h 631563"/>
                      <a:gd name="connsiteX346" fmla="*/ 653179 w 720232"/>
                      <a:gd name="connsiteY346" fmla="*/ 234641 h 631563"/>
                      <a:gd name="connsiteX347" fmla="*/ 633128 w 720232"/>
                      <a:gd name="connsiteY347" fmla="*/ 231320 h 631563"/>
                      <a:gd name="connsiteX348" fmla="*/ 633128 w 720232"/>
                      <a:gd name="connsiteY348" fmla="*/ 231320 h 631563"/>
                      <a:gd name="connsiteX349" fmla="*/ 627243 w 720232"/>
                      <a:gd name="connsiteY349" fmla="*/ 233300 h 631563"/>
                      <a:gd name="connsiteX350" fmla="*/ 627243 w 720232"/>
                      <a:gd name="connsiteY350" fmla="*/ 233300 h 631563"/>
                      <a:gd name="connsiteX351" fmla="*/ 621795 w 720232"/>
                      <a:gd name="connsiteY351" fmla="*/ 250990 h 631563"/>
                      <a:gd name="connsiteX352" fmla="*/ 621795 w 720232"/>
                      <a:gd name="connsiteY352" fmla="*/ 250990 h 631563"/>
                      <a:gd name="connsiteX353" fmla="*/ 624846 w 720232"/>
                      <a:gd name="connsiteY353" fmla="*/ 263316 h 631563"/>
                      <a:gd name="connsiteX354" fmla="*/ 624846 w 720232"/>
                      <a:gd name="connsiteY354" fmla="*/ 263316 h 631563"/>
                      <a:gd name="connsiteX355" fmla="*/ 627025 w 720232"/>
                      <a:gd name="connsiteY355" fmla="*/ 268489 h 631563"/>
                      <a:gd name="connsiteX356" fmla="*/ 627025 w 720232"/>
                      <a:gd name="connsiteY356" fmla="*/ 268489 h 631563"/>
                      <a:gd name="connsiteX357" fmla="*/ 624555 w 720232"/>
                      <a:gd name="connsiteY357" fmla="*/ 282667 h 631563"/>
                      <a:gd name="connsiteX358" fmla="*/ 624555 w 720232"/>
                      <a:gd name="connsiteY358" fmla="*/ 282667 h 631563"/>
                      <a:gd name="connsiteX359" fmla="*/ 632910 w 720232"/>
                      <a:gd name="connsiteY359" fmla="*/ 301188 h 631563"/>
                      <a:gd name="connsiteX360" fmla="*/ 632910 w 720232"/>
                      <a:gd name="connsiteY360" fmla="*/ 301188 h 631563"/>
                      <a:gd name="connsiteX361" fmla="*/ 629132 w 720232"/>
                      <a:gd name="connsiteY361" fmla="*/ 308533 h 631563"/>
                      <a:gd name="connsiteX362" fmla="*/ 629132 w 720232"/>
                      <a:gd name="connsiteY362" fmla="*/ 308533 h 631563"/>
                      <a:gd name="connsiteX363" fmla="*/ 592953 w 720232"/>
                      <a:gd name="connsiteY363" fmla="*/ 325904 h 631563"/>
                      <a:gd name="connsiteX364" fmla="*/ 592953 w 720232"/>
                      <a:gd name="connsiteY364" fmla="*/ 325904 h 631563"/>
                      <a:gd name="connsiteX365" fmla="*/ 591718 w 720232"/>
                      <a:gd name="connsiteY365" fmla="*/ 325713 h 631563"/>
                      <a:gd name="connsiteX366" fmla="*/ 591718 w 720232"/>
                      <a:gd name="connsiteY366" fmla="*/ 325713 h 631563"/>
                      <a:gd name="connsiteX367" fmla="*/ 579586 w 720232"/>
                      <a:gd name="connsiteY367" fmla="*/ 312237 h 631563"/>
                      <a:gd name="connsiteX368" fmla="*/ 579586 w 720232"/>
                      <a:gd name="connsiteY368" fmla="*/ 312237 h 631563"/>
                      <a:gd name="connsiteX369" fmla="*/ 578278 w 720232"/>
                      <a:gd name="connsiteY369" fmla="*/ 308341 h 631563"/>
                      <a:gd name="connsiteX370" fmla="*/ 578278 w 720232"/>
                      <a:gd name="connsiteY370" fmla="*/ 308341 h 631563"/>
                      <a:gd name="connsiteX371" fmla="*/ 582928 w 720232"/>
                      <a:gd name="connsiteY371" fmla="*/ 279985 h 631563"/>
                      <a:gd name="connsiteX372" fmla="*/ 582928 w 720232"/>
                      <a:gd name="connsiteY372" fmla="*/ 279985 h 631563"/>
                      <a:gd name="connsiteX373" fmla="*/ 571449 w 720232"/>
                      <a:gd name="connsiteY373" fmla="*/ 274365 h 631563"/>
                      <a:gd name="connsiteX374" fmla="*/ 571449 w 720232"/>
                      <a:gd name="connsiteY374" fmla="*/ 274365 h 631563"/>
                      <a:gd name="connsiteX375" fmla="*/ 544134 w 720232"/>
                      <a:gd name="connsiteY375" fmla="*/ 272321 h 631563"/>
                      <a:gd name="connsiteX376" fmla="*/ 544134 w 720232"/>
                      <a:gd name="connsiteY376" fmla="*/ 272321 h 631563"/>
                      <a:gd name="connsiteX377" fmla="*/ 511442 w 720232"/>
                      <a:gd name="connsiteY377" fmla="*/ 274940 h 631563"/>
                      <a:gd name="connsiteX378" fmla="*/ 511442 w 720232"/>
                      <a:gd name="connsiteY378" fmla="*/ 274940 h 631563"/>
                      <a:gd name="connsiteX379" fmla="*/ 496767 w 720232"/>
                      <a:gd name="connsiteY379" fmla="*/ 281710 h 631563"/>
                      <a:gd name="connsiteX380" fmla="*/ 496767 w 720232"/>
                      <a:gd name="connsiteY380" fmla="*/ 281710 h 631563"/>
                      <a:gd name="connsiteX381" fmla="*/ 486960 w 720232"/>
                      <a:gd name="connsiteY381" fmla="*/ 311790 h 631563"/>
                      <a:gd name="connsiteX382" fmla="*/ 486960 w 720232"/>
                      <a:gd name="connsiteY382" fmla="*/ 311790 h 631563"/>
                      <a:gd name="connsiteX383" fmla="*/ 515946 w 720232"/>
                      <a:gd name="connsiteY383" fmla="*/ 321625 h 631563"/>
                      <a:gd name="connsiteX384" fmla="*/ 515946 w 720232"/>
                      <a:gd name="connsiteY384" fmla="*/ 321625 h 631563"/>
                      <a:gd name="connsiteX385" fmla="*/ 560988 w 720232"/>
                      <a:gd name="connsiteY385" fmla="*/ 323350 h 631563"/>
                      <a:gd name="connsiteX386" fmla="*/ 560988 w 720232"/>
                      <a:gd name="connsiteY386" fmla="*/ 323350 h 631563"/>
                      <a:gd name="connsiteX387" fmla="*/ 565420 w 720232"/>
                      <a:gd name="connsiteY387" fmla="*/ 323350 h 631563"/>
                      <a:gd name="connsiteX388" fmla="*/ 565420 w 720232"/>
                      <a:gd name="connsiteY388" fmla="*/ 323350 h 631563"/>
                      <a:gd name="connsiteX389" fmla="*/ 587141 w 720232"/>
                      <a:gd name="connsiteY389" fmla="*/ 328331 h 631563"/>
                      <a:gd name="connsiteX390" fmla="*/ 587141 w 720232"/>
                      <a:gd name="connsiteY390" fmla="*/ 328331 h 631563"/>
                      <a:gd name="connsiteX391" fmla="*/ 587577 w 720232"/>
                      <a:gd name="connsiteY391" fmla="*/ 328970 h 631563"/>
                      <a:gd name="connsiteX392" fmla="*/ 587577 w 720232"/>
                      <a:gd name="connsiteY392" fmla="*/ 328970 h 631563"/>
                      <a:gd name="connsiteX393" fmla="*/ 587287 w 720232"/>
                      <a:gd name="connsiteY393" fmla="*/ 329608 h 631563"/>
                      <a:gd name="connsiteX394" fmla="*/ 587287 w 720232"/>
                      <a:gd name="connsiteY394" fmla="*/ 329608 h 631563"/>
                      <a:gd name="connsiteX395" fmla="*/ 580385 w 720232"/>
                      <a:gd name="connsiteY395" fmla="*/ 338869 h 631563"/>
                      <a:gd name="connsiteX396" fmla="*/ 580385 w 720232"/>
                      <a:gd name="connsiteY396" fmla="*/ 338869 h 631563"/>
                      <a:gd name="connsiteX397" fmla="*/ 573992 w 720232"/>
                      <a:gd name="connsiteY397" fmla="*/ 364032 h 631563"/>
                      <a:gd name="connsiteX398" fmla="*/ 573992 w 720232"/>
                      <a:gd name="connsiteY398" fmla="*/ 364032 h 631563"/>
                      <a:gd name="connsiteX399" fmla="*/ 580167 w 720232"/>
                      <a:gd name="connsiteY399" fmla="*/ 376805 h 631563"/>
                      <a:gd name="connsiteX400" fmla="*/ 580167 w 720232"/>
                      <a:gd name="connsiteY400" fmla="*/ 376805 h 631563"/>
                      <a:gd name="connsiteX401" fmla="*/ 600945 w 720232"/>
                      <a:gd name="connsiteY401" fmla="*/ 406055 h 631563"/>
                      <a:gd name="connsiteX402" fmla="*/ 600945 w 720232"/>
                      <a:gd name="connsiteY402" fmla="*/ 406055 h 631563"/>
                      <a:gd name="connsiteX403" fmla="*/ 596077 w 720232"/>
                      <a:gd name="connsiteY403" fmla="*/ 416082 h 631563"/>
                      <a:gd name="connsiteX404" fmla="*/ 596077 w 720232"/>
                      <a:gd name="connsiteY404" fmla="*/ 416082 h 631563"/>
                      <a:gd name="connsiteX405" fmla="*/ 565202 w 720232"/>
                      <a:gd name="connsiteY405" fmla="*/ 447184 h 631563"/>
                      <a:gd name="connsiteX406" fmla="*/ 565202 w 720232"/>
                      <a:gd name="connsiteY406" fmla="*/ 447184 h 631563"/>
                      <a:gd name="connsiteX407" fmla="*/ 576898 w 720232"/>
                      <a:gd name="connsiteY407" fmla="*/ 456125 h 631563"/>
                      <a:gd name="connsiteX408" fmla="*/ 576898 w 720232"/>
                      <a:gd name="connsiteY408" fmla="*/ 456125 h 631563"/>
                      <a:gd name="connsiteX409" fmla="*/ 589829 w 720232"/>
                      <a:gd name="connsiteY409" fmla="*/ 464811 h 631563"/>
                      <a:gd name="connsiteX410" fmla="*/ 589829 w 720232"/>
                      <a:gd name="connsiteY410" fmla="*/ 464811 h 631563"/>
                      <a:gd name="connsiteX411" fmla="*/ 588958 w 720232"/>
                      <a:gd name="connsiteY411" fmla="*/ 468387 h 631563"/>
                      <a:gd name="connsiteX412" fmla="*/ 588958 w 720232"/>
                      <a:gd name="connsiteY412" fmla="*/ 468387 h 631563"/>
                      <a:gd name="connsiteX413" fmla="*/ 581112 w 720232"/>
                      <a:gd name="connsiteY413" fmla="*/ 504599 h 631563"/>
                      <a:gd name="connsiteX414" fmla="*/ 581112 w 720232"/>
                      <a:gd name="connsiteY414" fmla="*/ 504599 h 631563"/>
                      <a:gd name="connsiteX415" fmla="*/ 527715 w 720232"/>
                      <a:gd name="connsiteY415" fmla="*/ 538448 h 631563"/>
                      <a:gd name="connsiteX416" fmla="*/ 527715 w 720232"/>
                      <a:gd name="connsiteY416" fmla="*/ 538448 h 631563"/>
                      <a:gd name="connsiteX417" fmla="*/ 517109 w 720232"/>
                      <a:gd name="connsiteY417" fmla="*/ 542344 h 631563"/>
                      <a:gd name="connsiteX418" fmla="*/ 517109 w 720232"/>
                      <a:gd name="connsiteY418" fmla="*/ 542344 h 631563"/>
                      <a:gd name="connsiteX419" fmla="*/ 456811 w 720232"/>
                      <a:gd name="connsiteY419" fmla="*/ 529059 h 631563"/>
                      <a:gd name="connsiteX420" fmla="*/ 456811 w 720232"/>
                      <a:gd name="connsiteY420" fmla="*/ 529059 h 631563"/>
                      <a:gd name="connsiteX421" fmla="*/ 391500 w 720232"/>
                      <a:gd name="connsiteY421" fmla="*/ 542791 h 631563"/>
                      <a:gd name="connsiteX422" fmla="*/ 391500 w 720232"/>
                      <a:gd name="connsiteY422" fmla="*/ 542791 h 631563"/>
                      <a:gd name="connsiteX423" fmla="*/ 372684 w 720232"/>
                      <a:gd name="connsiteY423" fmla="*/ 548730 h 631563"/>
                      <a:gd name="connsiteX424" fmla="*/ 372684 w 720232"/>
                      <a:gd name="connsiteY424" fmla="*/ 548730 h 631563"/>
                      <a:gd name="connsiteX425" fmla="*/ 359027 w 720232"/>
                      <a:gd name="connsiteY425" fmla="*/ 548411 h 631563"/>
                      <a:gd name="connsiteX426" fmla="*/ 359027 w 720232"/>
                      <a:gd name="connsiteY426" fmla="*/ 548411 h 631563"/>
                      <a:gd name="connsiteX427" fmla="*/ 341664 w 720232"/>
                      <a:gd name="connsiteY427" fmla="*/ 550518 h 631563"/>
                      <a:gd name="connsiteX428" fmla="*/ 341664 w 720232"/>
                      <a:gd name="connsiteY428" fmla="*/ 550518 h 631563"/>
                      <a:gd name="connsiteX429" fmla="*/ 278097 w 720232"/>
                      <a:gd name="connsiteY429" fmla="*/ 574723 h 631563"/>
                      <a:gd name="connsiteX430" fmla="*/ 278097 w 720232"/>
                      <a:gd name="connsiteY430" fmla="*/ 574723 h 631563"/>
                      <a:gd name="connsiteX431" fmla="*/ 228478 w 720232"/>
                      <a:gd name="connsiteY431" fmla="*/ 630989 h 631563"/>
                      <a:gd name="connsiteX432" fmla="*/ 228478 w 720232"/>
                      <a:gd name="connsiteY432" fmla="*/ 630989 h 631563"/>
                      <a:gd name="connsiteX433" fmla="*/ 227897 w 720232"/>
                      <a:gd name="connsiteY433" fmla="*/ 631499 h 631563"/>
                      <a:gd name="connsiteX434" fmla="*/ 227897 w 720232"/>
                      <a:gd name="connsiteY434" fmla="*/ 631499 h 631563"/>
                      <a:gd name="connsiteX435" fmla="*/ 227606 w 720232"/>
                      <a:gd name="connsiteY435" fmla="*/ 631563 h 631563"/>
                      <a:gd name="connsiteX436" fmla="*/ 227606 w 720232"/>
                      <a:gd name="connsiteY436" fmla="*/ 631563 h 631563"/>
                      <a:gd name="connsiteX437" fmla="*/ 227316 w 720232"/>
                      <a:gd name="connsiteY437" fmla="*/ 631372 h 631563"/>
                      <a:gd name="connsiteX438" fmla="*/ 227316 w 720232"/>
                      <a:gd name="connsiteY438" fmla="*/ 631372 h 6315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Lst>
                    <a:rect l="l" t="t" r="r" b="b"/>
                    <a:pathLst>
                      <a:path w="720232" h="631563">
                        <a:moveTo>
                          <a:pt x="227316" y="631372"/>
                        </a:moveTo>
                        <a:cubicBezTo>
                          <a:pt x="205231" y="617194"/>
                          <a:pt x="165928" y="597140"/>
                          <a:pt x="146822" y="597204"/>
                        </a:cubicBezTo>
                        <a:lnTo>
                          <a:pt x="146822" y="597204"/>
                        </a:lnTo>
                        <a:cubicBezTo>
                          <a:pt x="122049" y="597076"/>
                          <a:pt x="81947" y="559204"/>
                          <a:pt x="65093" y="559459"/>
                        </a:cubicBezTo>
                        <a:lnTo>
                          <a:pt x="65093" y="559459"/>
                        </a:lnTo>
                        <a:cubicBezTo>
                          <a:pt x="64439" y="559459"/>
                          <a:pt x="63858" y="559523"/>
                          <a:pt x="63276" y="559651"/>
                        </a:cubicBezTo>
                        <a:lnTo>
                          <a:pt x="63276" y="559651"/>
                        </a:lnTo>
                        <a:cubicBezTo>
                          <a:pt x="58990" y="560481"/>
                          <a:pt x="54341" y="560864"/>
                          <a:pt x="49836" y="560864"/>
                        </a:cubicBezTo>
                        <a:lnTo>
                          <a:pt x="49836" y="560864"/>
                        </a:lnTo>
                        <a:cubicBezTo>
                          <a:pt x="40174" y="560800"/>
                          <a:pt x="31166" y="559140"/>
                          <a:pt x="30803" y="553775"/>
                        </a:cubicBezTo>
                        <a:lnTo>
                          <a:pt x="30803" y="553775"/>
                        </a:lnTo>
                        <a:cubicBezTo>
                          <a:pt x="30803" y="551987"/>
                          <a:pt x="31965" y="550135"/>
                          <a:pt x="34290" y="548027"/>
                        </a:cubicBezTo>
                        <a:lnTo>
                          <a:pt x="34290" y="548027"/>
                        </a:lnTo>
                        <a:cubicBezTo>
                          <a:pt x="39593" y="543365"/>
                          <a:pt x="41991" y="537681"/>
                          <a:pt x="41991" y="533722"/>
                        </a:cubicBezTo>
                        <a:lnTo>
                          <a:pt x="41991" y="533722"/>
                        </a:lnTo>
                        <a:cubicBezTo>
                          <a:pt x="41918" y="530528"/>
                          <a:pt x="40610" y="528804"/>
                          <a:pt x="38285" y="528804"/>
                        </a:cubicBezTo>
                        <a:lnTo>
                          <a:pt x="38285" y="528804"/>
                        </a:lnTo>
                        <a:cubicBezTo>
                          <a:pt x="37123" y="528804"/>
                          <a:pt x="35525" y="529251"/>
                          <a:pt x="33563" y="530465"/>
                        </a:cubicBezTo>
                        <a:lnTo>
                          <a:pt x="33563" y="530465"/>
                        </a:lnTo>
                        <a:cubicBezTo>
                          <a:pt x="31384" y="531806"/>
                          <a:pt x="28986" y="532381"/>
                          <a:pt x="26662" y="532381"/>
                        </a:cubicBezTo>
                        <a:lnTo>
                          <a:pt x="26662" y="532381"/>
                        </a:lnTo>
                        <a:cubicBezTo>
                          <a:pt x="18017" y="532317"/>
                          <a:pt x="10316" y="524014"/>
                          <a:pt x="10316" y="512135"/>
                        </a:cubicBezTo>
                        <a:lnTo>
                          <a:pt x="10316" y="512135"/>
                        </a:lnTo>
                        <a:cubicBezTo>
                          <a:pt x="10316" y="509006"/>
                          <a:pt x="10824" y="505685"/>
                          <a:pt x="11987" y="502172"/>
                        </a:cubicBezTo>
                        <a:lnTo>
                          <a:pt x="11987" y="502172"/>
                        </a:lnTo>
                        <a:cubicBezTo>
                          <a:pt x="12713" y="500001"/>
                          <a:pt x="13004" y="497766"/>
                          <a:pt x="13004" y="495403"/>
                        </a:cubicBezTo>
                        <a:lnTo>
                          <a:pt x="13004" y="495403"/>
                        </a:lnTo>
                        <a:cubicBezTo>
                          <a:pt x="13077" y="480330"/>
                          <a:pt x="73" y="461554"/>
                          <a:pt x="0" y="443225"/>
                        </a:cubicBezTo>
                        <a:lnTo>
                          <a:pt x="0" y="443225"/>
                        </a:lnTo>
                        <a:cubicBezTo>
                          <a:pt x="0" y="438243"/>
                          <a:pt x="1017" y="433262"/>
                          <a:pt x="3487" y="428472"/>
                        </a:cubicBezTo>
                        <a:lnTo>
                          <a:pt x="3487" y="428472"/>
                        </a:lnTo>
                        <a:cubicBezTo>
                          <a:pt x="16491" y="403628"/>
                          <a:pt x="59208" y="370035"/>
                          <a:pt x="58990" y="353622"/>
                        </a:cubicBezTo>
                        <a:lnTo>
                          <a:pt x="58990" y="353622"/>
                        </a:lnTo>
                        <a:cubicBezTo>
                          <a:pt x="59135" y="335803"/>
                          <a:pt x="78315" y="328267"/>
                          <a:pt x="92118" y="310193"/>
                        </a:cubicBezTo>
                        <a:lnTo>
                          <a:pt x="92118" y="310193"/>
                        </a:lnTo>
                        <a:cubicBezTo>
                          <a:pt x="107374" y="291353"/>
                          <a:pt x="146749" y="309683"/>
                          <a:pt x="149364" y="276728"/>
                        </a:cubicBezTo>
                        <a:lnTo>
                          <a:pt x="149364" y="276728"/>
                        </a:lnTo>
                        <a:cubicBezTo>
                          <a:pt x="152270" y="242752"/>
                          <a:pt x="166945" y="233555"/>
                          <a:pt x="186124" y="230873"/>
                        </a:cubicBezTo>
                        <a:lnTo>
                          <a:pt x="186124" y="230873"/>
                        </a:lnTo>
                        <a:cubicBezTo>
                          <a:pt x="204868" y="228063"/>
                          <a:pt x="213367" y="222890"/>
                          <a:pt x="217145" y="197216"/>
                        </a:cubicBezTo>
                        <a:lnTo>
                          <a:pt x="217145" y="197216"/>
                        </a:lnTo>
                        <a:cubicBezTo>
                          <a:pt x="220850" y="171350"/>
                          <a:pt x="225064" y="162729"/>
                          <a:pt x="230004" y="134947"/>
                        </a:cubicBezTo>
                        <a:lnTo>
                          <a:pt x="230004" y="134947"/>
                        </a:lnTo>
                        <a:cubicBezTo>
                          <a:pt x="235016" y="106719"/>
                          <a:pt x="260007" y="78810"/>
                          <a:pt x="262986" y="48027"/>
                        </a:cubicBezTo>
                        <a:lnTo>
                          <a:pt x="262986" y="48027"/>
                        </a:lnTo>
                        <a:cubicBezTo>
                          <a:pt x="265964" y="19287"/>
                          <a:pt x="290156" y="192"/>
                          <a:pt x="299237" y="0"/>
                        </a:cubicBezTo>
                        <a:lnTo>
                          <a:pt x="299237" y="0"/>
                        </a:lnTo>
                        <a:cubicBezTo>
                          <a:pt x="300182" y="0"/>
                          <a:pt x="301126" y="255"/>
                          <a:pt x="301780" y="830"/>
                        </a:cubicBezTo>
                        <a:lnTo>
                          <a:pt x="301780" y="830"/>
                        </a:lnTo>
                        <a:cubicBezTo>
                          <a:pt x="302797" y="1724"/>
                          <a:pt x="303015" y="3129"/>
                          <a:pt x="303015" y="4854"/>
                        </a:cubicBezTo>
                        <a:lnTo>
                          <a:pt x="303015" y="4854"/>
                        </a:lnTo>
                        <a:cubicBezTo>
                          <a:pt x="303015" y="13539"/>
                          <a:pt x="294806" y="33210"/>
                          <a:pt x="294878" y="37106"/>
                        </a:cubicBezTo>
                        <a:lnTo>
                          <a:pt x="294878" y="37106"/>
                        </a:lnTo>
                        <a:cubicBezTo>
                          <a:pt x="294878" y="37170"/>
                          <a:pt x="294878" y="37233"/>
                          <a:pt x="294878" y="37233"/>
                        </a:cubicBezTo>
                        <a:lnTo>
                          <a:pt x="294878" y="37233"/>
                        </a:lnTo>
                        <a:cubicBezTo>
                          <a:pt x="301925" y="39469"/>
                          <a:pt x="363167" y="73253"/>
                          <a:pt x="377116" y="73190"/>
                        </a:cubicBezTo>
                        <a:lnTo>
                          <a:pt x="377116" y="73190"/>
                        </a:lnTo>
                        <a:cubicBezTo>
                          <a:pt x="378133" y="73190"/>
                          <a:pt x="378714" y="72998"/>
                          <a:pt x="378932" y="72806"/>
                        </a:cubicBezTo>
                        <a:lnTo>
                          <a:pt x="378932" y="72806"/>
                        </a:lnTo>
                        <a:cubicBezTo>
                          <a:pt x="385616" y="67314"/>
                          <a:pt x="378714" y="56201"/>
                          <a:pt x="393898" y="42726"/>
                        </a:cubicBezTo>
                        <a:lnTo>
                          <a:pt x="393898" y="42726"/>
                        </a:lnTo>
                        <a:cubicBezTo>
                          <a:pt x="397603" y="39469"/>
                          <a:pt x="401162" y="38191"/>
                          <a:pt x="404504" y="38191"/>
                        </a:cubicBezTo>
                        <a:lnTo>
                          <a:pt x="404504" y="38191"/>
                        </a:lnTo>
                        <a:cubicBezTo>
                          <a:pt x="412568" y="38255"/>
                          <a:pt x="418961" y="44897"/>
                          <a:pt x="424337" y="44769"/>
                        </a:cubicBezTo>
                        <a:lnTo>
                          <a:pt x="424337" y="44769"/>
                        </a:lnTo>
                        <a:cubicBezTo>
                          <a:pt x="426008" y="44769"/>
                          <a:pt x="427534" y="44259"/>
                          <a:pt x="429277" y="42726"/>
                        </a:cubicBezTo>
                        <a:lnTo>
                          <a:pt x="429277" y="42726"/>
                        </a:lnTo>
                        <a:cubicBezTo>
                          <a:pt x="431239" y="40938"/>
                          <a:pt x="433345" y="40107"/>
                          <a:pt x="435380" y="40107"/>
                        </a:cubicBezTo>
                        <a:lnTo>
                          <a:pt x="435380" y="40107"/>
                        </a:lnTo>
                        <a:cubicBezTo>
                          <a:pt x="444533" y="40363"/>
                          <a:pt x="451144" y="55052"/>
                          <a:pt x="458046" y="60927"/>
                        </a:cubicBezTo>
                        <a:lnTo>
                          <a:pt x="458046" y="60927"/>
                        </a:lnTo>
                        <a:cubicBezTo>
                          <a:pt x="465746" y="67761"/>
                          <a:pt x="470251" y="75680"/>
                          <a:pt x="481148" y="75616"/>
                        </a:cubicBezTo>
                        <a:lnTo>
                          <a:pt x="481148" y="75616"/>
                        </a:lnTo>
                        <a:cubicBezTo>
                          <a:pt x="482601" y="75616"/>
                          <a:pt x="484199" y="75489"/>
                          <a:pt x="485943" y="75169"/>
                        </a:cubicBezTo>
                        <a:lnTo>
                          <a:pt x="485943" y="75169"/>
                        </a:lnTo>
                        <a:cubicBezTo>
                          <a:pt x="490011" y="74403"/>
                          <a:pt x="495242" y="74084"/>
                          <a:pt x="500763" y="74084"/>
                        </a:cubicBezTo>
                        <a:lnTo>
                          <a:pt x="500763" y="74084"/>
                        </a:lnTo>
                        <a:cubicBezTo>
                          <a:pt x="516455" y="74148"/>
                          <a:pt x="535053" y="76638"/>
                          <a:pt x="540792" y="81556"/>
                        </a:cubicBezTo>
                        <a:lnTo>
                          <a:pt x="540792" y="81556"/>
                        </a:lnTo>
                        <a:cubicBezTo>
                          <a:pt x="544279" y="84685"/>
                          <a:pt x="547548" y="87240"/>
                          <a:pt x="548856" y="87112"/>
                        </a:cubicBezTo>
                        <a:lnTo>
                          <a:pt x="548856" y="87112"/>
                        </a:lnTo>
                        <a:cubicBezTo>
                          <a:pt x="549728" y="87112"/>
                          <a:pt x="551181" y="85516"/>
                          <a:pt x="551181" y="78618"/>
                        </a:cubicBezTo>
                        <a:lnTo>
                          <a:pt x="551181" y="78618"/>
                        </a:lnTo>
                        <a:cubicBezTo>
                          <a:pt x="551181" y="68400"/>
                          <a:pt x="555540" y="63737"/>
                          <a:pt x="560480" y="63737"/>
                        </a:cubicBezTo>
                        <a:lnTo>
                          <a:pt x="560480" y="63737"/>
                        </a:lnTo>
                        <a:cubicBezTo>
                          <a:pt x="562368" y="63737"/>
                          <a:pt x="564185" y="64440"/>
                          <a:pt x="565565" y="65717"/>
                        </a:cubicBezTo>
                        <a:lnTo>
                          <a:pt x="565565" y="65717"/>
                        </a:lnTo>
                        <a:cubicBezTo>
                          <a:pt x="569633" y="69421"/>
                          <a:pt x="578351" y="69805"/>
                          <a:pt x="593607" y="69805"/>
                        </a:cubicBezTo>
                        <a:lnTo>
                          <a:pt x="593607" y="69805"/>
                        </a:lnTo>
                        <a:cubicBezTo>
                          <a:pt x="608209" y="69996"/>
                          <a:pt x="625136" y="49623"/>
                          <a:pt x="638213" y="49368"/>
                        </a:cubicBezTo>
                        <a:lnTo>
                          <a:pt x="638213" y="49368"/>
                        </a:lnTo>
                        <a:cubicBezTo>
                          <a:pt x="649909" y="49432"/>
                          <a:pt x="660371" y="40299"/>
                          <a:pt x="674828" y="40235"/>
                        </a:cubicBezTo>
                        <a:lnTo>
                          <a:pt x="674828" y="40235"/>
                        </a:lnTo>
                        <a:cubicBezTo>
                          <a:pt x="687250" y="40554"/>
                          <a:pt x="687904" y="56968"/>
                          <a:pt x="688049" y="67761"/>
                        </a:cubicBezTo>
                        <a:lnTo>
                          <a:pt x="688049" y="67761"/>
                        </a:lnTo>
                        <a:cubicBezTo>
                          <a:pt x="688049" y="70635"/>
                          <a:pt x="687977" y="73126"/>
                          <a:pt x="687977" y="74850"/>
                        </a:cubicBezTo>
                        <a:lnTo>
                          <a:pt x="687977" y="74850"/>
                        </a:lnTo>
                        <a:cubicBezTo>
                          <a:pt x="688122" y="78043"/>
                          <a:pt x="689793" y="78618"/>
                          <a:pt x="692554" y="78746"/>
                        </a:cubicBezTo>
                        <a:lnTo>
                          <a:pt x="692554" y="78746"/>
                        </a:lnTo>
                        <a:cubicBezTo>
                          <a:pt x="696331" y="78746"/>
                          <a:pt x="701054" y="76830"/>
                          <a:pt x="701054" y="76830"/>
                        </a:cubicBezTo>
                        <a:lnTo>
                          <a:pt x="701054" y="76830"/>
                        </a:lnTo>
                        <a:cubicBezTo>
                          <a:pt x="701344" y="76702"/>
                          <a:pt x="701635" y="76702"/>
                          <a:pt x="701925" y="76894"/>
                        </a:cubicBezTo>
                        <a:lnTo>
                          <a:pt x="701925" y="76894"/>
                        </a:lnTo>
                        <a:cubicBezTo>
                          <a:pt x="702143" y="77021"/>
                          <a:pt x="702361" y="77277"/>
                          <a:pt x="702361" y="77596"/>
                        </a:cubicBezTo>
                        <a:lnTo>
                          <a:pt x="702361" y="77596"/>
                        </a:lnTo>
                        <a:cubicBezTo>
                          <a:pt x="702361" y="77660"/>
                          <a:pt x="702361" y="85643"/>
                          <a:pt x="695678" y="91583"/>
                        </a:cubicBezTo>
                        <a:lnTo>
                          <a:pt x="695678" y="91583"/>
                        </a:lnTo>
                        <a:cubicBezTo>
                          <a:pt x="692917" y="93946"/>
                          <a:pt x="691973" y="99630"/>
                          <a:pt x="691973" y="106591"/>
                        </a:cubicBezTo>
                        <a:lnTo>
                          <a:pt x="691973" y="106591"/>
                        </a:lnTo>
                        <a:cubicBezTo>
                          <a:pt x="691973" y="113872"/>
                          <a:pt x="692844" y="122494"/>
                          <a:pt x="692844" y="130221"/>
                        </a:cubicBezTo>
                        <a:lnTo>
                          <a:pt x="692844" y="130221"/>
                        </a:lnTo>
                        <a:cubicBezTo>
                          <a:pt x="692990" y="145293"/>
                          <a:pt x="694443" y="150977"/>
                          <a:pt x="710062" y="157428"/>
                        </a:cubicBezTo>
                        <a:lnTo>
                          <a:pt x="710062" y="157428"/>
                        </a:lnTo>
                        <a:lnTo>
                          <a:pt x="709699" y="158130"/>
                        </a:lnTo>
                        <a:lnTo>
                          <a:pt x="709335" y="158833"/>
                        </a:lnTo>
                        <a:cubicBezTo>
                          <a:pt x="693208" y="152382"/>
                          <a:pt x="690955" y="145166"/>
                          <a:pt x="691101" y="130157"/>
                        </a:cubicBezTo>
                        <a:lnTo>
                          <a:pt x="691101" y="130157"/>
                        </a:lnTo>
                        <a:cubicBezTo>
                          <a:pt x="691101" y="122494"/>
                          <a:pt x="690229" y="113935"/>
                          <a:pt x="690229" y="106527"/>
                        </a:cubicBezTo>
                        <a:lnTo>
                          <a:pt x="690229" y="106527"/>
                        </a:lnTo>
                        <a:cubicBezTo>
                          <a:pt x="690229" y="99502"/>
                          <a:pt x="690955" y="93499"/>
                          <a:pt x="694443" y="90369"/>
                        </a:cubicBezTo>
                        <a:lnTo>
                          <a:pt x="694443" y="90369"/>
                        </a:lnTo>
                        <a:cubicBezTo>
                          <a:pt x="699092" y="86346"/>
                          <a:pt x="700254" y="81045"/>
                          <a:pt x="700545" y="78746"/>
                        </a:cubicBezTo>
                        <a:lnTo>
                          <a:pt x="700545" y="78746"/>
                        </a:lnTo>
                        <a:cubicBezTo>
                          <a:pt x="698801" y="79321"/>
                          <a:pt x="695605" y="80279"/>
                          <a:pt x="692699" y="80279"/>
                        </a:cubicBezTo>
                        <a:lnTo>
                          <a:pt x="692699" y="80279"/>
                        </a:lnTo>
                        <a:cubicBezTo>
                          <a:pt x="689575" y="80279"/>
                          <a:pt x="686306" y="78874"/>
                          <a:pt x="686306" y="74850"/>
                        </a:cubicBezTo>
                        <a:lnTo>
                          <a:pt x="686306" y="74850"/>
                        </a:lnTo>
                        <a:cubicBezTo>
                          <a:pt x="686306" y="73062"/>
                          <a:pt x="686379" y="70571"/>
                          <a:pt x="686379" y="67761"/>
                        </a:cubicBezTo>
                        <a:lnTo>
                          <a:pt x="686379" y="67761"/>
                        </a:lnTo>
                        <a:cubicBezTo>
                          <a:pt x="686379" y="62332"/>
                          <a:pt x="686088" y="55754"/>
                          <a:pt x="684417" y="50517"/>
                        </a:cubicBezTo>
                        <a:lnTo>
                          <a:pt x="684417" y="50517"/>
                        </a:lnTo>
                        <a:cubicBezTo>
                          <a:pt x="682746" y="45280"/>
                          <a:pt x="679913" y="41832"/>
                          <a:pt x="674973" y="41832"/>
                        </a:cubicBezTo>
                        <a:lnTo>
                          <a:pt x="674973" y="41832"/>
                        </a:lnTo>
                        <a:cubicBezTo>
                          <a:pt x="661388" y="41768"/>
                          <a:pt x="651072" y="50900"/>
                          <a:pt x="638358" y="50964"/>
                        </a:cubicBezTo>
                        <a:lnTo>
                          <a:pt x="638358" y="50964"/>
                        </a:lnTo>
                        <a:cubicBezTo>
                          <a:pt x="626952" y="50709"/>
                          <a:pt x="609735" y="71210"/>
                          <a:pt x="593752" y="71401"/>
                        </a:cubicBezTo>
                        <a:lnTo>
                          <a:pt x="593752" y="71401"/>
                        </a:lnTo>
                        <a:cubicBezTo>
                          <a:pt x="578496" y="71337"/>
                          <a:pt x="569488" y="71210"/>
                          <a:pt x="564403" y="66867"/>
                        </a:cubicBezTo>
                        <a:lnTo>
                          <a:pt x="564403" y="66867"/>
                        </a:lnTo>
                        <a:cubicBezTo>
                          <a:pt x="563240" y="65845"/>
                          <a:pt x="561933" y="65334"/>
                          <a:pt x="560552" y="65334"/>
                        </a:cubicBezTo>
                        <a:lnTo>
                          <a:pt x="560552" y="65334"/>
                        </a:lnTo>
                        <a:cubicBezTo>
                          <a:pt x="557283" y="65334"/>
                          <a:pt x="553142" y="68719"/>
                          <a:pt x="553070" y="78682"/>
                        </a:cubicBezTo>
                        <a:lnTo>
                          <a:pt x="553070" y="78682"/>
                        </a:lnTo>
                        <a:cubicBezTo>
                          <a:pt x="552997" y="85452"/>
                          <a:pt x="552125" y="88517"/>
                          <a:pt x="548929" y="88773"/>
                        </a:cubicBezTo>
                        <a:lnTo>
                          <a:pt x="548929" y="88773"/>
                        </a:lnTo>
                        <a:cubicBezTo>
                          <a:pt x="546023" y="88645"/>
                          <a:pt x="543189" y="85835"/>
                          <a:pt x="539557" y="82705"/>
                        </a:cubicBezTo>
                        <a:lnTo>
                          <a:pt x="539557" y="82705"/>
                        </a:lnTo>
                        <a:cubicBezTo>
                          <a:pt x="534980" y="78490"/>
                          <a:pt x="516164" y="75680"/>
                          <a:pt x="500836" y="75744"/>
                        </a:cubicBezTo>
                        <a:lnTo>
                          <a:pt x="500836" y="75744"/>
                        </a:lnTo>
                        <a:cubicBezTo>
                          <a:pt x="495314" y="75744"/>
                          <a:pt x="490229" y="76063"/>
                          <a:pt x="486379" y="76766"/>
                        </a:cubicBezTo>
                        <a:lnTo>
                          <a:pt x="486379" y="76766"/>
                        </a:lnTo>
                        <a:cubicBezTo>
                          <a:pt x="484562" y="77085"/>
                          <a:pt x="482819" y="77213"/>
                          <a:pt x="481221" y="77213"/>
                        </a:cubicBezTo>
                        <a:lnTo>
                          <a:pt x="481221" y="77213"/>
                        </a:lnTo>
                        <a:cubicBezTo>
                          <a:pt x="469088" y="77149"/>
                          <a:pt x="464221" y="68463"/>
                          <a:pt x="456811" y="62013"/>
                        </a:cubicBezTo>
                        <a:lnTo>
                          <a:pt x="456811" y="62013"/>
                        </a:lnTo>
                        <a:cubicBezTo>
                          <a:pt x="449764" y="55563"/>
                          <a:pt x="442281" y="41321"/>
                          <a:pt x="435452" y="41640"/>
                        </a:cubicBezTo>
                        <a:lnTo>
                          <a:pt x="435452" y="41640"/>
                        </a:lnTo>
                        <a:cubicBezTo>
                          <a:pt x="433927" y="41640"/>
                          <a:pt x="432401" y="42215"/>
                          <a:pt x="430658" y="43812"/>
                        </a:cubicBezTo>
                        <a:lnTo>
                          <a:pt x="430658" y="43812"/>
                        </a:lnTo>
                        <a:cubicBezTo>
                          <a:pt x="428696" y="45536"/>
                          <a:pt x="426517" y="46302"/>
                          <a:pt x="424410" y="46302"/>
                        </a:cubicBezTo>
                        <a:lnTo>
                          <a:pt x="424410" y="46302"/>
                        </a:lnTo>
                        <a:cubicBezTo>
                          <a:pt x="417653" y="46175"/>
                          <a:pt x="411551" y="39660"/>
                          <a:pt x="404577" y="39724"/>
                        </a:cubicBezTo>
                        <a:lnTo>
                          <a:pt x="404577" y="39724"/>
                        </a:lnTo>
                        <a:cubicBezTo>
                          <a:pt x="401744" y="39724"/>
                          <a:pt x="398692" y="40746"/>
                          <a:pt x="395205" y="43812"/>
                        </a:cubicBezTo>
                        <a:lnTo>
                          <a:pt x="395205" y="43812"/>
                        </a:lnTo>
                        <a:cubicBezTo>
                          <a:pt x="380458" y="56648"/>
                          <a:pt x="387868" y="66739"/>
                          <a:pt x="380240" y="73892"/>
                        </a:cubicBezTo>
                        <a:lnTo>
                          <a:pt x="380240" y="73892"/>
                        </a:lnTo>
                        <a:cubicBezTo>
                          <a:pt x="379441" y="74595"/>
                          <a:pt x="378351" y="74722"/>
                          <a:pt x="377116" y="74786"/>
                        </a:cubicBezTo>
                        <a:lnTo>
                          <a:pt x="377116" y="74786"/>
                        </a:lnTo>
                        <a:cubicBezTo>
                          <a:pt x="361642" y="74722"/>
                          <a:pt x="296331" y="38511"/>
                          <a:pt x="294370" y="38702"/>
                        </a:cubicBezTo>
                        <a:lnTo>
                          <a:pt x="294370" y="38702"/>
                        </a:lnTo>
                        <a:cubicBezTo>
                          <a:pt x="293062" y="38575"/>
                          <a:pt x="293062" y="37617"/>
                          <a:pt x="293062" y="37042"/>
                        </a:cubicBezTo>
                        <a:lnTo>
                          <a:pt x="293062" y="37042"/>
                        </a:lnTo>
                        <a:cubicBezTo>
                          <a:pt x="293135" y="32380"/>
                          <a:pt x="301271" y="13028"/>
                          <a:pt x="301199" y="4790"/>
                        </a:cubicBezTo>
                        <a:lnTo>
                          <a:pt x="301199" y="4790"/>
                        </a:lnTo>
                        <a:cubicBezTo>
                          <a:pt x="301199" y="3257"/>
                          <a:pt x="300836" y="2235"/>
                          <a:pt x="300472" y="1916"/>
                        </a:cubicBezTo>
                        <a:lnTo>
                          <a:pt x="300472" y="1916"/>
                        </a:lnTo>
                        <a:cubicBezTo>
                          <a:pt x="300254" y="1724"/>
                          <a:pt x="299891" y="1533"/>
                          <a:pt x="299165" y="1533"/>
                        </a:cubicBezTo>
                        <a:lnTo>
                          <a:pt x="299165" y="1533"/>
                        </a:lnTo>
                        <a:cubicBezTo>
                          <a:pt x="292045" y="1341"/>
                          <a:pt x="267272" y="20181"/>
                          <a:pt x="264729" y="48090"/>
                        </a:cubicBezTo>
                        <a:lnTo>
                          <a:pt x="264729" y="48090"/>
                        </a:lnTo>
                        <a:cubicBezTo>
                          <a:pt x="261606" y="79576"/>
                          <a:pt x="236542" y="107549"/>
                          <a:pt x="231747" y="135139"/>
                        </a:cubicBezTo>
                        <a:lnTo>
                          <a:pt x="231747" y="135139"/>
                        </a:lnTo>
                        <a:cubicBezTo>
                          <a:pt x="226807" y="163112"/>
                          <a:pt x="222593" y="171734"/>
                          <a:pt x="218889" y="197407"/>
                        </a:cubicBezTo>
                        <a:lnTo>
                          <a:pt x="218889" y="197407"/>
                        </a:lnTo>
                        <a:cubicBezTo>
                          <a:pt x="215401" y="223273"/>
                          <a:pt x="205521" y="229851"/>
                          <a:pt x="186342" y="232469"/>
                        </a:cubicBezTo>
                        <a:lnTo>
                          <a:pt x="186342" y="232469"/>
                        </a:lnTo>
                        <a:cubicBezTo>
                          <a:pt x="167744" y="235216"/>
                          <a:pt x="154232" y="243135"/>
                          <a:pt x="151035" y="276856"/>
                        </a:cubicBezTo>
                        <a:lnTo>
                          <a:pt x="151035" y="276856"/>
                        </a:lnTo>
                        <a:cubicBezTo>
                          <a:pt x="147621" y="311534"/>
                          <a:pt x="106284" y="293397"/>
                          <a:pt x="93498" y="311088"/>
                        </a:cubicBezTo>
                        <a:lnTo>
                          <a:pt x="93498" y="311088"/>
                        </a:lnTo>
                        <a:cubicBezTo>
                          <a:pt x="79186" y="329545"/>
                          <a:pt x="60516" y="337081"/>
                          <a:pt x="60661" y="353622"/>
                        </a:cubicBezTo>
                        <a:lnTo>
                          <a:pt x="60661" y="353622"/>
                        </a:lnTo>
                        <a:cubicBezTo>
                          <a:pt x="60443" y="371632"/>
                          <a:pt x="17653" y="404586"/>
                          <a:pt x="5013" y="429110"/>
                        </a:cubicBezTo>
                        <a:lnTo>
                          <a:pt x="5013" y="429110"/>
                        </a:lnTo>
                        <a:cubicBezTo>
                          <a:pt x="2615" y="433709"/>
                          <a:pt x="1671" y="438435"/>
                          <a:pt x="1671" y="443225"/>
                        </a:cubicBezTo>
                        <a:lnTo>
                          <a:pt x="1671" y="443225"/>
                        </a:lnTo>
                        <a:cubicBezTo>
                          <a:pt x="1598" y="460915"/>
                          <a:pt x="14602" y="479628"/>
                          <a:pt x="14675" y="495403"/>
                        </a:cubicBezTo>
                        <a:lnTo>
                          <a:pt x="14675" y="495403"/>
                        </a:lnTo>
                        <a:cubicBezTo>
                          <a:pt x="14675" y="497893"/>
                          <a:pt x="14312" y="500256"/>
                          <a:pt x="13585" y="502619"/>
                        </a:cubicBezTo>
                        <a:lnTo>
                          <a:pt x="13585" y="502619"/>
                        </a:lnTo>
                        <a:cubicBezTo>
                          <a:pt x="12495" y="506004"/>
                          <a:pt x="11987" y="509197"/>
                          <a:pt x="11987" y="512135"/>
                        </a:cubicBezTo>
                        <a:lnTo>
                          <a:pt x="11987" y="512135"/>
                        </a:lnTo>
                        <a:cubicBezTo>
                          <a:pt x="11987" y="523503"/>
                          <a:pt x="19324" y="530784"/>
                          <a:pt x="26516" y="530784"/>
                        </a:cubicBezTo>
                        <a:lnTo>
                          <a:pt x="26516" y="530784"/>
                        </a:lnTo>
                        <a:cubicBezTo>
                          <a:pt x="28478" y="530784"/>
                          <a:pt x="30440" y="530273"/>
                          <a:pt x="32401" y="529123"/>
                        </a:cubicBezTo>
                        <a:lnTo>
                          <a:pt x="32401" y="529123"/>
                        </a:lnTo>
                        <a:cubicBezTo>
                          <a:pt x="34508" y="527846"/>
                          <a:pt x="36397" y="527208"/>
                          <a:pt x="38140" y="527208"/>
                        </a:cubicBezTo>
                        <a:lnTo>
                          <a:pt x="38140" y="527208"/>
                        </a:lnTo>
                        <a:cubicBezTo>
                          <a:pt x="41845" y="527208"/>
                          <a:pt x="43662" y="530209"/>
                          <a:pt x="43662" y="533722"/>
                        </a:cubicBezTo>
                        <a:lnTo>
                          <a:pt x="43662" y="533722"/>
                        </a:lnTo>
                        <a:cubicBezTo>
                          <a:pt x="43662" y="538192"/>
                          <a:pt x="41046" y="544196"/>
                          <a:pt x="35452" y="549113"/>
                        </a:cubicBezTo>
                        <a:lnTo>
                          <a:pt x="35452" y="549113"/>
                        </a:lnTo>
                        <a:cubicBezTo>
                          <a:pt x="33273" y="551029"/>
                          <a:pt x="32474" y="552562"/>
                          <a:pt x="32474" y="553712"/>
                        </a:cubicBezTo>
                        <a:lnTo>
                          <a:pt x="32474" y="553712"/>
                        </a:lnTo>
                        <a:cubicBezTo>
                          <a:pt x="32474" y="555308"/>
                          <a:pt x="34145" y="556649"/>
                          <a:pt x="37341" y="557671"/>
                        </a:cubicBezTo>
                        <a:lnTo>
                          <a:pt x="37341" y="557671"/>
                        </a:lnTo>
                        <a:cubicBezTo>
                          <a:pt x="40465" y="558693"/>
                          <a:pt x="44969" y="559140"/>
                          <a:pt x="49691" y="559140"/>
                        </a:cubicBezTo>
                        <a:lnTo>
                          <a:pt x="49691" y="559140"/>
                        </a:lnTo>
                        <a:cubicBezTo>
                          <a:pt x="53977" y="559140"/>
                          <a:pt x="58554" y="558693"/>
                          <a:pt x="62695" y="557927"/>
                        </a:cubicBezTo>
                        <a:lnTo>
                          <a:pt x="62695" y="557927"/>
                        </a:lnTo>
                        <a:cubicBezTo>
                          <a:pt x="63422" y="557799"/>
                          <a:pt x="64148" y="557735"/>
                          <a:pt x="64875" y="557735"/>
                        </a:cubicBezTo>
                        <a:lnTo>
                          <a:pt x="64875" y="557735"/>
                        </a:lnTo>
                        <a:cubicBezTo>
                          <a:pt x="83400" y="557990"/>
                          <a:pt x="123139" y="595671"/>
                          <a:pt x="146604" y="595479"/>
                        </a:cubicBezTo>
                        <a:lnTo>
                          <a:pt x="146604" y="595479"/>
                        </a:lnTo>
                        <a:cubicBezTo>
                          <a:pt x="166582" y="595543"/>
                          <a:pt x="204650" y="615086"/>
                          <a:pt x="227170" y="629264"/>
                        </a:cubicBezTo>
                        <a:lnTo>
                          <a:pt x="227170" y="629264"/>
                        </a:lnTo>
                        <a:cubicBezTo>
                          <a:pt x="236615" y="603207"/>
                          <a:pt x="269016" y="591648"/>
                          <a:pt x="276498" y="573957"/>
                        </a:cubicBezTo>
                        <a:lnTo>
                          <a:pt x="276498" y="573957"/>
                        </a:lnTo>
                        <a:cubicBezTo>
                          <a:pt x="285579" y="553392"/>
                          <a:pt x="319506" y="554733"/>
                          <a:pt x="341228" y="548730"/>
                        </a:cubicBezTo>
                        <a:lnTo>
                          <a:pt x="341228" y="548730"/>
                        </a:lnTo>
                        <a:cubicBezTo>
                          <a:pt x="347766" y="547006"/>
                          <a:pt x="353723" y="546559"/>
                          <a:pt x="359099" y="546559"/>
                        </a:cubicBezTo>
                        <a:lnTo>
                          <a:pt x="359099" y="546559"/>
                        </a:lnTo>
                        <a:cubicBezTo>
                          <a:pt x="364112" y="546559"/>
                          <a:pt x="368616" y="546878"/>
                          <a:pt x="372757" y="546878"/>
                        </a:cubicBezTo>
                        <a:lnTo>
                          <a:pt x="372757" y="546878"/>
                        </a:lnTo>
                        <a:cubicBezTo>
                          <a:pt x="379441" y="546878"/>
                          <a:pt x="385035" y="545984"/>
                          <a:pt x="390265" y="541386"/>
                        </a:cubicBezTo>
                        <a:lnTo>
                          <a:pt x="390265" y="541386"/>
                        </a:lnTo>
                        <a:cubicBezTo>
                          <a:pt x="403051" y="530145"/>
                          <a:pt x="420196" y="527208"/>
                          <a:pt x="456883" y="527208"/>
                        </a:cubicBezTo>
                        <a:lnTo>
                          <a:pt x="456883" y="527208"/>
                        </a:lnTo>
                        <a:cubicBezTo>
                          <a:pt x="485870" y="527271"/>
                          <a:pt x="504613" y="540619"/>
                          <a:pt x="517181" y="540555"/>
                        </a:cubicBezTo>
                        <a:lnTo>
                          <a:pt x="517181" y="540555"/>
                        </a:lnTo>
                        <a:cubicBezTo>
                          <a:pt x="520669" y="540555"/>
                          <a:pt x="523647" y="539597"/>
                          <a:pt x="526480" y="537107"/>
                        </a:cubicBezTo>
                        <a:lnTo>
                          <a:pt x="526480" y="537107"/>
                        </a:lnTo>
                        <a:cubicBezTo>
                          <a:pt x="540719" y="524908"/>
                          <a:pt x="579877" y="517691"/>
                          <a:pt x="579368" y="504408"/>
                        </a:cubicBezTo>
                        <a:lnTo>
                          <a:pt x="579368" y="504408"/>
                        </a:lnTo>
                        <a:cubicBezTo>
                          <a:pt x="579368" y="489846"/>
                          <a:pt x="581257" y="481097"/>
                          <a:pt x="587359" y="467621"/>
                        </a:cubicBezTo>
                        <a:lnTo>
                          <a:pt x="587359" y="467621"/>
                        </a:lnTo>
                        <a:cubicBezTo>
                          <a:pt x="587868" y="466472"/>
                          <a:pt x="588086" y="465450"/>
                          <a:pt x="588086" y="464619"/>
                        </a:cubicBezTo>
                        <a:lnTo>
                          <a:pt x="588086" y="464619"/>
                        </a:lnTo>
                        <a:cubicBezTo>
                          <a:pt x="588231" y="460788"/>
                          <a:pt x="582710" y="459191"/>
                          <a:pt x="576390" y="457403"/>
                        </a:cubicBezTo>
                        <a:lnTo>
                          <a:pt x="576390" y="457403"/>
                        </a:lnTo>
                        <a:cubicBezTo>
                          <a:pt x="570287" y="455678"/>
                          <a:pt x="563531" y="453443"/>
                          <a:pt x="563458" y="446929"/>
                        </a:cubicBezTo>
                        <a:lnTo>
                          <a:pt x="563458" y="446929"/>
                        </a:lnTo>
                        <a:cubicBezTo>
                          <a:pt x="563603" y="433262"/>
                          <a:pt x="582274" y="425853"/>
                          <a:pt x="594842" y="414677"/>
                        </a:cubicBezTo>
                        <a:lnTo>
                          <a:pt x="594842" y="414677"/>
                        </a:lnTo>
                        <a:cubicBezTo>
                          <a:pt x="597966" y="411931"/>
                          <a:pt x="599201" y="408929"/>
                          <a:pt x="599201" y="405800"/>
                        </a:cubicBezTo>
                        <a:lnTo>
                          <a:pt x="599201" y="405800"/>
                        </a:lnTo>
                        <a:cubicBezTo>
                          <a:pt x="599274" y="396603"/>
                          <a:pt x="588013" y="385618"/>
                          <a:pt x="578932" y="377699"/>
                        </a:cubicBezTo>
                        <a:lnTo>
                          <a:pt x="578932" y="377699"/>
                        </a:lnTo>
                        <a:cubicBezTo>
                          <a:pt x="573992" y="373356"/>
                          <a:pt x="572176" y="368694"/>
                          <a:pt x="572249" y="363776"/>
                        </a:cubicBezTo>
                        <a:lnTo>
                          <a:pt x="572249" y="363776"/>
                        </a:lnTo>
                        <a:cubicBezTo>
                          <a:pt x="572249" y="356112"/>
                          <a:pt x="576317" y="347810"/>
                          <a:pt x="578714" y="338294"/>
                        </a:cubicBezTo>
                        <a:lnTo>
                          <a:pt x="578714" y="338294"/>
                        </a:lnTo>
                        <a:cubicBezTo>
                          <a:pt x="579659" y="334654"/>
                          <a:pt x="582056" y="331652"/>
                          <a:pt x="585325" y="328970"/>
                        </a:cubicBezTo>
                        <a:lnTo>
                          <a:pt x="585325" y="328970"/>
                        </a:lnTo>
                        <a:cubicBezTo>
                          <a:pt x="581693" y="327182"/>
                          <a:pt x="575082" y="324755"/>
                          <a:pt x="565565" y="324755"/>
                        </a:cubicBezTo>
                        <a:lnTo>
                          <a:pt x="565565" y="324755"/>
                        </a:lnTo>
                        <a:cubicBezTo>
                          <a:pt x="564330" y="324755"/>
                          <a:pt x="562877" y="324755"/>
                          <a:pt x="561133" y="324755"/>
                        </a:cubicBezTo>
                        <a:lnTo>
                          <a:pt x="561133" y="324755"/>
                        </a:lnTo>
                        <a:cubicBezTo>
                          <a:pt x="540501" y="324435"/>
                          <a:pt x="486306" y="325010"/>
                          <a:pt x="485216" y="311598"/>
                        </a:cubicBezTo>
                        <a:lnTo>
                          <a:pt x="485216" y="311598"/>
                        </a:lnTo>
                        <a:cubicBezTo>
                          <a:pt x="485362" y="298251"/>
                          <a:pt x="495096" y="293397"/>
                          <a:pt x="495024" y="281518"/>
                        </a:cubicBezTo>
                        <a:lnTo>
                          <a:pt x="495024" y="281518"/>
                        </a:lnTo>
                        <a:cubicBezTo>
                          <a:pt x="495823" y="273535"/>
                          <a:pt x="520741" y="270852"/>
                          <a:pt x="544206" y="270597"/>
                        </a:cubicBezTo>
                        <a:lnTo>
                          <a:pt x="544206" y="270597"/>
                        </a:lnTo>
                        <a:cubicBezTo>
                          <a:pt x="564766" y="270852"/>
                          <a:pt x="584090" y="272768"/>
                          <a:pt x="584817" y="279921"/>
                        </a:cubicBezTo>
                        <a:lnTo>
                          <a:pt x="584817" y="279921"/>
                        </a:lnTo>
                        <a:cubicBezTo>
                          <a:pt x="584817" y="290012"/>
                          <a:pt x="580095" y="302338"/>
                          <a:pt x="580167" y="308278"/>
                        </a:cubicBezTo>
                        <a:lnTo>
                          <a:pt x="580167" y="308278"/>
                        </a:lnTo>
                        <a:cubicBezTo>
                          <a:pt x="580167" y="309746"/>
                          <a:pt x="580458" y="310704"/>
                          <a:pt x="580894" y="311088"/>
                        </a:cubicBezTo>
                        <a:lnTo>
                          <a:pt x="580894" y="311088"/>
                        </a:lnTo>
                        <a:cubicBezTo>
                          <a:pt x="583146" y="313067"/>
                          <a:pt x="588449" y="319198"/>
                          <a:pt x="592663" y="324116"/>
                        </a:cubicBezTo>
                        <a:lnTo>
                          <a:pt x="592663" y="324116"/>
                        </a:lnTo>
                        <a:cubicBezTo>
                          <a:pt x="604940" y="317346"/>
                          <a:pt x="621722" y="312812"/>
                          <a:pt x="627824" y="307319"/>
                        </a:cubicBezTo>
                        <a:lnTo>
                          <a:pt x="627824" y="307319"/>
                        </a:lnTo>
                        <a:cubicBezTo>
                          <a:pt x="630222" y="305212"/>
                          <a:pt x="631021" y="303168"/>
                          <a:pt x="631021" y="301125"/>
                        </a:cubicBezTo>
                        <a:lnTo>
                          <a:pt x="631021" y="301125"/>
                        </a:lnTo>
                        <a:cubicBezTo>
                          <a:pt x="631166" y="294930"/>
                          <a:pt x="622812" y="288479"/>
                          <a:pt x="622666" y="282604"/>
                        </a:cubicBezTo>
                        <a:lnTo>
                          <a:pt x="622666" y="282604"/>
                        </a:lnTo>
                        <a:cubicBezTo>
                          <a:pt x="622666" y="277558"/>
                          <a:pt x="625209" y="272257"/>
                          <a:pt x="625136" y="268425"/>
                        </a:cubicBezTo>
                        <a:lnTo>
                          <a:pt x="625136" y="268425"/>
                        </a:lnTo>
                        <a:cubicBezTo>
                          <a:pt x="625136" y="266765"/>
                          <a:pt x="624700" y="265424"/>
                          <a:pt x="623538" y="264402"/>
                        </a:cubicBezTo>
                        <a:lnTo>
                          <a:pt x="623538" y="264402"/>
                        </a:lnTo>
                        <a:cubicBezTo>
                          <a:pt x="621068" y="262167"/>
                          <a:pt x="620051" y="256866"/>
                          <a:pt x="619978" y="250926"/>
                        </a:cubicBezTo>
                        <a:lnTo>
                          <a:pt x="619978" y="250926"/>
                        </a:lnTo>
                        <a:cubicBezTo>
                          <a:pt x="619978" y="243838"/>
                          <a:pt x="621649" y="235982"/>
                          <a:pt x="626008" y="232150"/>
                        </a:cubicBezTo>
                        <a:lnTo>
                          <a:pt x="626008" y="232150"/>
                        </a:lnTo>
                        <a:cubicBezTo>
                          <a:pt x="628042" y="230362"/>
                          <a:pt x="630512" y="229723"/>
                          <a:pt x="633128" y="229723"/>
                        </a:cubicBezTo>
                        <a:lnTo>
                          <a:pt x="633128" y="229723"/>
                        </a:lnTo>
                        <a:cubicBezTo>
                          <a:pt x="639448" y="229723"/>
                          <a:pt x="646713" y="233108"/>
                          <a:pt x="653179" y="233044"/>
                        </a:cubicBezTo>
                        <a:lnTo>
                          <a:pt x="653179" y="233044"/>
                        </a:lnTo>
                        <a:cubicBezTo>
                          <a:pt x="654704" y="233044"/>
                          <a:pt x="656157" y="232853"/>
                          <a:pt x="657537" y="232469"/>
                        </a:cubicBezTo>
                        <a:lnTo>
                          <a:pt x="657537" y="232469"/>
                        </a:lnTo>
                        <a:cubicBezTo>
                          <a:pt x="660225" y="231639"/>
                          <a:pt x="661097" y="229212"/>
                          <a:pt x="661097" y="225508"/>
                        </a:cubicBezTo>
                        <a:lnTo>
                          <a:pt x="661097" y="225508"/>
                        </a:lnTo>
                        <a:cubicBezTo>
                          <a:pt x="661097" y="221229"/>
                          <a:pt x="659790" y="215801"/>
                          <a:pt x="659790" y="211266"/>
                        </a:cubicBezTo>
                        <a:lnTo>
                          <a:pt x="659790" y="211266"/>
                        </a:lnTo>
                        <a:cubicBezTo>
                          <a:pt x="659790" y="207690"/>
                          <a:pt x="660589" y="204305"/>
                          <a:pt x="664148" y="202964"/>
                        </a:cubicBezTo>
                        <a:lnTo>
                          <a:pt x="664148" y="202964"/>
                        </a:lnTo>
                        <a:cubicBezTo>
                          <a:pt x="664947" y="202644"/>
                          <a:pt x="665746" y="202453"/>
                          <a:pt x="666546" y="202517"/>
                        </a:cubicBezTo>
                        <a:lnTo>
                          <a:pt x="666546" y="202517"/>
                        </a:lnTo>
                        <a:cubicBezTo>
                          <a:pt x="676426" y="203091"/>
                          <a:pt x="681874" y="223528"/>
                          <a:pt x="699310" y="223337"/>
                        </a:cubicBezTo>
                        <a:lnTo>
                          <a:pt x="699310" y="223337"/>
                        </a:lnTo>
                        <a:cubicBezTo>
                          <a:pt x="705049" y="223337"/>
                          <a:pt x="708827" y="224167"/>
                          <a:pt x="711370" y="225572"/>
                        </a:cubicBezTo>
                        <a:lnTo>
                          <a:pt x="711370" y="225572"/>
                        </a:lnTo>
                        <a:cubicBezTo>
                          <a:pt x="713549" y="214970"/>
                          <a:pt x="716092" y="201559"/>
                          <a:pt x="716092" y="196194"/>
                        </a:cubicBezTo>
                        <a:lnTo>
                          <a:pt x="716092" y="196194"/>
                        </a:lnTo>
                        <a:cubicBezTo>
                          <a:pt x="716092" y="191021"/>
                          <a:pt x="718416" y="182718"/>
                          <a:pt x="718416" y="175118"/>
                        </a:cubicBezTo>
                        <a:lnTo>
                          <a:pt x="718416" y="175118"/>
                        </a:lnTo>
                        <a:cubicBezTo>
                          <a:pt x="718416" y="167966"/>
                          <a:pt x="716455" y="161707"/>
                          <a:pt x="709335" y="158833"/>
                        </a:cubicBezTo>
                        <a:lnTo>
                          <a:pt x="709335" y="158833"/>
                        </a:lnTo>
                        <a:lnTo>
                          <a:pt x="709699" y="158130"/>
                        </a:lnTo>
                        <a:lnTo>
                          <a:pt x="710062" y="157428"/>
                        </a:lnTo>
                        <a:cubicBezTo>
                          <a:pt x="718198" y="160685"/>
                          <a:pt x="720233" y="167902"/>
                          <a:pt x="720233" y="175182"/>
                        </a:cubicBezTo>
                        <a:lnTo>
                          <a:pt x="720233" y="175182"/>
                        </a:lnTo>
                        <a:cubicBezTo>
                          <a:pt x="720233" y="183038"/>
                          <a:pt x="717908" y="191468"/>
                          <a:pt x="717908" y="196258"/>
                        </a:cubicBezTo>
                        <a:lnTo>
                          <a:pt x="717908" y="196258"/>
                        </a:lnTo>
                        <a:cubicBezTo>
                          <a:pt x="717908" y="202134"/>
                          <a:pt x="715147" y="216311"/>
                          <a:pt x="712895" y="227169"/>
                        </a:cubicBezTo>
                        <a:lnTo>
                          <a:pt x="712895" y="227169"/>
                        </a:lnTo>
                        <a:cubicBezTo>
                          <a:pt x="712823" y="227488"/>
                          <a:pt x="712605" y="227680"/>
                          <a:pt x="712314" y="227743"/>
                        </a:cubicBezTo>
                        <a:lnTo>
                          <a:pt x="712314" y="227743"/>
                        </a:lnTo>
                        <a:cubicBezTo>
                          <a:pt x="712023" y="227871"/>
                          <a:pt x="711660" y="227807"/>
                          <a:pt x="711442" y="227616"/>
                        </a:cubicBezTo>
                        <a:lnTo>
                          <a:pt x="711442" y="227616"/>
                        </a:lnTo>
                        <a:cubicBezTo>
                          <a:pt x="709481" y="226083"/>
                          <a:pt x="705848" y="224997"/>
                          <a:pt x="699310" y="224997"/>
                        </a:cubicBezTo>
                        <a:lnTo>
                          <a:pt x="699310" y="224997"/>
                        </a:lnTo>
                        <a:cubicBezTo>
                          <a:pt x="680494" y="224806"/>
                          <a:pt x="673811" y="203602"/>
                          <a:pt x="666546" y="204177"/>
                        </a:cubicBezTo>
                        <a:lnTo>
                          <a:pt x="666546" y="204177"/>
                        </a:lnTo>
                        <a:cubicBezTo>
                          <a:pt x="666037" y="204177"/>
                          <a:pt x="665456" y="204305"/>
                          <a:pt x="664875" y="204496"/>
                        </a:cubicBezTo>
                        <a:lnTo>
                          <a:pt x="664875" y="204496"/>
                        </a:lnTo>
                        <a:cubicBezTo>
                          <a:pt x="662405" y="205391"/>
                          <a:pt x="661606" y="207817"/>
                          <a:pt x="661606" y="211330"/>
                        </a:cubicBezTo>
                        <a:lnTo>
                          <a:pt x="661606" y="211330"/>
                        </a:lnTo>
                        <a:cubicBezTo>
                          <a:pt x="661606" y="215609"/>
                          <a:pt x="662913" y="221038"/>
                          <a:pt x="662913" y="225572"/>
                        </a:cubicBezTo>
                        <a:lnTo>
                          <a:pt x="662913" y="225572"/>
                        </a:lnTo>
                        <a:cubicBezTo>
                          <a:pt x="662913" y="229340"/>
                          <a:pt x="661969" y="232789"/>
                          <a:pt x="658119" y="234002"/>
                        </a:cubicBezTo>
                        <a:lnTo>
                          <a:pt x="658119" y="234002"/>
                        </a:lnTo>
                        <a:cubicBezTo>
                          <a:pt x="656520" y="234513"/>
                          <a:pt x="654849" y="234705"/>
                          <a:pt x="653179" y="234641"/>
                        </a:cubicBezTo>
                        <a:lnTo>
                          <a:pt x="653179" y="234641"/>
                        </a:lnTo>
                        <a:cubicBezTo>
                          <a:pt x="646132" y="234641"/>
                          <a:pt x="638722" y="231256"/>
                          <a:pt x="633128" y="231320"/>
                        </a:cubicBezTo>
                        <a:lnTo>
                          <a:pt x="633128" y="231320"/>
                        </a:lnTo>
                        <a:cubicBezTo>
                          <a:pt x="630803" y="231320"/>
                          <a:pt x="628914" y="231831"/>
                          <a:pt x="627243" y="233300"/>
                        </a:cubicBezTo>
                        <a:lnTo>
                          <a:pt x="627243" y="233300"/>
                        </a:lnTo>
                        <a:cubicBezTo>
                          <a:pt x="623538" y="236429"/>
                          <a:pt x="621722" y="244093"/>
                          <a:pt x="621795" y="250990"/>
                        </a:cubicBezTo>
                        <a:lnTo>
                          <a:pt x="621795" y="250990"/>
                        </a:lnTo>
                        <a:cubicBezTo>
                          <a:pt x="621722" y="256674"/>
                          <a:pt x="623102" y="261911"/>
                          <a:pt x="624846" y="263316"/>
                        </a:cubicBezTo>
                        <a:lnTo>
                          <a:pt x="624846" y="263316"/>
                        </a:lnTo>
                        <a:cubicBezTo>
                          <a:pt x="626444" y="264721"/>
                          <a:pt x="627025" y="266574"/>
                          <a:pt x="627025" y="268489"/>
                        </a:cubicBezTo>
                        <a:lnTo>
                          <a:pt x="627025" y="268489"/>
                        </a:lnTo>
                        <a:cubicBezTo>
                          <a:pt x="627025" y="272832"/>
                          <a:pt x="624482" y="278069"/>
                          <a:pt x="624555" y="282667"/>
                        </a:cubicBezTo>
                        <a:lnTo>
                          <a:pt x="624555" y="282667"/>
                        </a:lnTo>
                        <a:cubicBezTo>
                          <a:pt x="624337" y="287266"/>
                          <a:pt x="632837" y="293972"/>
                          <a:pt x="632910" y="301188"/>
                        </a:cubicBezTo>
                        <a:lnTo>
                          <a:pt x="632910" y="301188"/>
                        </a:lnTo>
                        <a:cubicBezTo>
                          <a:pt x="632910" y="303615"/>
                          <a:pt x="631820" y="306170"/>
                          <a:pt x="629132" y="308533"/>
                        </a:cubicBezTo>
                        <a:lnTo>
                          <a:pt x="629132" y="308533"/>
                        </a:lnTo>
                        <a:cubicBezTo>
                          <a:pt x="622158" y="314600"/>
                          <a:pt x="605013" y="319071"/>
                          <a:pt x="592953" y="325904"/>
                        </a:cubicBezTo>
                        <a:lnTo>
                          <a:pt x="592953" y="325904"/>
                        </a:lnTo>
                        <a:cubicBezTo>
                          <a:pt x="592517" y="326160"/>
                          <a:pt x="592009" y="326032"/>
                          <a:pt x="591718" y="325713"/>
                        </a:cubicBezTo>
                        <a:lnTo>
                          <a:pt x="591718" y="325713"/>
                        </a:lnTo>
                        <a:cubicBezTo>
                          <a:pt x="587505" y="320795"/>
                          <a:pt x="581693" y="314089"/>
                          <a:pt x="579586" y="312237"/>
                        </a:cubicBezTo>
                        <a:lnTo>
                          <a:pt x="579586" y="312237"/>
                        </a:lnTo>
                        <a:cubicBezTo>
                          <a:pt x="578569" y="311279"/>
                          <a:pt x="578278" y="309938"/>
                          <a:pt x="578278" y="308341"/>
                        </a:cubicBezTo>
                        <a:lnTo>
                          <a:pt x="578278" y="308341"/>
                        </a:lnTo>
                        <a:cubicBezTo>
                          <a:pt x="578278" y="301891"/>
                          <a:pt x="583001" y="289693"/>
                          <a:pt x="582928" y="279985"/>
                        </a:cubicBezTo>
                        <a:lnTo>
                          <a:pt x="582928" y="279985"/>
                        </a:lnTo>
                        <a:cubicBezTo>
                          <a:pt x="583146" y="278005"/>
                          <a:pt x="578860" y="275706"/>
                          <a:pt x="571449" y="274365"/>
                        </a:cubicBezTo>
                        <a:lnTo>
                          <a:pt x="571449" y="274365"/>
                        </a:lnTo>
                        <a:cubicBezTo>
                          <a:pt x="564185" y="272960"/>
                          <a:pt x="554304" y="272321"/>
                          <a:pt x="544134" y="272321"/>
                        </a:cubicBezTo>
                        <a:lnTo>
                          <a:pt x="544134" y="272321"/>
                        </a:lnTo>
                        <a:cubicBezTo>
                          <a:pt x="532510" y="272321"/>
                          <a:pt x="520523" y="273215"/>
                          <a:pt x="511442" y="274940"/>
                        </a:cubicBezTo>
                        <a:lnTo>
                          <a:pt x="511442" y="274940"/>
                        </a:lnTo>
                        <a:cubicBezTo>
                          <a:pt x="502288" y="276536"/>
                          <a:pt x="496477" y="279347"/>
                          <a:pt x="496767" y="281710"/>
                        </a:cubicBezTo>
                        <a:lnTo>
                          <a:pt x="496767" y="281710"/>
                        </a:lnTo>
                        <a:cubicBezTo>
                          <a:pt x="496695" y="294546"/>
                          <a:pt x="486887" y="299336"/>
                          <a:pt x="486960" y="311790"/>
                        </a:cubicBezTo>
                        <a:lnTo>
                          <a:pt x="486960" y="311790"/>
                        </a:lnTo>
                        <a:cubicBezTo>
                          <a:pt x="486524" y="316580"/>
                          <a:pt x="499746" y="320156"/>
                          <a:pt x="515946" y="321625"/>
                        </a:cubicBezTo>
                        <a:lnTo>
                          <a:pt x="515946" y="321625"/>
                        </a:lnTo>
                        <a:cubicBezTo>
                          <a:pt x="532074" y="323222"/>
                          <a:pt x="550745" y="323350"/>
                          <a:pt x="560988" y="323350"/>
                        </a:cubicBezTo>
                        <a:lnTo>
                          <a:pt x="560988" y="323350"/>
                        </a:lnTo>
                        <a:cubicBezTo>
                          <a:pt x="562732" y="323350"/>
                          <a:pt x="564257" y="323350"/>
                          <a:pt x="565420" y="323350"/>
                        </a:cubicBezTo>
                        <a:lnTo>
                          <a:pt x="565420" y="323350"/>
                        </a:lnTo>
                        <a:cubicBezTo>
                          <a:pt x="576317" y="323350"/>
                          <a:pt x="583654" y="326415"/>
                          <a:pt x="587141" y="328331"/>
                        </a:cubicBezTo>
                        <a:lnTo>
                          <a:pt x="587141" y="328331"/>
                        </a:lnTo>
                        <a:cubicBezTo>
                          <a:pt x="587359" y="328459"/>
                          <a:pt x="587577" y="328714"/>
                          <a:pt x="587577" y="328970"/>
                        </a:cubicBezTo>
                        <a:lnTo>
                          <a:pt x="587577" y="328970"/>
                        </a:lnTo>
                        <a:cubicBezTo>
                          <a:pt x="587577" y="329225"/>
                          <a:pt x="587505" y="329481"/>
                          <a:pt x="587287" y="329608"/>
                        </a:cubicBezTo>
                        <a:lnTo>
                          <a:pt x="587287" y="329608"/>
                        </a:lnTo>
                        <a:cubicBezTo>
                          <a:pt x="583800" y="332355"/>
                          <a:pt x="581184" y="335356"/>
                          <a:pt x="580385" y="338869"/>
                        </a:cubicBezTo>
                        <a:lnTo>
                          <a:pt x="580385" y="338869"/>
                        </a:lnTo>
                        <a:cubicBezTo>
                          <a:pt x="577915" y="348576"/>
                          <a:pt x="573992" y="356815"/>
                          <a:pt x="573992" y="364032"/>
                        </a:cubicBezTo>
                        <a:lnTo>
                          <a:pt x="573992" y="364032"/>
                        </a:lnTo>
                        <a:cubicBezTo>
                          <a:pt x="573992" y="368630"/>
                          <a:pt x="575518" y="372717"/>
                          <a:pt x="580167" y="376805"/>
                        </a:cubicBezTo>
                        <a:lnTo>
                          <a:pt x="580167" y="376805"/>
                        </a:lnTo>
                        <a:cubicBezTo>
                          <a:pt x="589248" y="384852"/>
                          <a:pt x="600872" y="395773"/>
                          <a:pt x="600945" y="406055"/>
                        </a:cubicBezTo>
                        <a:lnTo>
                          <a:pt x="600945" y="406055"/>
                        </a:lnTo>
                        <a:cubicBezTo>
                          <a:pt x="600945" y="409568"/>
                          <a:pt x="599492" y="413080"/>
                          <a:pt x="596077" y="416082"/>
                        </a:cubicBezTo>
                        <a:lnTo>
                          <a:pt x="596077" y="416082"/>
                        </a:lnTo>
                        <a:cubicBezTo>
                          <a:pt x="583001" y="427450"/>
                          <a:pt x="565056" y="435050"/>
                          <a:pt x="565202" y="447184"/>
                        </a:cubicBezTo>
                        <a:lnTo>
                          <a:pt x="565202" y="447184"/>
                        </a:lnTo>
                        <a:cubicBezTo>
                          <a:pt x="565129" y="452357"/>
                          <a:pt x="570650" y="454337"/>
                          <a:pt x="576898" y="456125"/>
                        </a:cubicBezTo>
                        <a:lnTo>
                          <a:pt x="576898" y="456125"/>
                        </a:lnTo>
                        <a:cubicBezTo>
                          <a:pt x="582928" y="457914"/>
                          <a:pt x="589684" y="459319"/>
                          <a:pt x="589829" y="464811"/>
                        </a:cubicBezTo>
                        <a:lnTo>
                          <a:pt x="589829" y="464811"/>
                        </a:lnTo>
                        <a:cubicBezTo>
                          <a:pt x="589829" y="465897"/>
                          <a:pt x="589539" y="467046"/>
                          <a:pt x="588958" y="468387"/>
                        </a:cubicBezTo>
                        <a:lnTo>
                          <a:pt x="588958" y="468387"/>
                        </a:lnTo>
                        <a:cubicBezTo>
                          <a:pt x="582855" y="481735"/>
                          <a:pt x="581112" y="490166"/>
                          <a:pt x="581112" y="504599"/>
                        </a:cubicBezTo>
                        <a:lnTo>
                          <a:pt x="581112" y="504599"/>
                        </a:lnTo>
                        <a:cubicBezTo>
                          <a:pt x="580603" y="520246"/>
                          <a:pt x="540937" y="526505"/>
                          <a:pt x="527715" y="538448"/>
                        </a:cubicBezTo>
                        <a:lnTo>
                          <a:pt x="527715" y="538448"/>
                        </a:lnTo>
                        <a:cubicBezTo>
                          <a:pt x="524591" y="541194"/>
                          <a:pt x="520959" y="542344"/>
                          <a:pt x="517109" y="542344"/>
                        </a:cubicBezTo>
                        <a:lnTo>
                          <a:pt x="517109" y="542344"/>
                        </a:lnTo>
                        <a:cubicBezTo>
                          <a:pt x="503233" y="542216"/>
                          <a:pt x="485216" y="528996"/>
                          <a:pt x="456811" y="529059"/>
                        </a:cubicBezTo>
                        <a:lnTo>
                          <a:pt x="456811" y="529059"/>
                        </a:lnTo>
                        <a:cubicBezTo>
                          <a:pt x="420196" y="529059"/>
                          <a:pt x="403705" y="531997"/>
                          <a:pt x="391500" y="542791"/>
                        </a:cubicBezTo>
                        <a:lnTo>
                          <a:pt x="391500" y="542791"/>
                        </a:lnTo>
                        <a:cubicBezTo>
                          <a:pt x="385834" y="547772"/>
                          <a:pt x="379586" y="548730"/>
                          <a:pt x="372684" y="548730"/>
                        </a:cubicBezTo>
                        <a:lnTo>
                          <a:pt x="372684" y="548730"/>
                        </a:lnTo>
                        <a:cubicBezTo>
                          <a:pt x="368471" y="548730"/>
                          <a:pt x="363894" y="548411"/>
                          <a:pt x="359027" y="548411"/>
                        </a:cubicBezTo>
                        <a:lnTo>
                          <a:pt x="359027" y="548411"/>
                        </a:lnTo>
                        <a:cubicBezTo>
                          <a:pt x="353723" y="548411"/>
                          <a:pt x="347984" y="548858"/>
                          <a:pt x="341664" y="550518"/>
                        </a:cubicBezTo>
                        <a:lnTo>
                          <a:pt x="341664" y="550518"/>
                        </a:lnTo>
                        <a:cubicBezTo>
                          <a:pt x="319361" y="556394"/>
                          <a:pt x="286161" y="555564"/>
                          <a:pt x="278097" y="574723"/>
                        </a:cubicBezTo>
                        <a:lnTo>
                          <a:pt x="278097" y="574723"/>
                        </a:lnTo>
                        <a:cubicBezTo>
                          <a:pt x="269815" y="593627"/>
                          <a:pt x="236905" y="604995"/>
                          <a:pt x="228478" y="630989"/>
                        </a:cubicBezTo>
                        <a:lnTo>
                          <a:pt x="228478" y="630989"/>
                        </a:lnTo>
                        <a:cubicBezTo>
                          <a:pt x="228405" y="631244"/>
                          <a:pt x="228188" y="631435"/>
                          <a:pt x="227897" y="631499"/>
                        </a:cubicBezTo>
                        <a:lnTo>
                          <a:pt x="227897" y="631499"/>
                        </a:lnTo>
                        <a:cubicBezTo>
                          <a:pt x="227824" y="631499"/>
                          <a:pt x="227752" y="631563"/>
                          <a:pt x="227606" y="631563"/>
                        </a:cubicBezTo>
                        <a:lnTo>
                          <a:pt x="227606" y="631563"/>
                        </a:lnTo>
                        <a:cubicBezTo>
                          <a:pt x="227679" y="631563"/>
                          <a:pt x="227461" y="631499"/>
                          <a:pt x="227316" y="631372"/>
                        </a:cubicBezTo>
                        <a:lnTo>
                          <a:pt x="227316" y="63137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1" name="Gráfico 53">
                  <a:extLst>
                    <a:ext uri="{FF2B5EF4-FFF2-40B4-BE49-F238E27FC236}">
                      <a16:creationId xmlns:a16="http://schemas.microsoft.com/office/drawing/2014/main" id="{84DBF7EA-D207-A8C1-F487-6121F8617B56}"/>
                    </a:ext>
                  </a:extLst>
                </xdr:cNvPr>
                <xdr:cNvGrpSpPr/>
              </xdr:nvGrpSpPr>
              <xdr:grpSpPr>
                <a:xfrm>
                  <a:off x="11886870" y="8621066"/>
                  <a:ext cx="711950" cy="618534"/>
                  <a:chOff x="11886870" y="8621066"/>
                  <a:chExt cx="711950" cy="618534"/>
                </a:xfrm>
                <a:solidFill>
                  <a:srgbClr val="DADADA"/>
                </a:solidFill>
              </xdr:grpSpPr>
              <xdr:sp macro="" textlink="">
                <xdr:nvSpPr>
                  <xdr:cNvPr id="113" name="Freeform: Shape 112">
                    <a:extLst>
                      <a:ext uri="{FF2B5EF4-FFF2-40B4-BE49-F238E27FC236}">
                        <a16:creationId xmlns:a16="http://schemas.microsoft.com/office/drawing/2014/main" id="{952C0CA0-3088-0DFB-BDAB-7CC564D21559}"/>
                      </a:ext>
                    </a:extLst>
                  </xdr:cNvPr>
                  <xdr:cNvSpPr/>
                </xdr:nvSpPr>
                <xdr:spPr>
                  <a:xfrm>
                    <a:off x="11887597" y="8621896"/>
                    <a:ext cx="709916" cy="616618"/>
                  </a:xfrm>
                  <a:custGeom>
                    <a:avLst/>
                    <a:gdLst>
                      <a:gd name="connsiteX0" fmla="*/ 413730 w 709916"/>
                      <a:gd name="connsiteY0" fmla="*/ 53136 h 616618"/>
                      <a:gd name="connsiteX1" fmla="*/ 442426 w 709916"/>
                      <a:gd name="connsiteY1" fmla="*/ 29506 h 616618"/>
                      <a:gd name="connsiteX2" fmla="*/ 433273 w 709916"/>
                      <a:gd name="connsiteY2" fmla="*/ 0 h 616618"/>
                      <a:gd name="connsiteX3" fmla="*/ 388667 w 709916"/>
                      <a:gd name="connsiteY3" fmla="*/ 38639 h 616618"/>
                      <a:gd name="connsiteX4" fmla="*/ 342899 w 709916"/>
                      <a:gd name="connsiteY4" fmla="*/ 26823 h 616618"/>
                      <a:gd name="connsiteX5" fmla="*/ 287904 w 709916"/>
                      <a:gd name="connsiteY5" fmla="*/ 36467 h 616618"/>
                      <a:gd name="connsiteX6" fmla="*/ 184671 w 709916"/>
                      <a:gd name="connsiteY6" fmla="*/ 1533 h 616618"/>
                      <a:gd name="connsiteX7" fmla="*/ 120523 w 709916"/>
                      <a:gd name="connsiteY7" fmla="*/ 26249 h 616618"/>
                      <a:gd name="connsiteX8" fmla="*/ 47875 w 709916"/>
                      <a:gd name="connsiteY8" fmla="*/ 57287 h 616618"/>
                      <a:gd name="connsiteX9" fmla="*/ 49691 w 709916"/>
                      <a:gd name="connsiteY9" fmla="*/ 64440 h 616618"/>
                      <a:gd name="connsiteX10" fmla="*/ 58627 w 709916"/>
                      <a:gd name="connsiteY10" fmla="*/ 94840 h 616618"/>
                      <a:gd name="connsiteX11" fmla="*/ 41918 w 709916"/>
                      <a:gd name="connsiteY11" fmla="*/ 157109 h 616618"/>
                      <a:gd name="connsiteX12" fmla="*/ 0 w 709916"/>
                      <a:gd name="connsiteY12" fmla="*/ 222954 h 616618"/>
                      <a:gd name="connsiteX13" fmla="*/ 24846 w 709916"/>
                      <a:gd name="connsiteY13" fmla="*/ 247669 h 616618"/>
                      <a:gd name="connsiteX14" fmla="*/ 3632 w 709916"/>
                      <a:gd name="connsiteY14" fmla="*/ 263444 h 616618"/>
                      <a:gd name="connsiteX15" fmla="*/ 18670 w 709916"/>
                      <a:gd name="connsiteY15" fmla="*/ 304637 h 616618"/>
                      <a:gd name="connsiteX16" fmla="*/ 30076 w 709916"/>
                      <a:gd name="connsiteY16" fmla="*/ 350428 h 616618"/>
                      <a:gd name="connsiteX17" fmla="*/ 15401 w 709916"/>
                      <a:gd name="connsiteY17" fmla="*/ 425981 h 616618"/>
                      <a:gd name="connsiteX18" fmla="*/ 99310 w 709916"/>
                      <a:gd name="connsiteY18" fmla="*/ 446418 h 616618"/>
                      <a:gd name="connsiteX19" fmla="*/ 147766 w 709916"/>
                      <a:gd name="connsiteY19" fmla="*/ 439584 h 616618"/>
                      <a:gd name="connsiteX20" fmla="*/ 179150 w 709916"/>
                      <a:gd name="connsiteY20" fmla="*/ 442075 h 616618"/>
                      <a:gd name="connsiteX21" fmla="*/ 229277 w 709916"/>
                      <a:gd name="connsiteY21" fmla="*/ 462129 h 616618"/>
                      <a:gd name="connsiteX22" fmla="*/ 245187 w 709916"/>
                      <a:gd name="connsiteY22" fmla="*/ 501853 h 616618"/>
                      <a:gd name="connsiteX23" fmla="*/ 260225 w 709916"/>
                      <a:gd name="connsiteY23" fmla="*/ 577725 h 616618"/>
                      <a:gd name="connsiteX24" fmla="*/ 320087 w 709916"/>
                      <a:gd name="connsiteY24" fmla="*/ 597076 h 616618"/>
                      <a:gd name="connsiteX25" fmla="*/ 375881 w 709916"/>
                      <a:gd name="connsiteY25" fmla="*/ 609274 h 616618"/>
                      <a:gd name="connsiteX26" fmla="*/ 381983 w 709916"/>
                      <a:gd name="connsiteY26" fmla="*/ 616619 h 616618"/>
                      <a:gd name="connsiteX27" fmla="*/ 399927 w 709916"/>
                      <a:gd name="connsiteY27" fmla="*/ 595990 h 616618"/>
                      <a:gd name="connsiteX28" fmla="*/ 417871 w 709916"/>
                      <a:gd name="connsiteY28" fmla="*/ 553009 h 616618"/>
                      <a:gd name="connsiteX29" fmla="*/ 442281 w 709916"/>
                      <a:gd name="connsiteY29" fmla="*/ 523631 h 616618"/>
                      <a:gd name="connsiteX30" fmla="*/ 498656 w 709916"/>
                      <a:gd name="connsiteY30" fmla="*/ 489463 h 616618"/>
                      <a:gd name="connsiteX31" fmla="*/ 522121 w 709916"/>
                      <a:gd name="connsiteY31" fmla="*/ 466344 h 616618"/>
                      <a:gd name="connsiteX32" fmla="*/ 606030 w 709916"/>
                      <a:gd name="connsiteY32" fmla="*/ 381850 h 616618"/>
                      <a:gd name="connsiteX33" fmla="*/ 680131 w 709916"/>
                      <a:gd name="connsiteY33" fmla="*/ 277495 h 616618"/>
                      <a:gd name="connsiteX34" fmla="*/ 707955 w 709916"/>
                      <a:gd name="connsiteY34" fmla="*/ 254886 h 616618"/>
                      <a:gd name="connsiteX35" fmla="*/ 708246 w 709916"/>
                      <a:gd name="connsiteY35" fmla="*/ 207690 h 616618"/>
                      <a:gd name="connsiteX36" fmla="*/ 709917 w 709916"/>
                      <a:gd name="connsiteY36" fmla="*/ 201175 h 616618"/>
                      <a:gd name="connsiteX37" fmla="*/ 628841 w 709916"/>
                      <a:gd name="connsiteY37" fmla="*/ 166880 h 616618"/>
                      <a:gd name="connsiteX38" fmla="*/ 545151 w 709916"/>
                      <a:gd name="connsiteY38" fmla="*/ 129327 h 616618"/>
                      <a:gd name="connsiteX39" fmla="*/ 517036 w 709916"/>
                      <a:gd name="connsiteY39" fmla="*/ 119109 h 616618"/>
                      <a:gd name="connsiteX40" fmla="*/ 515220 w 709916"/>
                      <a:gd name="connsiteY40" fmla="*/ 100332 h 616618"/>
                      <a:gd name="connsiteX41" fmla="*/ 495096 w 709916"/>
                      <a:gd name="connsiteY41" fmla="*/ 72934 h 616618"/>
                      <a:gd name="connsiteX42" fmla="*/ 495459 w 709916"/>
                      <a:gd name="connsiteY42" fmla="*/ 71338 h 616618"/>
                      <a:gd name="connsiteX43" fmla="*/ 449909 w 709916"/>
                      <a:gd name="connsiteY43" fmla="*/ 71338 h 616618"/>
                      <a:gd name="connsiteX44" fmla="*/ 413730 w 709916"/>
                      <a:gd name="connsiteY44" fmla="*/ 53136 h 6166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Lst>
                    <a:rect l="l" t="t" r="r" b="b"/>
                    <a:pathLst>
                      <a:path w="709916" h="616618">
                        <a:moveTo>
                          <a:pt x="413730" y="53136"/>
                        </a:moveTo>
                        <a:cubicBezTo>
                          <a:pt x="413730" y="39149"/>
                          <a:pt x="442426" y="42917"/>
                          <a:pt x="442426" y="29506"/>
                        </a:cubicBezTo>
                        <a:cubicBezTo>
                          <a:pt x="442426" y="16094"/>
                          <a:pt x="445478" y="0"/>
                          <a:pt x="433273" y="0"/>
                        </a:cubicBezTo>
                        <a:cubicBezTo>
                          <a:pt x="421068" y="0"/>
                          <a:pt x="407628" y="38639"/>
                          <a:pt x="388667" y="38639"/>
                        </a:cubicBezTo>
                        <a:cubicBezTo>
                          <a:pt x="369706" y="38639"/>
                          <a:pt x="361206" y="17691"/>
                          <a:pt x="342899" y="26823"/>
                        </a:cubicBezTo>
                        <a:cubicBezTo>
                          <a:pt x="324591" y="35956"/>
                          <a:pt x="317254" y="42917"/>
                          <a:pt x="287904" y="36467"/>
                        </a:cubicBezTo>
                        <a:cubicBezTo>
                          <a:pt x="258554" y="30017"/>
                          <a:pt x="217072" y="-5428"/>
                          <a:pt x="184671" y="1533"/>
                        </a:cubicBezTo>
                        <a:cubicBezTo>
                          <a:pt x="152270" y="8494"/>
                          <a:pt x="131202" y="6642"/>
                          <a:pt x="120523" y="26249"/>
                        </a:cubicBezTo>
                        <a:cubicBezTo>
                          <a:pt x="111442" y="42854"/>
                          <a:pt x="76571" y="61694"/>
                          <a:pt x="47875" y="57287"/>
                        </a:cubicBezTo>
                        <a:cubicBezTo>
                          <a:pt x="48384" y="59586"/>
                          <a:pt x="48965" y="61949"/>
                          <a:pt x="49691" y="64440"/>
                        </a:cubicBezTo>
                        <a:cubicBezTo>
                          <a:pt x="55430" y="83727"/>
                          <a:pt x="67999" y="90561"/>
                          <a:pt x="58627" y="94840"/>
                        </a:cubicBezTo>
                        <a:cubicBezTo>
                          <a:pt x="49255" y="99119"/>
                          <a:pt x="43952" y="141717"/>
                          <a:pt x="41918" y="157109"/>
                        </a:cubicBezTo>
                        <a:cubicBezTo>
                          <a:pt x="39884" y="172500"/>
                          <a:pt x="0" y="208648"/>
                          <a:pt x="0" y="222954"/>
                        </a:cubicBezTo>
                        <a:cubicBezTo>
                          <a:pt x="0" y="237259"/>
                          <a:pt x="26880" y="232278"/>
                          <a:pt x="24846" y="247669"/>
                        </a:cubicBezTo>
                        <a:cubicBezTo>
                          <a:pt x="22811" y="263061"/>
                          <a:pt x="3632" y="253417"/>
                          <a:pt x="3632" y="263444"/>
                        </a:cubicBezTo>
                        <a:cubicBezTo>
                          <a:pt x="3632" y="273471"/>
                          <a:pt x="11769" y="301380"/>
                          <a:pt x="18670" y="304637"/>
                        </a:cubicBezTo>
                        <a:cubicBezTo>
                          <a:pt x="25572" y="307830"/>
                          <a:pt x="30076" y="317538"/>
                          <a:pt x="30076" y="350428"/>
                        </a:cubicBezTo>
                        <a:cubicBezTo>
                          <a:pt x="30076" y="383383"/>
                          <a:pt x="15401" y="411675"/>
                          <a:pt x="15401" y="425981"/>
                        </a:cubicBezTo>
                        <a:cubicBezTo>
                          <a:pt x="15401" y="440287"/>
                          <a:pt x="79332" y="446418"/>
                          <a:pt x="99310" y="446418"/>
                        </a:cubicBezTo>
                        <a:cubicBezTo>
                          <a:pt x="119288" y="446418"/>
                          <a:pt x="136142" y="449803"/>
                          <a:pt x="147766" y="439584"/>
                        </a:cubicBezTo>
                        <a:cubicBezTo>
                          <a:pt x="159390" y="429366"/>
                          <a:pt x="166509" y="431027"/>
                          <a:pt x="179150" y="442075"/>
                        </a:cubicBezTo>
                        <a:cubicBezTo>
                          <a:pt x="191791" y="453188"/>
                          <a:pt x="227243" y="449228"/>
                          <a:pt x="229277" y="462129"/>
                        </a:cubicBezTo>
                        <a:cubicBezTo>
                          <a:pt x="231311" y="475030"/>
                          <a:pt x="245187" y="476051"/>
                          <a:pt x="245187" y="501853"/>
                        </a:cubicBezTo>
                        <a:cubicBezTo>
                          <a:pt x="245187" y="527655"/>
                          <a:pt x="257392" y="545537"/>
                          <a:pt x="260225" y="577725"/>
                        </a:cubicBezTo>
                        <a:cubicBezTo>
                          <a:pt x="263058" y="609913"/>
                          <a:pt x="287541" y="608508"/>
                          <a:pt x="320087" y="597076"/>
                        </a:cubicBezTo>
                        <a:cubicBezTo>
                          <a:pt x="352706" y="585644"/>
                          <a:pt x="359608" y="600269"/>
                          <a:pt x="375881" y="609274"/>
                        </a:cubicBezTo>
                        <a:cubicBezTo>
                          <a:pt x="378859" y="610935"/>
                          <a:pt x="380821" y="613489"/>
                          <a:pt x="381983" y="616619"/>
                        </a:cubicBezTo>
                        <a:cubicBezTo>
                          <a:pt x="391864" y="610999"/>
                          <a:pt x="399927" y="603974"/>
                          <a:pt x="399927" y="595990"/>
                        </a:cubicBezTo>
                        <a:cubicBezTo>
                          <a:pt x="399927" y="575234"/>
                          <a:pt x="403197" y="553009"/>
                          <a:pt x="417871" y="553009"/>
                        </a:cubicBezTo>
                        <a:cubicBezTo>
                          <a:pt x="432546" y="553009"/>
                          <a:pt x="442281" y="539406"/>
                          <a:pt x="442281" y="523631"/>
                        </a:cubicBezTo>
                        <a:cubicBezTo>
                          <a:pt x="442281" y="511561"/>
                          <a:pt x="469670" y="496935"/>
                          <a:pt x="498656" y="489463"/>
                        </a:cubicBezTo>
                        <a:cubicBezTo>
                          <a:pt x="500981" y="483268"/>
                          <a:pt x="507301" y="475413"/>
                          <a:pt x="522121" y="466344"/>
                        </a:cubicBezTo>
                        <a:cubicBezTo>
                          <a:pt x="560407" y="442714"/>
                          <a:pt x="592953" y="411931"/>
                          <a:pt x="606030" y="381850"/>
                        </a:cubicBezTo>
                        <a:cubicBezTo>
                          <a:pt x="619034" y="351770"/>
                          <a:pt x="650200" y="286627"/>
                          <a:pt x="680131" y="277495"/>
                        </a:cubicBezTo>
                        <a:cubicBezTo>
                          <a:pt x="692408" y="273726"/>
                          <a:pt x="699891" y="264274"/>
                          <a:pt x="707955" y="254886"/>
                        </a:cubicBezTo>
                        <a:cubicBezTo>
                          <a:pt x="692772" y="246967"/>
                          <a:pt x="704250" y="233364"/>
                          <a:pt x="708246" y="207690"/>
                        </a:cubicBezTo>
                        <a:cubicBezTo>
                          <a:pt x="708609" y="205391"/>
                          <a:pt x="709190" y="203283"/>
                          <a:pt x="709917" y="201175"/>
                        </a:cubicBezTo>
                        <a:cubicBezTo>
                          <a:pt x="687686" y="186997"/>
                          <a:pt x="648602" y="166880"/>
                          <a:pt x="628841" y="166880"/>
                        </a:cubicBezTo>
                        <a:cubicBezTo>
                          <a:pt x="603778" y="166880"/>
                          <a:pt x="561642" y="126070"/>
                          <a:pt x="545151" y="129327"/>
                        </a:cubicBezTo>
                        <a:cubicBezTo>
                          <a:pt x="528660" y="132520"/>
                          <a:pt x="505122" y="129583"/>
                          <a:pt x="517036" y="119109"/>
                        </a:cubicBezTo>
                        <a:cubicBezTo>
                          <a:pt x="528950" y="108635"/>
                          <a:pt x="526843" y="93371"/>
                          <a:pt x="515220" y="100332"/>
                        </a:cubicBezTo>
                        <a:cubicBezTo>
                          <a:pt x="503596" y="107294"/>
                          <a:pt x="488340" y="93371"/>
                          <a:pt x="495096" y="72934"/>
                        </a:cubicBezTo>
                        <a:cubicBezTo>
                          <a:pt x="495242" y="72423"/>
                          <a:pt x="495314" y="71848"/>
                          <a:pt x="495459" y="71338"/>
                        </a:cubicBezTo>
                        <a:cubicBezTo>
                          <a:pt x="480857" y="71338"/>
                          <a:pt x="461388" y="71338"/>
                          <a:pt x="449909" y="71338"/>
                        </a:cubicBezTo>
                        <a:cubicBezTo>
                          <a:pt x="429640" y="71338"/>
                          <a:pt x="413730" y="67058"/>
                          <a:pt x="413730" y="5313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4" name="Freeform: Shape 113">
                    <a:extLst>
                      <a:ext uri="{FF2B5EF4-FFF2-40B4-BE49-F238E27FC236}">
                        <a16:creationId xmlns:a16="http://schemas.microsoft.com/office/drawing/2014/main" id="{6B5B7051-62D8-F33C-1EA1-861E4B3B09EB}"/>
                      </a:ext>
                    </a:extLst>
                  </xdr:cNvPr>
                  <xdr:cNvSpPr/>
                </xdr:nvSpPr>
                <xdr:spPr>
                  <a:xfrm>
                    <a:off x="11886870" y="8621066"/>
                    <a:ext cx="711950" cy="618534"/>
                  </a:xfrm>
                  <a:custGeom>
                    <a:avLst/>
                    <a:gdLst>
                      <a:gd name="connsiteX0" fmla="*/ 382347 w 711950"/>
                      <a:gd name="connsiteY0" fmla="*/ 618216 h 618534"/>
                      <a:gd name="connsiteX1" fmla="*/ 381765 w 711950"/>
                      <a:gd name="connsiteY1" fmla="*/ 617705 h 618534"/>
                      <a:gd name="connsiteX2" fmla="*/ 381765 w 711950"/>
                      <a:gd name="connsiteY2" fmla="*/ 617705 h 618534"/>
                      <a:gd name="connsiteX3" fmla="*/ 376099 w 711950"/>
                      <a:gd name="connsiteY3" fmla="*/ 610807 h 618534"/>
                      <a:gd name="connsiteX4" fmla="*/ 376099 w 711950"/>
                      <a:gd name="connsiteY4" fmla="*/ 610807 h 618534"/>
                      <a:gd name="connsiteX5" fmla="*/ 341664 w 711950"/>
                      <a:gd name="connsiteY5" fmla="*/ 594522 h 618534"/>
                      <a:gd name="connsiteX6" fmla="*/ 341664 w 711950"/>
                      <a:gd name="connsiteY6" fmla="*/ 594522 h 618534"/>
                      <a:gd name="connsiteX7" fmla="*/ 321104 w 711950"/>
                      <a:gd name="connsiteY7" fmla="*/ 598673 h 618534"/>
                      <a:gd name="connsiteX8" fmla="*/ 321104 w 711950"/>
                      <a:gd name="connsiteY8" fmla="*/ 598673 h 618534"/>
                      <a:gd name="connsiteX9" fmla="*/ 287105 w 711950"/>
                      <a:gd name="connsiteY9" fmla="*/ 606145 h 618534"/>
                      <a:gd name="connsiteX10" fmla="*/ 287105 w 711950"/>
                      <a:gd name="connsiteY10" fmla="*/ 606145 h 618534"/>
                      <a:gd name="connsiteX11" fmla="*/ 260007 w 711950"/>
                      <a:gd name="connsiteY11" fmla="*/ 578683 h 618534"/>
                      <a:gd name="connsiteX12" fmla="*/ 260007 w 711950"/>
                      <a:gd name="connsiteY12" fmla="*/ 578683 h 618534"/>
                      <a:gd name="connsiteX13" fmla="*/ 244969 w 711950"/>
                      <a:gd name="connsiteY13" fmla="*/ 502747 h 618534"/>
                      <a:gd name="connsiteX14" fmla="*/ 244969 w 711950"/>
                      <a:gd name="connsiteY14" fmla="*/ 502747 h 618534"/>
                      <a:gd name="connsiteX15" fmla="*/ 229132 w 711950"/>
                      <a:gd name="connsiteY15" fmla="*/ 463087 h 618534"/>
                      <a:gd name="connsiteX16" fmla="*/ 229132 w 711950"/>
                      <a:gd name="connsiteY16" fmla="*/ 463087 h 618534"/>
                      <a:gd name="connsiteX17" fmla="*/ 179295 w 711950"/>
                      <a:gd name="connsiteY17" fmla="*/ 443480 h 618534"/>
                      <a:gd name="connsiteX18" fmla="*/ 179295 w 711950"/>
                      <a:gd name="connsiteY18" fmla="*/ 443480 h 618534"/>
                      <a:gd name="connsiteX19" fmla="*/ 162514 w 711950"/>
                      <a:gd name="connsiteY19" fmla="*/ 434411 h 618534"/>
                      <a:gd name="connsiteX20" fmla="*/ 162514 w 711950"/>
                      <a:gd name="connsiteY20" fmla="*/ 434411 h 618534"/>
                      <a:gd name="connsiteX21" fmla="*/ 149292 w 711950"/>
                      <a:gd name="connsiteY21" fmla="*/ 440990 h 618534"/>
                      <a:gd name="connsiteX22" fmla="*/ 149292 w 711950"/>
                      <a:gd name="connsiteY22" fmla="*/ 440990 h 618534"/>
                      <a:gd name="connsiteX23" fmla="*/ 122485 w 711950"/>
                      <a:gd name="connsiteY23" fmla="*/ 448590 h 618534"/>
                      <a:gd name="connsiteX24" fmla="*/ 122485 w 711950"/>
                      <a:gd name="connsiteY24" fmla="*/ 448590 h 618534"/>
                      <a:gd name="connsiteX25" fmla="*/ 100182 w 711950"/>
                      <a:gd name="connsiteY25" fmla="*/ 448078 h 618534"/>
                      <a:gd name="connsiteX26" fmla="*/ 100182 w 711950"/>
                      <a:gd name="connsiteY26" fmla="*/ 448078 h 618534"/>
                      <a:gd name="connsiteX27" fmla="*/ 15401 w 711950"/>
                      <a:gd name="connsiteY27" fmla="*/ 426875 h 618534"/>
                      <a:gd name="connsiteX28" fmla="*/ 15401 w 711950"/>
                      <a:gd name="connsiteY28" fmla="*/ 426875 h 618534"/>
                      <a:gd name="connsiteX29" fmla="*/ 30076 w 711950"/>
                      <a:gd name="connsiteY29" fmla="*/ 351323 h 618534"/>
                      <a:gd name="connsiteX30" fmla="*/ 30076 w 711950"/>
                      <a:gd name="connsiteY30" fmla="*/ 351323 h 618534"/>
                      <a:gd name="connsiteX31" fmla="*/ 19179 w 711950"/>
                      <a:gd name="connsiteY31" fmla="*/ 306234 h 618534"/>
                      <a:gd name="connsiteX32" fmla="*/ 19179 w 711950"/>
                      <a:gd name="connsiteY32" fmla="*/ 306234 h 618534"/>
                      <a:gd name="connsiteX33" fmla="*/ 3632 w 711950"/>
                      <a:gd name="connsiteY33" fmla="*/ 264338 h 618534"/>
                      <a:gd name="connsiteX34" fmla="*/ 3632 w 711950"/>
                      <a:gd name="connsiteY34" fmla="*/ 264338 h 618534"/>
                      <a:gd name="connsiteX35" fmla="*/ 14239 w 711950"/>
                      <a:gd name="connsiteY35" fmla="*/ 257696 h 618534"/>
                      <a:gd name="connsiteX36" fmla="*/ 14239 w 711950"/>
                      <a:gd name="connsiteY36" fmla="*/ 257696 h 618534"/>
                      <a:gd name="connsiteX37" fmla="*/ 24846 w 711950"/>
                      <a:gd name="connsiteY37" fmla="*/ 248500 h 618534"/>
                      <a:gd name="connsiteX38" fmla="*/ 24846 w 711950"/>
                      <a:gd name="connsiteY38" fmla="*/ 248500 h 618534"/>
                      <a:gd name="connsiteX39" fmla="*/ 24918 w 711950"/>
                      <a:gd name="connsiteY39" fmla="*/ 246967 h 618534"/>
                      <a:gd name="connsiteX40" fmla="*/ 24918 w 711950"/>
                      <a:gd name="connsiteY40" fmla="*/ 246967 h 618534"/>
                      <a:gd name="connsiteX41" fmla="*/ 0 w 711950"/>
                      <a:gd name="connsiteY41" fmla="*/ 223848 h 618534"/>
                      <a:gd name="connsiteX42" fmla="*/ 0 w 711950"/>
                      <a:gd name="connsiteY42" fmla="*/ 223848 h 618534"/>
                      <a:gd name="connsiteX43" fmla="*/ 41991 w 711950"/>
                      <a:gd name="connsiteY43" fmla="*/ 157875 h 618534"/>
                      <a:gd name="connsiteX44" fmla="*/ 41991 w 711950"/>
                      <a:gd name="connsiteY44" fmla="*/ 157875 h 618534"/>
                      <a:gd name="connsiteX45" fmla="*/ 59135 w 711950"/>
                      <a:gd name="connsiteY45" fmla="*/ 94968 h 618534"/>
                      <a:gd name="connsiteX46" fmla="*/ 59135 w 711950"/>
                      <a:gd name="connsiteY46" fmla="*/ 94968 h 618534"/>
                      <a:gd name="connsiteX47" fmla="*/ 62041 w 711950"/>
                      <a:gd name="connsiteY47" fmla="*/ 91711 h 618534"/>
                      <a:gd name="connsiteX48" fmla="*/ 62041 w 711950"/>
                      <a:gd name="connsiteY48" fmla="*/ 91711 h 618534"/>
                      <a:gd name="connsiteX49" fmla="*/ 49764 w 711950"/>
                      <a:gd name="connsiteY49" fmla="*/ 65462 h 618534"/>
                      <a:gd name="connsiteX50" fmla="*/ 49764 w 711950"/>
                      <a:gd name="connsiteY50" fmla="*/ 65462 h 618534"/>
                      <a:gd name="connsiteX51" fmla="*/ 47948 w 711950"/>
                      <a:gd name="connsiteY51" fmla="*/ 58309 h 618534"/>
                      <a:gd name="connsiteX52" fmla="*/ 47948 w 711950"/>
                      <a:gd name="connsiteY52" fmla="*/ 58309 h 618534"/>
                      <a:gd name="connsiteX53" fmla="*/ 48238 w 711950"/>
                      <a:gd name="connsiteY53" fmla="*/ 57607 h 618534"/>
                      <a:gd name="connsiteX54" fmla="*/ 48238 w 711950"/>
                      <a:gd name="connsiteY54" fmla="*/ 57607 h 618534"/>
                      <a:gd name="connsiteX55" fmla="*/ 49037 w 711950"/>
                      <a:gd name="connsiteY55" fmla="*/ 57351 h 618534"/>
                      <a:gd name="connsiteX56" fmla="*/ 49037 w 711950"/>
                      <a:gd name="connsiteY56" fmla="*/ 57351 h 618534"/>
                      <a:gd name="connsiteX57" fmla="*/ 57683 w 711950"/>
                      <a:gd name="connsiteY57" fmla="*/ 57990 h 618534"/>
                      <a:gd name="connsiteX58" fmla="*/ 57683 w 711950"/>
                      <a:gd name="connsiteY58" fmla="*/ 57990 h 618534"/>
                      <a:gd name="connsiteX59" fmla="*/ 120668 w 711950"/>
                      <a:gd name="connsiteY59" fmla="*/ 26760 h 618534"/>
                      <a:gd name="connsiteX60" fmla="*/ 120668 w 711950"/>
                      <a:gd name="connsiteY60" fmla="*/ 26760 h 618534"/>
                      <a:gd name="connsiteX61" fmla="*/ 185398 w 711950"/>
                      <a:gd name="connsiteY61" fmla="*/ 1661 h 618534"/>
                      <a:gd name="connsiteX62" fmla="*/ 185398 w 711950"/>
                      <a:gd name="connsiteY62" fmla="*/ 1661 h 618534"/>
                      <a:gd name="connsiteX63" fmla="*/ 194479 w 711950"/>
                      <a:gd name="connsiteY63" fmla="*/ 703 h 618534"/>
                      <a:gd name="connsiteX64" fmla="*/ 194479 w 711950"/>
                      <a:gd name="connsiteY64" fmla="*/ 703 h 618534"/>
                      <a:gd name="connsiteX65" fmla="*/ 289067 w 711950"/>
                      <a:gd name="connsiteY65" fmla="*/ 36531 h 618534"/>
                      <a:gd name="connsiteX66" fmla="*/ 289067 w 711950"/>
                      <a:gd name="connsiteY66" fmla="*/ 36531 h 618534"/>
                      <a:gd name="connsiteX67" fmla="*/ 308464 w 711950"/>
                      <a:gd name="connsiteY67" fmla="*/ 39022 h 618534"/>
                      <a:gd name="connsiteX68" fmla="*/ 308464 w 711950"/>
                      <a:gd name="connsiteY68" fmla="*/ 39022 h 618534"/>
                      <a:gd name="connsiteX69" fmla="*/ 343407 w 711950"/>
                      <a:gd name="connsiteY69" fmla="*/ 26951 h 618534"/>
                      <a:gd name="connsiteX70" fmla="*/ 343407 w 711950"/>
                      <a:gd name="connsiteY70" fmla="*/ 26951 h 618534"/>
                      <a:gd name="connsiteX71" fmla="*/ 352852 w 711950"/>
                      <a:gd name="connsiteY71" fmla="*/ 24524 h 618534"/>
                      <a:gd name="connsiteX72" fmla="*/ 352852 w 711950"/>
                      <a:gd name="connsiteY72" fmla="*/ 24524 h 618534"/>
                      <a:gd name="connsiteX73" fmla="*/ 389684 w 711950"/>
                      <a:gd name="connsiteY73" fmla="*/ 38639 h 618534"/>
                      <a:gd name="connsiteX74" fmla="*/ 389684 w 711950"/>
                      <a:gd name="connsiteY74" fmla="*/ 38639 h 618534"/>
                      <a:gd name="connsiteX75" fmla="*/ 434290 w 711950"/>
                      <a:gd name="connsiteY75" fmla="*/ 0 h 618534"/>
                      <a:gd name="connsiteX76" fmla="*/ 434290 w 711950"/>
                      <a:gd name="connsiteY76" fmla="*/ 0 h 618534"/>
                      <a:gd name="connsiteX77" fmla="*/ 444679 w 711950"/>
                      <a:gd name="connsiteY77" fmla="*/ 16733 h 618534"/>
                      <a:gd name="connsiteX78" fmla="*/ 444679 w 711950"/>
                      <a:gd name="connsiteY78" fmla="*/ 16733 h 618534"/>
                      <a:gd name="connsiteX79" fmla="*/ 444315 w 711950"/>
                      <a:gd name="connsiteY79" fmla="*/ 30336 h 618534"/>
                      <a:gd name="connsiteX80" fmla="*/ 444315 w 711950"/>
                      <a:gd name="connsiteY80" fmla="*/ 30336 h 618534"/>
                      <a:gd name="connsiteX81" fmla="*/ 415619 w 711950"/>
                      <a:gd name="connsiteY81" fmla="*/ 53966 h 618534"/>
                      <a:gd name="connsiteX82" fmla="*/ 415619 w 711950"/>
                      <a:gd name="connsiteY82" fmla="*/ 53966 h 618534"/>
                      <a:gd name="connsiteX83" fmla="*/ 450781 w 711950"/>
                      <a:gd name="connsiteY83" fmla="*/ 71401 h 618534"/>
                      <a:gd name="connsiteX84" fmla="*/ 450781 w 711950"/>
                      <a:gd name="connsiteY84" fmla="*/ 71401 h 618534"/>
                      <a:gd name="connsiteX85" fmla="*/ 496331 w 711950"/>
                      <a:gd name="connsiteY85" fmla="*/ 71401 h 618534"/>
                      <a:gd name="connsiteX86" fmla="*/ 496331 w 711950"/>
                      <a:gd name="connsiteY86" fmla="*/ 71401 h 618534"/>
                      <a:gd name="connsiteX87" fmla="*/ 497058 w 711950"/>
                      <a:gd name="connsiteY87" fmla="*/ 71721 h 618534"/>
                      <a:gd name="connsiteX88" fmla="*/ 497058 w 711950"/>
                      <a:gd name="connsiteY88" fmla="*/ 71721 h 618534"/>
                      <a:gd name="connsiteX89" fmla="*/ 497276 w 711950"/>
                      <a:gd name="connsiteY89" fmla="*/ 72359 h 618534"/>
                      <a:gd name="connsiteX90" fmla="*/ 497276 w 711950"/>
                      <a:gd name="connsiteY90" fmla="*/ 72359 h 618534"/>
                      <a:gd name="connsiteX91" fmla="*/ 496913 w 711950"/>
                      <a:gd name="connsiteY91" fmla="*/ 74020 h 618534"/>
                      <a:gd name="connsiteX92" fmla="*/ 496913 w 711950"/>
                      <a:gd name="connsiteY92" fmla="*/ 74020 h 618534"/>
                      <a:gd name="connsiteX93" fmla="*/ 495314 w 711950"/>
                      <a:gd name="connsiteY93" fmla="*/ 83536 h 618534"/>
                      <a:gd name="connsiteX94" fmla="*/ 495314 w 711950"/>
                      <a:gd name="connsiteY94" fmla="*/ 83536 h 618534"/>
                      <a:gd name="connsiteX95" fmla="*/ 509844 w 711950"/>
                      <a:gd name="connsiteY95" fmla="*/ 102248 h 618534"/>
                      <a:gd name="connsiteX96" fmla="*/ 509844 w 711950"/>
                      <a:gd name="connsiteY96" fmla="*/ 102248 h 618534"/>
                      <a:gd name="connsiteX97" fmla="*/ 515728 w 711950"/>
                      <a:gd name="connsiteY97" fmla="*/ 100588 h 618534"/>
                      <a:gd name="connsiteX98" fmla="*/ 515728 w 711950"/>
                      <a:gd name="connsiteY98" fmla="*/ 100588 h 618534"/>
                      <a:gd name="connsiteX99" fmla="*/ 521468 w 711950"/>
                      <a:gd name="connsiteY99" fmla="*/ 98672 h 618534"/>
                      <a:gd name="connsiteX100" fmla="*/ 521468 w 711950"/>
                      <a:gd name="connsiteY100" fmla="*/ 98672 h 618534"/>
                      <a:gd name="connsiteX101" fmla="*/ 526989 w 711950"/>
                      <a:gd name="connsiteY101" fmla="*/ 105186 h 618534"/>
                      <a:gd name="connsiteX102" fmla="*/ 526989 w 711950"/>
                      <a:gd name="connsiteY102" fmla="*/ 105186 h 618534"/>
                      <a:gd name="connsiteX103" fmla="*/ 518780 w 711950"/>
                      <a:gd name="connsiteY103" fmla="*/ 120578 h 618534"/>
                      <a:gd name="connsiteX104" fmla="*/ 518780 w 711950"/>
                      <a:gd name="connsiteY104" fmla="*/ 120578 h 618534"/>
                      <a:gd name="connsiteX105" fmla="*/ 515801 w 711950"/>
                      <a:gd name="connsiteY105" fmla="*/ 125176 h 618534"/>
                      <a:gd name="connsiteX106" fmla="*/ 515801 w 711950"/>
                      <a:gd name="connsiteY106" fmla="*/ 125176 h 618534"/>
                      <a:gd name="connsiteX107" fmla="*/ 520669 w 711950"/>
                      <a:gd name="connsiteY107" fmla="*/ 129199 h 618534"/>
                      <a:gd name="connsiteX108" fmla="*/ 520669 w 711950"/>
                      <a:gd name="connsiteY108" fmla="*/ 129199 h 618534"/>
                      <a:gd name="connsiteX109" fmla="*/ 533091 w 711950"/>
                      <a:gd name="connsiteY109" fmla="*/ 130732 h 618534"/>
                      <a:gd name="connsiteX110" fmla="*/ 533091 w 711950"/>
                      <a:gd name="connsiteY110" fmla="*/ 130732 h 618534"/>
                      <a:gd name="connsiteX111" fmla="*/ 546095 w 711950"/>
                      <a:gd name="connsiteY111" fmla="*/ 129519 h 618534"/>
                      <a:gd name="connsiteX112" fmla="*/ 546095 w 711950"/>
                      <a:gd name="connsiteY112" fmla="*/ 129519 h 618534"/>
                      <a:gd name="connsiteX113" fmla="*/ 548275 w 711950"/>
                      <a:gd name="connsiteY113" fmla="*/ 129327 h 618534"/>
                      <a:gd name="connsiteX114" fmla="*/ 548275 w 711950"/>
                      <a:gd name="connsiteY114" fmla="*/ 129327 h 618534"/>
                      <a:gd name="connsiteX115" fmla="*/ 630004 w 711950"/>
                      <a:gd name="connsiteY115" fmla="*/ 167135 h 618534"/>
                      <a:gd name="connsiteX116" fmla="*/ 630004 w 711950"/>
                      <a:gd name="connsiteY116" fmla="*/ 167135 h 618534"/>
                      <a:gd name="connsiteX117" fmla="*/ 711588 w 711950"/>
                      <a:gd name="connsiteY117" fmla="*/ 201623 h 618534"/>
                      <a:gd name="connsiteX118" fmla="*/ 711588 w 711950"/>
                      <a:gd name="connsiteY118" fmla="*/ 201623 h 618534"/>
                      <a:gd name="connsiteX119" fmla="*/ 711951 w 711950"/>
                      <a:gd name="connsiteY119" fmla="*/ 202517 h 618534"/>
                      <a:gd name="connsiteX120" fmla="*/ 710352 w 711950"/>
                      <a:gd name="connsiteY120" fmla="*/ 208903 h 618534"/>
                      <a:gd name="connsiteX121" fmla="*/ 710352 w 711950"/>
                      <a:gd name="connsiteY121" fmla="*/ 208903 h 618534"/>
                      <a:gd name="connsiteX122" fmla="*/ 702434 w 711950"/>
                      <a:gd name="connsiteY122" fmla="*/ 244348 h 618534"/>
                      <a:gd name="connsiteX123" fmla="*/ 702434 w 711950"/>
                      <a:gd name="connsiteY123" fmla="*/ 244348 h 618534"/>
                      <a:gd name="connsiteX124" fmla="*/ 709626 w 711950"/>
                      <a:gd name="connsiteY124" fmla="*/ 255333 h 618534"/>
                      <a:gd name="connsiteX125" fmla="*/ 709626 w 711950"/>
                      <a:gd name="connsiteY125" fmla="*/ 255333 h 618534"/>
                      <a:gd name="connsiteX126" fmla="*/ 710062 w 711950"/>
                      <a:gd name="connsiteY126" fmla="*/ 255908 h 618534"/>
                      <a:gd name="connsiteX127" fmla="*/ 710062 w 711950"/>
                      <a:gd name="connsiteY127" fmla="*/ 255908 h 618534"/>
                      <a:gd name="connsiteX128" fmla="*/ 709917 w 711950"/>
                      <a:gd name="connsiteY128" fmla="*/ 256547 h 618534"/>
                      <a:gd name="connsiteX129" fmla="*/ 709917 w 711950"/>
                      <a:gd name="connsiteY129" fmla="*/ 256547 h 618534"/>
                      <a:gd name="connsiteX130" fmla="*/ 681729 w 711950"/>
                      <a:gd name="connsiteY130" fmla="*/ 279410 h 618534"/>
                      <a:gd name="connsiteX131" fmla="*/ 681729 w 711950"/>
                      <a:gd name="connsiteY131" fmla="*/ 279410 h 618534"/>
                      <a:gd name="connsiteX132" fmla="*/ 608137 w 711950"/>
                      <a:gd name="connsiteY132" fmla="*/ 383319 h 618534"/>
                      <a:gd name="connsiteX133" fmla="*/ 608137 w 711950"/>
                      <a:gd name="connsiteY133" fmla="*/ 383319 h 618534"/>
                      <a:gd name="connsiteX134" fmla="*/ 523938 w 711950"/>
                      <a:gd name="connsiteY134" fmla="*/ 468196 h 618534"/>
                      <a:gd name="connsiteX135" fmla="*/ 523938 w 711950"/>
                      <a:gd name="connsiteY135" fmla="*/ 468196 h 618534"/>
                      <a:gd name="connsiteX136" fmla="*/ 500836 w 711950"/>
                      <a:gd name="connsiteY136" fmla="*/ 490932 h 618534"/>
                      <a:gd name="connsiteX137" fmla="*/ 500836 w 711950"/>
                      <a:gd name="connsiteY137" fmla="*/ 490932 h 618534"/>
                      <a:gd name="connsiteX138" fmla="*/ 500254 w 711950"/>
                      <a:gd name="connsiteY138" fmla="*/ 491443 h 618534"/>
                      <a:gd name="connsiteX139" fmla="*/ 444533 w 711950"/>
                      <a:gd name="connsiteY139" fmla="*/ 524845 h 618534"/>
                      <a:gd name="connsiteX140" fmla="*/ 444533 w 711950"/>
                      <a:gd name="connsiteY140" fmla="*/ 524845 h 618534"/>
                      <a:gd name="connsiteX141" fmla="*/ 419179 w 711950"/>
                      <a:gd name="connsiteY141" fmla="*/ 554989 h 618534"/>
                      <a:gd name="connsiteX142" fmla="*/ 419179 w 711950"/>
                      <a:gd name="connsiteY142" fmla="*/ 554989 h 618534"/>
                      <a:gd name="connsiteX143" fmla="*/ 405594 w 711950"/>
                      <a:gd name="connsiteY143" fmla="*/ 568081 h 618534"/>
                      <a:gd name="connsiteX144" fmla="*/ 405594 w 711950"/>
                      <a:gd name="connsiteY144" fmla="*/ 568081 h 618534"/>
                      <a:gd name="connsiteX145" fmla="*/ 402180 w 711950"/>
                      <a:gd name="connsiteY145" fmla="*/ 597140 h 618534"/>
                      <a:gd name="connsiteX146" fmla="*/ 402180 w 711950"/>
                      <a:gd name="connsiteY146" fmla="*/ 597140 h 618534"/>
                      <a:gd name="connsiteX147" fmla="*/ 383799 w 711950"/>
                      <a:gd name="connsiteY147" fmla="*/ 618407 h 618534"/>
                      <a:gd name="connsiteX148" fmla="*/ 383799 w 711950"/>
                      <a:gd name="connsiteY148" fmla="*/ 618407 h 618534"/>
                      <a:gd name="connsiteX149" fmla="*/ 383291 w 711950"/>
                      <a:gd name="connsiteY149" fmla="*/ 618535 h 618534"/>
                      <a:gd name="connsiteX150" fmla="*/ 383291 w 711950"/>
                      <a:gd name="connsiteY150" fmla="*/ 618535 h 618534"/>
                      <a:gd name="connsiteX151" fmla="*/ 382347 w 711950"/>
                      <a:gd name="connsiteY151" fmla="*/ 618216 h 618534"/>
                      <a:gd name="connsiteX152" fmla="*/ 382347 w 711950"/>
                      <a:gd name="connsiteY152" fmla="*/ 618216 h 618534"/>
                      <a:gd name="connsiteX153" fmla="*/ 377116 w 711950"/>
                      <a:gd name="connsiteY153" fmla="*/ 609402 h 618534"/>
                      <a:gd name="connsiteX154" fmla="*/ 383218 w 711950"/>
                      <a:gd name="connsiteY154" fmla="*/ 616172 h 618534"/>
                      <a:gd name="connsiteX155" fmla="*/ 383218 w 711950"/>
                      <a:gd name="connsiteY155" fmla="*/ 616172 h 618534"/>
                      <a:gd name="connsiteX156" fmla="*/ 399782 w 711950"/>
                      <a:gd name="connsiteY156" fmla="*/ 596821 h 618534"/>
                      <a:gd name="connsiteX157" fmla="*/ 399782 w 711950"/>
                      <a:gd name="connsiteY157" fmla="*/ 596821 h 618534"/>
                      <a:gd name="connsiteX158" fmla="*/ 418598 w 711950"/>
                      <a:gd name="connsiteY158" fmla="*/ 553073 h 618534"/>
                      <a:gd name="connsiteX159" fmla="*/ 418598 w 711950"/>
                      <a:gd name="connsiteY159" fmla="*/ 553073 h 618534"/>
                      <a:gd name="connsiteX160" fmla="*/ 442136 w 711950"/>
                      <a:gd name="connsiteY160" fmla="*/ 524525 h 618534"/>
                      <a:gd name="connsiteX161" fmla="*/ 442136 w 711950"/>
                      <a:gd name="connsiteY161" fmla="*/ 524525 h 618534"/>
                      <a:gd name="connsiteX162" fmla="*/ 498729 w 711950"/>
                      <a:gd name="connsiteY162" fmla="*/ 489719 h 618534"/>
                      <a:gd name="connsiteX163" fmla="*/ 498729 w 711950"/>
                      <a:gd name="connsiteY163" fmla="*/ 489719 h 618534"/>
                      <a:gd name="connsiteX164" fmla="*/ 522339 w 711950"/>
                      <a:gd name="connsiteY164" fmla="*/ 466600 h 618534"/>
                      <a:gd name="connsiteX165" fmla="*/ 522339 w 711950"/>
                      <a:gd name="connsiteY165" fmla="*/ 466600 h 618534"/>
                      <a:gd name="connsiteX166" fmla="*/ 605885 w 711950"/>
                      <a:gd name="connsiteY166" fmla="*/ 382489 h 618534"/>
                      <a:gd name="connsiteX167" fmla="*/ 605885 w 711950"/>
                      <a:gd name="connsiteY167" fmla="*/ 382489 h 618534"/>
                      <a:gd name="connsiteX168" fmla="*/ 680567 w 711950"/>
                      <a:gd name="connsiteY168" fmla="*/ 277686 h 618534"/>
                      <a:gd name="connsiteX169" fmla="*/ 680567 w 711950"/>
                      <a:gd name="connsiteY169" fmla="*/ 277686 h 618534"/>
                      <a:gd name="connsiteX170" fmla="*/ 707374 w 711950"/>
                      <a:gd name="connsiteY170" fmla="*/ 256036 h 618534"/>
                      <a:gd name="connsiteX171" fmla="*/ 707374 w 711950"/>
                      <a:gd name="connsiteY171" fmla="*/ 256036 h 618534"/>
                      <a:gd name="connsiteX172" fmla="*/ 700109 w 711950"/>
                      <a:gd name="connsiteY172" fmla="*/ 244157 h 618534"/>
                      <a:gd name="connsiteX173" fmla="*/ 700109 w 711950"/>
                      <a:gd name="connsiteY173" fmla="*/ 244157 h 618534"/>
                      <a:gd name="connsiteX174" fmla="*/ 708028 w 711950"/>
                      <a:gd name="connsiteY174" fmla="*/ 208520 h 618534"/>
                      <a:gd name="connsiteX175" fmla="*/ 708028 w 711950"/>
                      <a:gd name="connsiteY175" fmla="*/ 208520 h 618534"/>
                      <a:gd name="connsiteX176" fmla="*/ 709481 w 711950"/>
                      <a:gd name="connsiteY176" fmla="*/ 202453 h 618534"/>
                      <a:gd name="connsiteX177" fmla="*/ 709481 w 711950"/>
                      <a:gd name="connsiteY177" fmla="*/ 202453 h 618534"/>
                      <a:gd name="connsiteX178" fmla="*/ 629495 w 711950"/>
                      <a:gd name="connsiteY178" fmla="*/ 168604 h 618534"/>
                      <a:gd name="connsiteX179" fmla="*/ 629495 w 711950"/>
                      <a:gd name="connsiteY179" fmla="*/ 168604 h 618534"/>
                      <a:gd name="connsiteX180" fmla="*/ 547766 w 711950"/>
                      <a:gd name="connsiteY180" fmla="*/ 130860 h 618534"/>
                      <a:gd name="connsiteX181" fmla="*/ 547766 w 711950"/>
                      <a:gd name="connsiteY181" fmla="*/ 130860 h 618534"/>
                      <a:gd name="connsiteX182" fmla="*/ 545950 w 711950"/>
                      <a:gd name="connsiteY182" fmla="*/ 131052 h 618534"/>
                      <a:gd name="connsiteX183" fmla="*/ 545950 w 711950"/>
                      <a:gd name="connsiteY183" fmla="*/ 131052 h 618534"/>
                      <a:gd name="connsiteX184" fmla="*/ 532583 w 711950"/>
                      <a:gd name="connsiteY184" fmla="*/ 132265 h 618534"/>
                      <a:gd name="connsiteX185" fmla="*/ 532583 w 711950"/>
                      <a:gd name="connsiteY185" fmla="*/ 132265 h 618534"/>
                      <a:gd name="connsiteX186" fmla="*/ 513549 w 711950"/>
                      <a:gd name="connsiteY186" fmla="*/ 125176 h 618534"/>
                      <a:gd name="connsiteX187" fmla="*/ 513549 w 711950"/>
                      <a:gd name="connsiteY187" fmla="*/ 125176 h 618534"/>
                      <a:gd name="connsiteX188" fmla="*/ 517036 w 711950"/>
                      <a:gd name="connsiteY188" fmla="*/ 119492 h 618534"/>
                      <a:gd name="connsiteX189" fmla="*/ 517036 w 711950"/>
                      <a:gd name="connsiteY189" fmla="*/ 119492 h 618534"/>
                      <a:gd name="connsiteX190" fmla="*/ 524737 w 711950"/>
                      <a:gd name="connsiteY190" fmla="*/ 105186 h 618534"/>
                      <a:gd name="connsiteX191" fmla="*/ 524737 w 711950"/>
                      <a:gd name="connsiteY191" fmla="*/ 105186 h 618534"/>
                      <a:gd name="connsiteX192" fmla="*/ 521032 w 711950"/>
                      <a:gd name="connsiteY192" fmla="*/ 100268 h 618534"/>
                      <a:gd name="connsiteX193" fmla="*/ 521032 w 711950"/>
                      <a:gd name="connsiteY193" fmla="*/ 100268 h 618534"/>
                      <a:gd name="connsiteX194" fmla="*/ 516310 w 711950"/>
                      <a:gd name="connsiteY194" fmla="*/ 101929 h 618534"/>
                      <a:gd name="connsiteX195" fmla="*/ 516310 w 711950"/>
                      <a:gd name="connsiteY195" fmla="*/ 101929 h 618534"/>
                      <a:gd name="connsiteX196" fmla="*/ 509408 w 711950"/>
                      <a:gd name="connsiteY196" fmla="*/ 103845 h 618534"/>
                      <a:gd name="connsiteX197" fmla="*/ 509408 w 711950"/>
                      <a:gd name="connsiteY197" fmla="*/ 103845 h 618534"/>
                      <a:gd name="connsiteX198" fmla="*/ 493062 w 711950"/>
                      <a:gd name="connsiteY198" fmla="*/ 83600 h 618534"/>
                      <a:gd name="connsiteX199" fmla="*/ 493062 w 711950"/>
                      <a:gd name="connsiteY199" fmla="*/ 83600 h 618534"/>
                      <a:gd name="connsiteX200" fmla="*/ 494733 w 711950"/>
                      <a:gd name="connsiteY200" fmla="*/ 73637 h 618534"/>
                      <a:gd name="connsiteX201" fmla="*/ 494733 w 711950"/>
                      <a:gd name="connsiteY201" fmla="*/ 73637 h 618534"/>
                      <a:gd name="connsiteX202" fmla="*/ 494878 w 711950"/>
                      <a:gd name="connsiteY202" fmla="*/ 73062 h 618534"/>
                      <a:gd name="connsiteX203" fmla="*/ 494878 w 711950"/>
                      <a:gd name="connsiteY203" fmla="*/ 73062 h 618534"/>
                      <a:gd name="connsiteX204" fmla="*/ 450418 w 711950"/>
                      <a:gd name="connsiteY204" fmla="*/ 73062 h 618534"/>
                      <a:gd name="connsiteX205" fmla="*/ 450418 w 711950"/>
                      <a:gd name="connsiteY205" fmla="*/ 73062 h 618534"/>
                      <a:gd name="connsiteX206" fmla="*/ 413440 w 711950"/>
                      <a:gd name="connsiteY206" fmla="*/ 53966 h 618534"/>
                      <a:gd name="connsiteX207" fmla="*/ 413440 w 711950"/>
                      <a:gd name="connsiteY207" fmla="*/ 53966 h 618534"/>
                      <a:gd name="connsiteX208" fmla="*/ 442136 w 711950"/>
                      <a:gd name="connsiteY208" fmla="*/ 30336 h 618534"/>
                      <a:gd name="connsiteX209" fmla="*/ 442136 w 711950"/>
                      <a:gd name="connsiteY209" fmla="*/ 30336 h 618534"/>
                      <a:gd name="connsiteX210" fmla="*/ 442499 w 711950"/>
                      <a:gd name="connsiteY210" fmla="*/ 16733 h 618534"/>
                      <a:gd name="connsiteX211" fmla="*/ 442499 w 711950"/>
                      <a:gd name="connsiteY211" fmla="*/ 16733 h 618534"/>
                      <a:gd name="connsiteX212" fmla="*/ 433927 w 711950"/>
                      <a:gd name="connsiteY212" fmla="*/ 1597 h 618534"/>
                      <a:gd name="connsiteX213" fmla="*/ 433927 w 711950"/>
                      <a:gd name="connsiteY213" fmla="*/ 1597 h 618534"/>
                      <a:gd name="connsiteX214" fmla="*/ 389321 w 711950"/>
                      <a:gd name="connsiteY214" fmla="*/ 40235 h 618534"/>
                      <a:gd name="connsiteX215" fmla="*/ 389321 w 711950"/>
                      <a:gd name="connsiteY215" fmla="*/ 40235 h 618534"/>
                      <a:gd name="connsiteX216" fmla="*/ 352488 w 711950"/>
                      <a:gd name="connsiteY216" fmla="*/ 26121 h 618534"/>
                      <a:gd name="connsiteX217" fmla="*/ 352488 w 711950"/>
                      <a:gd name="connsiteY217" fmla="*/ 26121 h 618534"/>
                      <a:gd name="connsiteX218" fmla="*/ 343916 w 711950"/>
                      <a:gd name="connsiteY218" fmla="*/ 28356 h 618534"/>
                      <a:gd name="connsiteX219" fmla="*/ 343916 w 711950"/>
                      <a:gd name="connsiteY219" fmla="*/ 28356 h 618534"/>
                      <a:gd name="connsiteX220" fmla="*/ 308100 w 711950"/>
                      <a:gd name="connsiteY220" fmla="*/ 40618 h 618534"/>
                      <a:gd name="connsiteX221" fmla="*/ 308100 w 711950"/>
                      <a:gd name="connsiteY221" fmla="*/ 40618 h 618534"/>
                      <a:gd name="connsiteX222" fmla="*/ 288267 w 711950"/>
                      <a:gd name="connsiteY222" fmla="*/ 38128 h 618534"/>
                      <a:gd name="connsiteX223" fmla="*/ 288267 w 711950"/>
                      <a:gd name="connsiteY223" fmla="*/ 38128 h 618534"/>
                      <a:gd name="connsiteX224" fmla="*/ 194116 w 711950"/>
                      <a:gd name="connsiteY224" fmla="*/ 2299 h 618534"/>
                      <a:gd name="connsiteX225" fmla="*/ 194116 w 711950"/>
                      <a:gd name="connsiteY225" fmla="*/ 2299 h 618534"/>
                      <a:gd name="connsiteX226" fmla="*/ 185470 w 711950"/>
                      <a:gd name="connsiteY226" fmla="*/ 3193 h 618534"/>
                      <a:gd name="connsiteX227" fmla="*/ 185470 w 711950"/>
                      <a:gd name="connsiteY227" fmla="*/ 3193 h 618534"/>
                      <a:gd name="connsiteX228" fmla="*/ 121903 w 711950"/>
                      <a:gd name="connsiteY228" fmla="*/ 27462 h 618534"/>
                      <a:gd name="connsiteX229" fmla="*/ 121903 w 711950"/>
                      <a:gd name="connsiteY229" fmla="*/ 27462 h 618534"/>
                      <a:gd name="connsiteX230" fmla="*/ 57247 w 711950"/>
                      <a:gd name="connsiteY230" fmla="*/ 59586 h 618534"/>
                      <a:gd name="connsiteX231" fmla="*/ 57247 w 711950"/>
                      <a:gd name="connsiteY231" fmla="*/ 59586 h 618534"/>
                      <a:gd name="connsiteX232" fmla="*/ 49546 w 711950"/>
                      <a:gd name="connsiteY232" fmla="*/ 59139 h 618534"/>
                      <a:gd name="connsiteX233" fmla="*/ 49546 w 711950"/>
                      <a:gd name="connsiteY233" fmla="*/ 59139 h 618534"/>
                      <a:gd name="connsiteX234" fmla="*/ 51072 w 711950"/>
                      <a:gd name="connsiteY234" fmla="*/ 65079 h 618534"/>
                      <a:gd name="connsiteX235" fmla="*/ 51072 w 711950"/>
                      <a:gd name="connsiteY235" fmla="*/ 65079 h 618534"/>
                      <a:gd name="connsiteX236" fmla="*/ 63422 w 711950"/>
                      <a:gd name="connsiteY236" fmla="*/ 91711 h 618534"/>
                      <a:gd name="connsiteX237" fmla="*/ 63422 w 711950"/>
                      <a:gd name="connsiteY237" fmla="*/ 91711 h 618534"/>
                      <a:gd name="connsiteX238" fmla="*/ 59571 w 711950"/>
                      <a:gd name="connsiteY238" fmla="*/ 96373 h 618534"/>
                      <a:gd name="connsiteX239" fmla="*/ 59571 w 711950"/>
                      <a:gd name="connsiteY239" fmla="*/ 96373 h 618534"/>
                      <a:gd name="connsiteX240" fmla="*/ 43371 w 711950"/>
                      <a:gd name="connsiteY240" fmla="*/ 158066 h 618534"/>
                      <a:gd name="connsiteX241" fmla="*/ 43371 w 711950"/>
                      <a:gd name="connsiteY241" fmla="*/ 158066 h 618534"/>
                      <a:gd name="connsiteX242" fmla="*/ 1453 w 711950"/>
                      <a:gd name="connsiteY242" fmla="*/ 223848 h 618534"/>
                      <a:gd name="connsiteX243" fmla="*/ 1453 w 711950"/>
                      <a:gd name="connsiteY243" fmla="*/ 223848 h 618534"/>
                      <a:gd name="connsiteX244" fmla="*/ 26371 w 711950"/>
                      <a:gd name="connsiteY244" fmla="*/ 246967 h 618534"/>
                      <a:gd name="connsiteX245" fmla="*/ 26371 w 711950"/>
                      <a:gd name="connsiteY245" fmla="*/ 246967 h 618534"/>
                      <a:gd name="connsiteX246" fmla="*/ 26226 w 711950"/>
                      <a:gd name="connsiteY246" fmla="*/ 248691 h 618534"/>
                      <a:gd name="connsiteX247" fmla="*/ 26226 w 711950"/>
                      <a:gd name="connsiteY247" fmla="*/ 248691 h 618534"/>
                      <a:gd name="connsiteX248" fmla="*/ 14094 w 711950"/>
                      <a:gd name="connsiteY248" fmla="*/ 259293 h 618534"/>
                      <a:gd name="connsiteX249" fmla="*/ 14094 w 711950"/>
                      <a:gd name="connsiteY249" fmla="*/ 259293 h 618534"/>
                      <a:gd name="connsiteX250" fmla="*/ 5013 w 711950"/>
                      <a:gd name="connsiteY250" fmla="*/ 264402 h 618534"/>
                      <a:gd name="connsiteX251" fmla="*/ 5013 w 711950"/>
                      <a:gd name="connsiteY251" fmla="*/ 264402 h 618534"/>
                      <a:gd name="connsiteX252" fmla="*/ 19615 w 711950"/>
                      <a:gd name="connsiteY252" fmla="*/ 304893 h 618534"/>
                      <a:gd name="connsiteX253" fmla="*/ 19615 w 711950"/>
                      <a:gd name="connsiteY253" fmla="*/ 304893 h 618534"/>
                      <a:gd name="connsiteX254" fmla="*/ 31529 w 711950"/>
                      <a:gd name="connsiteY254" fmla="*/ 351387 h 618534"/>
                      <a:gd name="connsiteX255" fmla="*/ 31529 w 711950"/>
                      <a:gd name="connsiteY255" fmla="*/ 351387 h 618534"/>
                      <a:gd name="connsiteX256" fmla="*/ 16854 w 711950"/>
                      <a:gd name="connsiteY256" fmla="*/ 426939 h 618534"/>
                      <a:gd name="connsiteX257" fmla="*/ 16854 w 711950"/>
                      <a:gd name="connsiteY257" fmla="*/ 426939 h 618534"/>
                      <a:gd name="connsiteX258" fmla="*/ 50563 w 711950"/>
                      <a:gd name="connsiteY258" fmla="*/ 441756 h 618534"/>
                      <a:gd name="connsiteX259" fmla="*/ 50563 w 711950"/>
                      <a:gd name="connsiteY259" fmla="*/ 441756 h 618534"/>
                      <a:gd name="connsiteX260" fmla="*/ 99818 w 711950"/>
                      <a:gd name="connsiteY260" fmla="*/ 446546 h 618534"/>
                      <a:gd name="connsiteX261" fmla="*/ 99818 w 711950"/>
                      <a:gd name="connsiteY261" fmla="*/ 446546 h 618534"/>
                      <a:gd name="connsiteX262" fmla="*/ 122121 w 711950"/>
                      <a:gd name="connsiteY262" fmla="*/ 447121 h 618534"/>
                      <a:gd name="connsiteX263" fmla="*/ 122121 w 711950"/>
                      <a:gd name="connsiteY263" fmla="*/ 447121 h 618534"/>
                      <a:gd name="connsiteX264" fmla="*/ 147621 w 711950"/>
                      <a:gd name="connsiteY264" fmla="*/ 440032 h 618534"/>
                      <a:gd name="connsiteX265" fmla="*/ 147621 w 711950"/>
                      <a:gd name="connsiteY265" fmla="*/ 440032 h 618534"/>
                      <a:gd name="connsiteX266" fmla="*/ 162150 w 711950"/>
                      <a:gd name="connsiteY266" fmla="*/ 433006 h 618534"/>
                      <a:gd name="connsiteX267" fmla="*/ 162150 w 711950"/>
                      <a:gd name="connsiteY267" fmla="*/ 433006 h 618534"/>
                      <a:gd name="connsiteX268" fmla="*/ 180240 w 711950"/>
                      <a:gd name="connsiteY268" fmla="*/ 442586 h 618534"/>
                      <a:gd name="connsiteX269" fmla="*/ 180240 w 711950"/>
                      <a:gd name="connsiteY269" fmla="*/ 442586 h 618534"/>
                      <a:gd name="connsiteX270" fmla="*/ 230585 w 711950"/>
                      <a:gd name="connsiteY270" fmla="*/ 463087 h 618534"/>
                      <a:gd name="connsiteX271" fmla="*/ 230585 w 711950"/>
                      <a:gd name="connsiteY271" fmla="*/ 463087 h 618534"/>
                      <a:gd name="connsiteX272" fmla="*/ 246495 w 711950"/>
                      <a:gd name="connsiteY272" fmla="*/ 502939 h 618534"/>
                      <a:gd name="connsiteX273" fmla="*/ 246495 w 711950"/>
                      <a:gd name="connsiteY273" fmla="*/ 502939 h 618534"/>
                      <a:gd name="connsiteX274" fmla="*/ 261533 w 711950"/>
                      <a:gd name="connsiteY274" fmla="*/ 578747 h 618534"/>
                      <a:gd name="connsiteX275" fmla="*/ 261533 w 711950"/>
                      <a:gd name="connsiteY275" fmla="*/ 578747 h 618534"/>
                      <a:gd name="connsiteX276" fmla="*/ 286814 w 711950"/>
                      <a:gd name="connsiteY276" fmla="*/ 604804 h 618534"/>
                      <a:gd name="connsiteX277" fmla="*/ 286814 w 711950"/>
                      <a:gd name="connsiteY277" fmla="*/ 604804 h 618534"/>
                      <a:gd name="connsiteX278" fmla="*/ 320160 w 711950"/>
                      <a:gd name="connsiteY278" fmla="*/ 597459 h 618534"/>
                      <a:gd name="connsiteX279" fmla="*/ 320160 w 711950"/>
                      <a:gd name="connsiteY279" fmla="*/ 597459 h 618534"/>
                      <a:gd name="connsiteX280" fmla="*/ 341373 w 711950"/>
                      <a:gd name="connsiteY280" fmla="*/ 593180 h 618534"/>
                      <a:gd name="connsiteX281" fmla="*/ 341373 w 711950"/>
                      <a:gd name="connsiteY281" fmla="*/ 593180 h 618534"/>
                      <a:gd name="connsiteX282" fmla="*/ 377116 w 711950"/>
                      <a:gd name="connsiteY282" fmla="*/ 609402 h 618534"/>
                      <a:gd name="connsiteX283" fmla="*/ 377116 w 711950"/>
                      <a:gd name="connsiteY283" fmla="*/ 609402 h 6185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Lst>
                    <a:rect l="l" t="t" r="r" b="b"/>
                    <a:pathLst>
                      <a:path w="711950" h="618534">
                        <a:moveTo>
                          <a:pt x="382347" y="618216"/>
                        </a:moveTo>
                        <a:cubicBezTo>
                          <a:pt x="382056" y="618152"/>
                          <a:pt x="381838" y="617960"/>
                          <a:pt x="381765" y="617705"/>
                        </a:cubicBezTo>
                        <a:lnTo>
                          <a:pt x="381765" y="617705"/>
                        </a:lnTo>
                        <a:cubicBezTo>
                          <a:pt x="380676" y="614703"/>
                          <a:pt x="378859" y="612340"/>
                          <a:pt x="376099" y="610807"/>
                        </a:cubicBezTo>
                        <a:lnTo>
                          <a:pt x="376099" y="610807"/>
                        </a:lnTo>
                        <a:cubicBezTo>
                          <a:pt x="363821" y="603974"/>
                          <a:pt x="357138" y="594522"/>
                          <a:pt x="341664" y="594522"/>
                        </a:cubicBezTo>
                        <a:lnTo>
                          <a:pt x="341664" y="594522"/>
                        </a:lnTo>
                        <a:cubicBezTo>
                          <a:pt x="336215" y="594522"/>
                          <a:pt x="329532" y="595735"/>
                          <a:pt x="321104" y="598673"/>
                        </a:cubicBezTo>
                        <a:lnTo>
                          <a:pt x="321104" y="598673"/>
                        </a:lnTo>
                        <a:cubicBezTo>
                          <a:pt x="308318" y="603143"/>
                          <a:pt x="296767" y="606145"/>
                          <a:pt x="287105" y="606145"/>
                        </a:cubicBezTo>
                        <a:lnTo>
                          <a:pt x="287105" y="606145"/>
                        </a:lnTo>
                        <a:cubicBezTo>
                          <a:pt x="271994" y="606209"/>
                          <a:pt x="261606" y="598481"/>
                          <a:pt x="260007" y="578683"/>
                        </a:cubicBezTo>
                        <a:lnTo>
                          <a:pt x="260007" y="578683"/>
                        </a:lnTo>
                        <a:cubicBezTo>
                          <a:pt x="257174" y="546623"/>
                          <a:pt x="244969" y="528740"/>
                          <a:pt x="244969" y="502747"/>
                        </a:cubicBezTo>
                        <a:lnTo>
                          <a:pt x="244969" y="502747"/>
                        </a:lnTo>
                        <a:cubicBezTo>
                          <a:pt x="244969" y="477265"/>
                          <a:pt x="231457" y="476690"/>
                          <a:pt x="229132" y="463087"/>
                        </a:cubicBezTo>
                        <a:lnTo>
                          <a:pt x="229132" y="463087"/>
                        </a:lnTo>
                        <a:cubicBezTo>
                          <a:pt x="227897" y="451336"/>
                          <a:pt x="192663" y="454784"/>
                          <a:pt x="179295" y="443480"/>
                        </a:cubicBezTo>
                        <a:lnTo>
                          <a:pt x="179295" y="443480"/>
                        </a:lnTo>
                        <a:cubicBezTo>
                          <a:pt x="172394" y="437413"/>
                          <a:pt x="167308" y="434347"/>
                          <a:pt x="162514" y="434411"/>
                        </a:cubicBezTo>
                        <a:lnTo>
                          <a:pt x="162514" y="434411"/>
                        </a:lnTo>
                        <a:cubicBezTo>
                          <a:pt x="158591" y="434411"/>
                          <a:pt x="154450" y="436455"/>
                          <a:pt x="149292" y="440990"/>
                        </a:cubicBezTo>
                        <a:lnTo>
                          <a:pt x="149292" y="440990"/>
                        </a:lnTo>
                        <a:cubicBezTo>
                          <a:pt x="142100" y="447312"/>
                          <a:pt x="132873" y="448590"/>
                          <a:pt x="122485" y="448590"/>
                        </a:cubicBezTo>
                        <a:lnTo>
                          <a:pt x="122485" y="448590"/>
                        </a:lnTo>
                        <a:cubicBezTo>
                          <a:pt x="115583" y="448590"/>
                          <a:pt x="108100" y="448078"/>
                          <a:pt x="100182" y="448078"/>
                        </a:cubicBezTo>
                        <a:lnTo>
                          <a:pt x="100182" y="448078"/>
                        </a:lnTo>
                        <a:cubicBezTo>
                          <a:pt x="79985" y="447759"/>
                          <a:pt x="16346" y="442650"/>
                          <a:pt x="15401" y="426875"/>
                        </a:cubicBezTo>
                        <a:lnTo>
                          <a:pt x="15401" y="426875"/>
                        </a:lnTo>
                        <a:cubicBezTo>
                          <a:pt x="15474" y="412186"/>
                          <a:pt x="30076" y="384086"/>
                          <a:pt x="30076" y="351323"/>
                        </a:cubicBezTo>
                        <a:lnTo>
                          <a:pt x="30076" y="351323"/>
                        </a:lnTo>
                        <a:cubicBezTo>
                          <a:pt x="30076" y="318368"/>
                          <a:pt x="25427" y="309044"/>
                          <a:pt x="19179" y="306234"/>
                        </a:cubicBezTo>
                        <a:lnTo>
                          <a:pt x="19179" y="306234"/>
                        </a:lnTo>
                        <a:cubicBezTo>
                          <a:pt x="11478" y="302274"/>
                          <a:pt x="3850" y="274748"/>
                          <a:pt x="3632" y="264338"/>
                        </a:cubicBezTo>
                        <a:lnTo>
                          <a:pt x="3632" y="264338"/>
                        </a:lnTo>
                        <a:cubicBezTo>
                          <a:pt x="3632" y="258590"/>
                          <a:pt x="9444" y="258399"/>
                          <a:pt x="14239" y="257696"/>
                        </a:cubicBezTo>
                        <a:lnTo>
                          <a:pt x="14239" y="257696"/>
                        </a:lnTo>
                        <a:cubicBezTo>
                          <a:pt x="19252" y="256866"/>
                          <a:pt x="23756" y="255844"/>
                          <a:pt x="24846" y="248500"/>
                        </a:cubicBezTo>
                        <a:lnTo>
                          <a:pt x="24846" y="248500"/>
                        </a:lnTo>
                        <a:cubicBezTo>
                          <a:pt x="24918" y="247925"/>
                          <a:pt x="24991" y="247414"/>
                          <a:pt x="24918" y="246967"/>
                        </a:cubicBezTo>
                        <a:lnTo>
                          <a:pt x="24918" y="246967"/>
                        </a:lnTo>
                        <a:cubicBezTo>
                          <a:pt x="25572" y="234577"/>
                          <a:pt x="581" y="238665"/>
                          <a:pt x="0" y="223848"/>
                        </a:cubicBezTo>
                        <a:lnTo>
                          <a:pt x="0" y="223848"/>
                        </a:lnTo>
                        <a:cubicBezTo>
                          <a:pt x="218" y="208839"/>
                          <a:pt x="40102" y="172756"/>
                          <a:pt x="41991" y="157875"/>
                        </a:cubicBezTo>
                        <a:lnTo>
                          <a:pt x="41991" y="157875"/>
                        </a:lnTo>
                        <a:cubicBezTo>
                          <a:pt x="44243" y="142356"/>
                          <a:pt x="48892" y="100141"/>
                          <a:pt x="59135" y="94968"/>
                        </a:cubicBezTo>
                        <a:lnTo>
                          <a:pt x="59135" y="94968"/>
                        </a:lnTo>
                        <a:cubicBezTo>
                          <a:pt x="61388" y="93882"/>
                          <a:pt x="61969" y="92988"/>
                          <a:pt x="62041" y="91711"/>
                        </a:cubicBezTo>
                        <a:lnTo>
                          <a:pt x="62041" y="91711"/>
                        </a:lnTo>
                        <a:cubicBezTo>
                          <a:pt x="62187" y="87751"/>
                          <a:pt x="54050" y="79895"/>
                          <a:pt x="49764" y="65462"/>
                        </a:cubicBezTo>
                        <a:lnTo>
                          <a:pt x="49764" y="65462"/>
                        </a:lnTo>
                        <a:cubicBezTo>
                          <a:pt x="49037" y="62971"/>
                          <a:pt x="48456" y="60608"/>
                          <a:pt x="47948" y="58309"/>
                        </a:cubicBezTo>
                        <a:lnTo>
                          <a:pt x="47948" y="58309"/>
                        </a:lnTo>
                        <a:cubicBezTo>
                          <a:pt x="47875" y="58054"/>
                          <a:pt x="48020" y="57798"/>
                          <a:pt x="48238" y="57607"/>
                        </a:cubicBezTo>
                        <a:lnTo>
                          <a:pt x="48238" y="57607"/>
                        </a:lnTo>
                        <a:cubicBezTo>
                          <a:pt x="48456" y="57415"/>
                          <a:pt x="48747" y="57351"/>
                          <a:pt x="49037" y="57351"/>
                        </a:cubicBezTo>
                        <a:lnTo>
                          <a:pt x="49037" y="57351"/>
                        </a:lnTo>
                        <a:cubicBezTo>
                          <a:pt x="51871" y="57798"/>
                          <a:pt x="54777" y="57990"/>
                          <a:pt x="57683" y="57990"/>
                        </a:cubicBezTo>
                        <a:lnTo>
                          <a:pt x="57683" y="57990"/>
                        </a:lnTo>
                        <a:cubicBezTo>
                          <a:pt x="83909" y="58054"/>
                          <a:pt x="112822" y="41321"/>
                          <a:pt x="120668" y="26760"/>
                        </a:cubicBezTo>
                        <a:lnTo>
                          <a:pt x="120668" y="26760"/>
                        </a:lnTo>
                        <a:cubicBezTo>
                          <a:pt x="131711" y="6642"/>
                          <a:pt x="153287" y="8622"/>
                          <a:pt x="185398" y="1661"/>
                        </a:cubicBezTo>
                        <a:lnTo>
                          <a:pt x="185398" y="1661"/>
                        </a:lnTo>
                        <a:cubicBezTo>
                          <a:pt x="188376" y="1022"/>
                          <a:pt x="191355" y="703"/>
                          <a:pt x="194479" y="703"/>
                        </a:cubicBezTo>
                        <a:lnTo>
                          <a:pt x="194479" y="703"/>
                        </a:lnTo>
                        <a:cubicBezTo>
                          <a:pt x="225863" y="767"/>
                          <a:pt x="262768" y="30847"/>
                          <a:pt x="289067" y="36531"/>
                        </a:cubicBezTo>
                        <a:lnTo>
                          <a:pt x="289067" y="36531"/>
                        </a:lnTo>
                        <a:cubicBezTo>
                          <a:pt x="296985" y="38255"/>
                          <a:pt x="303160" y="39022"/>
                          <a:pt x="308464" y="39022"/>
                        </a:cubicBezTo>
                        <a:lnTo>
                          <a:pt x="308464" y="39022"/>
                        </a:lnTo>
                        <a:cubicBezTo>
                          <a:pt x="322630" y="39022"/>
                          <a:pt x="329895" y="33657"/>
                          <a:pt x="343407" y="26951"/>
                        </a:cubicBezTo>
                        <a:lnTo>
                          <a:pt x="343407" y="26951"/>
                        </a:lnTo>
                        <a:cubicBezTo>
                          <a:pt x="346822" y="25227"/>
                          <a:pt x="349946" y="24524"/>
                          <a:pt x="352852" y="24524"/>
                        </a:cubicBezTo>
                        <a:lnTo>
                          <a:pt x="352852" y="24524"/>
                        </a:lnTo>
                        <a:cubicBezTo>
                          <a:pt x="366291" y="24716"/>
                          <a:pt x="374718" y="38766"/>
                          <a:pt x="389684" y="38639"/>
                        </a:cubicBezTo>
                        <a:lnTo>
                          <a:pt x="389684" y="38639"/>
                        </a:lnTo>
                        <a:cubicBezTo>
                          <a:pt x="407628" y="38958"/>
                          <a:pt x="420778" y="575"/>
                          <a:pt x="434290" y="0"/>
                        </a:cubicBezTo>
                        <a:lnTo>
                          <a:pt x="434290" y="0"/>
                        </a:lnTo>
                        <a:cubicBezTo>
                          <a:pt x="443371" y="64"/>
                          <a:pt x="444679" y="8047"/>
                          <a:pt x="444679" y="16733"/>
                        </a:cubicBezTo>
                        <a:lnTo>
                          <a:pt x="444679" y="16733"/>
                        </a:lnTo>
                        <a:cubicBezTo>
                          <a:pt x="444679" y="21140"/>
                          <a:pt x="444315" y="25929"/>
                          <a:pt x="444315" y="30336"/>
                        </a:cubicBezTo>
                        <a:lnTo>
                          <a:pt x="444315" y="30336"/>
                        </a:lnTo>
                        <a:cubicBezTo>
                          <a:pt x="443589" y="44834"/>
                          <a:pt x="414966" y="41065"/>
                          <a:pt x="415619" y="53966"/>
                        </a:cubicBezTo>
                        <a:lnTo>
                          <a:pt x="415619" y="53966"/>
                        </a:lnTo>
                        <a:cubicBezTo>
                          <a:pt x="415619" y="67186"/>
                          <a:pt x="430585" y="71401"/>
                          <a:pt x="450781" y="71401"/>
                        </a:cubicBezTo>
                        <a:lnTo>
                          <a:pt x="450781" y="71401"/>
                        </a:lnTo>
                        <a:cubicBezTo>
                          <a:pt x="462259" y="71401"/>
                          <a:pt x="481729" y="71401"/>
                          <a:pt x="496331" y="71401"/>
                        </a:cubicBezTo>
                        <a:lnTo>
                          <a:pt x="496331" y="71401"/>
                        </a:lnTo>
                        <a:cubicBezTo>
                          <a:pt x="496622" y="71401"/>
                          <a:pt x="496840" y="71529"/>
                          <a:pt x="497058" y="71721"/>
                        </a:cubicBezTo>
                        <a:lnTo>
                          <a:pt x="497058" y="71721"/>
                        </a:lnTo>
                        <a:cubicBezTo>
                          <a:pt x="497203" y="71912"/>
                          <a:pt x="497276" y="72104"/>
                          <a:pt x="497276" y="72359"/>
                        </a:cubicBezTo>
                        <a:lnTo>
                          <a:pt x="497276" y="72359"/>
                        </a:lnTo>
                        <a:cubicBezTo>
                          <a:pt x="497130" y="72870"/>
                          <a:pt x="497130" y="73445"/>
                          <a:pt x="496913" y="74020"/>
                        </a:cubicBezTo>
                        <a:lnTo>
                          <a:pt x="496913" y="74020"/>
                        </a:lnTo>
                        <a:cubicBezTo>
                          <a:pt x="495823" y="77405"/>
                          <a:pt x="495314" y="80598"/>
                          <a:pt x="495314" y="83536"/>
                        </a:cubicBezTo>
                        <a:lnTo>
                          <a:pt x="495314" y="83536"/>
                        </a:lnTo>
                        <a:cubicBezTo>
                          <a:pt x="495314" y="94904"/>
                          <a:pt x="502652" y="102184"/>
                          <a:pt x="509844" y="102248"/>
                        </a:cubicBezTo>
                        <a:lnTo>
                          <a:pt x="509844" y="102248"/>
                        </a:lnTo>
                        <a:cubicBezTo>
                          <a:pt x="511806" y="102248"/>
                          <a:pt x="513767" y="101674"/>
                          <a:pt x="515728" y="100588"/>
                        </a:cubicBezTo>
                        <a:lnTo>
                          <a:pt x="515728" y="100588"/>
                        </a:lnTo>
                        <a:cubicBezTo>
                          <a:pt x="517835" y="99311"/>
                          <a:pt x="519724" y="98672"/>
                          <a:pt x="521468" y="98672"/>
                        </a:cubicBezTo>
                        <a:lnTo>
                          <a:pt x="521468" y="98672"/>
                        </a:lnTo>
                        <a:cubicBezTo>
                          <a:pt x="525173" y="98672"/>
                          <a:pt x="526989" y="101674"/>
                          <a:pt x="526989" y="105186"/>
                        </a:cubicBezTo>
                        <a:lnTo>
                          <a:pt x="526989" y="105186"/>
                        </a:lnTo>
                        <a:cubicBezTo>
                          <a:pt x="526989" y="109657"/>
                          <a:pt x="524373" y="115660"/>
                          <a:pt x="518780" y="120578"/>
                        </a:cubicBezTo>
                        <a:lnTo>
                          <a:pt x="518780" y="120578"/>
                        </a:lnTo>
                        <a:cubicBezTo>
                          <a:pt x="516600" y="122494"/>
                          <a:pt x="515801" y="124026"/>
                          <a:pt x="515801" y="125176"/>
                        </a:cubicBezTo>
                        <a:lnTo>
                          <a:pt x="515801" y="125176"/>
                        </a:lnTo>
                        <a:cubicBezTo>
                          <a:pt x="515801" y="126773"/>
                          <a:pt x="517399" y="128178"/>
                          <a:pt x="520669" y="129199"/>
                        </a:cubicBezTo>
                        <a:lnTo>
                          <a:pt x="520669" y="129199"/>
                        </a:lnTo>
                        <a:cubicBezTo>
                          <a:pt x="523865" y="130157"/>
                          <a:pt x="528297" y="130732"/>
                          <a:pt x="533091" y="130732"/>
                        </a:cubicBezTo>
                        <a:lnTo>
                          <a:pt x="533091" y="130732"/>
                        </a:lnTo>
                        <a:cubicBezTo>
                          <a:pt x="537450" y="130732"/>
                          <a:pt x="542027" y="130285"/>
                          <a:pt x="546095" y="129519"/>
                        </a:cubicBezTo>
                        <a:lnTo>
                          <a:pt x="546095" y="129519"/>
                        </a:lnTo>
                        <a:cubicBezTo>
                          <a:pt x="546822" y="129391"/>
                          <a:pt x="547548" y="129327"/>
                          <a:pt x="548275" y="129327"/>
                        </a:cubicBezTo>
                        <a:lnTo>
                          <a:pt x="548275" y="129327"/>
                        </a:lnTo>
                        <a:cubicBezTo>
                          <a:pt x="566800" y="129583"/>
                          <a:pt x="606611" y="167263"/>
                          <a:pt x="630004" y="167135"/>
                        </a:cubicBezTo>
                        <a:lnTo>
                          <a:pt x="630004" y="167135"/>
                        </a:lnTo>
                        <a:cubicBezTo>
                          <a:pt x="650273" y="167199"/>
                          <a:pt x="689212" y="187381"/>
                          <a:pt x="711588" y="201623"/>
                        </a:cubicBezTo>
                        <a:lnTo>
                          <a:pt x="711588" y="201623"/>
                        </a:lnTo>
                        <a:lnTo>
                          <a:pt x="711951" y="202517"/>
                        </a:lnTo>
                        <a:cubicBezTo>
                          <a:pt x="711297" y="204561"/>
                          <a:pt x="710716" y="206668"/>
                          <a:pt x="710352" y="208903"/>
                        </a:cubicBezTo>
                        <a:lnTo>
                          <a:pt x="710352" y="208903"/>
                        </a:lnTo>
                        <a:cubicBezTo>
                          <a:pt x="707810" y="224997"/>
                          <a:pt x="702434" y="236429"/>
                          <a:pt x="702434" y="244348"/>
                        </a:cubicBezTo>
                        <a:lnTo>
                          <a:pt x="702434" y="244348"/>
                        </a:lnTo>
                        <a:cubicBezTo>
                          <a:pt x="702507" y="249074"/>
                          <a:pt x="704177" y="252396"/>
                          <a:pt x="709626" y="255333"/>
                        </a:cubicBezTo>
                        <a:lnTo>
                          <a:pt x="709626" y="255333"/>
                        </a:lnTo>
                        <a:cubicBezTo>
                          <a:pt x="709844" y="255461"/>
                          <a:pt x="709989" y="255653"/>
                          <a:pt x="710062" y="255908"/>
                        </a:cubicBezTo>
                        <a:lnTo>
                          <a:pt x="710062" y="255908"/>
                        </a:lnTo>
                        <a:cubicBezTo>
                          <a:pt x="710135" y="256164"/>
                          <a:pt x="710062" y="256355"/>
                          <a:pt x="709917" y="256547"/>
                        </a:cubicBezTo>
                        <a:lnTo>
                          <a:pt x="709917" y="256547"/>
                        </a:lnTo>
                        <a:cubicBezTo>
                          <a:pt x="701853" y="265935"/>
                          <a:pt x="694297" y="275579"/>
                          <a:pt x="681729" y="279410"/>
                        </a:cubicBezTo>
                        <a:lnTo>
                          <a:pt x="681729" y="279410"/>
                        </a:lnTo>
                        <a:cubicBezTo>
                          <a:pt x="652597" y="288096"/>
                          <a:pt x="621068" y="353303"/>
                          <a:pt x="608137" y="383319"/>
                        </a:cubicBezTo>
                        <a:lnTo>
                          <a:pt x="608137" y="383319"/>
                        </a:lnTo>
                        <a:cubicBezTo>
                          <a:pt x="594987" y="413655"/>
                          <a:pt x="562296" y="444502"/>
                          <a:pt x="523938" y="468196"/>
                        </a:cubicBezTo>
                        <a:lnTo>
                          <a:pt x="523938" y="468196"/>
                        </a:lnTo>
                        <a:cubicBezTo>
                          <a:pt x="509263" y="477265"/>
                          <a:pt x="503015" y="484993"/>
                          <a:pt x="500836" y="490932"/>
                        </a:cubicBezTo>
                        <a:lnTo>
                          <a:pt x="500836" y="490932"/>
                        </a:lnTo>
                        <a:lnTo>
                          <a:pt x="500254" y="491443"/>
                        </a:lnTo>
                        <a:cubicBezTo>
                          <a:pt x="471413" y="498724"/>
                          <a:pt x="444243" y="513668"/>
                          <a:pt x="444533" y="524845"/>
                        </a:cubicBezTo>
                        <a:lnTo>
                          <a:pt x="444533" y="524845"/>
                        </a:lnTo>
                        <a:cubicBezTo>
                          <a:pt x="444533" y="540811"/>
                          <a:pt x="434581" y="554925"/>
                          <a:pt x="419179" y="554989"/>
                        </a:cubicBezTo>
                        <a:lnTo>
                          <a:pt x="419179" y="554989"/>
                        </a:lnTo>
                        <a:cubicBezTo>
                          <a:pt x="412496" y="554989"/>
                          <a:pt x="408282" y="560034"/>
                          <a:pt x="405594" y="568081"/>
                        </a:cubicBezTo>
                        <a:lnTo>
                          <a:pt x="405594" y="568081"/>
                        </a:lnTo>
                        <a:cubicBezTo>
                          <a:pt x="402979" y="576064"/>
                          <a:pt x="402180" y="586794"/>
                          <a:pt x="402180" y="597140"/>
                        </a:cubicBezTo>
                        <a:lnTo>
                          <a:pt x="402180" y="597140"/>
                        </a:lnTo>
                        <a:cubicBezTo>
                          <a:pt x="402107" y="605634"/>
                          <a:pt x="393752" y="612723"/>
                          <a:pt x="383799" y="618407"/>
                        </a:cubicBezTo>
                        <a:lnTo>
                          <a:pt x="383799" y="618407"/>
                        </a:lnTo>
                        <a:cubicBezTo>
                          <a:pt x="383654" y="618471"/>
                          <a:pt x="383509" y="618535"/>
                          <a:pt x="383291" y="618535"/>
                        </a:cubicBezTo>
                        <a:lnTo>
                          <a:pt x="383291" y="618535"/>
                        </a:lnTo>
                        <a:cubicBezTo>
                          <a:pt x="382565" y="618216"/>
                          <a:pt x="382492" y="618216"/>
                          <a:pt x="382347" y="618216"/>
                        </a:cubicBezTo>
                        <a:lnTo>
                          <a:pt x="382347" y="618216"/>
                        </a:lnTo>
                        <a:close/>
                        <a:moveTo>
                          <a:pt x="377116" y="609402"/>
                        </a:moveTo>
                        <a:cubicBezTo>
                          <a:pt x="380022" y="610999"/>
                          <a:pt x="381983" y="613362"/>
                          <a:pt x="383218" y="616172"/>
                        </a:cubicBezTo>
                        <a:lnTo>
                          <a:pt x="383218" y="616172"/>
                        </a:lnTo>
                        <a:cubicBezTo>
                          <a:pt x="392590" y="610743"/>
                          <a:pt x="399855" y="603974"/>
                          <a:pt x="399782" y="596821"/>
                        </a:cubicBezTo>
                        <a:lnTo>
                          <a:pt x="399782" y="596821"/>
                        </a:lnTo>
                        <a:cubicBezTo>
                          <a:pt x="399927" y="576064"/>
                          <a:pt x="402688" y="553392"/>
                          <a:pt x="418598" y="553073"/>
                        </a:cubicBezTo>
                        <a:lnTo>
                          <a:pt x="418598" y="553073"/>
                        </a:lnTo>
                        <a:cubicBezTo>
                          <a:pt x="432546" y="553073"/>
                          <a:pt x="442136" y="540045"/>
                          <a:pt x="442136" y="524525"/>
                        </a:cubicBezTo>
                        <a:lnTo>
                          <a:pt x="442136" y="524525"/>
                        </a:lnTo>
                        <a:cubicBezTo>
                          <a:pt x="442426" y="511561"/>
                          <a:pt x="469815" y="497319"/>
                          <a:pt x="498729" y="489719"/>
                        </a:cubicBezTo>
                        <a:lnTo>
                          <a:pt x="498729" y="489719"/>
                        </a:lnTo>
                        <a:cubicBezTo>
                          <a:pt x="501199" y="483332"/>
                          <a:pt x="507810" y="475541"/>
                          <a:pt x="522339" y="466600"/>
                        </a:cubicBezTo>
                        <a:lnTo>
                          <a:pt x="522339" y="466600"/>
                        </a:lnTo>
                        <a:cubicBezTo>
                          <a:pt x="560480" y="443033"/>
                          <a:pt x="592953" y="412314"/>
                          <a:pt x="605885" y="382489"/>
                        </a:cubicBezTo>
                        <a:lnTo>
                          <a:pt x="605885" y="382489"/>
                        </a:lnTo>
                        <a:cubicBezTo>
                          <a:pt x="619034" y="352345"/>
                          <a:pt x="649837" y="287202"/>
                          <a:pt x="680567" y="277686"/>
                        </a:cubicBezTo>
                        <a:lnTo>
                          <a:pt x="680567" y="277686"/>
                        </a:lnTo>
                        <a:cubicBezTo>
                          <a:pt x="692190" y="274174"/>
                          <a:pt x="699455" y="265232"/>
                          <a:pt x="707374" y="256036"/>
                        </a:cubicBezTo>
                        <a:lnTo>
                          <a:pt x="707374" y="256036"/>
                        </a:lnTo>
                        <a:cubicBezTo>
                          <a:pt x="702071" y="253034"/>
                          <a:pt x="700109" y="249011"/>
                          <a:pt x="700109" y="244157"/>
                        </a:cubicBezTo>
                        <a:lnTo>
                          <a:pt x="700109" y="244157"/>
                        </a:lnTo>
                        <a:cubicBezTo>
                          <a:pt x="700109" y="235663"/>
                          <a:pt x="705558" y="224423"/>
                          <a:pt x="708028" y="208520"/>
                        </a:cubicBezTo>
                        <a:lnTo>
                          <a:pt x="708028" y="208520"/>
                        </a:lnTo>
                        <a:cubicBezTo>
                          <a:pt x="708391" y="206412"/>
                          <a:pt x="708899" y="204369"/>
                          <a:pt x="709481" y="202453"/>
                        </a:cubicBezTo>
                        <a:lnTo>
                          <a:pt x="709481" y="202453"/>
                        </a:lnTo>
                        <a:cubicBezTo>
                          <a:pt x="687323" y="188275"/>
                          <a:pt x="648529" y="168540"/>
                          <a:pt x="629495" y="168604"/>
                        </a:cubicBezTo>
                        <a:lnTo>
                          <a:pt x="629495" y="168604"/>
                        </a:lnTo>
                        <a:cubicBezTo>
                          <a:pt x="604722" y="168477"/>
                          <a:pt x="564621" y="130604"/>
                          <a:pt x="547766" y="130860"/>
                        </a:cubicBezTo>
                        <a:lnTo>
                          <a:pt x="547766" y="130860"/>
                        </a:lnTo>
                        <a:cubicBezTo>
                          <a:pt x="547112" y="130860"/>
                          <a:pt x="546531" y="130924"/>
                          <a:pt x="545950" y="131052"/>
                        </a:cubicBezTo>
                        <a:lnTo>
                          <a:pt x="545950" y="131052"/>
                        </a:lnTo>
                        <a:cubicBezTo>
                          <a:pt x="541736" y="131882"/>
                          <a:pt x="537014" y="132265"/>
                          <a:pt x="532583" y="132265"/>
                        </a:cubicBezTo>
                        <a:lnTo>
                          <a:pt x="532583" y="132265"/>
                        </a:lnTo>
                        <a:cubicBezTo>
                          <a:pt x="522921" y="132137"/>
                          <a:pt x="513912" y="130541"/>
                          <a:pt x="513549" y="125176"/>
                        </a:cubicBezTo>
                        <a:lnTo>
                          <a:pt x="513549" y="125176"/>
                        </a:lnTo>
                        <a:cubicBezTo>
                          <a:pt x="513549" y="123388"/>
                          <a:pt x="514711" y="121536"/>
                          <a:pt x="517036" y="119492"/>
                        </a:cubicBezTo>
                        <a:lnTo>
                          <a:pt x="517036" y="119492"/>
                        </a:lnTo>
                        <a:cubicBezTo>
                          <a:pt x="522339" y="114830"/>
                          <a:pt x="524737" y="109146"/>
                          <a:pt x="524737" y="105186"/>
                        </a:cubicBezTo>
                        <a:lnTo>
                          <a:pt x="524737" y="105186"/>
                        </a:lnTo>
                        <a:cubicBezTo>
                          <a:pt x="524664" y="101993"/>
                          <a:pt x="523357" y="100268"/>
                          <a:pt x="521032" y="100268"/>
                        </a:cubicBezTo>
                        <a:lnTo>
                          <a:pt x="521032" y="100268"/>
                        </a:lnTo>
                        <a:cubicBezTo>
                          <a:pt x="519869" y="100268"/>
                          <a:pt x="518271" y="100716"/>
                          <a:pt x="516310" y="101929"/>
                        </a:cubicBezTo>
                        <a:lnTo>
                          <a:pt x="516310" y="101929"/>
                        </a:lnTo>
                        <a:cubicBezTo>
                          <a:pt x="514130" y="103270"/>
                          <a:pt x="511733" y="103845"/>
                          <a:pt x="509408" y="103845"/>
                        </a:cubicBezTo>
                        <a:lnTo>
                          <a:pt x="509408" y="103845"/>
                        </a:lnTo>
                        <a:cubicBezTo>
                          <a:pt x="500763" y="103781"/>
                          <a:pt x="493062" y="95479"/>
                          <a:pt x="493062" y="83600"/>
                        </a:cubicBezTo>
                        <a:lnTo>
                          <a:pt x="493062" y="83600"/>
                        </a:lnTo>
                        <a:cubicBezTo>
                          <a:pt x="493062" y="80534"/>
                          <a:pt x="493571" y="77149"/>
                          <a:pt x="494733" y="73637"/>
                        </a:cubicBezTo>
                        <a:lnTo>
                          <a:pt x="494733" y="73637"/>
                        </a:lnTo>
                        <a:cubicBezTo>
                          <a:pt x="494806" y="73445"/>
                          <a:pt x="494806" y="73253"/>
                          <a:pt x="494878" y="73062"/>
                        </a:cubicBezTo>
                        <a:lnTo>
                          <a:pt x="494878" y="73062"/>
                        </a:lnTo>
                        <a:cubicBezTo>
                          <a:pt x="480421" y="73062"/>
                          <a:pt x="461606" y="73062"/>
                          <a:pt x="450418" y="73062"/>
                        </a:cubicBezTo>
                        <a:lnTo>
                          <a:pt x="450418" y="73062"/>
                        </a:lnTo>
                        <a:cubicBezTo>
                          <a:pt x="430222" y="73062"/>
                          <a:pt x="413513" y="68719"/>
                          <a:pt x="413440" y="53966"/>
                        </a:cubicBezTo>
                        <a:lnTo>
                          <a:pt x="413440" y="53966"/>
                        </a:lnTo>
                        <a:cubicBezTo>
                          <a:pt x="414094" y="38958"/>
                          <a:pt x="442862" y="42662"/>
                          <a:pt x="442136" y="30336"/>
                        </a:cubicBezTo>
                        <a:lnTo>
                          <a:pt x="442136" y="30336"/>
                        </a:lnTo>
                        <a:cubicBezTo>
                          <a:pt x="442136" y="25802"/>
                          <a:pt x="442499" y="21012"/>
                          <a:pt x="442499" y="16733"/>
                        </a:cubicBezTo>
                        <a:lnTo>
                          <a:pt x="442499" y="16733"/>
                        </a:lnTo>
                        <a:cubicBezTo>
                          <a:pt x="442426" y="7855"/>
                          <a:pt x="441119" y="1597"/>
                          <a:pt x="433927" y="1597"/>
                        </a:cubicBezTo>
                        <a:lnTo>
                          <a:pt x="433927" y="1597"/>
                        </a:lnTo>
                        <a:cubicBezTo>
                          <a:pt x="422957" y="1022"/>
                          <a:pt x="409226" y="39916"/>
                          <a:pt x="389321" y="40235"/>
                        </a:cubicBezTo>
                        <a:lnTo>
                          <a:pt x="389321" y="40235"/>
                        </a:lnTo>
                        <a:cubicBezTo>
                          <a:pt x="373120" y="40108"/>
                          <a:pt x="364403" y="25929"/>
                          <a:pt x="352488" y="26121"/>
                        </a:cubicBezTo>
                        <a:lnTo>
                          <a:pt x="352488" y="26121"/>
                        </a:lnTo>
                        <a:cubicBezTo>
                          <a:pt x="349873" y="26121"/>
                          <a:pt x="347112" y="26760"/>
                          <a:pt x="343916" y="28356"/>
                        </a:cubicBezTo>
                        <a:lnTo>
                          <a:pt x="343916" y="28356"/>
                        </a:lnTo>
                        <a:cubicBezTo>
                          <a:pt x="330621" y="34934"/>
                          <a:pt x="322848" y="40618"/>
                          <a:pt x="308100" y="40618"/>
                        </a:cubicBezTo>
                        <a:lnTo>
                          <a:pt x="308100" y="40618"/>
                        </a:lnTo>
                        <a:cubicBezTo>
                          <a:pt x="302652" y="40618"/>
                          <a:pt x="296259" y="39852"/>
                          <a:pt x="288267" y="38128"/>
                        </a:cubicBezTo>
                        <a:lnTo>
                          <a:pt x="288267" y="38128"/>
                        </a:lnTo>
                        <a:cubicBezTo>
                          <a:pt x="261170" y="32124"/>
                          <a:pt x="224337" y="2235"/>
                          <a:pt x="194116" y="2299"/>
                        </a:cubicBezTo>
                        <a:lnTo>
                          <a:pt x="194116" y="2299"/>
                        </a:lnTo>
                        <a:cubicBezTo>
                          <a:pt x="191137" y="2299"/>
                          <a:pt x="188304" y="2555"/>
                          <a:pt x="185470" y="3193"/>
                        </a:cubicBezTo>
                        <a:lnTo>
                          <a:pt x="185470" y="3193"/>
                        </a:lnTo>
                        <a:cubicBezTo>
                          <a:pt x="152852" y="10218"/>
                          <a:pt x="132292" y="8367"/>
                          <a:pt x="121903" y="27462"/>
                        </a:cubicBezTo>
                        <a:lnTo>
                          <a:pt x="121903" y="27462"/>
                        </a:lnTo>
                        <a:cubicBezTo>
                          <a:pt x="113476" y="42790"/>
                          <a:pt x="84344" y="59522"/>
                          <a:pt x="57247" y="59586"/>
                        </a:cubicBezTo>
                        <a:lnTo>
                          <a:pt x="57247" y="59586"/>
                        </a:lnTo>
                        <a:cubicBezTo>
                          <a:pt x="54631" y="59586"/>
                          <a:pt x="52089" y="59459"/>
                          <a:pt x="49546" y="59139"/>
                        </a:cubicBezTo>
                        <a:lnTo>
                          <a:pt x="49546" y="59139"/>
                        </a:lnTo>
                        <a:cubicBezTo>
                          <a:pt x="49982" y="61055"/>
                          <a:pt x="50490" y="63035"/>
                          <a:pt x="51072" y="65079"/>
                        </a:cubicBezTo>
                        <a:lnTo>
                          <a:pt x="51072" y="65079"/>
                        </a:lnTo>
                        <a:cubicBezTo>
                          <a:pt x="55285" y="79321"/>
                          <a:pt x="63276" y="86410"/>
                          <a:pt x="63422" y="91711"/>
                        </a:cubicBezTo>
                        <a:lnTo>
                          <a:pt x="63422" y="91711"/>
                        </a:lnTo>
                        <a:cubicBezTo>
                          <a:pt x="63422" y="93626"/>
                          <a:pt x="62114" y="95223"/>
                          <a:pt x="59571" y="96373"/>
                        </a:cubicBezTo>
                        <a:lnTo>
                          <a:pt x="59571" y="96373"/>
                        </a:lnTo>
                        <a:cubicBezTo>
                          <a:pt x="51144" y="99821"/>
                          <a:pt x="45187" y="142739"/>
                          <a:pt x="43371" y="158066"/>
                        </a:cubicBezTo>
                        <a:lnTo>
                          <a:pt x="43371" y="158066"/>
                        </a:lnTo>
                        <a:cubicBezTo>
                          <a:pt x="41119" y="173969"/>
                          <a:pt x="1235" y="210244"/>
                          <a:pt x="1453" y="223848"/>
                        </a:cubicBezTo>
                        <a:lnTo>
                          <a:pt x="1453" y="223848"/>
                        </a:lnTo>
                        <a:cubicBezTo>
                          <a:pt x="799" y="236621"/>
                          <a:pt x="25717" y="232470"/>
                          <a:pt x="26371" y="246967"/>
                        </a:cubicBezTo>
                        <a:lnTo>
                          <a:pt x="26371" y="246967"/>
                        </a:lnTo>
                        <a:cubicBezTo>
                          <a:pt x="26371" y="247478"/>
                          <a:pt x="26299" y="248053"/>
                          <a:pt x="26226" y="248691"/>
                        </a:cubicBezTo>
                        <a:lnTo>
                          <a:pt x="26226" y="248691"/>
                        </a:lnTo>
                        <a:cubicBezTo>
                          <a:pt x="25281" y="256738"/>
                          <a:pt x="19179" y="258590"/>
                          <a:pt x="14094" y="259293"/>
                        </a:cubicBezTo>
                        <a:lnTo>
                          <a:pt x="14094" y="259293"/>
                        </a:lnTo>
                        <a:cubicBezTo>
                          <a:pt x="8790" y="260123"/>
                          <a:pt x="5013" y="260123"/>
                          <a:pt x="5013" y="264402"/>
                        </a:cubicBezTo>
                        <a:lnTo>
                          <a:pt x="5013" y="264402"/>
                        </a:lnTo>
                        <a:cubicBezTo>
                          <a:pt x="4867" y="274110"/>
                          <a:pt x="13440" y="302338"/>
                          <a:pt x="19615" y="304893"/>
                        </a:cubicBezTo>
                        <a:lnTo>
                          <a:pt x="19615" y="304893"/>
                        </a:lnTo>
                        <a:cubicBezTo>
                          <a:pt x="27170" y="308469"/>
                          <a:pt x="31457" y="318496"/>
                          <a:pt x="31529" y="351387"/>
                        </a:cubicBezTo>
                        <a:lnTo>
                          <a:pt x="31529" y="351387"/>
                        </a:lnTo>
                        <a:cubicBezTo>
                          <a:pt x="31529" y="384469"/>
                          <a:pt x="16854" y="412953"/>
                          <a:pt x="16854" y="426939"/>
                        </a:cubicBezTo>
                        <a:lnTo>
                          <a:pt x="16854" y="426939"/>
                        </a:lnTo>
                        <a:cubicBezTo>
                          <a:pt x="16491" y="433006"/>
                          <a:pt x="32110" y="438563"/>
                          <a:pt x="50563" y="441756"/>
                        </a:cubicBezTo>
                        <a:lnTo>
                          <a:pt x="50563" y="441756"/>
                        </a:lnTo>
                        <a:cubicBezTo>
                          <a:pt x="68943" y="445077"/>
                          <a:pt x="89938" y="446546"/>
                          <a:pt x="99818" y="446546"/>
                        </a:cubicBezTo>
                        <a:lnTo>
                          <a:pt x="99818" y="446546"/>
                        </a:lnTo>
                        <a:cubicBezTo>
                          <a:pt x="107810" y="446546"/>
                          <a:pt x="115365" y="447121"/>
                          <a:pt x="122121" y="447121"/>
                        </a:cubicBezTo>
                        <a:lnTo>
                          <a:pt x="122121" y="447121"/>
                        </a:lnTo>
                        <a:cubicBezTo>
                          <a:pt x="132365" y="447121"/>
                          <a:pt x="140865" y="445907"/>
                          <a:pt x="147621" y="440032"/>
                        </a:cubicBezTo>
                        <a:lnTo>
                          <a:pt x="147621" y="440032"/>
                        </a:lnTo>
                        <a:cubicBezTo>
                          <a:pt x="152924" y="435369"/>
                          <a:pt x="157428" y="433006"/>
                          <a:pt x="162150" y="433006"/>
                        </a:cubicBezTo>
                        <a:lnTo>
                          <a:pt x="162150" y="433006"/>
                        </a:lnTo>
                        <a:cubicBezTo>
                          <a:pt x="167890" y="433006"/>
                          <a:pt x="173266" y="436455"/>
                          <a:pt x="180240" y="442586"/>
                        </a:cubicBezTo>
                        <a:lnTo>
                          <a:pt x="180240" y="442586"/>
                        </a:lnTo>
                        <a:cubicBezTo>
                          <a:pt x="192154" y="453507"/>
                          <a:pt x="227752" y="449037"/>
                          <a:pt x="230585" y="463087"/>
                        </a:cubicBezTo>
                        <a:lnTo>
                          <a:pt x="230585" y="463087"/>
                        </a:lnTo>
                        <a:cubicBezTo>
                          <a:pt x="232328" y="475285"/>
                          <a:pt x="246422" y="476818"/>
                          <a:pt x="246495" y="502939"/>
                        </a:cubicBezTo>
                        <a:lnTo>
                          <a:pt x="246495" y="502939"/>
                        </a:lnTo>
                        <a:cubicBezTo>
                          <a:pt x="246495" y="528421"/>
                          <a:pt x="258627" y="546367"/>
                          <a:pt x="261533" y="578747"/>
                        </a:cubicBezTo>
                        <a:lnTo>
                          <a:pt x="261533" y="578747"/>
                        </a:lnTo>
                        <a:cubicBezTo>
                          <a:pt x="263349" y="598162"/>
                          <a:pt x="272503" y="604676"/>
                          <a:pt x="286814" y="604804"/>
                        </a:cubicBezTo>
                        <a:lnTo>
                          <a:pt x="286814" y="604804"/>
                        </a:lnTo>
                        <a:cubicBezTo>
                          <a:pt x="296041" y="604804"/>
                          <a:pt x="307447" y="601866"/>
                          <a:pt x="320160" y="597459"/>
                        </a:cubicBezTo>
                        <a:lnTo>
                          <a:pt x="320160" y="597459"/>
                        </a:lnTo>
                        <a:cubicBezTo>
                          <a:pt x="328732" y="594458"/>
                          <a:pt x="335561" y="593180"/>
                          <a:pt x="341373" y="593180"/>
                        </a:cubicBezTo>
                        <a:lnTo>
                          <a:pt x="341373" y="593180"/>
                        </a:lnTo>
                        <a:cubicBezTo>
                          <a:pt x="358155" y="592925"/>
                          <a:pt x="365274" y="602952"/>
                          <a:pt x="377116" y="609402"/>
                        </a:cubicBezTo>
                        <a:lnTo>
                          <a:pt x="377116" y="60940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2" name="Gráfico 53">
                  <a:extLst>
                    <a:ext uri="{FF2B5EF4-FFF2-40B4-BE49-F238E27FC236}">
                      <a16:creationId xmlns:a16="http://schemas.microsoft.com/office/drawing/2014/main" id="{9C017408-5708-4901-D7DA-F68831F36B10}"/>
                    </a:ext>
                  </a:extLst>
                </xdr:cNvPr>
                <xdr:cNvGrpSpPr/>
              </xdr:nvGrpSpPr>
              <xdr:grpSpPr>
                <a:xfrm>
                  <a:off x="13029406" y="7845167"/>
                  <a:ext cx="903962" cy="877322"/>
                  <a:chOff x="13029406" y="7845167"/>
                  <a:chExt cx="903962" cy="877322"/>
                </a:xfrm>
                <a:solidFill>
                  <a:srgbClr val="DADADA"/>
                </a:solidFill>
              </xdr:grpSpPr>
              <xdr:sp macro="" textlink="">
                <xdr:nvSpPr>
                  <xdr:cNvPr id="111" name="Freeform: Shape 110">
                    <a:extLst>
                      <a:ext uri="{FF2B5EF4-FFF2-40B4-BE49-F238E27FC236}">
                        <a16:creationId xmlns:a16="http://schemas.microsoft.com/office/drawing/2014/main" id="{8AADE991-CD5D-D92A-1CFC-A66AC358254E}"/>
                      </a:ext>
                    </a:extLst>
                  </xdr:cNvPr>
                  <xdr:cNvSpPr/>
                </xdr:nvSpPr>
                <xdr:spPr>
                  <a:xfrm>
                    <a:off x="13030297" y="7846148"/>
                    <a:ext cx="902123" cy="875633"/>
                  </a:xfrm>
                  <a:custGeom>
                    <a:avLst/>
                    <a:gdLst>
                      <a:gd name="connsiteX0" fmla="*/ 848873 w 902123"/>
                      <a:gd name="connsiteY0" fmla="*/ 245156 h 875633"/>
                      <a:gd name="connsiteX1" fmla="*/ 824463 w 902123"/>
                      <a:gd name="connsiteY1" fmla="*/ 200578 h 875633"/>
                      <a:gd name="connsiteX2" fmla="*/ 858099 w 902123"/>
                      <a:gd name="connsiteY2" fmla="*/ 194127 h 875633"/>
                      <a:gd name="connsiteX3" fmla="*/ 855629 w 902123"/>
                      <a:gd name="connsiteY3" fmla="*/ 133455 h 875633"/>
                      <a:gd name="connsiteX4" fmla="*/ 835506 w 902123"/>
                      <a:gd name="connsiteY4" fmla="*/ 82427 h 875633"/>
                      <a:gd name="connsiteX5" fmla="*/ 812258 w 902123"/>
                      <a:gd name="connsiteY5" fmla="*/ 45385 h 875633"/>
                      <a:gd name="connsiteX6" fmla="*/ 725517 w 902123"/>
                      <a:gd name="connsiteY6" fmla="*/ 6747 h 875633"/>
                      <a:gd name="connsiteX7" fmla="*/ 686432 w 902123"/>
                      <a:gd name="connsiteY7" fmla="*/ 14283 h 875633"/>
                      <a:gd name="connsiteX8" fmla="*/ 660787 w 902123"/>
                      <a:gd name="connsiteY8" fmla="*/ 33634 h 875633"/>
                      <a:gd name="connsiteX9" fmla="*/ 614365 w 902123"/>
                      <a:gd name="connsiteY9" fmla="*/ 65311 h 875633"/>
                      <a:gd name="connsiteX10" fmla="*/ 573464 w 902123"/>
                      <a:gd name="connsiteY10" fmla="*/ 73358 h 875633"/>
                      <a:gd name="connsiteX11" fmla="*/ 530674 w 902123"/>
                      <a:gd name="connsiteY11" fmla="*/ 15368 h 875633"/>
                      <a:gd name="connsiteX12" fmla="*/ 454321 w 902123"/>
                      <a:gd name="connsiteY12" fmla="*/ 62629 h 875633"/>
                      <a:gd name="connsiteX13" fmla="*/ 385887 w 902123"/>
                      <a:gd name="connsiteY13" fmla="*/ 89452 h 875633"/>
                      <a:gd name="connsiteX14" fmla="*/ 327260 w 902123"/>
                      <a:gd name="connsiteY14" fmla="*/ 76551 h 875633"/>
                      <a:gd name="connsiteX15" fmla="*/ 297329 w 902123"/>
                      <a:gd name="connsiteY15" fmla="*/ 67993 h 875633"/>
                      <a:gd name="connsiteX16" fmla="*/ 285705 w 902123"/>
                      <a:gd name="connsiteY16" fmla="*/ 108292 h 875633"/>
                      <a:gd name="connsiteX17" fmla="*/ 239283 w 902123"/>
                      <a:gd name="connsiteY17" fmla="*/ 183462 h 875633"/>
                      <a:gd name="connsiteX18" fmla="*/ 177605 w 902123"/>
                      <a:gd name="connsiteY18" fmla="*/ 199045 h 875633"/>
                      <a:gd name="connsiteX19" fmla="*/ 108589 w 902123"/>
                      <a:gd name="connsiteY19" fmla="*/ 173818 h 875633"/>
                      <a:gd name="connsiteX20" fmla="*/ 82291 w 902123"/>
                      <a:gd name="connsiteY20" fmla="*/ 151785 h 875633"/>
                      <a:gd name="connsiteX21" fmla="*/ 12040 w 902123"/>
                      <a:gd name="connsiteY21" fmla="*/ 217310 h 875633"/>
                      <a:gd name="connsiteX22" fmla="*/ 14510 w 902123"/>
                      <a:gd name="connsiteY22" fmla="*/ 264060 h 875633"/>
                      <a:gd name="connsiteX23" fmla="*/ 18143 w 902123"/>
                      <a:gd name="connsiteY23" fmla="*/ 309149 h 875633"/>
                      <a:gd name="connsiteX24" fmla="*/ 29766 w 902123"/>
                      <a:gd name="connsiteY24" fmla="*/ 352130 h 875633"/>
                      <a:gd name="connsiteX25" fmla="*/ 23373 w 902123"/>
                      <a:gd name="connsiteY25" fmla="*/ 393451 h 875633"/>
                      <a:gd name="connsiteX26" fmla="*/ 26715 w 902123"/>
                      <a:gd name="connsiteY26" fmla="*/ 421424 h 875633"/>
                      <a:gd name="connsiteX27" fmla="*/ 41099 w 902123"/>
                      <a:gd name="connsiteY27" fmla="*/ 424106 h 875633"/>
                      <a:gd name="connsiteX28" fmla="*/ 34706 w 902123"/>
                      <a:gd name="connsiteY28" fmla="*/ 437518 h 875633"/>
                      <a:gd name="connsiteX29" fmla="*/ 31655 w 902123"/>
                      <a:gd name="connsiteY29" fmla="*/ 476731 h 875633"/>
                      <a:gd name="connsiteX30" fmla="*/ 49381 w 902123"/>
                      <a:gd name="connsiteY30" fmla="*/ 504640 h 875633"/>
                      <a:gd name="connsiteX31" fmla="*/ 56719 w 902123"/>
                      <a:gd name="connsiteY31" fmla="*/ 542768 h 875633"/>
                      <a:gd name="connsiteX32" fmla="*/ 51706 w 902123"/>
                      <a:gd name="connsiteY32" fmla="*/ 573487 h 875633"/>
                      <a:gd name="connsiteX33" fmla="*/ 54321 w 902123"/>
                      <a:gd name="connsiteY33" fmla="*/ 586771 h 875633"/>
                      <a:gd name="connsiteX34" fmla="*/ 80620 w 902123"/>
                      <a:gd name="connsiteY34" fmla="*/ 584599 h 875633"/>
                      <a:gd name="connsiteX35" fmla="*/ 159443 w 902123"/>
                      <a:gd name="connsiteY35" fmla="*/ 542704 h 875633"/>
                      <a:gd name="connsiteX36" fmla="*/ 241317 w 902123"/>
                      <a:gd name="connsiteY36" fmla="*/ 508855 h 875633"/>
                      <a:gd name="connsiteX37" fmla="*/ 267616 w 902123"/>
                      <a:gd name="connsiteY37" fmla="*/ 536253 h 875633"/>
                      <a:gd name="connsiteX38" fmla="*/ 312803 w 902123"/>
                      <a:gd name="connsiteY38" fmla="*/ 550751 h 875633"/>
                      <a:gd name="connsiteX39" fmla="*/ 370195 w 902123"/>
                      <a:gd name="connsiteY39" fmla="*/ 559309 h 875633"/>
                      <a:gd name="connsiteX40" fmla="*/ 457518 w 902123"/>
                      <a:gd name="connsiteY40" fmla="*/ 588878 h 875633"/>
                      <a:gd name="connsiteX41" fmla="*/ 513748 w 902123"/>
                      <a:gd name="connsiteY41" fmla="*/ 628603 h 875633"/>
                      <a:gd name="connsiteX42" fmla="*/ 545495 w 902123"/>
                      <a:gd name="connsiteY42" fmla="*/ 638246 h 875633"/>
                      <a:gd name="connsiteX43" fmla="*/ 660932 w 902123"/>
                      <a:gd name="connsiteY43" fmla="*/ 672606 h 875633"/>
                      <a:gd name="connsiteX44" fmla="*/ 618797 w 902123"/>
                      <a:gd name="connsiteY44" fmla="*/ 732192 h 875633"/>
                      <a:gd name="connsiteX45" fmla="*/ 610878 w 902123"/>
                      <a:gd name="connsiteY45" fmla="*/ 748286 h 875633"/>
                      <a:gd name="connsiteX46" fmla="*/ 591989 w 902123"/>
                      <a:gd name="connsiteY46" fmla="*/ 774598 h 875633"/>
                      <a:gd name="connsiteX47" fmla="*/ 619450 w 902123"/>
                      <a:gd name="connsiteY47" fmla="*/ 815408 h 875633"/>
                      <a:gd name="connsiteX48" fmla="*/ 629912 w 902123"/>
                      <a:gd name="connsiteY48" fmla="*/ 845169 h 875633"/>
                      <a:gd name="connsiteX49" fmla="*/ 676842 w 902123"/>
                      <a:gd name="connsiteY49" fmla="*/ 875633 h 875633"/>
                      <a:gd name="connsiteX50" fmla="*/ 714183 w 902123"/>
                      <a:gd name="connsiteY50" fmla="*/ 835909 h 875633"/>
                      <a:gd name="connsiteX51" fmla="*/ 725153 w 902123"/>
                      <a:gd name="connsiteY51" fmla="*/ 790118 h 875633"/>
                      <a:gd name="connsiteX52" fmla="*/ 742226 w 902123"/>
                      <a:gd name="connsiteY52" fmla="*/ 697385 h 875633"/>
                      <a:gd name="connsiteX53" fmla="*/ 747093 w 902123"/>
                      <a:gd name="connsiteY53" fmla="*/ 617937 h 875633"/>
                      <a:gd name="connsiteX54" fmla="*/ 742226 w 902123"/>
                      <a:gd name="connsiteY54" fmla="*/ 517349 h 875633"/>
                      <a:gd name="connsiteX55" fmla="*/ 750798 w 902123"/>
                      <a:gd name="connsiteY55" fmla="*/ 430684 h 875633"/>
                      <a:gd name="connsiteX56" fmla="*/ 754866 w 902123"/>
                      <a:gd name="connsiteY56" fmla="*/ 414207 h 875633"/>
                      <a:gd name="connsiteX57" fmla="*/ 793588 w 902123"/>
                      <a:gd name="connsiteY57" fmla="*/ 390960 h 875633"/>
                      <a:gd name="connsiteX58" fmla="*/ 864420 w 902123"/>
                      <a:gd name="connsiteY58" fmla="*/ 331501 h 875633"/>
                      <a:gd name="connsiteX59" fmla="*/ 902124 w 902123"/>
                      <a:gd name="connsiteY59" fmla="*/ 268530 h 875633"/>
                      <a:gd name="connsiteX60" fmla="*/ 848873 w 902123"/>
                      <a:gd name="connsiteY60" fmla="*/ 245156 h 8756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Lst>
                    <a:rect l="l" t="t" r="r" b="b"/>
                    <a:pathLst>
                      <a:path w="902123" h="875633">
                        <a:moveTo>
                          <a:pt x="848873" y="245156"/>
                        </a:moveTo>
                        <a:cubicBezTo>
                          <a:pt x="848873" y="224719"/>
                          <a:pt x="817997" y="220184"/>
                          <a:pt x="824463" y="200578"/>
                        </a:cubicBezTo>
                        <a:cubicBezTo>
                          <a:pt x="830856" y="180971"/>
                          <a:pt x="847710" y="194127"/>
                          <a:pt x="858099" y="194127"/>
                        </a:cubicBezTo>
                        <a:cubicBezTo>
                          <a:pt x="868488" y="194127"/>
                          <a:pt x="875825" y="151146"/>
                          <a:pt x="855629" y="133455"/>
                        </a:cubicBezTo>
                        <a:cubicBezTo>
                          <a:pt x="835506" y="115765"/>
                          <a:pt x="854394" y="89963"/>
                          <a:pt x="835506" y="82427"/>
                        </a:cubicBezTo>
                        <a:cubicBezTo>
                          <a:pt x="816545" y="74891"/>
                          <a:pt x="831873" y="50750"/>
                          <a:pt x="812258" y="45385"/>
                        </a:cubicBezTo>
                        <a:cubicBezTo>
                          <a:pt x="792716" y="40020"/>
                          <a:pt x="739247" y="18817"/>
                          <a:pt x="725517" y="6747"/>
                        </a:cubicBezTo>
                        <a:cubicBezTo>
                          <a:pt x="711786" y="-5324"/>
                          <a:pt x="686432" y="-215"/>
                          <a:pt x="686432" y="14283"/>
                        </a:cubicBezTo>
                        <a:cubicBezTo>
                          <a:pt x="686432" y="28780"/>
                          <a:pt x="660787" y="19137"/>
                          <a:pt x="660787" y="33634"/>
                        </a:cubicBezTo>
                        <a:cubicBezTo>
                          <a:pt x="660787" y="48131"/>
                          <a:pt x="615891" y="47301"/>
                          <a:pt x="614365" y="65311"/>
                        </a:cubicBezTo>
                        <a:cubicBezTo>
                          <a:pt x="612839" y="83321"/>
                          <a:pt x="573464" y="84662"/>
                          <a:pt x="573464" y="73358"/>
                        </a:cubicBezTo>
                        <a:cubicBezTo>
                          <a:pt x="573464" y="62118"/>
                          <a:pt x="566127" y="25012"/>
                          <a:pt x="530674" y="15368"/>
                        </a:cubicBezTo>
                        <a:cubicBezTo>
                          <a:pt x="495222" y="5725"/>
                          <a:pt x="481201" y="62629"/>
                          <a:pt x="454321" y="62629"/>
                        </a:cubicBezTo>
                        <a:cubicBezTo>
                          <a:pt x="427442" y="62629"/>
                          <a:pt x="412186" y="78212"/>
                          <a:pt x="385887" y="89452"/>
                        </a:cubicBezTo>
                        <a:cubicBezTo>
                          <a:pt x="359661" y="100756"/>
                          <a:pt x="350435" y="68504"/>
                          <a:pt x="327260" y="76551"/>
                        </a:cubicBezTo>
                        <a:cubicBezTo>
                          <a:pt x="304013" y="84598"/>
                          <a:pt x="321739" y="57775"/>
                          <a:pt x="297329" y="67993"/>
                        </a:cubicBezTo>
                        <a:cubicBezTo>
                          <a:pt x="272919" y="78212"/>
                          <a:pt x="271684" y="90538"/>
                          <a:pt x="285705" y="108292"/>
                        </a:cubicBezTo>
                        <a:cubicBezTo>
                          <a:pt x="299726" y="126047"/>
                          <a:pt x="252723" y="183462"/>
                          <a:pt x="239283" y="183462"/>
                        </a:cubicBezTo>
                        <a:cubicBezTo>
                          <a:pt x="225843" y="183462"/>
                          <a:pt x="192861" y="177011"/>
                          <a:pt x="177605" y="199045"/>
                        </a:cubicBezTo>
                        <a:cubicBezTo>
                          <a:pt x="162349" y="221078"/>
                          <a:pt x="108589" y="208178"/>
                          <a:pt x="108589" y="173818"/>
                        </a:cubicBezTo>
                        <a:cubicBezTo>
                          <a:pt x="108589" y="139459"/>
                          <a:pt x="82291" y="138373"/>
                          <a:pt x="82291" y="151785"/>
                        </a:cubicBezTo>
                        <a:cubicBezTo>
                          <a:pt x="82291" y="165196"/>
                          <a:pt x="30057" y="201472"/>
                          <a:pt x="12040" y="217310"/>
                        </a:cubicBezTo>
                        <a:cubicBezTo>
                          <a:pt x="-5977" y="233149"/>
                          <a:pt x="-2635" y="264060"/>
                          <a:pt x="14510" y="264060"/>
                        </a:cubicBezTo>
                        <a:cubicBezTo>
                          <a:pt x="31582" y="264060"/>
                          <a:pt x="21194" y="289287"/>
                          <a:pt x="18143" y="309149"/>
                        </a:cubicBezTo>
                        <a:cubicBezTo>
                          <a:pt x="15091" y="329011"/>
                          <a:pt x="25480" y="326903"/>
                          <a:pt x="29766" y="352130"/>
                        </a:cubicBezTo>
                        <a:cubicBezTo>
                          <a:pt x="32527" y="368416"/>
                          <a:pt x="27369" y="384254"/>
                          <a:pt x="23373" y="393451"/>
                        </a:cubicBezTo>
                        <a:cubicBezTo>
                          <a:pt x="27587" y="401434"/>
                          <a:pt x="26715" y="415420"/>
                          <a:pt x="26715" y="421424"/>
                        </a:cubicBezTo>
                        <a:cubicBezTo>
                          <a:pt x="26715" y="430045"/>
                          <a:pt x="41099" y="424106"/>
                          <a:pt x="41099" y="424106"/>
                        </a:cubicBezTo>
                        <a:cubicBezTo>
                          <a:pt x="41099" y="424106"/>
                          <a:pt x="41099" y="431897"/>
                          <a:pt x="34706" y="437518"/>
                        </a:cubicBezTo>
                        <a:cubicBezTo>
                          <a:pt x="28313" y="443138"/>
                          <a:pt x="31655" y="461659"/>
                          <a:pt x="31655" y="476731"/>
                        </a:cubicBezTo>
                        <a:cubicBezTo>
                          <a:pt x="31655" y="491803"/>
                          <a:pt x="33471" y="498190"/>
                          <a:pt x="49381" y="504640"/>
                        </a:cubicBezTo>
                        <a:cubicBezTo>
                          <a:pt x="65291" y="511090"/>
                          <a:pt x="56719" y="533124"/>
                          <a:pt x="56719" y="542768"/>
                        </a:cubicBezTo>
                        <a:cubicBezTo>
                          <a:pt x="56719" y="548452"/>
                          <a:pt x="53958" y="562757"/>
                          <a:pt x="51706" y="573487"/>
                        </a:cubicBezTo>
                        <a:cubicBezTo>
                          <a:pt x="56137" y="576808"/>
                          <a:pt x="54321" y="582492"/>
                          <a:pt x="54321" y="586771"/>
                        </a:cubicBezTo>
                        <a:cubicBezTo>
                          <a:pt x="54321" y="593221"/>
                          <a:pt x="68706" y="595073"/>
                          <a:pt x="80620" y="584599"/>
                        </a:cubicBezTo>
                        <a:cubicBezTo>
                          <a:pt x="92534" y="574125"/>
                          <a:pt x="133725" y="559372"/>
                          <a:pt x="159443" y="542704"/>
                        </a:cubicBezTo>
                        <a:cubicBezTo>
                          <a:pt x="185088" y="526035"/>
                          <a:pt x="219305" y="508855"/>
                          <a:pt x="241317" y="508855"/>
                        </a:cubicBezTo>
                        <a:cubicBezTo>
                          <a:pt x="263330" y="508855"/>
                          <a:pt x="271902" y="525524"/>
                          <a:pt x="267616" y="536253"/>
                        </a:cubicBezTo>
                        <a:cubicBezTo>
                          <a:pt x="263330" y="546983"/>
                          <a:pt x="300598" y="561480"/>
                          <a:pt x="312803" y="550751"/>
                        </a:cubicBezTo>
                        <a:cubicBezTo>
                          <a:pt x="325008" y="540021"/>
                          <a:pt x="348836" y="540532"/>
                          <a:pt x="370195" y="559309"/>
                        </a:cubicBezTo>
                        <a:cubicBezTo>
                          <a:pt x="391554" y="578085"/>
                          <a:pt x="436159" y="588878"/>
                          <a:pt x="457518" y="588878"/>
                        </a:cubicBezTo>
                        <a:cubicBezTo>
                          <a:pt x="478876" y="588878"/>
                          <a:pt x="513748" y="614105"/>
                          <a:pt x="513748" y="628603"/>
                        </a:cubicBezTo>
                        <a:cubicBezTo>
                          <a:pt x="513748" y="643100"/>
                          <a:pt x="529003" y="645782"/>
                          <a:pt x="545495" y="638246"/>
                        </a:cubicBezTo>
                        <a:cubicBezTo>
                          <a:pt x="561986" y="630710"/>
                          <a:pt x="654249" y="652233"/>
                          <a:pt x="660932" y="672606"/>
                        </a:cubicBezTo>
                        <a:cubicBezTo>
                          <a:pt x="667616" y="693043"/>
                          <a:pt x="611459" y="725741"/>
                          <a:pt x="618797" y="732192"/>
                        </a:cubicBezTo>
                        <a:cubicBezTo>
                          <a:pt x="626134" y="738642"/>
                          <a:pt x="623664" y="748286"/>
                          <a:pt x="610878" y="748286"/>
                        </a:cubicBezTo>
                        <a:cubicBezTo>
                          <a:pt x="598092" y="748286"/>
                          <a:pt x="591989" y="752565"/>
                          <a:pt x="591989" y="774598"/>
                        </a:cubicBezTo>
                        <a:cubicBezTo>
                          <a:pt x="591989" y="796632"/>
                          <a:pt x="600199" y="798484"/>
                          <a:pt x="619450" y="815408"/>
                        </a:cubicBezTo>
                        <a:cubicBezTo>
                          <a:pt x="632600" y="827032"/>
                          <a:pt x="631801" y="838847"/>
                          <a:pt x="629912" y="845169"/>
                        </a:cubicBezTo>
                        <a:cubicBezTo>
                          <a:pt x="644441" y="853472"/>
                          <a:pt x="665073" y="867458"/>
                          <a:pt x="676842" y="875633"/>
                        </a:cubicBezTo>
                        <a:cubicBezTo>
                          <a:pt x="683599" y="857687"/>
                          <a:pt x="697983" y="850087"/>
                          <a:pt x="714183" y="835909"/>
                        </a:cubicBezTo>
                        <a:cubicBezTo>
                          <a:pt x="732927" y="819432"/>
                          <a:pt x="725153" y="811896"/>
                          <a:pt x="725153" y="790118"/>
                        </a:cubicBezTo>
                        <a:cubicBezTo>
                          <a:pt x="725153" y="768276"/>
                          <a:pt x="730457" y="723889"/>
                          <a:pt x="742226" y="697385"/>
                        </a:cubicBezTo>
                        <a:cubicBezTo>
                          <a:pt x="754067" y="670881"/>
                          <a:pt x="755230" y="648337"/>
                          <a:pt x="747093" y="617937"/>
                        </a:cubicBezTo>
                        <a:cubicBezTo>
                          <a:pt x="738956" y="587473"/>
                          <a:pt x="739320" y="537403"/>
                          <a:pt x="742226" y="517349"/>
                        </a:cubicBezTo>
                        <a:cubicBezTo>
                          <a:pt x="745059" y="497296"/>
                          <a:pt x="750798" y="445756"/>
                          <a:pt x="750798" y="430684"/>
                        </a:cubicBezTo>
                        <a:cubicBezTo>
                          <a:pt x="750798" y="415676"/>
                          <a:pt x="754866" y="414207"/>
                          <a:pt x="754866" y="414207"/>
                        </a:cubicBezTo>
                        <a:cubicBezTo>
                          <a:pt x="779712" y="407373"/>
                          <a:pt x="780148" y="383041"/>
                          <a:pt x="793588" y="390960"/>
                        </a:cubicBezTo>
                        <a:cubicBezTo>
                          <a:pt x="807028" y="398815"/>
                          <a:pt x="839211" y="365158"/>
                          <a:pt x="864420" y="331501"/>
                        </a:cubicBezTo>
                        <a:cubicBezTo>
                          <a:pt x="874663" y="317834"/>
                          <a:pt x="887740" y="293502"/>
                          <a:pt x="902124" y="268530"/>
                        </a:cubicBezTo>
                        <a:cubicBezTo>
                          <a:pt x="877496" y="274534"/>
                          <a:pt x="848873" y="262080"/>
                          <a:pt x="848873" y="24515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2" name="Freeform: Shape 111">
                    <a:extLst>
                      <a:ext uri="{FF2B5EF4-FFF2-40B4-BE49-F238E27FC236}">
                        <a16:creationId xmlns:a16="http://schemas.microsoft.com/office/drawing/2014/main" id="{143D9A26-726F-29D7-79D4-6824A0668B4D}"/>
                      </a:ext>
                    </a:extLst>
                  </xdr:cNvPr>
                  <xdr:cNvSpPr/>
                </xdr:nvSpPr>
                <xdr:spPr>
                  <a:xfrm>
                    <a:off x="13029406" y="7845167"/>
                    <a:ext cx="903962" cy="877322"/>
                  </a:xfrm>
                  <a:custGeom>
                    <a:avLst/>
                    <a:gdLst>
                      <a:gd name="connsiteX0" fmla="*/ 676862 w 903962"/>
                      <a:gd name="connsiteY0" fmla="*/ 877189 h 877322"/>
                      <a:gd name="connsiteX1" fmla="*/ 630004 w 903962"/>
                      <a:gd name="connsiteY1" fmla="*/ 846789 h 877322"/>
                      <a:gd name="connsiteX2" fmla="*/ 630004 w 903962"/>
                      <a:gd name="connsiteY2" fmla="*/ 846789 h 877322"/>
                      <a:gd name="connsiteX3" fmla="*/ 629641 w 903962"/>
                      <a:gd name="connsiteY3" fmla="*/ 845959 h 877322"/>
                      <a:gd name="connsiteX4" fmla="*/ 630658 w 903962"/>
                      <a:gd name="connsiteY4" fmla="*/ 838934 h 877322"/>
                      <a:gd name="connsiteX5" fmla="*/ 630658 w 903962"/>
                      <a:gd name="connsiteY5" fmla="*/ 838934 h 877322"/>
                      <a:gd name="connsiteX6" fmla="*/ 619397 w 903962"/>
                      <a:gd name="connsiteY6" fmla="*/ 816964 h 877322"/>
                      <a:gd name="connsiteX7" fmla="*/ 619397 w 903962"/>
                      <a:gd name="connsiteY7" fmla="*/ 816964 h 877322"/>
                      <a:gd name="connsiteX8" fmla="*/ 591646 w 903962"/>
                      <a:gd name="connsiteY8" fmla="*/ 775579 h 877322"/>
                      <a:gd name="connsiteX9" fmla="*/ 591646 w 903962"/>
                      <a:gd name="connsiteY9" fmla="*/ 775579 h 877322"/>
                      <a:gd name="connsiteX10" fmla="*/ 596513 w 903962"/>
                      <a:gd name="connsiteY10" fmla="*/ 753738 h 877322"/>
                      <a:gd name="connsiteX11" fmla="*/ 596513 w 903962"/>
                      <a:gd name="connsiteY11" fmla="*/ 753738 h 877322"/>
                      <a:gd name="connsiteX12" fmla="*/ 611551 w 903962"/>
                      <a:gd name="connsiteY12" fmla="*/ 748501 h 877322"/>
                      <a:gd name="connsiteX13" fmla="*/ 611551 w 903962"/>
                      <a:gd name="connsiteY13" fmla="*/ 748501 h 877322"/>
                      <a:gd name="connsiteX14" fmla="*/ 622666 w 903962"/>
                      <a:gd name="connsiteY14" fmla="*/ 741028 h 877322"/>
                      <a:gd name="connsiteX15" fmla="*/ 622666 w 903962"/>
                      <a:gd name="connsiteY15" fmla="*/ 741028 h 877322"/>
                      <a:gd name="connsiteX16" fmla="*/ 618889 w 903962"/>
                      <a:gd name="connsiteY16" fmla="*/ 733748 h 877322"/>
                      <a:gd name="connsiteX17" fmla="*/ 618889 w 903962"/>
                      <a:gd name="connsiteY17" fmla="*/ 733748 h 877322"/>
                      <a:gd name="connsiteX18" fmla="*/ 617944 w 903962"/>
                      <a:gd name="connsiteY18" fmla="*/ 731704 h 877322"/>
                      <a:gd name="connsiteX19" fmla="*/ 617944 w 903962"/>
                      <a:gd name="connsiteY19" fmla="*/ 731704 h 877322"/>
                      <a:gd name="connsiteX20" fmla="*/ 661315 w 903962"/>
                      <a:gd name="connsiteY20" fmla="*/ 677163 h 877322"/>
                      <a:gd name="connsiteX21" fmla="*/ 661315 w 903962"/>
                      <a:gd name="connsiteY21" fmla="*/ 677163 h 877322"/>
                      <a:gd name="connsiteX22" fmla="*/ 660807 w 903962"/>
                      <a:gd name="connsiteY22" fmla="*/ 673842 h 877322"/>
                      <a:gd name="connsiteX23" fmla="*/ 660807 w 903962"/>
                      <a:gd name="connsiteY23" fmla="*/ 673842 h 877322"/>
                      <a:gd name="connsiteX24" fmla="*/ 557138 w 903962"/>
                      <a:gd name="connsiteY24" fmla="*/ 638461 h 877322"/>
                      <a:gd name="connsiteX25" fmla="*/ 557138 w 903962"/>
                      <a:gd name="connsiteY25" fmla="*/ 638461 h 877322"/>
                      <a:gd name="connsiteX26" fmla="*/ 546676 w 903962"/>
                      <a:gd name="connsiteY26" fmla="*/ 639930 h 877322"/>
                      <a:gd name="connsiteX27" fmla="*/ 546676 w 903962"/>
                      <a:gd name="connsiteY27" fmla="*/ 639930 h 877322"/>
                      <a:gd name="connsiteX28" fmla="*/ 529604 w 903962"/>
                      <a:gd name="connsiteY28" fmla="*/ 644081 h 877322"/>
                      <a:gd name="connsiteX29" fmla="*/ 529604 w 903962"/>
                      <a:gd name="connsiteY29" fmla="*/ 644081 h 877322"/>
                      <a:gd name="connsiteX30" fmla="*/ 513549 w 903962"/>
                      <a:gd name="connsiteY30" fmla="*/ 629520 h 877322"/>
                      <a:gd name="connsiteX31" fmla="*/ 513549 w 903962"/>
                      <a:gd name="connsiteY31" fmla="*/ 629520 h 877322"/>
                      <a:gd name="connsiteX32" fmla="*/ 493789 w 903962"/>
                      <a:gd name="connsiteY32" fmla="*/ 604804 h 877322"/>
                      <a:gd name="connsiteX33" fmla="*/ 493789 w 903962"/>
                      <a:gd name="connsiteY33" fmla="*/ 604804 h 877322"/>
                      <a:gd name="connsiteX34" fmla="*/ 458264 w 903962"/>
                      <a:gd name="connsiteY34" fmla="*/ 590562 h 877322"/>
                      <a:gd name="connsiteX35" fmla="*/ 458264 w 903962"/>
                      <a:gd name="connsiteY35" fmla="*/ 590562 h 877322"/>
                      <a:gd name="connsiteX36" fmla="*/ 370287 w 903962"/>
                      <a:gd name="connsiteY36" fmla="*/ 560801 h 877322"/>
                      <a:gd name="connsiteX37" fmla="*/ 370287 w 903962"/>
                      <a:gd name="connsiteY37" fmla="*/ 560801 h 877322"/>
                      <a:gd name="connsiteX38" fmla="*/ 334108 w 903962"/>
                      <a:gd name="connsiteY38" fmla="*/ 545409 h 877322"/>
                      <a:gd name="connsiteX39" fmla="*/ 334108 w 903962"/>
                      <a:gd name="connsiteY39" fmla="*/ 545409 h 877322"/>
                      <a:gd name="connsiteX40" fmla="*/ 314203 w 903962"/>
                      <a:gd name="connsiteY40" fmla="*/ 552243 h 877322"/>
                      <a:gd name="connsiteX41" fmla="*/ 314203 w 903962"/>
                      <a:gd name="connsiteY41" fmla="*/ 552243 h 877322"/>
                      <a:gd name="connsiteX42" fmla="*/ 300836 w 903962"/>
                      <a:gd name="connsiteY42" fmla="*/ 556202 h 877322"/>
                      <a:gd name="connsiteX43" fmla="*/ 300836 w 903962"/>
                      <a:gd name="connsiteY43" fmla="*/ 556202 h 877322"/>
                      <a:gd name="connsiteX44" fmla="*/ 267054 w 903962"/>
                      <a:gd name="connsiteY44" fmla="*/ 538895 h 877322"/>
                      <a:gd name="connsiteX45" fmla="*/ 267054 w 903962"/>
                      <a:gd name="connsiteY45" fmla="*/ 538895 h 877322"/>
                      <a:gd name="connsiteX46" fmla="*/ 267417 w 903962"/>
                      <a:gd name="connsiteY46" fmla="*/ 536851 h 877322"/>
                      <a:gd name="connsiteX47" fmla="*/ 267417 w 903962"/>
                      <a:gd name="connsiteY47" fmla="*/ 536851 h 877322"/>
                      <a:gd name="connsiteX48" fmla="*/ 268435 w 903962"/>
                      <a:gd name="connsiteY48" fmla="*/ 531359 h 877322"/>
                      <a:gd name="connsiteX49" fmla="*/ 268435 w 903962"/>
                      <a:gd name="connsiteY49" fmla="*/ 531359 h 877322"/>
                      <a:gd name="connsiteX50" fmla="*/ 241991 w 903962"/>
                      <a:gd name="connsiteY50" fmla="*/ 510539 h 877322"/>
                      <a:gd name="connsiteX51" fmla="*/ 241991 w 903962"/>
                      <a:gd name="connsiteY51" fmla="*/ 510539 h 877322"/>
                      <a:gd name="connsiteX52" fmla="*/ 160698 w 903962"/>
                      <a:gd name="connsiteY52" fmla="*/ 544196 h 877322"/>
                      <a:gd name="connsiteX53" fmla="*/ 160698 w 903962"/>
                      <a:gd name="connsiteY53" fmla="*/ 544196 h 877322"/>
                      <a:gd name="connsiteX54" fmla="*/ 82020 w 903962"/>
                      <a:gd name="connsiteY54" fmla="*/ 586027 h 877322"/>
                      <a:gd name="connsiteX55" fmla="*/ 82020 w 903962"/>
                      <a:gd name="connsiteY55" fmla="*/ 586027 h 877322"/>
                      <a:gd name="connsiteX56" fmla="*/ 63640 w 903962"/>
                      <a:gd name="connsiteY56" fmla="*/ 593627 h 877322"/>
                      <a:gd name="connsiteX57" fmla="*/ 63640 w 903962"/>
                      <a:gd name="connsiteY57" fmla="*/ 593627 h 877322"/>
                      <a:gd name="connsiteX58" fmla="*/ 54196 w 903962"/>
                      <a:gd name="connsiteY58" fmla="*/ 587560 h 877322"/>
                      <a:gd name="connsiteX59" fmla="*/ 54196 w 903962"/>
                      <a:gd name="connsiteY59" fmla="*/ 587560 h 877322"/>
                      <a:gd name="connsiteX60" fmla="*/ 54559 w 903962"/>
                      <a:gd name="connsiteY60" fmla="*/ 581238 h 877322"/>
                      <a:gd name="connsiteX61" fmla="*/ 54559 w 903962"/>
                      <a:gd name="connsiteY61" fmla="*/ 581238 h 877322"/>
                      <a:gd name="connsiteX62" fmla="*/ 51944 w 903962"/>
                      <a:gd name="connsiteY62" fmla="*/ 574915 h 877322"/>
                      <a:gd name="connsiteX63" fmla="*/ 51944 w 903962"/>
                      <a:gd name="connsiteY63" fmla="*/ 574915 h 877322"/>
                      <a:gd name="connsiteX64" fmla="*/ 51653 w 903962"/>
                      <a:gd name="connsiteY64" fmla="*/ 574148 h 877322"/>
                      <a:gd name="connsiteX65" fmla="*/ 56666 w 903962"/>
                      <a:gd name="connsiteY65" fmla="*/ 543557 h 877322"/>
                      <a:gd name="connsiteX66" fmla="*/ 56666 w 903962"/>
                      <a:gd name="connsiteY66" fmla="*/ 543557 h 877322"/>
                      <a:gd name="connsiteX67" fmla="*/ 58990 w 903962"/>
                      <a:gd name="connsiteY67" fmla="*/ 522481 h 877322"/>
                      <a:gd name="connsiteX68" fmla="*/ 58990 w 903962"/>
                      <a:gd name="connsiteY68" fmla="*/ 522481 h 877322"/>
                      <a:gd name="connsiteX69" fmla="*/ 49909 w 903962"/>
                      <a:gd name="connsiteY69" fmla="*/ 506196 h 877322"/>
                      <a:gd name="connsiteX70" fmla="*/ 49909 w 903962"/>
                      <a:gd name="connsiteY70" fmla="*/ 506196 h 877322"/>
                      <a:gd name="connsiteX71" fmla="*/ 31675 w 903962"/>
                      <a:gd name="connsiteY71" fmla="*/ 477584 h 877322"/>
                      <a:gd name="connsiteX72" fmla="*/ 31675 w 903962"/>
                      <a:gd name="connsiteY72" fmla="*/ 477584 h 877322"/>
                      <a:gd name="connsiteX73" fmla="*/ 30803 w 903962"/>
                      <a:gd name="connsiteY73" fmla="*/ 453954 h 877322"/>
                      <a:gd name="connsiteX74" fmla="*/ 30803 w 903962"/>
                      <a:gd name="connsiteY74" fmla="*/ 453954 h 877322"/>
                      <a:gd name="connsiteX75" fmla="*/ 35016 w 903962"/>
                      <a:gd name="connsiteY75" fmla="*/ 437796 h 877322"/>
                      <a:gd name="connsiteX76" fmla="*/ 35016 w 903962"/>
                      <a:gd name="connsiteY76" fmla="*/ 437796 h 877322"/>
                      <a:gd name="connsiteX77" fmla="*/ 41046 w 903962"/>
                      <a:gd name="connsiteY77" fmla="*/ 426173 h 877322"/>
                      <a:gd name="connsiteX78" fmla="*/ 41046 w 903962"/>
                      <a:gd name="connsiteY78" fmla="*/ 426173 h 877322"/>
                      <a:gd name="connsiteX79" fmla="*/ 33127 w 903962"/>
                      <a:gd name="connsiteY79" fmla="*/ 427705 h 877322"/>
                      <a:gd name="connsiteX80" fmla="*/ 33127 w 903962"/>
                      <a:gd name="connsiteY80" fmla="*/ 427705 h 877322"/>
                      <a:gd name="connsiteX81" fmla="*/ 26735 w 903962"/>
                      <a:gd name="connsiteY81" fmla="*/ 422277 h 877322"/>
                      <a:gd name="connsiteX82" fmla="*/ 26735 w 903962"/>
                      <a:gd name="connsiteY82" fmla="*/ 422277 h 877322"/>
                      <a:gd name="connsiteX83" fmla="*/ 26807 w 903962"/>
                      <a:gd name="connsiteY83" fmla="*/ 415252 h 877322"/>
                      <a:gd name="connsiteX84" fmla="*/ 26807 w 903962"/>
                      <a:gd name="connsiteY84" fmla="*/ 415252 h 877322"/>
                      <a:gd name="connsiteX85" fmla="*/ 23465 w 903962"/>
                      <a:gd name="connsiteY85" fmla="*/ 394623 h 877322"/>
                      <a:gd name="connsiteX86" fmla="*/ 23465 w 903962"/>
                      <a:gd name="connsiteY86" fmla="*/ 394623 h 877322"/>
                      <a:gd name="connsiteX87" fmla="*/ 23465 w 903962"/>
                      <a:gd name="connsiteY87" fmla="*/ 393985 h 877322"/>
                      <a:gd name="connsiteX88" fmla="*/ 30512 w 903962"/>
                      <a:gd name="connsiteY88" fmla="*/ 362499 h 877322"/>
                      <a:gd name="connsiteX89" fmla="*/ 30512 w 903962"/>
                      <a:gd name="connsiteY89" fmla="*/ 362499 h 877322"/>
                      <a:gd name="connsiteX90" fmla="*/ 29713 w 903962"/>
                      <a:gd name="connsiteY90" fmla="*/ 353047 h 877322"/>
                      <a:gd name="connsiteX91" fmla="*/ 29713 w 903962"/>
                      <a:gd name="connsiteY91" fmla="*/ 353047 h 877322"/>
                      <a:gd name="connsiteX92" fmla="*/ 17581 w 903962"/>
                      <a:gd name="connsiteY92" fmla="*/ 316516 h 877322"/>
                      <a:gd name="connsiteX93" fmla="*/ 17581 w 903962"/>
                      <a:gd name="connsiteY93" fmla="*/ 316516 h 877322"/>
                      <a:gd name="connsiteX94" fmla="*/ 18162 w 903962"/>
                      <a:gd name="connsiteY94" fmla="*/ 309874 h 877322"/>
                      <a:gd name="connsiteX95" fmla="*/ 18162 w 903962"/>
                      <a:gd name="connsiteY95" fmla="*/ 309874 h 877322"/>
                      <a:gd name="connsiteX96" fmla="*/ 24046 w 903962"/>
                      <a:gd name="connsiteY96" fmla="*/ 276217 h 877322"/>
                      <a:gd name="connsiteX97" fmla="*/ 24046 w 903962"/>
                      <a:gd name="connsiteY97" fmla="*/ 276217 h 877322"/>
                      <a:gd name="connsiteX98" fmla="*/ 15402 w 903962"/>
                      <a:gd name="connsiteY98" fmla="*/ 265679 h 877322"/>
                      <a:gd name="connsiteX99" fmla="*/ 15402 w 903962"/>
                      <a:gd name="connsiteY99" fmla="*/ 265679 h 877322"/>
                      <a:gd name="connsiteX100" fmla="*/ 0 w 903962"/>
                      <a:gd name="connsiteY100" fmla="*/ 245051 h 877322"/>
                      <a:gd name="connsiteX101" fmla="*/ 0 w 903962"/>
                      <a:gd name="connsiteY101" fmla="*/ 245051 h 877322"/>
                      <a:gd name="connsiteX102" fmla="*/ 12350 w 903962"/>
                      <a:gd name="connsiteY102" fmla="*/ 217589 h 877322"/>
                      <a:gd name="connsiteX103" fmla="*/ 12350 w 903962"/>
                      <a:gd name="connsiteY103" fmla="*/ 217589 h 877322"/>
                      <a:gd name="connsiteX104" fmla="*/ 82310 w 903962"/>
                      <a:gd name="connsiteY104" fmla="*/ 152638 h 877322"/>
                      <a:gd name="connsiteX105" fmla="*/ 82310 w 903962"/>
                      <a:gd name="connsiteY105" fmla="*/ 152638 h 877322"/>
                      <a:gd name="connsiteX106" fmla="*/ 91464 w 903962"/>
                      <a:gd name="connsiteY106" fmla="*/ 143825 h 877322"/>
                      <a:gd name="connsiteX107" fmla="*/ 91464 w 903962"/>
                      <a:gd name="connsiteY107" fmla="*/ 143825 h 877322"/>
                      <a:gd name="connsiteX108" fmla="*/ 110425 w 903962"/>
                      <a:gd name="connsiteY108" fmla="*/ 174671 h 877322"/>
                      <a:gd name="connsiteX109" fmla="*/ 110425 w 903962"/>
                      <a:gd name="connsiteY109" fmla="*/ 174671 h 877322"/>
                      <a:gd name="connsiteX110" fmla="*/ 153505 w 903962"/>
                      <a:gd name="connsiteY110" fmla="*/ 209989 h 877322"/>
                      <a:gd name="connsiteX111" fmla="*/ 153505 w 903962"/>
                      <a:gd name="connsiteY111" fmla="*/ 209989 h 877322"/>
                      <a:gd name="connsiteX112" fmla="*/ 177770 w 903962"/>
                      <a:gd name="connsiteY112" fmla="*/ 199515 h 877322"/>
                      <a:gd name="connsiteX113" fmla="*/ 177770 w 903962"/>
                      <a:gd name="connsiteY113" fmla="*/ 199515 h 877322"/>
                      <a:gd name="connsiteX114" fmla="*/ 219252 w 903962"/>
                      <a:gd name="connsiteY114" fmla="*/ 182655 h 877322"/>
                      <a:gd name="connsiteX115" fmla="*/ 219252 w 903962"/>
                      <a:gd name="connsiteY115" fmla="*/ 182655 h 877322"/>
                      <a:gd name="connsiteX116" fmla="*/ 240247 w 903962"/>
                      <a:gd name="connsiteY116" fmla="*/ 183549 h 877322"/>
                      <a:gd name="connsiteX117" fmla="*/ 240247 w 903962"/>
                      <a:gd name="connsiteY117" fmla="*/ 183549 h 877322"/>
                      <a:gd name="connsiteX118" fmla="*/ 268435 w 903962"/>
                      <a:gd name="connsiteY118" fmla="*/ 159152 h 877322"/>
                      <a:gd name="connsiteX119" fmla="*/ 268435 w 903962"/>
                      <a:gd name="connsiteY119" fmla="*/ 159152 h 877322"/>
                      <a:gd name="connsiteX120" fmla="*/ 288413 w 903962"/>
                      <a:gd name="connsiteY120" fmla="*/ 117640 h 877322"/>
                      <a:gd name="connsiteX121" fmla="*/ 288413 w 903962"/>
                      <a:gd name="connsiteY121" fmla="*/ 117640 h 877322"/>
                      <a:gd name="connsiteX122" fmla="*/ 286016 w 903962"/>
                      <a:gd name="connsiteY122" fmla="*/ 109593 h 877322"/>
                      <a:gd name="connsiteX123" fmla="*/ 286016 w 903962"/>
                      <a:gd name="connsiteY123" fmla="*/ 109593 h 877322"/>
                      <a:gd name="connsiteX124" fmla="*/ 276789 w 903962"/>
                      <a:gd name="connsiteY124" fmla="*/ 89603 h 877322"/>
                      <a:gd name="connsiteX125" fmla="*/ 276789 w 903962"/>
                      <a:gd name="connsiteY125" fmla="*/ 89603 h 877322"/>
                      <a:gd name="connsiteX126" fmla="*/ 297930 w 903962"/>
                      <a:gd name="connsiteY126" fmla="*/ 68144 h 877322"/>
                      <a:gd name="connsiteX127" fmla="*/ 297930 w 903962"/>
                      <a:gd name="connsiteY127" fmla="*/ 68144 h 877322"/>
                      <a:gd name="connsiteX128" fmla="*/ 307301 w 903962"/>
                      <a:gd name="connsiteY128" fmla="*/ 65717 h 877322"/>
                      <a:gd name="connsiteX129" fmla="*/ 307301 w 903962"/>
                      <a:gd name="connsiteY129" fmla="*/ 65717 h 877322"/>
                      <a:gd name="connsiteX130" fmla="*/ 320959 w 903962"/>
                      <a:gd name="connsiteY130" fmla="*/ 78235 h 877322"/>
                      <a:gd name="connsiteX131" fmla="*/ 320959 w 903962"/>
                      <a:gd name="connsiteY131" fmla="*/ 78235 h 877322"/>
                      <a:gd name="connsiteX132" fmla="*/ 327933 w 903962"/>
                      <a:gd name="connsiteY132" fmla="*/ 76766 h 877322"/>
                      <a:gd name="connsiteX133" fmla="*/ 327933 w 903962"/>
                      <a:gd name="connsiteY133" fmla="*/ 76766 h 877322"/>
                      <a:gd name="connsiteX134" fmla="*/ 335634 w 903962"/>
                      <a:gd name="connsiteY134" fmla="*/ 75361 h 877322"/>
                      <a:gd name="connsiteX135" fmla="*/ 335634 w 903962"/>
                      <a:gd name="connsiteY135" fmla="*/ 75361 h 877322"/>
                      <a:gd name="connsiteX136" fmla="*/ 376026 w 903962"/>
                      <a:gd name="connsiteY136" fmla="*/ 91966 h 877322"/>
                      <a:gd name="connsiteX137" fmla="*/ 376026 w 903962"/>
                      <a:gd name="connsiteY137" fmla="*/ 91966 h 877322"/>
                      <a:gd name="connsiteX138" fmla="*/ 386560 w 903962"/>
                      <a:gd name="connsiteY138" fmla="*/ 89603 h 877322"/>
                      <a:gd name="connsiteX139" fmla="*/ 386560 w 903962"/>
                      <a:gd name="connsiteY139" fmla="*/ 89603 h 877322"/>
                      <a:gd name="connsiteX140" fmla="*/ 455358 w 903962"/>
                      <a:gd name="connsiteY140" fmla="*/ 62652 h 877322"/>
                      <a:gd name="connsiteX141" fmla="*/ 455358 w 903962"/>
                      <a:gd name="connsiteY141" fmla="*/ 62652 h 877322"/>
                      <a:gd name="connsiteX142" fmla="*/ 523720 w 903962"/>
                      <a:gd name="connsiteY142" fmla="*/ 14306 h 877322"/>
                      <a:gd name="connsiteX143" fmla="*/ 523720 w 903962"/>
                      <a:gd name="connsiteY143" fmla="*/ 14306 h 877322"/>
                      <a:gd name="connsiteX144" fmla="*/ 531929 w 903962"/>
                      <a:gd name="connsiteY144" fmla="*/ 15455 h 877322"/>
                      <a:gd name="connsiteX145" fmla="*/ 531929 w 903962"/>
                      <a:gd name="connsiteY145" fmla="*/ 15455 h 877322"/>
                      <a:gd name="connsiteX146" fmla="*/ 575300 w 903962"/>
                      <a:gd name="connsiteY146" fmla="*/ 74211 h 877322"/>
                      <a:gd name="connsiteX147" fmla="*/ 575300 w 903962"/>
                      <a:gd name="connsiteY147" fmla="*/ 74211 h 877322"/>
                      <a:gd name="connsiteX148" fmla="*/ 589466 w 903962"/>
                      <a:gd name="connsiteY148" fmla="*/ 80598 h 877322"/>
                      <a:gd name="connsiteX149" fmla="*/ 589466 w 903962"/>
                      <a:gd name="connsiteY149" fmla="*/ 80598 h 877322"/>
                      <a:gd name="connsiteX150" fmla="*/ 614457 w 903962"/>
                      <a:gd name="connsiteY150" fmla="*/ 66037 h 877322"/>
                      <a:gd name="connsiteX151" fmla="*/ 614457 w 903962"/>
                      <a:gd name="connsiteY151" fmla="*/ 66037 h 877322"/>
                      <a:gd name="connsiteX152" fmla="*/ 638794 w 903962"/>
                      <a:gd name="connsiteY152" fmla="*/ 48218 h 877322"/>
                      <a:gd name="connsiteX153" fmla="*/ 638794 w 903962"/>
                      <a:gd name="connsiteY153" fmla="*/ 48218 h 877322"/>
                      <a:gd name="connsiteX154" fmla="*/ 660879 w 903962"/>
                      <a:gd name="connsiteY154" fmla="*/ 34423 h 877322"/>
                      <a:gd name="connsiteX155" fmla="*/ 660879 w 903962"/>
                      <a:gd name="connsiteY155" fmla="*/ 34423 h 877322"/>
                      <a:gd name="connsiteX156" fmla="*/ 674392 w 903962"/>
                      <a:gd name="connsiteY156" fmla="*/ 23949 h 877322"/>
                      <a:gd name="connsiteX157" fmla="*/ 674392 w 903962"/>
                      <a:gd name="connsiteY157" fmla="*/ 23949 h 877322"/>
                      <a:gd name="connsiteX158" fmla="*/ 686524 w 903962"/>
                      <a:gd name="connsiteY158" fmla="*/ 15072 h 877322"/>
                      <a:gd name="connsiteX159" fmla="*/ 686524 w 903962"/>
                      <a:gd name="connsiteY159" fmla="*/ 15072 h 877322"/>
                      <a:gd name="connsiteX160" fmla="*/ 707592 w 903962"/>
                      <a:gd name="connsiteY160" fmla="*/ 0 h 877322"/>
                      <a:gd name="connsiteX161" fmla="*/ 707592 w 903962"/>
                      <a:gd name="connsiteY161" fmla="*/ 0 h 877322"/>
                      <a:gd name="connsiteX162" fmla="*/ 727207 w 903962"/>
                      <a:gd name="connsiteY162" fmla="*/ 7025 h 877322"/>
                      <a:gd name="connsiteX163" fmla="*/ 727207 w 903962"/>
                      <a:gd name="connsiteY163" fmla="*/ 7025 h 877322"/>
                      <a:gd name="connsiteX164" fmla="*/ 813586 w 903962"/>
                      <a:gd name="connsiteY164" fmla="*/ 45472 h 877322"/>
                      <a:gd name="connsiteX165" fmla="*/ 813586 w 903962"/>
                      <a:gd name="connsiteY165" fmla="*/ 45472 h 877322"/>
                      <a:gd name="connsiteX166" fmla="*/ 836905 w 903962"/>
                      <a:gd name="connsiteY166" fmla="*/ 82578 h 877322"/>
                      <a:gd name="connsiteX167" fmla="*/ 836905 w 903962"/>
                      <a:gd name="connsiteY167" fmla="*/ 82578 h 877322"/>
                      <a:gd name="connsiteX168" fmla="*/ 857320 w 903962"/>
                      <a:gd name="connsiteY168" fmla="*/ 133734 h 877322"/>
                      <a:gd name="connsiteX169" fmla="*/ 857320 w 903962"/>
                      <a:gd name="connsiteY169" fmla="*/ 133734 h 877322"/>
                      <a:gd name="connsiteX170" fmla="*/ 870324 w 903962"/>
                      <a:gd name="connsiteY170" fmla="*/ 168221 h 877322"/>
                      <a:gd name="connsiteX171" fmla="*/ 870324 w 903962"/>
                      <a:gd name="connsiteY171" fmla="*/ 168221 h 877322"/>
                      <a:gd name="connsiteX172" fmla="*/ 859136 w 903962"/>
                      <a:gd name="connsiteY172" fmla="*/ 195747 h 877322"/>
                      <a:gd name="connsiteX173" fmla="*/ 859136 w 903962"/>
                      <a:gd name="connsiteY173" fmla="*/ 195747 h 877322"/>
                      <a:gd name="connsiteX174" fmla="*/ 838141 w 903962"/>
                      <a:gd name="connsiteY174" fmla="*/ 191404 h 877322"/>
                      <a:gd name="connsiteX175" fmla="*/ 838141 w 903962"/>
                      <a:gd name="connsiteY175" fmla="*/ 191404 h 877322"/>
                      <a:gd name="connsiteX176" fmla="*/ 826444 w 903962"/>
                      <a:gd name="connsiteY176" fmla="*/ 201623 h 877322"/>
                      <a:gd name="connsiteX177" fmla="*/ 826444 w 903962"/>
                      <a:gd name="connsiteY177" fmla="*/ 201623 h 877322"/>
                      <a:gd name="connsiteX178" fmla="*/ 825572 w 903962"/>
                      <a:gd name="connsiteY178" fmla="*/ 206540 h 877322"/>
                      <a:gd name="connsiteX179" fmla="*/ 825572 w 903962"/>
                      <a:gd name="connsiteY179" fmla="*/ 206540 h 877322"/>
                      <a:gd name="connsiteX180" fmla="*/ 850926 w 903962"/>
                      <a:gd name="connsiteY180" fmla="*/ 245945 h 877322"/>
                      <a:gd name="connsiteX181" fmla="*/ 850926 w 903962"/>
                      <a:gd name="connsiteY181" fmla="*/ 245945 h 877322"/>
                      <a:gd name="connsiteX182" fmla="*/ 889938 w 903962"/>
                      <a:gd name="connsiteY182" fmla="*/ 270022 h 877322"/>
                      <a:gd name="connsiteX183" fmla="*/ 889938 w 903962"/>
                      <a:gd name="connsiteY183" fmla="*/ 270022 h 877322"/>
                      <a:gd name="connsiteX184" fmla="*/ 902797 w 903962"/>
                      <a:gd name="connsiteY184" fmla="*/ 268489 h 877322"/>
                      <a:gd name="connsiteX185" fmla="*/ 902797 w 903962"/>
                      <a:gd name="connsiteY185" fmla="*/ 268489 h 877322"/>
                      <a:gd name="connsiteX186" fmla="*/ 903742 w 903962"/>
                      <a:gd name="connsiteY186" fmla="*/ 268745 h 877322"/>
                      <a:gd name="connsiteX187" fmla="*/ 903742 w 903962"/>
                      <a:gd name="connsiteY187" fmla="*/ 268745 h 877322"/>
                      <a:gd name="connsiteX188" fmla="*/ 903887 w 903962"/>
                      <a:gd name="connsiteY188" fmla="*/ 269575 h 877322"/>
                      <a:gd name="connsiteX189" fmla="*/ 903887 w 903962"/>
                      <a:gd name="connsiteY189" fmla="*/ 269575 h 877322"/>
                      <a:gd name="connsiteX190" fmla="*/ 866110 w 903962"/>
                      <a:gd name="connsiteY190" fmla="*/ 332674 h 877322"/>
                      <a:gd name="connsiteX191" fmla="*/ 866110 w 903962"/>
                      <a:gd name="connsiteY191" fmla="*/ 332674 h 877322"/>
                      <a:gd name="connsiteX192" fmla="*/ 799056 w 903962"/>
                      <a:gd name="connsiteY192" fmla="*/ 393601 h 877322"/>
                      <a:gd name="connsiteX193" fmla="*/ 799056 w 903962"/>
                      <a:gd name="connsiteY193" fmla="*/ 393601 h 877322"/>
                      <a:gd name="connsiteX194" fmla="*/ 793970 w 903962"/>
                      <a:gd name="connsiteY194" fmla="*/ 392324 h 877322"/>
                      <a:gd name="connsiteX195" fmla="*/ 793970 w 903962"/>
                      <a:gd name="connsiteY195" fmla="*/ 392324 h 877322"/>
                      <a:gd name="connsiteX196" fmla="*/ 789612 w 903962"/>
                      <a:gd name="connsiteY196" fmla="*/ 390919 h 877322"/>
                      <a:gd name="connsiteX197" fmla="*/ 789612 w 903962"/>
                      <a:gd name="connsiteY197" fmla="*/ 390919 h 877322"/>
                      <a:gd name="connsiteX198" fmla="*/ 756121 w 903962"/>
                      <a:gd name="connsiteY198" fmla="*/ 415699 h 877322"/>
                      <a:gd name="connsiteX199" fmla="*/ 756121 w 903962"/>
                      <a:gd name="connsiteY199" fmla="*/ 415699 h 877322"/>
                      <a:gd name="connsiteX200" fmla="*/ 755830 w 903962"/>
                      <a:gd name="connsiteY200" fmla="*/ 415954 h 877322"/>
                      <a:gd name="connsiteX201" fmla="*/ 755830 w 903962"/>
                      <a:gd name="connsiteY201" fmla="*/ 415954 h 877322"/>
                      <a:gd name="connsiteX202" fmla="*/ 754595 w 903962"/>
                      <a:gd name="connsiteY202" fmla="*/ 417870 h 877322"/>
                      <a:gd name="connsiteX203" fmla="*/ 754595 w 903962"/>
                      <a:gd name="connsiteY203" fmla="*/ 417870 h 877322"/>
                      <a:gd name="connsiteX204" fmla="*/ 752634 w 903962"/>
                      <a:gd name="connsiteY204" fmla="*/ 431473 h 877322"/>
                      <a:gd name="connsiteX205" fmla="*/ 752634 w 903962"/>
                      <a:gd name="connsiteY205" fmla="*/ 431473 h 877322"/>
                      <a:gd name="connsiteX206" fmla="*/ 744061 w 903962"/>
                      <a:gd name="connsiteY206" fmla="*/ 518203 h 877322"/>
                      <a:gd name="connsiteX207" fmla="*/ 744061 w 903962"/>
                      <a:gd name="connsiteY207" fmla="*/ 518203 h 877322"/>
                      <a:gd name="connsiteX208" fmla="*/ 742245 w 903962"/>
                      <a:gd name="connsiteY208" fmla="*/ 552434 h 877322"/>
                      <a:gd name="connsiteX209" fmla="*/ 742245 w 903962"/>
                      <a:gd name="connsiteY209" fmla="*/ 552434 h 877322"/>
                      <a:gd name="connsiteX210" fmla="*/ 749001 w 903962"/>
                      <a:gd name="connsiteY210" fmla="*/ 618535 h 877322"/>
                      <a:gd name="connsiteX211" fmla="*/ 749001 w 903962"/>
                      <a:gd name="connsiteY211" fmla="*/ 618535 h 877322"/>
                      <a:gd name="connsiteX212" fmla="*/ 754232 w 903962"/>
                      <a:gd name="connsiteY212" fmla="*/ 653980 h 877322"/>
                      <a:gd name="connsiteX213" fmla="*/ 754232 w 903962"/>
                      <a:gd name="connsiteY213" fmla="*/ 653980 h 877322"/>
                      <a:gd name="connsiteX214" fmla="*/ 744061 w 903962"/>
                      <a:gd name="connsiteY214" fmla="*/ 698494 h 877322"/>
                      <a:gd name="connsiteX215" fmla="*/ 744061 w 903962"/>
                      <a:gd name="connsiteY215" fmla="*/ 698494 h 877322"/>
                      <a:gd name="connsiteX216" fmla="*/ 727062 w 903962"/>
                      <a:gd name="connsiteY216" fmla="*/ 790907 h 877322"/>
                      <a:gd name="connsiteX217" fmla="*/ 727062 w 903962"/>
                      <a:gd name="connsiteY217" fmla="*/ 790907 h 877322"/>
                      <a:gd name="connsiteX218" fmla="*/ 728587 w 903962"/>
                      <a:gd name="connsiteY218" fmla="*/ 813899 h 877322"/>
                      <a:gd name="connsiteX219" fmla="*/ 728587 w 903962"/>
                      <a:gd name="connsiteY219" fmla="*/ 813899 h 877322"/>
                      <a:gd name="connsiteX220" fmla="*/ 715801 w 903962"/>
                      <a:gd name="connsiteY220" fmla="*/ 837273 h 877322"/>
                      <a:gd name="connsiteX221" fmla="*/ 715801 w 903962"/>
                      <a:gd name="connsiteY221" fmla="*/ 837273 h 877322"/>
                      <a:gd name="connsiteX222" fmla="*/ 678751 w 903962"/>
                      <a:gd name="connsiteY222" fmla="*/ 876678 h 877322"/>
                      <a:gd name="connsiteX223" fmla="*/ 678751 w 903962"/>
                      <a:gd name="connsiteY223" fmla="*/ 876678 h 877322"/>
                      <a:gd name="connsiteX224" fmla="*/ 678169 w 903962"/>
                      <a:gd name="connsiteY224" fmla="*/ 877189 h 877322"/>
                      <a:gd name="connsiteX225" fmla="*/ 678169 w 903962"/>
                      <a:gd name="connsiteY225" fmla="*/ 877189 h 877322"/>
                      <a:gd name="connsiteX226" fmla="*/ 677879 w 903962"/>
                      <a:gd name="connsiteY226" fmla="*/ 877253 h 877322"/>
                      <a:gd name="connsiteX227" fmla="*/ 677879 w 903962"/>
                      <a:gd name="connsiteY227" fmla="*/ 877253 h 877322"/>
                      <a:gd name="connsiteX228" fmla="*/ 676862 w 903962"/>
                      <a:gd name="connsiteY228" fmla="*/ 877189 h 877322"/>
                      <a:gd name="connsiteX229" fmla="*/ 676862 w 903962"/>
                      <a:gd name="connsiteY229" fmla="*/ 877189 h 877322"/>
                      <a:gd name="connsiteX230" fmla="*/ 677007 w 903962"/>
                      <a:gd name="connsiteY230" fmla="*/ 875209 h 877322"/>
                      <a:gd name="connsiteX231" fmla="*/ 714130 w 903962"/>
                      <a:gd name="connsiteY231" fmla="*/ 836187 h 877322"/>
                      <a:gd name="connsiteX232" fmla="*/ 714130 w 903962"/>
                      <a:gd name="connsiteY232" fmla="*/ 836187 h 877322"/>
                      <a:gd name="connsiteX233" fmla="*/ 726408 w 903962"/>
                      <a:gd name="connsiteY233" fmla="*/ 813899 h 877322"/>
                      <a:gd name="connsiteX234" fmla="*/ 726408 w 903962"/>
                      <a:gd name="connsiteY234" fmla="*/ 813899 h 877322"/>
                      <a:gd name="connsiteX235" fmla="*/ 724810 w 903962"/>
                      <a:gd name="connsiteY235" fmla="*/ 790907 h 877322"/>
                      <a:gd name="connsiteX236" fmla="*/ 724810 w 903962"/>
                      <a:gd name="connsiteY236" fmla="*/ 790907 h 877322"/>
                      <a:gd name="connsiteX237" fmla="*/ 741954 w 903962"/>
                      <a:gd name="connsiteY237" fmla="*/ 697919 h 877322"/>
                      <a:gd name="connsiteX238" fmla="*/ 741954 w 903962"/>
                      <a:gd name="connsiteY238" fmla="*/ 697919 h 877322"/>
                      <a:gd name="connsiteX239" fmla="*/ 751980 w 903962"/>
                      <a:gd name="connsiteY239" fmla="*/ 653980 h 877322"/>
                      <a:gd name="connsiteX240" fmla="*/ 751980 w 903962"/>
                      <a:gd name="connsiteY240" fmla="*/ 653980 h 877322"/>
                      <a:gd name="connsiteX241" fmla="*/ 746822 w 903962"/>
                      <a:gd name="connsiteY241" fmla="*/ 618918 h 877322"/>
                      <a:gd name="connsiteX242" fmla="*/ 746822 w 903962"/>
                      <a:gd name="connsiteY242" fmla="*/ 618918 h 877322"/>
                      <a:gd name="connsiteX243" fmla="*/ 740066 w 903962"/>
                      <a:gd name="connsiteY243" fmla="*/ 552498 h 877322"/>
                      <a:gd name="connsiteX244" fmla="*/ 740066 w 903962"/>
                      <a:gd name="connsiteY244" fmla="*/ 552498 h 877322"/>
                      <a:gd name="connsiteX245" fmla="*/ 741954 w 903962"/>
                      <a:gd name="connsiteY245" fmla="*/ 518075 h 877322"/>
                      <a:gd name="connsiteX246" fmla="*/ 741954 w 903962"/>
                      <a:gd name="connsiteY246" fmla="*/ 518075 h 877322"/>
                      <a:gd name="connsiteX247" fmla="*/ 750454 w 903962"/>
                      <a:gd name="connsiteY247" fmla="*/ 431537 h 877322"/>
                      <a:gd name="connsiteX248" fmla="*/ 750454 w 903962"/>
                      <a:gd name="connsiteY248" fmla="*/ 431537 h 877322"/>
                      <a:gd name="connsiteX249" fmla="*/ 755176 w 903962"/>
                      <a:gd name="connsiteY249" fmla="*/ 414294 h 877322"/>
                      <a:gd name="connsiteX250" fmla="*/ 755176 w 903962"/>
                      <a:gd name="connsiteY250" fmla="*/ 414294 h 877322"/>
                      <a:gd name="connsiteX251" fmla="*/ 789248 w 903962"/>
                      <a:gd name="connsiteY251" fmla="*/ 389450 h 877322"/>
                      <a:gd name="connsiteX252" fmla="*/ 789248 w 903962"/>
                      <a:gd name="connsiteY252" fmla="*/ 389450 h 877322"/>
                      <a:gd name="connsiteX253" fmla="*/ 794624 w 903962"/>
                      <a:gd name="connsiteY253" fmla="*/ 391111 h 877322"/>
                      <a:gd name="connsiteX254" fmla="*/ 794624 w 903962"/>
                      <a:gd name="connsiteY254" fmla="*/ 391111 h 877322"/>
                      <a:gd name="connsiteX255" fmla="*/ 798693 w 903962"/>
                      <a:gd name="connsiteY255" fmla="*/ 392133 h 877322"/>
                      <a:gd name="connsiteX256" fmla="*/ 798693 w 903962"/>
                      <a:gd name="connsiteY256" fmla="*/ 392133 h 877322"/>
                      <a:gd name="connsiteX257" fmla="*/ 864221 w 903962"/>
                      <a:gd name="connsiteY257" fmla="*/ 331908 h 877322"/>
                      <a:gd name="connsiteX258" fmla="*/ 864221 w 903962"/>
                      <a:gd name="connsiteY258" fmla="*/ 331908 h 877322"/>
                      <a:gd name="connsiteX259" fmla="*/ 900981 w 903962"/>
                      <a:gd name="connsiteY259" fmla="*/ 270597 h 877322"/>
                      <a:gd name="connsiteX260" fmla="*/ 900981 w 903962"/>
                      <a:gd name="connsiteY260" fmla="*/ 270597 h 877322"/>
                      <a:gd name="connsiteX261" fmla="*/ 889648 w 903962"/>
                      <a:gd name="connsiteY261" fmla="*/ 271747 h 877322"/>
                      <a:gd name="connsiteX262" fmla="*/ 889648 w 903962"/>
                      <a:gd name="connsiteY262" fmla="*/ 271747 h 877322"/>
                      <a:gd name="connsiteX263" fmla="*/ 848820 w 903962"/>
                      <a:gd name="connsiteY263" fmla="*/ 246073 h 877322"/>
                      <a:gd name="connsiteX264" fmla="*/ 848820 w 903962"/>
                      <a:gd name="connsiteY264" fmla="*/ 246073 h 877322"/>
                      <a:gd name="connsiteX265" fmla="*/ 823466 w 903962"/>
                      <a:gd name="connsiteY265" fmla="*/ 206668 h 877322"/>
                      <a:gd name="connsiteX266" fmla="*/ 823466 w 903962"/>
                      <a:gd name="connsiteY266" fmla="*/ 206668 h 877322"/>
                      <a:gd name="connsiteX267" fmla="*/ 824410 w 903962"/>
                      <a:gd name="connsiteY267" fmla="*/ 201303 h 877322"/>
                      <a:gd name="connsiteX268" fmla="*/ 824410 w 903962"/>
                      <a:gd name="connsiteY268" fmla="*/ 201303 h 877322"/>
                      <a:gd name="connsiteX269" fmla="*/ 837850 w 903962"/>
                      <a:gd name="connsiteY269" fmla="*/ 189935 h 877322"/>
                      <a:gd name="connsiteX270" fmla="*/ 837850 w 903962"/>
                      <a:gd name="connsiteY270" fmla="*/ 189935 h 877322"/>
                      <a:gd name="connsiteX271" fmla="*/ 858845 w 903962"/>
                      <a:gd name="connsiteY271" fmla="*/ 194278 h 877322"/>
                      <a:gd name="connsiteX272" fmla="*/ 858845 w 903962"/>
                      <a:gd name="connsiteY272" fmla="*/ 194278 h 877322"/>
                      <a:gd name="connsiteX273" fmla="*/ 865238 w 903962"/>
                      <a:gd name="connsiteY273" fmla="*/ 186806 h 877322"/>
                      <a:gd name="connsiteX274" fmla="*/ 865238 w 903962"/>
                      <a:gd name="connsiteY274" fmla="*/ 186806 h 877322"/>
                      <a:gd name="connsiteX275" fmla="*/ 868289 w 903962"/>
                      <a:gd name="connsiteY275" fmla="*/ 168349 h 877322"/>
                      <a:gd name="connsiteX276" fmla="*/ 868289 w 903962"/>
                      <a:gd name="connsiteY276" fmla="*/ 168349 h 877322"/>
                      <a:gd name="connsiteX277" fmla="*/ 855794 w 903962"/>
                      <a:gd name="connsiteY277" fmla="*/ 135011 h 877322"/>
                      <a:gd name="connsiteX278" fmla="*/ 855794 w 903962"/>
                      <a:gd name="connsiteY278" fmla="*/ 135011 h 877322"/>
                      <a:gd name="connsiteX279" fmla="*/ 835888 w 903962"/>
                      <a:gd name="connsiteY279" fmla="*/ 84174 h 877322"/>
                      <a:gd name="connsiteX280" fmla="*/ 835888 w 903962"/>
                      <a:gd name="connsiteY280" fmla="*/ 84174 h 877322"/>
                      <a:gd name="connsiteX281" fmla="*/ 812786 w 903962"/>
                      <a:gd name="connsiteY281" fmla="*/ 47133 h 877322"/>
                      <a:gd name="connsiteX282" fmla="*/ 812786 w 903962"/>
                      <a:gd name="connsiteY282" fmla="*/ 47133 h 877322"/>
                      <a:gd name="connsiteX283" fmla="*/ 725681 w 903962"/>
                      <a:gd name="connsiteY283" fmla="*/ 8302 h 877322"/>
                      <a:gd name="connsiteX284" fmla="*/ 725681 w 903962"/>
                      <a:gd name="connsiteY284" fmla="*/ 8302 h 877322"/>
                      <a:gd name="connsiteX285" fmla="*/ 707374 w 903962"/>
                      <a:gd name="connsiteY285" fmla="*/ 1788 h 877322"/>
                      <a:gd name="connsiteX286" fmla="*/ 707374 w 903962"/>
                      <a:gd name="connsiteY286" fmla="*/ 1788 h 877322"/>
                      <a:gd name="connsiteX287" fmla="*/ 688122 w 903962"/>
                      <a:gd name="connsiteY287" fmla="*/ 15264 h 877322"/>
                      <a:gd name="connsiteX288" fmla="*/ 688122 w 903962"/>
                      <a:gd name="connsiteY288" fmla="*/ 15264 h 877322"/>
                      <a:gd name="connsiteX289" fmla="*/ 674537 w 903962"/>
                      <a:gd name="connsiteY289" fmla="*/ 25674 h 877322"/>
                      <a:gd name="connsiteX290" fmla="*/ 674537 w 903962"/>
                      <a:gd name="connsiteY290" fmla="*/ 25674 h 877322"/>
                      <a:gd name="connsiteX291" fmla="*/ 662405 w 903962"/>
                      <a:gd name="connsiteY291" fmla="*/ 34551 h 877322"/>
                      <a:gd name="connsiteX292" fmla="*/ 662405 w 903962"/>
                      <a:gd name="connsiteY292" fmla="*/ 34551 h 877322"/>
                      <a:gd name="connsiteX293" fmla="*/ 639158 w 903962"/>
                      <a:gd name="connsiteY293" fmla="*/ 49815 h 877322"/>
                      <a:gd name="connsiteX294" fmla="*/ 639158 w 903962"/>
                      <a:gd name="connsiteY294" fmla="*/ 49815 h 877322"/>
                      <a:gd name="connsiteX295" fmla="*/ 615983 w 903962"/>
                      <a:gd name="connsiteY295" fmla="*/ 66292 h 877322"/>
                      <a:gd name="connsiteX296" fmla="*/ 615983 w 903962"/>
                      <a:gd name="connsiteY296" fmla="*/ 66292 h 877322"/>
                      <a:gd name="connsiteX297" fmla="*/ 589176 w 903962"/>
                      <a:gd name="connsiteY297" fmla="*/ 82322 h 877322"/>
                      <a:gd name="connsiteX298" fmla="*/ 589176 w 903962"/>
                      <a:gd name="connsiteY298" fmla="*/ 82322 h 877322"/>
                      <a:gd name="connsiteX299" fmla="*/ 573193 w 903962"/>
                      <a:gd name="connsiteY299" fmla="*/ 74339 h 877322"/>
                      <a:gd name="connsiteX300" fmla="*/ 573193 w 903962"/>
                      <a:gd name="connsiteY300" fmla="*/ 74339 h 877322"/>
                      <a:gd name="connsiteX301" fmla="*/ 531057 w 903962"/>
                      <a:gd name="connsiteY301" fmla="*/ 17116 h 877322"/>
                      <a:gd name="connsiteX302" fmla="*/ 531057 w 903962"/>
                      <a:gd name="connsiteY302" fmla="*/ 17116 h 877322"/>
                      <a:gd name="connsiteX303" fmla="*/ 523357 w 903962"/>
                      <a:gd name="connsiteY303" fmla="*/ 16030 h 877322"/>
                      <a:gd name="connsiteX304" fmla="*/ 523357 w 903962"/>
                      <a:gd name="connsiteY304" fmla="*/ 16030 h 877322"/>
                      <a:gd name="connsiteX305" fmla="*/ 454995 w 903962"/>
                      <a:gd name="connsiteY305" fmla="*/ 64440 h 877322"/>
                      <a:gd name="connsiteX306" fmla="*/ 454995 w 903962"/>
                      <a:gd name="connsiteY306" fmla="*/ 64440 h 877322"/>
                      <a:gd name="connsiteX307" fmla="*/ 386996 w 903962"/>
                      <a:gd name="connsiteY307" fmla="*/ 91200 h 877322"/>
                      <a:gd name="connsiteX308" fmla="*/ 386996 w 903962"/>
                      <a:gd name="connsiteY308" fmla="*/ 91200 h 877322"/>
                      <a:gd name="connsiteX309" fmla="*/ 375736 w 903962"/>
                      <a:gd name="connsiteY309" fmla="*/ 93690 h 877322"/>
                      <a:gd name="connsiteX310" fmla="*/ 375736 w 903962"/>
                      <a:gd name="connsiteY310" fmla="*/ 93690 h 877322"/>
                      <a:gd name="connsiteX311" fmla="*/ 335343 w 903962"/>
                      <a:gd name="connsiteY311" fmla="*/ 77021 h 877322"/>
                      <a:gd name="connsiteX312" fmla="*/ 335343 w 903962"/>
                      <a:gd name="connsiteY312" fmla="*/ 77021 h 877322"/>
                      <a:gd name="connsiteX313" fmla="*/ 328296 w 903962"/>
                      <a:gd name="connsiteY313" fmla="*/ 78299 h 877322"/>
                      <a:gd name="connsiteX314" fmla="*/ 328296 w 903962"/>
                      <a:gd name="connsiteY314" fmla="*/ 78299 h 877322"/>
                      <a:gd name="connsiteX315" fmla="*/ 320669 w 903962"/>
                      <a:gd name="connsiteY315" fmla="*/ 79895 h 877322"/>
                      <a:gd name="connsiteX316" fmla="*/ 320669 w 903962"/>
                      <a:gd name="connsiteY316" fmla="*/ 79895 h 877322"/>
                      <a:gd name="connsiteX317" fmla="*/ 307011 w 903962"/>
                      <a:gd name="connsiteY317" fmla="*/ 67442 h 877322"/>
                      <a:gd name="connsiteX318" fmla="*/ 307011 w 903962"/>
                      <a:gd name="connsiteY318" fmla="*/ 67442 h 877322"/>
                      <a:gd name="connsiteX319" fmla="*/ 298438 w 903962"/>
                      <a:gd name="connsiteY319" fmla="*/ 69741 h 877322"/>
                      <a:gd name="connsiteX320" fmla="*/ 298438 w 903962"/>
                      <a:gd name="connsiteY320" fmla="*/ 69741 h 877322"/>
                      <a:gd name="connsiteX321" fmla="*/ 278315 w 903962"/>
                      <a:gd name="connsiteY321" fmla="*/ 89794 h 877322"/>
                      <a:gd name="connsiteX322" fmla="*/ 278315 w 903962"/>
                      <a:gd name="connsiteY322" fmla="*/ 89794 h 877322"/>
                      <a:gd name="connsiteX323" fmla="*/ 287178 w 903962"/>
                      <a:gd name="connsiteY323" fmla="*/ 108890 h 877322"/>
                      <a:gd name="connsiteX324" fmla="*/ 287178 w 903962"/>
                      <a:gd name="connsiteY324" fmla="*/ 108890 h 877322"/>
                      <a:gd name="connsiteX325" fmla="*/ 289938 w 903962"/>
                      <a:gd name="connsiteY325" fmla="*/ 117895 h 877322"/>
                      <a:gd name="connsiteX326" fmla="*/ 289938 w 903962"/>
                      <a:gd name="connsiteY326" fmla="*/ 117895 h 877322"/>
                      <a:gd name="connsiteX327" fmla="*/ 240029 w 903962"/>
                      <a:gd name="connsiteY327" fmla="*/ 185337 h 877322"/>
                      <a:gd name="connsiteX328" fmla="*/ 240029 w 903962"/>
                      <a:gd name="connsiteY328" fmla="*/ 185337 h 877322"/>
                      <a:gd name="connsiteX329" fmla="*/ 219034 w 903962"/>
                      <a:gd name="connsiteY329" fmla="*/ 184443 h 877322"/>
                      <a:gd name="connsiteX330" fmla="*/ 219034 w 903962"/>
                      <a:gd name="connsiteY330" fmla="*/ 184443 h 877322"/>
                      <a:gd name="connsiteX331" fmla="*/ 179078 w 903962"/>
                      <a:gd name="connsiteY331" fmla="*/ 200473 h 877322"/>
                      <a:gd name="connsiteX332" fmla="*/ 179078 w 903962"/>
                      <a:gd name="connsiteY332" fmla="*/ 200473 h 877322"/>
                      <a:gd name="connsiteX333" fmla="*/ 153287 w 903962"/>
                      <a:gd name="connsiteY333" fmla="*/ 211713 h 877322"/>
                      <a:gd name="connsiteX334" fmla="*/ 153287 w 903962"/>
                      <a:gd name="connsiteY334" fmla="*/ 211713 h 877322"/>
                      <a:gd name="connsiteX335" fmla="*/ 108391 w 903962"/>
                      <a:gd name="connsiteY335" fmla="*/ 174799 h 877322"/>
                      <a:gd name="connsiteX336" fmla="*/ 108391 w 903962"/>
                      <a:gd name="connsiteY336" fmla="*/ 174799 h 877322"/>
                      <a:gd name="connsiteX337" fmla="*/ 91246 w 903962"/>
                      <a:gd name="connsiteY337" fmla="*/ 145549 h 877322"/>
                      <a:gd name="connsiteX338" fmla="*/ 91246 w 903962"/>
                      <a:gd name="connsiteY338" fmla="*/ 145549 h 877322"/>
                      <a:gd name="connsiteX339" fmla="*/ 83909 w 903962"/>
                      <a:gd name="connsiteY339" fmla="*/ 152766 h 877322"/>
                      <a:gd name="connsiteX340" fmla="*/ 83909 w 903962"/>
                      <a:gd name="connsiteY340" fmla="*/ 152766 h 877322"/>
                      <a:gd name="connsiteX341" fmla="*/ 13440 w 903962"/>
                      <a:gd name="connsiteY341" fmla="*/ 218866 h 877322"/>
                      <a:gd name="connsiteX342" fmla="*/ 13440 w 903962"/>
                      <a:gd name="connsiteY342" fmla="*/ 218866 h 877322"/>
                      <a:gd name="connsiteX343" fmla="*/ 1671 w 903962"/>
                      <a:gd name="connsiteY343" fmla="*/ 245179 h 877322"/>
                      <a:gd name="connsiteX344" fmla="*/ 1671 w 903962"/>
                      <a:gd name="connsiteY344" fmla="*/ 245179 h 877322"/>
                      <a:gd name="connsiteX345" fmla="*/ 15256 w 903962"/>
                      <a:gd name="connsiteY345" fmla="*/ 264211 h 877322"/>
                      <a:gd name="connsiteX346" fmla="*/ 15256 w 903962"/>
                      <a:gd name="connsiteY346" fmla="*/ 264211 h 877322"/>
                      <a:gd name="connsiteX347" fmla="*/ 25717 w 903962"/>
                      <a:gd name="connsiteY347" fmla="*/ 276345 h 877322"/>
                      <a:gd name="connsiteX348" fmla="*/ 25717 w 903962"/>
                      <a:gd name="connsiteY348" fmla="*/ 276345 h 877322"/>
                      <a:gd name="connsiteX349" fmla="*/ 19760 w 903962"/>
                      <a:gd name="connsiteY349" fmla="*/ 310193 h 877322"/>
                      <a:gd name="connsiteX350" fmla="*/ 19760 w 903962"/>
                      <a:gd name="connsiteY350" fmla="*/ 310193 h 877322"/>
                      <a:gd name="connsiteX351" fmla="*/ 19179 w 903962"/>
                      <a:gd name="connsiteY351" fmla="*/ 316580 h 877322"/>
                      <a:gd name="connsiteX352" fmla="*/ 19179 w 903962"/>
                      <a:gd name="connsiteY352" fmla="*/ 316580 h 877322"/>
                      <a:gd name="connsiteX353" fmla="*/ 31311 w 903962"/>
                      <a:gd name="connsiteY353" fmla="*/ 352919 h 877322"/>
                      <a:gd name="connsiteX354" fmla="*/ 31311 w 903962"/>
                      <a:gd name="connsiteY354" fmla="*/ 352919 h 877322"/>
                      <a:gd name="connsiteX355" fmla="*/ 32111 w 903962"/>
                      <a:gd name="connsiteY355" fmla="*/ 362563 h 877322"/>
                      <a:gd name="connsiteX356" fmla="*/ 32111 w 903962"/>
                      <a:gd name="connsiteY356" fmla="*/ 362563 h 877322"/>
                      <a:gd name="connsiteX357" fmla="*/ 25064 w 903962"/>
                      <a:gd name="connsiteY357" fmla="*/ 394304 h 877322"/>
                      <a:gd name="connsiteX358" fmla="*/ 25064 w 903962"/>
                      <a:gd name="connsiteY358" fmla="*/ 394304 h 877322"/>
                      <a:gd name="connsiteX359" fmla="*/ 28333 w 903962"/>
                      <a:gd name="connsiteY359" fmla="*/ 415252 h 877322"/>
                      <a:gd name="connsiteX360" fmla="*/ 28333 w 903962"/>
                      <a:gd name="connsiteY360" fmla="*/ 415252 h 877322"/>
                      <a:gd name="connsiteX361" fmla="*/ 28260 w 903962"/>
                      <a:gd name="connsiteY361" fmla="*/ 422277 h 877322"/>
                      <a:gd name="connsiteX362" fmla="*/ 28260 w 903962"/>
                      <a:gd name="connsiteY362" fmla="*/ 422277 h 877322"/>
                      <a:gd name="connsiteX363" fmla="*/ 32837 w 903962"/>
                      <a:gd name="connsiteY363" fmla="*/ 426109 h 877322"/>
                      <a:gd name="connsiteX364" fmla="*/ 32837 w 903962"/>
                      <a:gd name="connsiteY364" fmla="*/ 426109 h 877322"/>
                      <a:gd name="connsiteX365" fmla="*/ 41337 w 903962"/>
                      <a:gd name="connsiteY365" fmla="*/ 424193 h 877322"/>
                      <a:gd name="connsiteX366" fmla="*/ 41337 w 903962"/>
                      <a:gd name="connsiteY366" fmla="*/ 424193 h 877322"/>
                      <a:gd name="connsiteX367" fmla="*/ 42208 w 903962"/>
                      <a:gd name="connsiteY367" fmla="*/ 424257 h 877322"/>
                      <a:gd name="connsiteX368" fmla="*/ 42208 w 903962"/>
                      <a:gd name="connsiteY368" fmla="*/ 424257 h 877322"/>
                      <a:gd name="connsiteX369" fmla="*/ 42645 w 903962"/>
                      <a:gd name="connsiteY369" fmla="*/ 424959 h 877322"/>
                      <a:gd name="connsiteX370" fmla="*/ 42645 w 903962"/>
                      <a:gd name="connsiteY370" fmla="*/ 424959 h 877322"/>
                      <a:gd name="connsiteX371" fmla="*/ 35961 w 903962"/>
                      <a:gd name="connsiteY371" fmla="*/ 438946 h 877322"/>
                      <a:gd name="connsiteX372" fmla="*/ 35961 w 903962"/>
                      <a:gd name="connsiteY372" fmla="*/ 438946 h 877322"/>
                      <a:gd name="connsiteX373" fmla="*/ 32256 w 903962"/>
                      <a:gd name="connsiteY373" fmla="*/ 453954 h 877322"/>
                      <a:gd name="connsiteX374" fmla="*/ 32256 w 903962"/>
                      <a:gd name="connsiteY374" fmla="*/ 453954 h 877322"/>
                      <a:gd name="connsiteX375" fmla="*/ 33127 w 903962"/>
                      <a:gd name="connsiteY375" fmla="*/ 477584 h 877322"/>
                      <a:gd name="connsiteX376" fmla="*/ 33127 w 903962"/>
                      <a:gd name="connsiteY376" fmla="*/ 477584 h 877322"/>
                      <a:gd name="connsiteX377" fmla="*/ 50345 w 903962"/>
                      <a:gd name="connsiteY377" fmla="*/ 504791 h 877322"/>
                      <a:gd name="connsiteX378" fmla="*/ 50345 w 903962"/>
                      <a:gd name="connsiteY378" fmla="*/ 504791 h 877322"/>
                      <a:gd name="connsiteX379" fmla="*/ 60516 w 903962"/>
                      <a:gd name="connsiteY379" fmla="*/ 522545 h 877322"/>
                      <a:gd name="connsiteX380" fmla="*/ 60516 w 903962"/>
                      <a:gd name="connsiteY380" fmla="*/ 522545 h 877322"/>
                      <a:gd name="connsiteX381" fmla="*/ 58191 w 903962"/>
                      <a:gd name="connsiteY381" fmla="*/ 543621 h 877322"/>
                      <a:gd name="connsiteX382" fmla="*/ 58191 w 903962"/>
                      <a:gd name="connsiteY382" fmla="*/ 543621 h 877322"/>
                      <a:gd name="connsiteX383" fmla="*/ 53251 w 903962"/>
                      <a:gd name="connsiteY383" fmla="*/ 574085 h 877322"/>
                      <a:gd name="connsiteX384" fmla="*/ 53251 w 903962"/>
                      <a:gd name="connsiteY384" fmla="*/ 574085 h 877322"/>
                      <a:gd name="connsiteX385" fmla="*/ 56157 w 903962"/>
                      <a:gd name="connsiteY385" fmla="*/ 581301 h 877322"/>
                      <a:gd name="connsiteX386" fmla="*/ 56157 w 903962"/>
                      <a:gd name="connsiteY386" fmla="*/ 581301 h 877322"/>
                      <a:gd name="connsiteX387" fmla="*/ 55794 w 903962"/>
                      <a:gd name="connsiteY387" fmla="*/ 587624 h 877322"/>
                      <a:gd name="connsiteX388" fmla="*/ 55794 w 903962"/>
                      <a:gd name="connsiteY388" fmla="*/ 587624 h 877322"/>
                      <a:gd name="connsiteX389" fmla="*/ 63422 w 903962"/>
                      <a:gd name="connsiteY389" fmla="*/ 592095 h 877322"/>
                      <a:gd name="connsiteX390" fmla="*/ 63422 w 903962"/>
                      <a:gd name="connsiteY390" fmla="*/ 592095 h 877322"/>
                      <a:gd name="connsiteX391" fmla="*/ 80494 w 903962"/>
                      <a:gd name="connsiteY391" fmla="*/ 584942 h 877322"/>
                      <a:gd name="connsiteX392" fmla="*/ 80494 w 903962"/>
                      <a:gd name="connsiteY392" fmla="*/ 584942 h 877322"/>
                      <a:gd name="connsiteX393" fmla="*/ 159390 w 903962"/>
                      <a:gd name="connsiteY393" fmla="*/ 542982 h 877322"/>
                      <a:gd name="connsiteX394" fmla="*/ 159390 w 903962"/>
                      <a:gd name="connsiteY394" fmla="*/ 542982 h 877322"/>
                      <a:gd name="connsiteX395" fmla="*/ 241773 w 903962"/>
                      <a:gd name="connsiteY395" fmla="*/ 509006 h 877322"/>
                      <a:gd name="connsiteX396" fmla="*/ 241773 w 903962"/>
                      <a:gd name="connsiteY396" fmla="*/ 509006 h 877322"/>
                      <a:gd name="connsiteX397" fmla="*/ 270033 w 903962"/>
                      <a:gd name="connsiteY397" fmla="*/ 531423 h 877322"/>
                      <a:gd name="connsiteX398" fmla="*/ 270033 w 903962"/>
                      <a:gd name="connsiteY398" fmla="*/ 531423 h 877322"/>
                      <a:gd name="connsiteX399" fmla="*/ 268943 w 903962"/>
                      <a:gd name="connsiteY399" fmla="*/ 537426 h 877322"/>
                      <a:gd name="connsiteX400" fmla="*/ 268943 w 903962"/>
                      <a:gd name="connsiteY400" fmla="*/ 537426 h 877322"/>
                      <a:gd name="connsiteX401" fmla="*/ 268653 w 903962"/>
                      <a:gd name="connsiteY401" fmla="*/ 538895 h 877322"/>
                      <a:gd name="connsiteX402" fmla="*/ 268653 w 903962"/>
                      <a:gd name="connsiteY402" fmla="*/ 538895 h 877322"/>
                      <a:gd name="connsiteX403" fmla="*/ 279259 w 903962"/>
                      <a:gd name="connsiteY403" fmla="*/ 549305 h 877322"/>
                      <a:gd name="connsiteX404" fmla="*/ 279259 w 903962"/>
                      <a:gd name="connsiteY404" fmla="*/ 549305 h 877322"/>
                      <a:gd name="connsiteX405" fmla="*/ 300618 w 903962"/>
                      <a:gd name="connsiteY405" fmla="*/ 554542 h 877322"/>
                      <a:gd name="connsiteX406" fmla="*/ 300618 w 903962"/>
                      <a:gd name="connsiteY406" fmla="*/ 554542 h 877322"/>
                      <a:gd name="connsiteX407" fmla="*/ 312677 w 903962"/>
                      <a:gd name="connsiteY407" fmla="*/ 551029 h 877322"/>
                      <a:gd name="connsiteX408" fmla="*/ 312677 w 903962"/>
                      <a:gd name="connsiteY408" fmla="*/ 551029 h 877322"/>
                      <a:gd name="connsiteX409" fmla="*/ 333891 w 903962"/>
                      <a:gd name="connsiteY409" fmla="*/ 543749 h 877322"/>
                      <a:gd name="connsiteX410" fmla="*/ 333891 w 903962"/>
                      <a:gd name="connsiteY410" fmla="*/ 543749 h 877322"/>
                      <a:gd name="connsiteX411" fmla="*/ 371377 w 903962"/>
                      <a:gd name="connsiteY411" fmla="*/ 559651 h 877322"/>
                      <a:gd name="connsiteX412" fmla="*/ 371377 w 903962"/>
                      <a:gd name="connsiteY412" fmla="*/ 559651 h 877322"/>
                      <a:gd name="connsiteX413" fmla="*/ 458118 w 903962"/>
                      <a:gd name="connsiteY413" fmla="*/ 588965 h 877322"/>
                      <a:gd name="connsiteX414" fmla="*/ 458118 w 903962"/>
                      <a:gd name="connsiteY414" fmla="*/ 588965 h 877322"/>
                      <a:gd name="connsiteX415" fmla="*/ 515220 w 903962"/>
                      <a:gd name="connsiteY415" fmla="*/ 629520 h 877322"/>
                      <a:gd name="connsiteX416" fmla="*/ 515220 w 903962"/>
                      <a:gd name="connsiteY416" fmla="*/ 629520 h 877322"/>
                      <a:gd name="connsiteX417" fmla="*/ 529459 w 903962"/>
                      <a:gd name="connsiteY417" fmla="*/ 642484 h 877322"/>
                      <a:gd name="connsiteX418" fmla="*/ 529459 w 903962"/>
                      <a:gd name="connsiteY418" fmla="*/ 642484 h 877322"/>
                      <a:gd name="connsiteX419" fmla="*/ 545660 w 903962"/>
                      <a:gd name="connsiteY419" fmla="*/ 638525 h 877322"/>
                      <a:gd name="connsiteX420" fmla="*/ 545660 w 903962"/>
                      <a:gd name="connsiteY420" fmla="*/ 638525 h 877322"/>
                      <a:gd name="connsiteX421" fmla="*/ 556993 w 903962"/>
                      <a:gd name="connsiteY421" fmla="*/ 636864 h 877322"/>
                      <a:gd name="connsiteX422" fmla="*/ 556993 w 903962"/>
                      <a:gd name="connsiteY422" fmla="*/ 636864 h 877322"/>
                      <a:gd name="connsiteX423" fmla="*/ 662405 w 903962"/>
                      <a:gd name="connsiteY423" fmla="*/ 673331 h 877322"/>
                      <a:gd name="connsiteX424" fmla="*/ 662405 w 903962"/>
                      <a:gd name="connsiteY424" fmla="*/ 673331 h 877322"/>
                      <a:gd name="connsiteX425" fmla="*/ 662986 w 903962"/>
                      <a:gd name="connsiteY425" fmla="*/ 677099 h 877322"/>
                      <a:gd name="connsiteX426" fmla="*/ 662986 w 903962"/>
                      <a:gd name="connsiteY426" fmla="*/ 677099 h 877322"/>
                      <a:gd name="connsiteX427" fmla="*/ 619615 w 903962"/>
                      <a:gd name="connsiteY427" fmla="*/ 731640 h 877322"/>
                      <a:gd name="connsiteX428" fmla="*/ 619615 w 903962"/>
                      <a:gd name="connsiteY428" fmla="*/ 731640 h 877322"/>
                      <a:gd name="connsiteX429" fmla="*/ 620051 w 903962"/>
                      <a:gd name="connsiteY429" fmla="*/ 732598 h 877322"/>
                      <a:gd name="connsiteX430" fmla="*/ 620051 w 903962"/>
                      <a:gd name="connsiteY430" fmla="*/ 732598 h 877322"/>
                      <a:gd name="connsiteX431" fmla="*/ 624410 w 903962"/>
                      <a:gd name="connsiteY431" fmla="*/ 740965 h 877322"/>
                      <a:gd name="connsiteX432" fmla="*/ 624410 w 903962"/>
                      <a:gd name="connsiteY432" fmla="*/ 740965 h 877322"/>
                      <a:gd name="connsiteX433" fmla="*/ 611479 w 903962"/>
                      <a:gd name="connsiteY433" fmla="*/ 750033 h 877322"/>
                      <a:gd name="connsiteX434" fmla="*/ 611479 w 903962"/>
                      <a:gd name="connsiteY434" fmla="*/ 750033 h 877322"/>
                      <a:gd name="connsiteX435" fmla="*/ 593462 w 903962"/>
                      <a:gd name="connsiteY435" fmla="*/ 775579 h 877322"/>
                      <a:gd name="connsiteX436" fmla="*/ 593462 w 903962"/>
                      <a:gd name="connsiteY436" fmla="*/ 775579 h 877322"/>
                      <a:gd name="connsiteX437" fmla="*/ 620705 w 903962"/>
                      <a:gd name="connsiteY437" fmla="*/ 815814 h 877322"/>
                      <a:gd name="connsiteX438" fmla="*/ 620705 w 903962"/>
                      <a:gd name="connsiteY438" fmla="*/ 815814 h 877322"/>
                      <a:gd name="connsiteX439" fmla="*/ 632474 w 903962"/>
                      <a:gd name="connsiteY439" fmla="*/ 838870 h 877322"/>
                      <a:gd name="connsiteX440" fmla="*/ 632474 w 903962"/>
                      <a:gd name="connsiteY440" fmla="*/ 838870 h 877322"/>
                      <a:gd name="connsiteX441" fmla="*/ 631602 w 903962"/>
                      <a:gd name="connsiteY441" fmla="*/ 845703 h 877322"/>
                      <a:gd name="connsiteX442" fmla="*/ 631602 w 903962"/>
                      <a:gd name="connsiteY442" fmla="*/ 845703 h 877322"/>
                      <a:gd name="connsiteX443" fmla="*/ 677007 w 903962"/>
                      <a:gd name="connsiteY443" fmla="*/ 875209 h 877322"/>
                      <a:gd name="connsiteX444" fmla="*/ 677007 w 903962"/>
                      <a:gd name="connsiteY444" fmla="*/ 875209 h 8773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Lst>
                    <a:rect l="l" t="t" r="r" b="b"/>
                    <a:pathLst>
                      <a:path w="903962" h="877322">
                        <a:moveTo>
                          <a:pt x="676862" y="877189"/>
                        </a:moveTo>
                        <a:cubicBezTo>
                          <a:pt x="665093" y="869014"/>
                          <a:pt x="644533" y="855092"/>
                          <a:pt x="630004" y="846789"/>
                        </a:cubicBezTo>
                        <a:lnTo>
                          <a:pt x="630004" y="846789"/>
                        </a:lnTo>
                        <a:lnTo>
                          <a:pt x="629641" y="845959"/>
                        </a:lnTo>
                        <a:cubicBezTo>
                          <a:pt x="630149" y="844043"/>
                          <a:pt x="630658" y="841680"/>
                          <a:pt x="630658" y="838934"/>
                        </a:cubicBezTo>
                        <a:lnTo>
                          <a:pt x="630658" y="838934"/>
                        </a:lnTo>
                        <a:cubicBezTo>
                          <a:pt x="630658" y="832803"/>
                          <a:pt x="628333" y="824883"/>
                          <a:pt x="619397" y="816964"/>
                        </a:cubicBezTo>
                        <a:lnTo>
                          <a:pt x="619397" y="816964"/>
                        </a:lnTo>
                        <a:cubicBezTo>
                          <a:pt x="600363" y="800231"/>
                          <a:pt x="591573" y="797868"/>
                          <a:pt x="591646" y="775579"/>
                        </a:cubicBezTo>
                        <a:lnTo>
                          <a:pt x="591646" y="775579"/>
                        </a:lnTo>
                        <a:cubicBezTo>
                          <a:pt x="591646" y="764531"/>
                          <a:pt x="593171" y="757761"/>
                          <a:pt x="596513" y="753738"/>
                        </a:cubicBezTo>
                        <a:lnTo>
                          <a:pt x="596513" y="753738"/>
                        </a:lnTo>
                        <a:cubicBezTo>
                          <a:pt x="599855" y="749586"/>
                          <a:pt x="605013" y="748501"/>
                          <a:pt x="611551" y="748501"/>
                        </a:cubicBezTo>
                        <a:lnTo>
                          <a:pt x="611551" y="748501"/>
                        </a:lnTo>
                        <a:cubicBezTo>
                          <a:pt x="619325" y="748437"/>
                          <a:pt x="622594" y="744988"/>
                          <a:pt x="622666" y="741028"/>
                        </a:cubicBezTo>
                        <a:lnTo>
                          <a:pt x="622666" y="741028"/>
                        </a:lnTo>
                        <a:cubicBezTo>
                          <a:pt x="622666" y="738665"/>
                          <a:pt x="621431" y="736047"/>
                          <a:pt x="618889" y="733748"/>
                        </a:cubicBezTo>
                        <a:lnTo>
                          <a:pt x="618889" y="733748"/>
                        </a:lnTo>
                        <a:cubicBezTo>
                          <a:pt x="618235" y="733173"/>
                          <a:pt x="617944" y="732406"/>
                          <a:pt x="617944" y="731704"/>
                        </a:cubicBezTo>
                        <a:lnTo>
                          <a:pt x="617944" y="731704"/>
                        </a:lnTo>
                        <a:cubicBezTo>
                          <a:pt x="618453" y="722316"/>
                          <a:pt x="661533" y="695684"/>
                          <a:pt x="661315" y="677163"/>
                        </a:cubicBezTo>
                        <a:lnTo>
                          <a:pt x="661315" y="677163"/>
                        </a:lnTo>
                        <a:cubicBezTo>
                          <a:pt x="661315" y="676014"/>
                          <a:pt x="661170" y="674864"/>
                          <a:pt x="660807" y="673842"/>
                        </a:cubicBezTo>
                        <a:lnTo>
                          <a:pt x="660807" y="673842"/>
                        </a:lnTo>
                        <a:cubicBezTo>
                          <a:pt x="655721" y="657173"/>
                          <a:pt x="586415" y="638333"/>
                          <a:pt x="557138" y="638461"/>
                        </a:cubicBezTo>
                        <a:lnTo>
                          <a:pt x="557138" y="638461"/>
                        </a:lnTo>
                        <a:cubicBezTo>
                          <a:pt x="552416" y="638461"/>
                          <a:pt x="548711" y="638972"/>
                          <a:pt x="546676" y="639930"/>
                        </a:cubicBezTo>
                        <a:lnTo>
                          <a:pt x="546676" y="639930"/>
                        </a:lnTo>
                        <a:cubicBezTo>
                          <a:pt x="540647" y="642676"/>
                          <a:pt x="534762" y="644081"/>
                          <a:pt x="529604" y="644081"/>
                        </a:cubicBezTo>
                        <a:lnTo>
                          <a:pt x="529604" y="644081"/>
                        </a:lnTo>
                        <a:cubicBezTo>
                          <a:pt x="520378" y="644081"/>
                          <a:pt x="513549" y="639227"/>
                          <a:pt x="513549" y="629520"/>
                        </a:cubicBezTo>
                        <a:lnTo>
                          <a:pt x="513549" y="629520"/>
                        </a:lnTo>
                        <a:cubicBezTo>
                          <a:pt x="513622" y="622814"/>
                          <a:pt x="505122" y="612851"/>
                          <a:pt x="493789" y="604804"/>
                        </a:cubicBezTo>
                        <a:lnTo>
                          <a:pt x="493789" y="604804"/>
                        </a:lnTo>
                        <a:cubicBezTo>
                          <a:pt x="482528" y="596757"/>
                          <a:pt x="468507" y="590498"/>
                          <a:pt x="458264" y="590562"/>
                        </a:cubicBezTo>
                        <a:lnTo>
                          <a:pt x="458264" y="590562"/>
                        </a:lnTo>
                        <a:cubicBezTo>
                          <a:pt x="436615" y="590562"/>
                          <a:pt x="392009" y="579832"/>
                          <a:pt x="370287" y="560801"/>
                        </a:cubicBezTo>
                        <a:lnTo>
                          <a:pt x="370287" y="560801"/>
                        </a:lnTo>
                        <a:cubicBezTo>
                          <a:pt x="358082" y="550007"/>
                          <a:pt x="345078" y="545409"/>
                          <a:pt x="334108" y="545409"/>
                        </a:cubicBezTo>
                        <a:lnTo>
                          <a:pt x="334108" y="545409"/>
                        </a:lnTo>
                        <a:cubicBezTo>
                          <a:pt x="326117" y="545409"/>
                          <a:pt x="319143" y="547836"/>
                          <a:pt x="314203" y="552243"/>
                        </a:cubicBezTo>
                        <a:lnTo>
                          <a:pt x="314203" y="552243"/>
                        </a:lnTo>
                        <a:cubicBezTo>
                          <a:pt x="310934" y="555117"/>
                          <a:pt x="306066" y="556202"/>
                          <a:pt x="300836" y="556202"/>
                        </a:cubicBezTo>
                        <a:lnTo>
                          <a:pt x="300836" y="556202"/>
                        </a:lnTo>
                        <a:cubicBezTo>
                          <a:pt x="286161" y="556075"/>
                          <a:pt x="267417" y="547580"/>
                          <a:pt x="267054" y="538895"/>
                        </a:cubicBezTo>
                        <a:lnTo>
                          <a:pt x="267054" y="538895"/>
                        </a:lnTo>
                        <a:cubicBezTo>
                          <a:pt x="267054" y="538192"/>
                          <a:pt x="267199" y="537554"/>
                          <a:pt x="267417" y="536851"/>
                        </a:cubicBezTo>
                        <a:lnTo>
                          <a:pt x="267417" y="536851"/>
                        </a:lnTo>
                        <a:cubicBezTo>
                          <a:pt x="268071" y="535127"/>
                          <a:pt x="268435" y="533275"/>
                          <a:pt x="268435" y="531359"/>
                        </a:cubicBezTo>
                        <a:lnTo>
                          <a:pt x="268435" y="531359"/>
                        </a:lnTo>
                        <a:cubicBezTo>
                          <a:pt x="268435" y="521715"/>
                          <a:pt x="259862" y="510539"/>
                          <a:pt x="241991" y="510539"/>
                        </a:cubicBezTo>
                        <a:lnTo>
                          <a:pt x="241991" y="510539"/>
                        </a:lnTo>
                        <a:cubicBezTo>
                          <a:pt x="220487" y="510475"/>
                          <a:pt x="186270" y="527591"/>
                          <a:pt x="160698" y="544196"/>
                        </a:cubicBezTo>
                        <a:lnTo>
                          <a:pt x="160698" y="544196"/>
                        </a:lnTo>
                        <a:cubicBezTo>
                          <a:pt x="134907" y="560865"/>
                          <a:pt x="93571" y="575745"/>
                          <a:pt x="82020" y="586027"/>
                        </a:cubicBezTo>
                        <a:lnTo>
                          <a:pt x="82020" y="586027"/>
                        </a:lnTo>
                        <a:cubicBezTo>
                          <a:pt x="75845" y="591392"/>
                          <a:pt x="69016" y="593627"/>
                          <a:pt x="63640" y="593627"/>
                        </a:cubicBezTo>
                        <a:lnTo>
                          <a:pt x="63640" y="593627"/>
                        </a:lnTo>
                        <a:cubicBezTo>
                          <a:pt x="58409" y="593627"/>
                          <a:pt x="54196" y="591392"/>
                          <a:pt x="54196" y="587560"/>
                        </a:cubicBezTo>
                        <a:lnTo>
                          <a:pt x="54196" y="587560"/>
                        </a:lnTo>
                        <a:cubicBezTo>
                          <a:pt x="54196" y="585516"/>
                          <a:pt x="54559" y="583281"/>
                          <a:pt x="54559" y="581238"/>
                        </a:cubicBezTo>
                        <a:lnTo>
                          <a:pt x="54559" y="581238"/>
                        </a:lnTo>
                        <a:cubicBezTo>
                          <a:pt x="54559" y="578747"/>
                          <a:pt x="54050" y="576512"/>
                          <a:pt x="51944" y="574915"/>
                        </a:cubicBezTo>
                        <a:lnTo>
                          <a:pt x="51944" y="574915"/>
                        </a:lnTo>
                        <a:lnTo>
                          <a:pt x="51653" y="574148"/>
                        </a:lnTo>
                        <a:cubicBezTo>
                          <a:pt x="53905" y="563419"/>
                          <a:pt x="56666" y="549113"/>
                          <a:pt x="56666" y="543557"/>
                        </a:cubicBezTo>
                        <a:lnTo>
                          <a:pt x="56666" y="543557"/>
                        </a:lnTo>
                        <a:cubicBezTo>
                          <a:pt x="56666" y="538320"/>
                          <a:pt x="58990" y="530081"/>
                          <a:pt x="58990" y="522481"/>
                        </a:cubicBezTo>
                        <a:lnTo>
                          <a:pt x="58990" y="522481"/>
                        </a:lnTo>
                        <a:cubicBezTo>
                          <a:pt x="58990" y="515392"/>
                          <a:pt x="57029" y="509070"/>
                          <a:pt x="49909" y="506196"/>
                        </a:cubicBezTo>
                        <a:lnTo>
                          <a:pt x="49909" y="506196"/>
                        </a:lnTo>
                        <a:cubicBezTo>
                          <a:pt x="33782" y="499745"/>
                          <a:pt x="31529" y="492593"/>
                          <a:pt x="31675" y="477584"/>
                        </a:cubicBezTo>
                        <a:lnTo>
                          <a:pt x="31675" y="477584"/>
                        </a:lnTo>
                        <a:cubicBezTo>
                          <a:pt x="31675" y="469920"/>
                          <a:pt x="30803" y="461299"/>
                          <a:pt x="30803" y="453954"/>
                        </a:cubicBezTo>
                        <a:lnTo>
                          <a:pt x="30803" y="453954"/>
                        </a:lnTo>
                        <a:cubicBezTo>
                          <a:pt x="30803" y="446929"/>
                          <a:pt x="31529" y="440990"/>
                          <a:pt x="35016" y="437796"/>
                        </a:cubicBezTo>
                        <a:lnTo>
                          <a:pt x="35016" y="437796"/>
                        </a:lnTo>
                        <a:cubicBezTo>
                          <a:pt x="39666" y="433773"/>
                          <a:pt x="40756" y="428472"/>
                          <a:pt x="41046" y="426173"/>
                        </a:cubicBezTo>
                        <a:lnTo>
                          <a:pt x="41046" y="426173"/>
                        </a:lnTo>
                        <a:cubicBezTo>
                          <a:pt x="39303" y="426811"/>
                          <a:pt x="36106" y="427705"/>
                          <a:pt x="33127" y="427705"/>
                        </a:cubicBezTo>
                        <a:lnTo>
                          <a:pt x="33127" y="427705"/>
                        </a:lnTo>
                        <a:cubicBezTo>
                          <a:pt x="30004" y="427705"/>
                          <a:pt x="26735" y="426300"/>
                          <a:pt x="26735" y="422277"/>
                        </a:cubicBezTo>
                        <a:lnTo>
                          <a:pt x="26735" y="422277"/>
                        </a:lnTo>
                        <a:cubicBezTo>
                          <a:pt x="26735" y="420489"/>
                          <a:pt x="26807" y="417998"/>
                          <a:pt x="26807" y="415252"/>
                        </a:cubicBezTo>
                        <a:lnTo>
                          <a:pt x="26807" y="415252"/>
                        </a:lnTo>
                        <a:cubicBezTo>
                          <a:pt x="26807" y="408610"/>
                          <a:pt x="26299" y="400052"/>
                          <a:pt x="23465" y="394623"/>
                        </a:cubicBezTo>
                        <a:lnTo>
                          <a:pt x="23465" y="394623"/>
                        </a:lnTo>
                        <a:lnTo>
                          <a:pt x="23465" y="393985"/>
                        </a:lnTo>
                        <a:cubicBezTo>
                          <a:pt x="26662" y="386704"/>
                          <a:pt x="30512" y="375081"/>
                          <a:pt x="30512" y="362499"/>
                        </a:cubicBezTo>
                        <a:lnTo>
                          <a:pt x="30512" y="362499"/>
                        </a:lnTo>
                        <a:cubicBezTo>
                          <a:pt x="30512" y="359370"/>
                          <a:pt x="30294" y="356240"/>
                          <a:pt x="29713" y="353047"/>
                        </a:cubicBezTo>
                        <a:lnTo>
                          <a:pt x="29713" y="353047"/>
                        </a:lnTo>
                        <a:cubicBezTo>
                          <a:pt x="26081" y="331205"/>
                          <a:pt x="17654" y="330183"/>
                          <a:pt x="17581" y="316516"/>
                        </a:cubicBezTo>
                        <a:lnTo>
                          <a:pt x="17581" y="316516"/>
                        </a:lnTo>
                        <a:cubicBezTo>
                          <a:pt x="17581" y="314600"/>
                          <a:pt x="17726" y="312429"/>
                          <a:pt x="18162" y="309874"/>
                        </a:cubicBezTo>
                        <a:lnTo>
                          <a:pt x="18162" y="309874"/>
                        </a:lnTo>
                        <a:cubicBezTo>
                          <a:pt x="19906" y="298378"/>
                          <a:pt x="24046" y="285222"/>
                          <a:pt x="24046" y="276217"/>
                        </a:cubicBezTo>
                        <a:lnTo>
                          <a:pt x="24046" y="276217"/>
                        </a:lnTo>
                        <a:cubicBezTo>
                          <a:pt x="23901" y="269511"/>
                          <a:pt x="22085" y="265679"/>
                          <a:pt x="15402" y="265679"/>
                        </a:cubicBezTo>
                        <a:lnTo>
                          <a:pt x="15402" y="265679"/>
                        </a:lnTo>
                        <a:cubicBezTo>
                          <a:pt x="5303" y="265616"/>
                          <a:pt x="0" y="255972"/>
                          <a:pt x="0" y="245051"/>
                        </a:cubicBezTo>
                        <a:lnTo>
                          <a:pt x="0" y="245051"/>
                        </a:lnTo>
                        <a:cubicBezTo>
                          <a:pt x="0" y="235663"/>
                          <a:pt x="3850" y="225061"/>
                          <a:pt x="12350" y="217589"/>
                        </a:cubicBezTo>
                        <a:lnTo>
                          <a:pt x="12350" y="217589"/>
                        </a:lnTo>
                        <a:cubicBezTo>
                          <a:pt x="30440" y="201878"/>
                          <a:pt x="82674" y="165028"/>
                          <a:pt x="82310" y="152638"/>
                        </a:cubicBezTo>
                        <a:lnTo>
                          <a:pt x="82310" y="152638"/>
                        </a:lnTo>
                        <a:cubicBezTo>
                          <a:pt x="82310" y="147273"/>
                          <a:pt x="86379" y="143825"/>
                          <a:pt x="91464" y="143825"/>
                        </a:cubicBezTo>
                        <a:lnTo>
                          <a:pt x="91464" y="143825"/>
                        </a:lnTo>
                        <a:cubicBezTo>
                          <a:pt x="99964" y="143888"/>
                          <a:pt x="110425" y="152893"/>
                          <a:pt x="110425" y="174671"/>
                        </a:cubicBezTo>
                        <a:lnTo>
                          <a:pt x="110425" y="174671"/>
                        </a:lnTo>
                        <a:cubicBezTo>
                          <a:pt x="110425" y="196833"/>
                          <a:pt x="133527" y="209989"/>
                          <a:pt x="153505" y="209989"/>
                        </a:cubicBezTo>
                        <a:lnTo>
                          <a:pt x="153505" y="209989"/>
                        </a:lnTo>
                        <a:cubicBezTo>
                          <a:pt x="163676" y="209989"/>
                          <a:pt x="172830" y="206604"/>
                          <a:pt x="177770" y="199515"/>
                        </a:cubicBezTo>
                        <a:lnTo>
                          <a:pt x="177770" y="199515"/>
                        </a:lnTo>
                        <a:cubicBezTo>
                          <a:pt x="187650" y="185273"/>
                          <a:pt x="204795" y="182655"/>
                          <a:pt x="219252" y="182655"/>
                        </a:cubicBezTo>
                        <a:lnTo>
                          <a:pt x="219252" y="182655"/>
                        </a:lnTo>
                        <a:cubicBezTo>
                          <a:pt x="227752" y="182655"/>
                          <a:pt x="235380" y="183549"/>
                          <a:pt x="240247" y="183549"/>
                        </a:cubicBezTo>
                        <a:lnTo>
                          <a:pt x="240247" y="183549"/>
                        </a:lnTo>
                        <a:cubicBezTo>
                          <a:pt x="245187" y="183740"/>
                          <a:pt x="257828" y="172947"/>
                          <a:pt x="268435" y="159152"/>
                        </a:cubicBezTo>
                        <a:lnTo>
                          <a:pt x="268435" y="159152"/>
                        </a:lnTo>
                        <a:cubicBezTo>
                          <a:pt x="279187" y="145421"/>
                          <a:pt x="288413" y="128816"/>
                          <a:pt x="288413" y="117640"/>
                        </a:cubicBezTo>
                        <a:lnTo>
                          <a:pt x="288413" y="117640"/>
                        </a:lnTo>
                        <a:cubicBezTo>
                          <a:pt x="288413" y="114383"/>
                          <a:pt x="287614" y="111636"/>
                          <a:pt x="286016" y="109593"/>
                        </a:cubicBezTo>
                        <a:lnTo>
                          <a:pt x="286016" y="109593"/>
                        </a:lnTo>
                        <a:cubicBezTo>
                          <a:pt x="280131" y="102121"/>
                          <a:pt x="276789" y="95606"/>
                          <a:pt x="276789" y="89603"/>
                        </a:cubicBezTo>
                        <a:lnTo>
                          <a:pt x="276789" y="89603"/>
                        </a:lnTo>
                        <a:cubicBezTo>
                          <a:pt x="276789" y="81109"/>
                          <a:pt x="283545" y="74148"/>
                          <a:pt x="297930" y="68144"/>
                        </a:cubicBezTo>
                        <a:lnTo>
                          <a:pt x="297930" y="68144"/>
                        </a:lnTo>
                        <a:cubicBezTo>
                          <a:pt x="301998" y="66420"/>
                          <a:pt x="304977" y="65717"/>
                          <a:pt x="307301" y="65717"/>
                        </a:cubicBezTo>
                        <a:lnTo>
                          <a:pt x="307301" y="65717"/>
                        </a:lnTo>
                        <a:cubicBezTo>
                          <a:pt x="317617" y="66420"/>
                          <a:pt x="312459" y="78810"/>
                          <a:pt x="320959" y="78235"/>
                        </a:cubicBezTo>
                        <a:lnTo>
                          <a:pt x="320959" y="78235"/>
                        </a:lnTo>
                        <a:cubicBezTo>
                          <a:pt x="322630" y="78235"/>
                          <a:pt x="324882" y="77852"/>
                          <a:pt x="327933" y="76766"/>
                        </a:cubicBezTo>
                        <a:lnTo>
                          <a:pt x="327933" y="76766"/>
                        </a:lnTo>
                        <a:cubicBezTo>
                          <a:pt x="330621" y="75808"/>
                          <a:pt x="333237" y="75361"/>
                          <a:pt x="335634" y="75361"/>
                        </a:cubicBezTo>
                        <a:lnTo>
                          <a:pt x="335634" y="75361"/>
                        </a:lnTo>
                        <a:cubicBezTo>
                          <a:pt x="351399" y="75553"/>
                          <a:pt x="360698" y="92158"/>
                          <a:pt x="376026" y="91966"/>
                        </a:cubicBezTo>
                        <a:lnTo>
                          <a:pt x="376026" y="91966"/>
                        </a:lnTo>
                        <a:cubicBezTo>
                          <a:pt x="379150" y="91966"/>
                          <a:pt x="382637" y="91327"/>
                          <a:pt x="386560" y="89603"/>
                        </a:cubicBezTo>
                        <a:lnTo>
                          <a:pt x="386560" y="89603"/>
                        </a:lnTo>
                        <a:cubicBezTo>
                          <a:pt x="412641" y="78426"/>
                          <a:pt x="428042" y="62716"/>
                          <a:pt x="455358" y="62652"/>
                        </a:cubicBezTo>
                        <a:lnTo>
                          <a:pt x="455358" y="62652"/>
                        </a:lnTo>
                        <a:cubicBezTo>
                          <a:pt x="478969" y="63099"/>
                          <a:pt x="492990" y="14625"/>
                          <a:pt x="523720" y="14306"/>
                        </a:cubicBezTo>
                        <a:lnTo>
                          <a:pt x="523720" y="14306"/>
                        </a:lnTo>
                        <a:cubicBezTo>
                          <a:pt x="526335" y="14306"/>
                          <a:pt x="529096" y="14689"/>
                          <a:pt x="531929" y="15455"/>
                        </a:cubicBezTo>
                        <a:lnTo>
                          <a:pt x="531929" y="15455"/>
                        </a:lnTo>
                        <a:cubicBezTo>
                          <a:pt x="568035" y="25418"/>
                          <a:pt x="575300" y="62780"/>
                          <a:pt x="575300" y="74211"/>
                        </a:cubicBezTo>
                        <a:lnTo>
                          <a:pt x="575300" y="74211"/>
                        </a:lnTo>
                        <a:cubicBezTo>
                          <a:pt x="575300" y="78043"/>
                          <a:pt x="581402" y="80598"/>
                          <a:pt x="589466" y="80598"/>
                        </a:cubicBezTo>
                        <a:lnTo>
                          <a:pt x="589466" y="80598"/>
                        </a:lnTo>
                        <a:cubicBezTo>
                          <a:pt x="600581" y="80598"/>
                          <a:pt x="613731" y="75808"/>
                          <a:pt x="614457" y="66037"/>
                        </a:cubicBezTo>
                        <a:lnTo>
                          <a:pt x="614457" y="66037"/>
                        </a:lnTo>
                        <a:cubicBezTo>
                          <a:pt x="615402" y="56329"/>
                          <a:pt x="627461" y="52050"/>
                          <a:pt x="638794" y="48218"/>
                        </a:cubicBezTo>
                        <a:lnTo>
                          <a:pt x="638794" y="48218"/>
                        </a:lnTo>
                        <a:cubicBezTo>
                          <a:pt x="650345" y="44386"/>
                          <a:pt x="661097" y="40810"/>
                          <a:pt x="660879" y="34423"/>
                        </a:cubicBezTo>
                        <a:lnTo>
                          <a:pt x="660879" y="34423"/>
                        </a:lnTo>
                        <a:cubicBezTo>
                          <a:pt x="660879" y="26568"/>
                          <a:pt x="668144" y="25099"/>
                          <a:pt x="674392" y="23949"/>
                        </a:cubicBezTo>
                        <a:lnTo>
                          <a:pt x="674392" y="23949"/>
                        </a:lnTo>
                        <a:cubicBezTo>
                          <a:pt x="680930" y="22672"/>
                          <a:pt x="686524" y="21714"/>
                          <a:pt x="686524" y="15072"/>
                        </a:cubicBezTo>
                        <a:lnTo>
                          <a:pt x="686524" y="15072"/>
                        </a:lnTo>
                        <a:cubicBezTo>
                          <a:pt x="686524" y="5556"/>
                          <a:pt x="696695" y="0"/>
                          <a:pt x="707592" y="0"/>
                        </a:cubicBezTo>
                        <a:lnTo>
                          <a:pt x="707592" y="0"/>
                        </a:lnTo>
                        <a:cubicBezTo>
                          <a:pt x="714421" y="0"/>
                          <a:pt x="721686" y="2171"/>
                          <a:pt x="727207" y="7025"/>
                        </a:cubicBezTo>
                        <a:lnTo>
                          <a:pt x="727207" y="7025"/>
                        </a:lnTo>
                        <a:cubicBezTo>
                          <a:pt x="740574" y="18840"/>
                          <a:pt x="794188" y="40171"/>
                          <a:pt x="813586" y="45472"/>
                        </a:cubicBezTo>
                        <a:lnTo>
                          <a:pt x="813586" y="45472"/>
                        </a:lnTo>
                        <a:cubicBezTo>
                          <a:pt x="834072" y="51603"/>
                          <a:pt x="818743" y="75872"/>
                          <a:pt x="836905" y="82578"/>
                        </a:cubicBezTo>
                        <a:lnTo>
                          <a:pt x="836905" y="82578"/>
                        </a:lnTo>
                        <a:cubicBezTo>
                          <a:pt x="856738" y="91008"/>
                          <a:pt x="837487" y="116746"/>
                          <a:pt x="857320" y="133734"/>
                        </a:cubicBezTo>
                        <a:lnTo>
                          <a:pt x="857320" y="133734"/>
                        </a:lnTo>
                        <a:cubicBezTo>
                          <a:pt x="866909" y="142164"/>
                          <a:pt x="870324" y="155895"/>
                          <a:pt x="870324" y="168221"/>
                        </a:cubicBezTo>
                        <a:lnTo>
                          <a:pt x="870324" y="168221"/>
                        </a:lnTo>
                        <a:cubicBezTo>
                          <a:pt x="870106" y="182591"/>
                          <a:pt x="866110" y="195300"/>
                          <a:pt x="859136" y="195747"/>
                        </a:cubicBezTo>
                        <a:lnTo>
                          <a:pt x="859136" y="195747"/>
                        </a:lnTo>
                        <a:cubicBezTo>
                          <a:pt x="852743" y="195683"/>
                          <a:pt x="844751" y="191404"/>
                          <a:pt x="838141" y="191404"/>
                        </a:cubicBezTo>
                        <a:lnTo>
                          <a:pt x="838141" y="191404"/>
                        </a:lnTo>
                        <a:cubicBezTo>
                          <a:pt x="833273" y="191468"/>
                          <a:pt x="829205" y="193448"/>
                          <a:pt x="826444" y="201623"/>
                        </a:cubicBezTo>
                        <a:lnTo>
                          <a:pt x="826444" y="201623"/>
                        </a:lnTo>
                        <a:cubicBezTo>
                          <a:pt x="825863" y="203347"/>
                          <a:pt x="825572" y="205007"/>
                          <a:pt x="825572" y="206540"/>
                        </a:cubicBezTo>
                        <a:lnTo>
                          <a:pt x="825572" y="206540"/>
                        </a:lnTo>
                        <a:cubicBezTo>
                          <a:pt x="825209" y="221165"/>
                          <a:pt x="850636" y="226785"/>
                          <a:pt x="850926" y="245945"/>
                        </a:cubicBezTo>
                        <a:lnTo>
                          <a:pt x="850926" y="245945"/>
                        </a:lnTo>
                        <a:cubicBezTo>
                          <a:pt x="850926" y="259165"/>
                          <a:pt x="869742" y="269958"/>
                          <a:pt x="889938" y="270022"/>
                        </a:cubicBezTo>
                        <a:lnTo>
                          <a:pt x="889938" y="270022"/>
                        </a:lnTo>
                        <a:cubicBezTo>
                          <a:pt x="894225" y="270022"/>
                          <a:pt x="898584" y="269575"/>
                          <a:pt x="902797" y="268489"/>
                        </a:cubicBezTo>
                        <a:lnTo>
                          <a:pt x="902797" y="268489"/>
                        </a:lnTo>
                        <a:cubicBezTo>
                          <a:pt x="903160" y="268426"/>
                          <a:pt x="903524" y="268489"/>
                          <a:pt x="903742" y="268745"/>
                        </a:cubicBezTo>
                        <a:lnTo>
                          <a:pt x="903742" y="268745"/>
                        </a:lnTo>
                        <a:cubicBezTo>
                          <a:pt x="903960" y="269000"/>
                          <a:pt x="904032" y="269320"/>
                          <a:pt x="903887" y="269575"/>
                        </a:cubicBezTo>
                        <a:lnTo>
                          <a:pt x="903887" y="269575"/>
                        </a:lnTo>
                        <a:cubicBezTo>
                          <a:pt x="889503" y="294610"/>
                          <a:pt x="876426" y="318879"/>
                          <a:pt x="866110" y="332674"/>
                        </a:cubicBezTo>
                        <a:lnTo>
                          <a:pt x="866110" y="332674"/>
                        </a:lnTo>
                        <a:cubicBezTo>
                          <a:pt x="843153" y="363010"/>
                          <a:pt x="815256" y="393346"/>
                          <a:pt x="799056" y="393601"/>
                        </a:cubicBezTo>
                        <a:lnTo>
                          <a:pt x="799056" y="393601"/>
                        </a:lnTo>
                        <a:cubicBezTo>
                          <a:pt x="797240" y="393601"/>
                          <a:pt x="795496" y="393218"/>
                          <a:pt x="793970" y="392324"/>
                        </a:cubicBezTo>
                        <a:lnTo>
                          <a:pt x="793970" y="392324"/>
                        </a:lnTo>
                        <a:cubicBezTo>
                          <a:pt x="792227" y="391302"/>
                          <a:pt x="790774" y="390919"/>
                          <a:pt x="789612" y="390919"/>
                        </a:cubicBezTo>
                        <a:lnTo>
                          <a:pt x="789612" y="390919"/>
                        </a:lnTo>
                        <a:cubicBezTo>
                          <a:pt x="781838" y="390408"/>
                          <a:pt x="777843" y="409632"/>
                          <a:pt x="756121" y="415699"/>
                        </a:cubicBezTo>
                        <a:lnTo>
                          <a:pt x="756121" y="415699"/>
                        </a:lnTo>
                        <a:cubicBezTo>
                          <a:pt x="756121" y="415763"/>
                          <a:pt x="756121" y="415699"/>
                          <a:pt x="755830" y="415954"/>
                        </a:cubicBezTo>
                        <a:lnTo>
                          <a:pt x="755830" y="415954"/>
                        </a:lnTo>
                        <a:cubicBezTo>
                          <a:pt x="755540" y="416274"/>
                          <a:pt x="755104" y="416785"/>
                          <a:pt x="754595" y="417870"/>
                        </a:cubicBezTo>
                        <a:lnTo>
                          <a:pt x="754595" y="417870"/>
                        </a:lnTo>
                        <a:cubicBezTo>
                          <a:pt x="753651" y="419978"/>
                          <a:pt x="752634" y="424001"/>
                          <a:pt x="752634" y="431473"/>
                        </a:cubicBezTo>
                        <a:lnTo>
                          <a:pt x="752634" y="431473"/>
                        </a:lnTo>
                        <a:cubicBezTo>
                          <a:pt x="752634" y="446610"/>
                          <a:pt x="746967" y="498085"/>
                          <a:pt x="744061" y="518203"/>
                        </a:cubicBezTo>
                        <a:lnTo>
                          <a:pt x="744061" y="518203"/>
                        </a:lnTo>
                        <a:cubicBezTo>
                          <a:pt x="742972" y="525994"/>
                          <a:pt x="742245" y="538384"/>
                          <a:pt x="742245" y="552434"/>
                        </a:cubicBezTo>
                        <a:lnTo>
                          <a:pt x="742245" y="552434"/>
                        </a:lnTo>
                        <a:cubicBezTo>
                          <a:pt x="742245" y="574276"/>
                          <a:pt x="744061" y="600078"/>
                          <a:pt x="749001" y="618535"/>
                        </a:cubicBezTo>
                        <a:lnTo>
                          <a:pt x="749001" y="618535"/>
                        </a:lnTo>
                        <a:cubicBezTo>
                          <a:pt x="752416" y="631436"/>
                          <a:pt x="754232" y="642995"/>
                          <a:pt x="754232" y="653980"/>
                        </a:cubicBezTo>
                        <a:lnTo>
                          <a:pt x="754232" y="653980"/>
                        </a:lnTo>
                        <a:cubicBezTo>
                          <a:pt x="754232" y="668988"/>
                          <a:pt x="750890" y="683102"/>
                          <a:pt x="744061" y="698494"/>
                        </a:cubicBezTo>
                        <a:lnTo>
                          <a:pt x="744061" y="698494"/>
                        </a:lnTo>
                        <a:cubicBezTo>
                          <a:pt x="732292" y="724806"/>
                          <a:pt x="726989" y="769193"/>
                          <a:pt x="727062" y="790907"/>
                        </a:cubicBezTo>
                        <a:lnTo>
                          <a:pt x="727062" y="790907"/>
                        </a:lnTo>
                        <a:cubicBezTo>
                          <a:pt x="727062" y="800678"/>
                          <a:pt x="728587" y="807576"/>
                          <a:pt x="728587" y="813899"/>
                        </a:cubicBezTo>
                        <a:lnTo>
                          <a:pt x="728587" y="813899"/>
                        </a:lnTo>
                        <a:cubicBezTo>
                          <a:pt x="728660" y="821498"/>
                          <a:pt x="726117" y="828204"/>
                          <a:pt x="715801" y="837273"/>
                        </a:cubicBezTo>
                        <a:lnTo>
                          <a:pt x="715801" y="837273"/>
                        </a:lnTo>
                        <a:cubicBezTo>
                          <a:pt x="699455" y="851579"/>
                          <a:pt x="685362" y="859051"/>
                          <a:pt x="678751" y="876678"/>
                        </a:cubicBezTo>
                        <a:lnTo>
                          <a:pt x="678751" y="876678"/>
                        </a:lnTo>
                        <a:cubicBezTo>
                          <a:pt x="678678" y="876933"/>
                          <a:pt x="678460" y="877125"/>
                          <a:pt x="678169" y="877189"/>
                        </a:cubicBezTo>
                        <a:lnTo>
                          <a:pt x="678169" y="877189"/>
                        </a:lnTo>
                        <a:cubicBezTo>
                          <a:pt x="678097" y="877189"/>
                          <a:pt x="678024" y="877253"/>
                          <a:pt x="677879" y="877253"/>
                        </a:cubicBezTo>
                        <a:lnTo>
                          <a:pt x="677879" y="877253"/>
                        </a:lnTo>
                        <a:cubicBezTo>
                          <a:pt x="677225" y="877381"/>
                          <a:pt x="677080" y="877317"/>
                          <a:pt x="676862" y="877189"/>
                        </a:cubicBezTo>
                        <a:lnTo>
                          <a:pt x="676862" y="877189"/>
                        </a:lnTo>
                        <a:close/>
                        <a:moveTo>
                          <a:pt x="677007" y="875209"/>
                        </a:moveTo>
                        <a:cubicBezTo>
                          <a:pt x="684054" y="857710"/>
                          <a:pt x="698366" y="850110"/>
                          <a:pt x="714130" y="836187"/>
                        </a:cubicBezTo>
                        <a:lnTo>
                          <a:pt x="714130" y="836187"/>
                        </a:lnTo>
                        <a:cubicBezTo>
                          <a:pt x="724301" y="827246"/>
                          <a:pt x="726408" y="821243"/>
                          <a:pt x="726408" y="813899"/>
                        </a:cubicBezTo>
                        <a:lnTo>
                          <a:pt x="726408" y="813899"/>
                        </a:lnTo>
                        <a:cubicBezTo>
                          <a:pt x="726408" y="807831"/>
                          <a:pt x="724810" y="800870"/>
                          <a:pt x="724810" y="790907"/>
                        </a:cubicBezTo>
                        <a:lnTo>
                          <a:pt x="724810" y="790907"/>
                        </a:lnTo>
                        <a:cubicBezTo>
                          <a:pt x="724810" y="768937"/>
                          <a:pt x="730113" y="724615"/>
                          <a:pt x="741954" y="697919"/>
                        </a:cubicBezTo>
                        <a:lnTo>
                          <a:pt x="741954" y="697919"/>
                        </a:lnTo>
                        <a:cubicBezTo>
                          <a:pt x="748711" y="682719"/>
                          <a:pt x="751980" y="668861"/>
                          <a:pt x="751980" y="653980"/>
                        </a:cubicBezTo>
                        <a:lnTo>
                          <a:pt x="751980" y="653980"/>
                        </a:lnTo>
                        <a:cubicBezTo>
                          <a:pt x="751980" y="643123"/>
                          <a:pt x="750236" y="631691"/>
                          <a:pt x="746822" y="618918"/>
                        </a:cubicBezTo>
                        <a:lnTo>
                          <a:pt x="746822" y="618918"/>
                        </a:lnTo>
                        <a:cubicBezTo>
                          <a:pt x="741809" y="600269"/>
                          <a:pt x="740066" y="574404"/>
                          <a:pt x="740066" y="552498"/>
                        </a:cubicBezTo>
                        <a:lnTo>
                          <a:pt x="740066" y="552498"/>
                        </a:lnTo>
                        <a:cubicBezTo>
                          <a:pt x="740066" y="538384"/>
                          <a:pt x="740792" y="525930"/>
                          <a:pt x="741954" y="518075"/>
                        </a:cubicBezTo>
                        <a:lnTo>
                          <a:pt x="741954" y="518075"/>
                        </a:lnTo>
                        <a:cubicBezTo>
                          <a:pt x="744788" y="498085"/>
                          <a:pt x="750454" y="446482"/>
                          <a:pt x="750454" y="431537"/>
                        </a:cubicBezTo>
                        <a:lnTo>
                          <a:pt x="750454" y="431537"/>
                        </a:lnTo>
                        <a:cubicBezTo>
                          <a:pt x="750454" y="416401"/>
                          <a:pt x="754523" y="414549"/>
                          <a:pt x="755176" y="414294"/>
                        </a:cubicBezTo>
                        <a:lnTo>
                          <a:pt x="755176" y="414294"/>
                        </a:lnTo>
                        <a:cubicBezTo>
                          <a:pt x="776244" y="408674"/>
                          <a:pt x="778787" y="389961"/>
                          <a:pt x="789248" y="389450"/>
                        </a:cubicBezTo>
                        <a:lnTo>
                          <a:pt x="789248" y="389450"/>
                        </a:lnTo>
                        <a:cubicBezTo>
                          <a:pt x="790919" y="389450"/>
                          <a:pt x="792663" y="389961"/>
                          <a:pt x="794624" y="391111"/>
                        </a:cubicBezTo>
                        <a:lnTo>
                          <a:pt x="794624" y="391111"/>
                        </a:lnTo>
                        <a:cubicBezTo>
                          <a:pt x="795787" y="391813"/>
                          <a:pt x="797167" y="392133"/>
                          <a:pt x="798693" y="392133"/>
                        </a:cubicBezTo>
                        <a:lnTo>
                          <a:pt x="798693" y="392133"/>
                        </a:lnTo>
                        <a:cubicBezTo>
                          <a:pt x="812932" y="392388"/>
                          <a:pt x="841700" y="362180"/>
                          <a:pt x="864221" y="331908"/>
                        </a:cubicBezTo>
                        <a:lnTo>
                          <a:pt x="864221" y="331908"/>
                        </a:lnTo>
                        <a:cubicBezTo>
                          <a:pt x="874174" y="318624"/>
                          <a:pt x="886960" y="295057"/>
                          <a:pt x="900981" y="270597"/>
                        </a:cubicBezTo>
                        <a:lnTo>
                          <a:pt x="900981" y="270597"/>
                        </a:lnTo>
                        <a:cubicBezTo>
                          <a:pt x="897203" y="271363"/>
                          <a:pt x="893426" y="271747"/>
                          <a:pt x="889648" y="271747"/>
                        </a:cubicBezTo>
                        <a:lnTo>
                          <a:pt x="889648" y="271747"/>
                        </a:lnTo>
                        <a:cubicBezTo>
                          <a:pt x="868871" y="271747"/>
                          <a:pt x="848892" y="260762"/>
                          <a:pt x="848820" y="246073"/>
                        </a:cubicBezTo>
                        <a:lnTo>
                          <a:pt x="848820" y="246073"/>
                        </a:lnTo>
                        <a:cubicBezTo>
                          <a:pt x="849110" y="228254"/>
                          <a:pt x="823829" y="222890"/>
                          <a:pt x="823466" y="206668"/>
                        </a:cubicBezTo>
                        <a:lnTo>
                          <a:pt x="823466" y="206668"/>
                        </a:lnTo>
                        <a:cubicBezTo>
                          <a:pt x="823466" y="204944"/>
                          <a:pt x="823756" y="203155"/>
                          <a:pt x="824410" y="201303"/>
                        </a:cubicBezTo>
                        <a:lnTo>
                          <a:pt x="824410" y="201303"/>
                        </a:lnTo>
                        <a:cubicBezTo>
                          <a:pt x="827171" y="192745"/>
                          <a:pt x="832256" y="189871"/>
                          <a:pt x="837850" y="189935"/>
                        </a:cubicBezTo>
                        <a:lnTo>
                          <a:pt x="837850" y="189935"/>
                        </a:lnTo>
                        <a:cubicBezTo>
                          <a:pt x="845187" y="189999"/>
                          <a:pt x="853324" y="194278"/>
                          <a:pt x="858845" y="194278"/>
                        </a:cubicBezTo>
                        <a:lnTo>
                          <a:pt x="858845" y="194278"/>
                        </a:lnTo>
                        <a:cubicBezTo>
                          <a:pt x="860807" y="194406"/>
                          <a:pt x="863422" y="191660"/>
                          <a:pt x="865238" y="186806"/>
                        </a:cubicBezTo>
                        <a:lnTo>
                          <a:pt x="865238" y="186806"/>
                        </a:lnTo>
                        <a:cubicBezTo>
                          <a:pt x="867054" y="182016"/>
                          <a:pt x="868289" y="175374"/>
                          <a:pt x="868289" y="168349"/>
                        </a:cubicBezTo>
                        <a:lnTo>
                          <a:pt x="868289" y="168349"/>
                        </a:lnTo>
                        <a:cubicBezTo>
                          <a:pt x="868289" y="156214"/>
                          <a:pt x="864802" y="142867"/>
                          <a:pt x="855794" y="135011"/>
                        </a:cubicBezTo>
                        <a:lnTo>
                          <a:pt x="855794" y="135011"/>
                        </a:lnTo>
                        <a:cubicBezTo>
                          <a:pt x="835380" y="116618"/>
                          <a:pt x="853905" y="90753"/>
                          <a:pt x="835888" y="84174"/>
                        </a:cubicBezTo>
                        <a:lnTo>
                          <a:pt x="835888" y="84174"/>
                        </a:lnTo>
                        <a:cubicBezTo>
                          <a:pt x="816201" y="75808"/>
                          <a:pt x="831384" y="51731"/>
                          <a:pt x="812786" y="47133"/>
                        </a:cubicBezTo>
                        <a:lnTo>
                          <a:pt x="812786" y="47133"/>
                        </a:lnTo>
                        <a:cubicBezTo>
                          <a:pt x="793099" y="41704"/>
                          <a:pt x="739775" y="20629"/>
                          <a:pt x="725681" y="8302"/>
                        </a:cubicBezTo>
                        <a:lnTo>
                          <a:pt x="725681" y="8302"/>
                        </a:lnTo>
                        <a:cubicBezTo>
                          <a:pt x="720596" y="3832"/>
                          <a:pt x="713767" y="1788"/>
                          <a:pt x="707374" y="1788"/>
                        </a:cubicBezTo>
                        <a:lnTo>
                          <a:pt x="707374" y="1788"/>
                        </a:lnTo>
                        <a:cubicBezTo>
                          <a:pt x="697058" y="1788"/>
                          <a:pt x="688122" y="6961"/>
                          <a:pt x="688122" y="15264"/>
                        </a:cubicBezTo>
                        <a:lnTo>
                          <a:pt x="688122" y="15264"/>
                        </a:lnTo>
                        <a:cubicBezTo>
                          <a:pt x="688122" y="23119"/>
                          <a:pt x="680857" y="24588"/>
                          <a:pt x="674537" y="25674"/>
                        </a:cubicBezTo>
                        <a:lnTo>
                          <a:pt x="674537" y="25674"/>
                        </a:lnTo>
                        <a:cubicBezTo>
                          <a:pt x="667999" y="26951"/>
                          <a:pt x="662477" y="27909"/>
                          <a:pt x="662405" y="34551"/>
                        </a:cubicBezTo>
                        <a:lnTo>
                          <a:pt x="662405" y="34551"/>
                        </a:lnTo>
                        <a:cubicBezTo>
                          <a:pt x="662187" y="42662"/>
                          <a:pt x="650491" y="45919"/>
                          <a:pt x="639158" y="49815"/>
                        </a:cubicBezTo>
                        <a:lnTo>
                          <a:pt x="639158" y="49815"/>
                        </a:lnTo>
                        <a:cubicBezTo>
                          <a:pt x="627679" y="53647"/>
                          <a:pt x="616564" y="57990"/>
                          <a:pt x="615983" y="66292"/>
                        </a:cubicBezTo>
                        <a:lnTo>
                          <a:pt x="615983" y="66292"/>
                        </a:lnTo>
                        <a:cubicBezTo>
                          <a:pt x="614893" y="77469"/>
                          <a:pt x="600727" y="82322"/>
                          <a:pt x="589176" y="82322"/>
                        </a:cubicBezTo>
                        <a:lnTo>
                          <a:pt x="589176" y="82322"/>
                        </a:lnTo>
                        <a:cubicBezTo>
                          <a:pt x="580894" y="82322"/>
                          <a:pt x="573411" y="79832"/>
                          <a:pt x="573193" y="74339"/>
                        </a:cubicBezTo>
                        <a:lnTo>
                          <a:pt x="573193" y="74339"/>
                        </a:lnTo>
                        <a:cubicBezTo>
                          <a:pt x="573193" y="63227"/>
                          <a:pt x="565856" y="26504"/>
                          <a:pt x="531057" y="17116"/>
                        </a:cubicBezTo>
                        <a:lnTo>
                          <a:pt x="531057" y="17116"/>
                        </a:lnTo>
                        <a:cubicBezTo>
                          <a:pt x="528369" y="16349"/>
                          <a:pt x="525827" y="16030"/>
                          <a:pt x="523357" y="16030"/>
                        </a:cubicBezTo>
                        <a:lnTo>
                          <a:pt x="523357" y="16030"/>
                        </a:lnTo>
                        <a:cubicBezTo>
                          <a:pt x="494588" y="15711"/>
                          <a:pt x="480857" y="63993"/>
                          <a:pt x="454995" y="64440"/>
                        </a:cubicBezTo>
                        <a:lnTo>
                          <a:pt x="454995" y="64440"/>
                        </a:lnTo>
                        <a:cubicBezTo>
                          <a:pt x="428551" y="64440"/>
                          <a:pt x="413440" y="79832"/>
                          <a:pt x="386996" y="91200"/>
                        </a:cubicBezTo>
                        <a:lnTo>
                          <a:pt x="386996" y="91200"/>
                        </a:lnTo>
                        <a:cubicBezTo>
                          <a:pt x="382928" y="92988"/>
                          <a:pt x="379150" y="93690"/>
                          <a:pt x="375736" y="93690"/>
                        </a:cubicBezTo>
                        <a:lnTo>
                          <a:pt x="375736" y="93690"/>
                        </a:lnTo>
                        <a:cubicBezTo>
                          <a:pt x="359027" y="93499"/>
                          <a:pt x="349655" y="76830"/>
                          <a:pt x="335343" y="77021"/>
                        </a:cubicBezTo>
                        <a:lnTo>
                          <a:pt x="335343" y="77021"/>
                        </a:lnTo>
                        <a:cubicBezTo>
                          <a:pt x="333164" y="77021"/>
                          <a:pt x="330839" y="77405"/>
                          <a:pt x="328296" y="78299"/>
                        </a:cubicBezTo>
                        <a:lnTo>
                          <a:pt x="328296" y="78299"/>
                        </a:lnTo>
                        <a:cubicBezTo>
                          <a:pt x="325100" y="79385"/>
                          <a:pt x="322630" y="79895"/>
                          <a:pt x="320669" y="79895"/>
                        </a:cubicBezTo>
                        <a:lnTo>
                          <a:pt x="320669" y="79895"/>
                        </a:lnTo>
                        <a:cubicBezTo>
                          <a:pt x="309844" y="79257"/>
                          <a:pt x="314784" y="66739"/>
                          <a:pt x="307011" y="67442"/>
                        </a:cubicBezTo>
                        <a:lnTo>
                          <a:pt x="307011" y="67442"/>
                        </a:lnTo>
                        <a:cubicBezTo>
                          <a:pt x="305122" y="67442"/>
                          <a:pt x="302361" y="68080"/>
                          <a:pt x="298438" y="69741"/>
                        </a:cubicBezTo>
                        <a:lnTo>
                          <a:pt x="298438" y="69741"/>
                        </a:lnTo>
                        <a:cubicBezTo>
                          <a:pt x="284272" y="75680"/>
                          <a:pt x="278315" y="82131"/>
                          <a:pt x="278315" y="89794"/>
                        </a:cubicBezTo>
                        <a:lnTo>
                          <a:pt x="278315" y="89794"/>
                        </a:lnTo>
                        <a:cubicBezTo>
                          <a:pt x="278315" y="95223"/>
                          <a:pt x="281366" y="101546"/>
                          <a:pt x="287178" y="108890"/>
                        </a:cubicBezTo>
                        <a:lnTo>
                          <a:pt x="287178" y="108890"/>
                        </a:lnTo>
                        <a:cubicBezTo>
                          <a:pt x="289139" y="111317"/>
                          <a:pt x="289938" y="114383"/>
                          <a:pt x="289938" y="117895"/>
                        </a:cubicBezTo>
                        <a:lnTo>
                          <a:pt x="289938" y="117895"/>
                        </a:lnTo>
                        <a:cubicBezTo>
                          <a:pt x="289575" y="141462"/>
                          <a:pt x="253033" y="184890"/>
                          <a:pt x="240029" y="185337"/>
                        </a:cubicBezTo>
                        <a:lnTo>
                          <a:pt x="240029" y="185337"/>
                        </a:lnTo>
                        <a:cubicBezTo>
                          <a:pt x="234944" y="185337"/>
                          <a:pt x="227388" y="184443"/>
                          <a:pt x="219034" y="184443"/>
                        </a:cubicBezTo>
                        <a:lnTo>
                          <a:pt x="219034" y="184443"/>
                        </a:lnTo>
                        <a:cubicBezTo>
                          <a:pt x="204722" y="184443"/>
                          <a:pt x="188449" y="186934"/>
                          <a:pt x="179078" y="200473"/>
                        </a:cubicBezTo>
                        <a:lnTo>
                          <a:pt x="179078" y="200473"/>
                        </a:lnTo>
                        <a:cubicBezTo>
                          <a:pt x="173701" y="208201"/>
                          <a:pt x="163821" y="211713"/>
                          <a:pt x="153287" y="211713"/>
                        </a:cubicBezTo>
                        <a:lnTo>
                          <a:pt x="153287" y="211713"/>
                        </a:lnTo>
                        <a:cubicBezTo>
                          <a:pt x="132510" y="211649"/>
                          <a:pt x="108464" y="198110"/>
                          <a:pt x="108391" y="174799"/>
                        </a:cubicBezTo>
                        <a:lnTo>
                          <a:pt x="108391" y="174799"/>
                        </a:lnTo>
                        <a:cubicBezTo>
                          <a:pt x="108391" y="153404"/>
                          <a:pt x="98148" y="145613"/>
                          <a:pt x="91246" y="145549"/>
                        </a:cubicBezTo>
                        <a:lnTo>
                          <a:pt x="91246" y="145549"/>
                        </a:lnTo>
                        <a:cubicBezTo>
                          <a:pt x="87178" y="145613"/>
                          <a:pt x="83981" y="148103"/>
                          <a:pt x="83909" y="152766"/>
                        </a:cubicBezTo>
                        <a:lnTo>
                          <a:pt x="83909" y="152766"/>
                        </a:lnTo>
                        <a:cubicBezTo>
                          <a:pt x="83545" y="167199"/>
                          <a:pt x="31384" y="202900"/>
                          <a:pt x="13440" y="218866"/>
                        </a:cubicBezTo>
                        <a:lnTo>
                          <a:pt x="13440" y="218866"/>
                        </a:lnTo>
                        <a:cubicBezTo>
                          <a:pt x="5376" y="225955"/>
                          <a:pt x="1671" y="236174"/>
                          <a:pt x="1671" y="245179"/>
                        </a:cubicBezTo>
                        <a:lnTo>
                          <a:pt x="1671" y="245179"/>
                        </a:lnTo>
                        <a:cubicBezTo>
                          <a:pt x="1671" y="255844"/>
                          <a:pt x="6829" y="264211"/>
                          <a:pt x="15256" y="264211"/>
                        </a:cubicBezTo>
                        <a:lnTo>
                          <a:pt x="15256" y="264211"/>
                        </a:lnTo>
                        <a:cubicBezTo>
                          <a:pt x="23102" y="264211"/>
                          <a:pt x="25717" y="269511"/>
                          <a:pt x="25717" y="276345"/>
                        </a:cubicBezTo>
                        <a:lnTo>
                          <a:pt x="25717" y="276345"/>
                        </a:lnTo>
                        <a:cubicBezTo>
                          <a:pt x="25717" y="285669"/>
                          <a:pt x="21504" y="298825"/>
                          <a:pt x="19760" y="310193"/>
                        </a:cubicBezTo>
                        <a:lnTo>
                          <a:pt x="19760" y="310193"/>
                        </a:lnTo>
                        <a:cubicBezTo>
                          <a:pt x="19397" y="312620"/>
                          <a:pt x="19179" y="314728"/>
                          <a:pt x="19179" y="316580"/>
                        </a:cubicBezTo>
                        <a:lnTo>
                          <a:pt x="19179" y="316580"/>
                        </a:lnTo>
                        <a:cubicBezTo>
                          <a:pt x="19106" y="329353"/>
                          <a:pt x="27461" y="330567"/>
                          <a:pt x="31311" y="352919"/>
                        </a:cubicBezTo>
                        <a:lnTo>
                          <a:pt x="31311" y="352919"/>
                        </a:lnTo>
                        <a:cubicBezTo>
                          <a:pt x="31893" y="356176"/>
                          <a:pt x="32111" y="359434"/>
                          <a:pt x="32111" y="362563"/>
                        </a:cubicBezTo>
                        <a:lnTo>
                          <a:pt x="32111" y="362563"/>
                        </a:lnTo>
                        <a:cubicBezTo>
                          <a:pt x="32111" y="375272"/>
                          <a:pt x="28260" y="386832"/>
                          <a:pt x="25064" y="394304"/>
                        </a:cubicBezTo>
                        <a:lnTo>
                          <a:pt x="25064" y="394304"/>
                        </a:lnTo>
                        <a:cubicBezTo>
                          <a:pt x="27970" y="400180"/>
                          <a:pt x="28333" y="408674"/>
                          <a:pt x="28333" y="415252"/>
                        </a:cubicBezTo>
                        <a:lnTo>
                          <a:pt x="28333" y="415252"/>
                        </a:lnTo>
                        <a:cubicBezTo>
                          <a:pt x="28333" y="418062"/>
                          <a:pt x="28260" y="420489"/>
                          <a:pt x="28260" y="422277"/>
                        </a:cubicBezTo>
                        <a:lnTo>
                          <a:pt x="28260" y="422277"/>
                        </a:lnTo>
                        <a:cubicBezTo>
                          <a:pt x="28405" y="425470"/>
                          <a:pt x="30076" y="425981"/>
                          <a:pt x="32837" y="426109"/>
                        </a:cubicBezTo>
                        <a:lnTo>
                          <a:pt x="32837" y="426109"/>
                        </a:lnTo>
                        <a:cubicBezTo>
                          <a:pt x="36615" y="426109"/>
                          <a:pt x="41337" y="424193"/>
                          <a:pt x="41337" y="424193"/>
                        </a:cubicBezTo>
                        <a:lnTo>
                          <a:pt x="41337" y="424193"/>
                        </a:lnTo>
                        <a:cubicBezTo>
                          <a:pt x="41627" y="424065"/>
                          <a:pt x="41991" y="424129"/>
                          <a:pt x="42208" y="424257"/>
                        </a:cubicBezTo>
                        <a:lnTo>
                          <a:pt x="42208" y="424257"/>
                        </a:lnTo>
                        <a:cubicBezTo>
                          <a:pt x="42499" y="424385"/>
                          <a:pt x="42645" y="424640"/>
                          <a:pt x="42645" y="424959"/>
                        </a:cubicBezTo>
                        <a:lnTo>
                          <a:pt x="42645" y="424959"/>
                        </a:lnTo>
                        <a:cubicBezTo>
                          <a:pt x="42645" y="425023"/>
                          <a:pt x="42645" y="433006"/>
                          <a:pt x="35961" y="438946"/>
                        </a:cubicBezTo>
                        <a:lnTo>
                          <a:pt x="35961" y="438946"/>
                        </a:lnTo>
                        <a:cubicBezTo>
                          <a:pt x="33200" y="441309"/>
                          <a:pt x="32256" y="446993"/>
                          <a:pt x="32256" y="453954"/>
                        </a:cubicBezTo>
                        <a:lnTo>
                          <a:pt x="32256" y="453954"/>
                        </a:lnTo>
                        <a:cubicBezTo>
                          <a:pt x="32256" y="461235"/>
                          <a:pt x="33127" y="469857"/>
                          <a:pt x="33127" y="477584"/>
                        </a:cubicBezTo>
                        <a:lnTo>
                          <a:pt x="33127" y="477584"/>
                        </a:lnTo>
                        <a:cubicBezTo>
                          <a:pt x="33273" y="492656"/>
                          <a:pt x="34726" y="498340"/>
                          <a:pt x="50345" y="504791"/>
                        </a:cubicBezTo>
                        <a:lnTo>
                          <a:pt x="50345" y="504791"/>
                        </a:lnTo>
                        <a:cubicBezTo>
                          <a:pt x="58482" y="508112"/>
                          <a:pt x="60516" y="515265"/>
                          <a:pt x="60516" y="522545"/>
                        </a:cubicBezTo>
                        <a:lnTo>
                          <a:pt x="60516" y="522545"/>
                        </a:lnTo>
                        <a:cubicBezTo>
                          <a:pt x="60516" y="530401"/>
                          <a:pt x="58191" y="538767"/>
                          <a:pt x="58191" y="543621"/>
                        </a:cubicBezTo>
                        <a:lnTo>
                          <a:pt x="58191" y="543621"/>
                        </a:lnTo>
                        <a:cubicBezTo>
                          <a:pt x="58191" y="549433"/>
                          <a:pt x="55503" y="563355"/>
                          <a:pt x="53251" y="574085"/>
                        </a:cubicBezTo>
                        <a:lnTo>
                          <a:pt x="53251" y="574085"/>
                        </a:lnTo>
                        <a:cubicBezTo>
                          <a:pt x="55648" y="576064"/>
                          <a:pt x="56157" y="578747"/>
                          <a:pt x="56157" y="581301"/>
                        </a:cubicBezTo>
                        <a:lnTo>
                          <a:pt x="56157" y="581301"/>
                        </a:lnTo>
                        <a:cubicBezTo>
                          <a:pt x="56157" y="583537"/>
                          <a:pt x="55794" y="585772"/>
                          <a:pt x="55794" y="587624"/>
                        </a:cubicBezTo>
                        <a:lnTo>
                          <a:pt x="55794" y="587624"/>
                        </a:lnTo>
                        <a:cubicBezTo>
                          <a:pt x="55794" y="590179"/>
                          <a:pt x="58627" y="592031"/>
                          <a:pt x="63422" y="592095"/>
                        </a:cubicBezTo>
                        <a:lnTo>
                          <a:pt x="63422" y="592095"/>
                        </a:lnTo>
                        <a:cubicBezTo>
                          <a:pt x="68217" y="592095"/>
                          <a:pt x="74610" y="590051"/>
                          <a:pt x="80494" y="584942"/>
                        </a:cubicBezTo>
                        <a:lnTo>
                          <a:pt x="80494" y="584942"/>
                        </a:lnTo>
                        <a:cubicBezTo>
                          <a:pt x="92699" y="574212"/>
                          <a:pt x="133818" y="559587"/>
                          <a:pt x="159390" y="542982"/>
                        </a:cubicBezTo>
                        <a:lnTo>
                          <a:pt x="159390" y="542982"/>
                        </a:lnTo>
                        <a:cubicBezTo>
                          <a:pt x="185107" y="526313"/>
                          <a:pt x="219324" y="509070"/>
                          <a:pt x="241773" y="509006"/>
                        </a:cubicBezTo>
                        <a:lnTo>
                          <a:pt x="241773" y="509006"/>
                        </a:lnTo>
                        <a:cubicBezTo>
                          <a:pt x="260589" y="509006"/>
                          <a:pt x="269960" y="521013"/>
                          <a:pt x="270033" y="531423"/>
                        </a:cubicBezTo>
                        <a:lnTo>
                          <a:pt x="270033" y="531423"/>
                        </a:lnTo>
                        <a:cubicBezTo>
                          <a:pt x="270033" y="533530"/>
                          <a:pt x="269670" y="535574"/>
                          <a:pt x="268943" y="537426"/>
                        </a:cubicBezTo>
                        <a:lnTo>
                          <a:pt x="268943" y="537426"/>
                        </a:lnTo>
                        <a:cubicBezTo>
                          <a:pt x="268725" y="537937"/>
                          <a:pt x="268653" y="538384"/>
                          <a:pt x="268653" y="538895"/>
                        </a:cubicBezTo>
                        <a:lnTo>
                          <a:pt x="268653" y="538895"/>
                        </a:lnTo>
                        <a:cubicBezTo>
                          <a:pt x="268580" y="542152"/>
                          <a:pt x="272939" y="546239"/>
                          <a:pt x="279259" y="549305"/>
                        </a:cubicBezTo>
                        <a:lnTo>
                          <a:pt x="279259" y="549305"/>
                        </a:lnTo>
                        <a:cubicBezTo>
                          <a:pt x="285507" y="552434"/>
                          <a:pt x="293643" y="554542"/>
                          <a:pt x="300618" y="554542"/>
                        </a:cubicBezTo>
                        <a:lnTo>
                          <a:pt x="300618" y="554542"/>
                        </a:lnTo>
                        <a:cubicBezTo>
                          <a:pt x="305558" y="554542"/>
                          <a:pt x="309917" y="553456"/>
                          <a:pt x="312677" y="551029"/>
                        </a:cubicBezTo>
                        <a:lnTo>
                          <a:pt x="312677" y="551029"/>
                        </a:lnTo>
                        <a:cubicBezTo>
                          <a:pt x="317981" y="546367"/>
                          <a:pt x="325463" y="543749"/>
                          <a:pt x="333891" y="543749"/>
                        </a:cubicBezTo>
                        <a:lnTo>
                          <a:pt x="333891" y="543749"/>
                        </a:lnTo>
                        <a:cubicBezTo>
                          <a:pt x="345442" y="543749"/>
                          <a:pt x="358881" y="548602"/>
                          <a:pt x="371377" y="559651"/>
                        </a:cubicBezTo>
                        <a:lnTo>
                          <a:pt x="371377" y="559651"/>
                        </a:lnTo>
                        <a:cubicBezTo>
                          <a:pt x="392445" y="578236"/>
                          <a:pt x="436978" y="588965"/>
                          <a:pt x="458118" y="588965"/>
                        </a:cubicBezTo>
                        <a:lnTo>
                          <a:pt x="458118" y="588965"/>
                        </a:lnTo>
                        <a:cubicBezTo>
                          <a:pt x="480131" y="589157"/>
                          <a:pt x="514929" y="614192"/>
                          <a:pt x="515220" y="629520"/>
                        </a:cubicBezTo>
                        <a:lnTo>
                          <a:pt x="515220" y="629520"/>
                        </a:lnTo>
                        <a:cubicBezTo>
                          <a:pt x="515293" y="638461"/>
                          <a:pt x="520959" y="642357"/>
                          <a:pt x="529459" y="642484"/>
                        </a:cubicBezTo>
                        <a:lnTo>
                          <a:pt x="529459" y="642484"/>
                        </a:lnTo>
                        <a:cubicBezTo>
                          <a:pt x="534181" y="642484"/>
                          <a:pt x="539848" y="641143"/>
                          <a:pt x="545660" y="638525"/>
                        </a:cubicBezTo>
                        <a:lnTo>
                          <a:pt x="545660" y="638525"/>
                        </a:lnTo>
                        <a:cubicBezTo>
                          <a:pt x="548202" y="637375"/>
                          <a:pt x="552125" y="636928"/>
                          <a:pt x="556993" y="636864"/>
                        </a:cubicBezTo>
                        <a:lnTo>
                          <a:pt x="556993" y="636864"/>
                        </a:lnTo>
                        <a:cubicBezTo>
                          <a:pt x="587069" y="637056"/>
                          <a:pt x="655866" y="654874"/>
                          <a:pt x="662405" y="673331"/>
                        </a:cubicBezTo>
                        <a:lnTo>
                          <a:pt x="662405" y="673331"/>
                        </a:lnTo>
                        <a:cubicBezTo>
                          <a:pt x="662768" y="674608"/>
                          <a:pt x="662986" y="675822"/>
                          <a:pt x="662986" y="677099"/>
                        </a:cubicBezTo>
                        <a:lnTo>
                          <a:pt x="662986" y="677099"/>
                        </a:lnTo>
                        <a:cubicBezTo>
                          <a:pt x="662768" y="696834"/>
                          <a:pt x="619107" y="724232"/>
                          <a:pt x="619615" y="731640"/>
                        </a:cubicBezTo>
                        <a:lnTo>
                          <a:pt x="619615" y="731640"/>
                        </a:lnTo>
                        <a:cubicBezTo>
                          <a:pt x="619615" y="732087"/>
                          <a:pt x="619760" y="732279"/>
                          <a:pt x="620051" y="732598"/>
                        </a:cubicBezTo>
                        <a:lnTo>
                          <a:pt x="620051" y="732598"/>
                        </a:lnTo>
                        <a:cubicBezTo>
                          <a:pt x="622884" y="735089"/>
                          <a:pt x="624410" y="738091"/>
                          <a:pt x="624410" y="740965"/>
                        </a:cubicBezTo>
                        <a:lnTo>
                          <a:pt x="624410" y="740965"/>
                        </a:lnTo>
                        <a:cubicBezTo>
                          <a:pt x="624410" y="745882"/>
                          <a:pt x="619833" y="750033"/>
                          <a:pt x="611479" y="750033"/>
                        </a:cubicBezTo>
                        <a:lnTo>
                          <a:pt x="611479" y="750033"/>
                        </a:lnTo>
                        <a:cubicBezTo>
                          <a:pt x="599056" y="750225"/>
                          <a:pt x="593680" y="753546"/>
                          <a:pt x="593462" y="775579"/>
                        </a:cubicBezTo>
                        <a:lnTo>
                          <a:pt x="593462" y="775579"/>
                        </a:lnTo>
                        <a:cubicBezTo>
                          <a:pt x="593535" y="797357"/>
                          <a:pt x="601308" y="798699"/>
                          <a:pt x="620705" y="815814"/>
                        </a:cubicBezTo>
                        <a:lnTo>
                          <a:pt x="620705" y="815814"/>
                        </a:lnTo>
                        <a:cubicBezTo>
                          <a:pt x="630004" y="823989"/>
                          <a:pt x="632474" y="832356"/>
                          <a:pt x="632474" y="838870"/>
                        </a:cubicBezTo>
                        <a:lnTo>
                          <a:pt x="632474" y="838870"/>
                        </a:lnTo>
                        <a:cubicBezTo>
                          <a:pt x="632474" y="841488"/>
                          <a:pt x="632038" y="843851"/>
                          <a:pt x="631602" y="845703"/>
                        </a:cubicBezTo>
                        <a:lnTo>
                          <a:pt x="631602" y="845703"/>
                        </a:lnTo>
                        <a:cubicBezTo>
                          <a:pt x="645769" y="853878"/>
                          <a:pt x="665238" y="867098"/>
                          <a:pt x="677007" y="875209"/>
                        </a:cubicBezTo>
                        <a:lnTo>
                          <a:pt x="677007" y="87520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3" name="Gráfico 53">
                  <a:extLst>
                    <a:ext uri="{FF2B5EF4-FFF2-40B4-BE49-F238E27FC236}">
                      <a16:creationId xmlns:a16="http://schemas.microsoft.com/office/drawing/2014/main" id="{0E8B38F3-5E74-ECBF-2475-B6801EF16323}"/>
                    </a:ext>
                  </a:extLst>
                </xdr:cNvPr>
                <xdr:cNvGrpSpPr/>
              </xdr:nvGrpSpPr>
              <xdr:grpSpPr>
                <a:xfrm>
                  <a:off x="13852944" y="7924360"/>
                  <a:ext cx="180820" cy="192553"/>
                  <a:chOff x="13852944" y="7924360"/>
                  <a:chExt cx="180820" cy="192553"/>
                </a:xfrm>
                <a:solidFill>
                  <a:srgbClr val="DADADA"/>
                </a:solidFill>
              </xdr:grpSpPr>
              <xdr:sp macro="" textlink="">
                <xdr:nvSpPr>
                  <xdr:cNvPr id="109" name="Freeform: Shape 108">
                    <a:extLst>
                      <a:ext uri="{FF2B5EF4-FFF2-40B4-BE49-F238E27FC236}">
                        <a16:creationId xmlns:a16="http://schemas.microsoft.com/office/drawing/2014/main" id="{7D1A195B-CED9-3A62-8F70-6A39ED536B4D}"/>
                      </a:ext>
                    </a:extLst>
                  </xdr:cNvPr>
                  <xdr:cNvSpPr/>
                </xdr:nvSpPr>
                <xdr:spPr>
                  <a:xfrm>
                    <a:off x="13853814" y="7925157"/>
                    <a:ext cx="179151" cy="191016"/>
                  </a:xfrm>
                  <a:custGeom>
                    <a:avLst/>
                    <a:gdLst>
                      <a:gd name="connsiteX0" fmla="*/ 6540 w 179151"/>
                      <a:gd name="connsiteY0" fmla="*/ 98 h 191016"/>
                      <a:gd name="connsiteX1" fmla="*/ 11916 w 179151"/>
                      <a:gd name="connsiteY1" fmla="*/ 3419 h 191016"/>
                      <a:gd name="connsiteX2" fmla="*/ 32039 w 179151"/>
                      <a:gd name="connsiteY2" fmla="*/ 54447 h 191016"/>
                      <a:gd name="connsiteX3" fmla="*/ 34509 w 179151"/>
                      <a:gd name="connsiteY3" fmla="*/ 115119 h 191016"/>
                      <a:gd name="connsiteX4" fmla="*/ 873 w 179151"/>
                      <a:gd name="connsiteY4" fmla="*/ 121569 h 191016"/>
                      <a:gd name="connsiteX5" fmla="*/ 25283 w 179151"/>
                      <a:gd name="connsiteY5" fmla="*/ 166147 h 191016"/>
                      <a:gd name="connsiteX6" fmla="*/ 78316 w 179151"/>
                      <a:gd name="connsiteY6" fmla="*/ 189458 h 191016"/>
                      <a:gd name="connsiteX7" fmla="*/ 145225 w 179151"/>
                      <a:gd name="connsiteY7" fmla="*/ 106369 h 191016"/>
                      <a:gd name="connsiteX8" fmla="*/ 179152 w 179151"/>
                      <a:gd name="connsiteY8" fmla="*/ 86954 h 191016"/>
                      <a:gd name="connsiteX9" fmla="*/ 142610 w 179151"/>
                      <a:gd name="connsiteY9" fmla="*/ 64665 h 191016"/>
                      <a:gd name="connsiteX10" fmla="*/ 6540 w 179151"/>
                      <a:gd name="connsiteY10" fmla="*/ 98 h 1910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79151" h="191016">
                        <a:moveTo>
                          <a:pt x="6540" y="98"/>
                        </a:moveTo>
                        <a:cubicBezTo>
                          <a:pt x="7920" y="1375"/>
                          <a:pt x="9664" y="2524"/>
                          <a:pt x="11916" y="3419"/>
                        </a:cubicBezTo>
                        <a:cubicBezTo>
                          <a:pt x="30804" y="10955"/>
                          <a:pt x="11916" y="36692"/>
                          <a:pt x="32039" y="54447"/>
                        </a:cubicBezTo>
                        <a:cubicBezTo>
                          <a:pt x="52236" y="72201"/>
                          <a:pt x="44898" y="115119"/>
                          <a:pt x="34509" y="115119"/>
                        </a:cubicBezTo>
                        <a:cubicBezTo>
                          <a:pt x="24121" y="115119"/>
                          <a:pt x="7339" y="101963"/>
                          <a:pt x="873" y="121569"/>
                        </a:cubicBezTo>
                        <a:cubicBezTo>
                          <a:pt x="-5520" y="141176"/>
                          <a:pt x="25283" y="145710"/>
                          <a:pt x="25283" y="166147"/>
                        </a:cubicBezTo>
                        <a:cubicBezTo>
                          <a:pt x="25283" y="183071"/>
                          <a:pt x="53907" y="195525"/>
                          <a:pt x="78316" y="189458"/>
                        </a:cubicBezTo>
                        <a:cubicBezTo>
                          <a:pt x="99384" y="152927"/>
                          <a:pt x="123213" y="114863"/>
                          <a:pt x="145225" y="106369"/>
                        </a:cubicBezTo>
                        <a:cubicBezTo>
                          <a:pt x="158665" y="101132"/>
                          <a:pt x="169053" y="95065"/>
                          <a:pt x="179152" y="86954"/>
                        </a:cubicBezTo>
                        <a:cubicBezTo>
                          <a:pt x="169053" y="80185"/>
                          <a:pt x="154742" y="71052"/>
                          <a:pt x="142610" y="64665"/>
                        </a:cubicBezTo>
                        <a:cubicBezTo>
                          <a:pt x="121251" y="53361"/>
                          <a:pt x="31749" y="-2649"/>
                          <a:pt x="6540" y="98"/>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10" name="Freeform: Shape 109">
                    <a:extLst>
                      <a:ext uri="{FF2B5EF4-FFF2-40B4-BE49-F238E27FC236}">
                        <a16:creationId xmlns:a16="http://schemas.microsoft.com/office/drawing/2014/main" id="{D2F137A5-6FAF-78CF-577E-A6B80A964DAB}"/>
                      </a:ext>
                    </a:extLst>
                  </xdr:cNvPr>
                  <xdr:cNvSpPr/>
                </xdr:nvSpPr>
                <xdr:spPr>
                  <a:xfrm>
                    <a:off x="13852944" y="7924360"/>
                    <a:ext cx="180820" cy="192553"/>
                  </a:xfrm>
                  <a:custGeom>
                    <a:avLst/>
                    <a:gdLst>
                      <a:gd name="connsiteX0" fmla="*/ 25282 w 180820"/>
                      <a:gd name="connsiteY0" fmla="*/ 166944 h 192553"/>
                      <a:gd name="connsiteX1" fmla="*/ 0 w 180820"/>
                      <a:gd name="connsiteY1" fmla="*/ 127539 h 192553"/>
                      <a:gd name="connsiteX2" fmla="*/ 0 w 180820"/>
                      <a:gd name="connsiteY2" fmla="*/ 127539 h 192553"/>
                      <a:gd name="connsiteX3" fmla="*/ 872 w 180820"/>
                      <a:gd name="connsiteY3" fmla="*/ 122174 h 192553"/>
                      <a:gd name="connsiteX4" fmla="*/ 872 w 180820"/>
                      <a:gd name="connsiteY4" fmla="*/ 122174 h 192553"/>
                      <a:gd name="connsiteX5" fmla="*/ 14312 w 180820"/>
                      <a:gd name="connsiteY5" fmla="*/ 110806 h 192553"/>
                      <a:gd name="connsiteX6" fmla="*/ 14312 w 180820"/>
                      <a:gd name="connsiteY6" fmla="*/ 110806 h 192553"/>
                      <a:gd name="connsiteX7" fmla="*/ 35307 w 180820"/>
                      <a:gd name="connsiteY7" fmla="*/ 115149 h 192553"/>
                      <a:gd name="connsiteX8" fmla="*/ 35307 w 180820"/>
                      <a:gd name="connsiteY8" fmla="*/ 115149 h 192553"/>
                      <a:gd name="connsiteX9" fmla="*/ 41700 w 180820"/>
                      <a:gd name="connsiteY9" fmla="*/ 107677 h 192553"/>
                      <a:gd name="connsiteX10" fmla="*/ 41700 w 180820"/>
                      <a:gd name="connsiteY10" fmla="*/ 107677 h 192553"/>
                      <a:gd name="connsiteX11" fmla="*/ 44678 w 180820"/>
                      <a:gd name="connsiteY11" fmla="*/ 89220 h 192553"/>
                      <a:gd name="connsiteX12" fmla="*/ 44678 w 180820"/>
                      <a:gd name="connsiteY12" fmla="*/ 89220 h 192553"/>
                      <a:gd name="connsiteX13" fmla="*/ 32256 w 180820"/>
                      <a:gd name="connsiteY13" fmla="*/ 55818 h 192553"/>
                      <a:gd name="connsiteX14" fmla="*/ 32256 w 180820"/>
                      <a:gd name="connsiteY14" fmla="*/ 55818 h 192553"/>
                      <a:gd name="connsiteX15" fmla="*/ 12350 w 180820"/>
                      <a:gd name="connsiteY15" fmla="*/ 4981 h 192553"/>
                      <a:gd name="connsiteX16" fmla="*/ 12350 w 180820"/>
                      <a:gd name="connsiteY16" fmla="*/ 4981 h 192553"/>
                      <a:gd name="connsiteX17" fmla="*/ 6683 w 180820"/>
                      <a:gd name="connsiteY17" fmla="*/ 1469 h 192553"/>
                      <a:gd name="connsiteX18" fmla="*/ 6683 w 180820"/>
                      <a:gd name="connsiteY18" fmla="*/ 1469 h 192553"/>
                      <a:gd name="connsiteX19" fmla="*/ 6466 w 180820"/>
                      <a:gd name="connsiteY19" fmla="*/ 639 h 192553"/>
                      <a:gd name="connsiteX20" fmla="*/ 6466 w 180820"/>
                      <a:gd name="connsiteY20" fmla="*/ 639 h 192553"/>
                      <a:gd name="connsiteX21" fmla="*/ 7192 w 180820"/>
                      <a:gd name="connsiteY21" fmla="*/ 128 h 192553"/>
                      <a:gd name="connsiteX22" fmla="*/ 7192 w 180820"/>
                      <a:gd name="connsiteY22" fmla="*/ 128 h 192553"/>
                      <a:gd name="connsiteX23" fmla="*/ 9226 w 180820"/>
                      <a:gd name="connsiteY23" fmla="*/ 0 h 192553"/>
                      <a:gd name="connsiteX24" fmla="*/ 9226 w 180820"/>
                      <a:gd name="connsiteY24" fmla="*/ 0 h 192553"/>
                      <a:gd name="connsiteX25" fmla="*/ 143843 w 180820"/>
                      <a:gd name="connsiteY25" fmla="*/ 64759 h 192553"/>
                      <a:gd name="connsiteX26" fmla="*/ 143843 w 180820"/>
                      <a:gd name="connsiteY26" fmla="*/ 64759 h 192553"/>
                      <a:gd name="connsiteX27" fmla="*/ 180458 w 180820"/>
                      <a:gd name="connsiteY27" fmla="*/ 87112 h 192553"/>
                      <a:gd name="connsiteX28" fmla="*/ 180458 w 180820"/>
                      <a:gd name="connsiteY28" fmla="*/ 87112 h 192553"/>
                      <a:gd name="connsiteX29" fmla="*/ 180821 w 180820"/>
                      <a:gd name="connsiteY29" fmla="*/ 87687 h 192553"/>
                      <a:gd name="connsiteX30" fmla="*/ 180821 w 180820"/>
                      <a:gd name="connsiteY30" fmla="*/ 87687 h 192553"/>
                      <a:gd name="connsiteX31" fmla="*/ 180530 w 180820"/>
                      <a:gd name="connsiteY31" fmla="*/ 88326 h 192553"/>
                      <a:gd name="connsiteX32" fmla="*/ 180530 w 180820"/>
                      <a:gd name="connsiteY32" fmla="*/ 88326 h 192553"/>
                      <a:gd name="connsiteX33" fmla="*/ 146386 w 180820"/>
                      <a:gd name="connsiteY33" fmla="*/ 107868 h 192553"/>
                      <a:gd name="connsiteX34" fmla="*/ 146386 w 180820"/>
                      <a:gd name="connsiteY34" fmla="*/ 107868 h 192553"/>
                      <a:gd name="connsiteX35" fmla="*/ 79913 w 180820"/>
                      <a:gd name="connsiteY35" fmla="*/ 190574 h 192553"/>
                      <a:gd name="connsiteX36" fmla="*/ 79913 w 180820"/>
                      <a:gd name="connsiteY36" fmla="*/ 190574 h 192553"/>
                      <a:gd name="connsiteX37" fmla="*/ 79332 w 180820"/>
                      <a:gd name="connsiteY37" fmla="*/ 190957 h 192553"/>
                      <a:gd name="connsiteX38" fmla="*/ 66037 w 180820"/>
                      <a:gd name="connsiteY38" fmla="*/ 192554 h 192553"/>
                      <a:gd name="connsiteX39" fmla="*/ 66037 w 180820"/>
                      <a:gd name="connsiteY39" fmla="*/ 192554 h 192553"/>
                      <a:gd name="connsiteX40" fmla="*/ 25282 w 180820"/>
                      <a:gd name="connsiteY40" fmla="*/ 166944 h 192553"/>
                      <a:gd name="connsiteX41" fmla="*/ 25282 w 180820"/>
                      <a:gd name="connsiteY41" fmla="*/ 166944 h 192553"/>
                      <a:gd name="connsiteX42" fmla="*/ 14384 w 180820"/>
                      <a:gd name="connsiteY42" fmla="*/ 112403 h 192553"/>
                      <a:gd name="connsiteX43" fmla="*/ 2688 w 180820"/>
                      <a:gd name="connsiteY43" fmla="*/ 122621 h 192553"/>
                      <a:gd name="connsiteX44" fmla="*/ 2688 w 180820"/>
                      <a:gd name="connsiteY44" fmla="*/ 122621 h 192553"/>
                      <a:gd name="connsiteX45" fmla="*/ 1816 w 180820"/>
                      <a:gd name="connsiteY45" fmla="*/ 127539 h 192553"/>
                      <a:gd name="connsiteX46" fmla="*/ 1816 w 180820"/>
                      <a:gd name="connsiteY46" fmla="*/ 127539 h 192553"/>
                      <a:gd name="connsiteX47" fmla="*/ 27170 w 180820"/>
                      <a:gd name="connsiteY47" fmla="*/ 166944 h 192553"/>
                      <a:gd name="connsiteX48" fmla="*/ 27170 w 180820"/>
                      <a:gd name="connsiteY48" fmla="*/ 166944 h 192553"/>
                      <a:gd name="connsiteX49" fmla="*/ 66182 w 180820"/>
                      <a:gd name="connsiteY49" fmla="*/ 191021 h 192553"/>
                      <a:gd name="connsiteX50" fmla="*/ 66182 w 180820"/>
                      <a:gd name="connsiteY50" fmla="*/ 191021 h 192553"/>
                      <a:gd name="connsiteX51" fmla="*/ 78605 w 180820"/>
                      <a:gd name="connsiteY51" fmla="*/ 189552 h 192553"/>
                      <a:gd name="connsiteX52" fmla="*/ 78605 w 180820"/>
                      <a:gd name="connsiteY52" fmla="*/ 189552 h 192553"/>
                      <a:gd name="connsiteX53" fmla="*/ 145805 w 180820"/>
                      <a:gd name="connsiteY53" fmla="*/ 106399 h 192553"/>
                      <a:gd name="connsiteX54" fmla="*/ 145805 w 180820"/>
                      <a:gd name="connsiteY54" fmla="*/ 106399 h 192553"/>
                      <a:gd name="connsiteX55" fmla="*/ 178641 w 180820"/>
                      <a:gd name="connsiteY55" fmla="*/ 87815 h 192553"/>
                      <a:gd name="connsiteX56" fmla="*/ 178641 w 180820"/>
                      <a:gd name="connsiteY56" fmla="*/ 87815 h 192553"/>
                      <a:gd name="connsiteX57" fmla="*/ 143044 w 180820"/>
                      <a:gd name="connsiteY57" fmla="*/ 66100 h 192553"/>
                      <a:gd name="connsiteX58" fmla="*/ 143044 w 180820"/>
                      <a:gd name="connsiteY58" fmla="*/ 66100 h 192553"/>
                      <a:gd name="connsiteX59" fmla="*/ 9590 w 180820"/>
                      <a:gd name="connsiteY59" fmla="*/ 1597 h 192553"/>
                      <a:gd name="connsiteX60" fmla="*/ 9590 w 180820"/>
                      <a:gd name="connsiteY60" fmla="*/ 1597 h 192553"/>
                      <a:gd name="connsiteX61" fmla="*/ 13149 w 180820"/>
                      <a:gd name="connsiteY61" fmla="*/ 3513 h 192553"/>
                      <a:gd name="connsiteX62" fmla="*/ 13149 w 180820"/>
                      <a:gd name="connsiteY62" fmla="*/ 3513 h 192553"/>
                      <a:gd name="connsiteX63" fmla="*/ 33563 w 180820"/>
                      <a:gd name="connsiteY63" fmla="*/ 54669 h 192553"/>
                      <a:gd name="connsiteX64" fmla="*/ 33563 w 180820"/>
                      <a:gd name="connsiteY64" fmla="*/ 54669 h 192553"/>
                      <a:gd name="connsiteX65" fmla="*/ 46567 w 180820"/>
                      <a:gd name="connsiteY65" fmla="*/ 89156 h 192553"/>
                      <a:gd name="connsiteX66" fmla="*/ 46567 w 180820"/>
                      <a:gd name="connsiteY66" fmla="*/ 89156 h 192553"/>
                      <a:gd name="connsiteX67" fmla="*/ 35380 w 180820"/>
                      <a:gd name="connsiteY67" fmla="*/ 116682 h 192553"/>
                      <a:gd name="connsiteX68" fmla="*/ 35380 w 180820"/>
                      <a:gd name="connsiteY68" fmla="*/ 116682 h 192553"/>
                      <a:gd name="connsiteX69" fmla="*/ 14457 w 180820"/>
                      <a:gd name="connsiteY69" fmla="*/ 112339 h 192553"/>
                      <a:gd name="connsiteX70" fmla="*/ 14457 w 180820"/>
                      <a:gd name="connsiteY70" fmla="*/ 112339 h 192553"/>
                      <a:gd name="connsiteX71" fmla="*/ 14384 w 180820"/>
                      <a:gd name="connsiteY71" fmla="*/ 112403 h 192553"/>
                      <a:gd name="connsiteX72" fmla="*/ 14384 w 180820"/>
                      <a:gd name="connsiteY72" fmla="*/ 112403 h 1925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Lst>
                    <a:rect l="l" t="t" r="r" b="b"/>
                    <a:pathLst>
                      <a:path w="180820" h="192553">
                        <a:moveTo>
                          <a:pt x="25282" y="166944"/>
                        </a:moveTo>
                        <a:cubicBezTo>
                          <a:pt x="25572" y="149125"/>
                          <a:pt x="291" y="143761"/>
                          <a:pt x="0" y="127539"/>
                        </a:cubicBezTo>
                        <a:lnTo>
                          <a:pt x="0" y="127539"/>
                        </a:lnTo>
                        <a:cubicBezTo>
                          <a:pt x="0" y="125878"/>
                          <a:pt x="291" y="124090"/>
                          <a:pt x="872" y="122174"/>
                        </a:cubicBezTo>
                        <a:lnTo>
                          <a:pt x="872" y="122174"/>
                        </a:lnTo>
                        <a:cubicBezTo>
                          <a:pt x="3560" y="113616"/>
                          <a:pt x="8718" y="110742"/>
                          <a:pt x="14312" y="110806"/>
                        </a:cubicBezTo>
                        <a:lnTo>
                          <a:pt x="14312" y="110806"/>
                        </a:lnTo>
                        <a:cubicBezTo>
                          <a:pt x="21649" y="110870"/>
                          <a:pt x="29786" y="115213"/>
                          <a:pt x="35307" y="115149"/>
                        </a:cubicBezTo>
                        <a:lnTo>
                          <a:pt x="35307" y="115149"/>
                        </a:lnTo>
                        <a:cubicBezTo>
                          <a:pt x="37196" y="115277"/>
                          <a:pt x="39884" y="112531"/>
                          <a:pt x="41700" y="107677"/>
                        </a:cubicBezTo>
                        <a:lnTo>
                          <a:pt x="41700" y="107677"/>
                        </a:lnTo>
                        <a:cubicBezTo>
                          <a:pt x="43516" y="102887"/>
                          <a:pt x="44751" y="96245"/>
                          <a:pt x="44678" y="89220"/>
                        </a:cubicBezTo>
                        <a:lnTo>
                          <a:pt x="44678" y="89220"/>
                        </a:lnTo>
                        <a:cubicBezTo>
                          <a:pt x="44678" y="77085"/>
                          <a:pt x="41264" y="63737"/>
                          <a:pt x="32256" y="55818"/>
                        </a:cubicBezTo>
                        <a:lnTo>
                          <a:pt x="32256" y="55818"/>
                        </a:lnTo>
                        <a:cubicBezTo>
                          <a:pt x="11769" y="37425"/>
                          <a:pt x="30367" y="11560"/>
                          <a:pt x="12350" y="4981"/>
                        </a:cubicBezTo>
                        <a:lnTo>
                          <a:pt x="12350" y="4981"/>
                        </a:lnTo>
                        <a:cubicBezTo>
                          <a:pt x="10025" y="4023"/>
                          <a:pt x="8137" y="2874"/>
                          <a:pt x="6683" y="1469"/>
                        </a:cubicBezTo>
                        <a:lnTo>
                          <a:pt x="6683" y="1469"/>
                        </a:lnTo>
                        <a:cubicBezTo>
                          <a:pt x="6466" y="1277"/>
                          <a:pt x="6393" y="958"/>
                          <a:pt x="6466" y="639"/>
                        </a:cubicBezTo>
                        <a:lnTo>
                          <a:pt x="6466" y="639"/>
                        </a:lnTo>
                        <a:cubicBezTo>
                          <a:pt x="6538" y="383"/>
                          <a:pt x="6829" y="128"/>
                          <a:pt x="7192" y="128"/>
                        </a:cubicBezTo>
                        <a:lnTo>
                          <a:pt x="7192" y="128"/>
                        </a:lnTo>
                        <a:cubicBezTo>
                          <a:pt x="7846" y="64"/>
                          <a:pt x="8500" y="0"/>
                          <a:pt x="9226" y="0"/>
                        </a:cubicBezTo>
                        <a:lnTo>
                          <a:pt x="9226" y="0"/>
                        </a:lnTo>
                        <a:cubicBezTo>
                          <a:pt x="37414" y="128"/>
                          <a:pt x="122920" y="53775"/>
                          <a:pt x="143843" y="64759"/>
                        </a:cubicBezTo>
                        <a:lnTo>
                          <a:pt x="143843" y="64759"/>
                        </a:lnTo>
                        <a:cubicBezTo>
                          <a:pt x="156048" y="71210"/>
                          <a:pt x="170360" y="80342"/>
                          <a:pt x="180458" y="87112"/>
                        </a:cubicBezTo>
                        <a:lnTo>
                          <a:pt x="180458" y="87112"/>
                        </a:lnTo>
                        <a:cubicBezTo>
                          <a:pt x="180676" y="87240"/>
                          <a:pt x="180821" y="87432"/>
                          <a:pt x="180821" y="87687"/>
                        </a:cubicBezTo>
                        <a:lnTo>
                          <a:pt x="180821" y="87687"/>
                        </a:lnTo>
                        <a:cubicBezTo>
                          <a:pt x="180821" y="87942"/>
                          <a:pt x="180748" y="88134"/>
                          <a:pt x="180530" y="88326"/>
                        </a:cubicBezTo>
                        <a:lnTo>
                          <a:pt x="180530" y="88326"/>
                        </a:lnTo>
                        <a:cubicBezTo>
                          <a:pt x="170432" y="96500"/>
                          <a:pt x="159898" y="102631"/>
                          <a:pt x="146386" y="107868"/>
                        </a:cubicBezTo>
                        <a:lnTo>
                          <a:pt x="146386" y="107868"/>
                        </a:lnTo>
                        <a:cubicBezTo>
                          <a:pt x="124954" y="116043"/>
                          <a:pt x="100908" y="154043"/>
                          <a:pt x="79913" y="190574"/>
                        </a:cubicBezTo>
                        <a:lnTo>
                          <a:pt x="79913" y="190574"/>
                        </a:lnTo>
                        <a:lnTo>
                          <a:pt x="79332" y="190957"/>
                        </a:lnTo>
                        <a:cubicBezTo>
                          <a:pt x="74973" y="192043"/>
                          <a:pt x="70468" y="192554"/>
                          <a:pt x="66037" y="192554"/>
                        </a:cubicBezTo>
                        <a:lnTo>
                          <a:pt x="66037" y="192554"/>
                        </a:lnTo>
                        <a:cubicBezTo>
                          <a:pt x="45332" y="192554"/>
                          <a:pt x="25427" y="181569"/>
                          <a:pt x="25282" y="166944"/>
                        </a:cubicBezTo>
                        <a:lnTo>
                          <a:pt x="25282" y="166944"/>
                        </a:lnTo>
                        <a:close/>
                        <a:moveTo>
                          <a:pt x="14384" y="112403"/>
                        </a:moveTo>
                        <a:cubicBezTo>
                          <a:pt x="9517" y="112467"/>
                          <a:pt x="5449" y="114383"/>
                          <a:pt x="2688" y="122621"/>
                        </a:cubicBezTo>
                        <a:lnTo>
                          <a:pt x="2688" y="122621"/>
                        </a:lnTo>
                        <a:cubicBezTo>
                          <a:pt x="2107" y="124409"/>
                          <a:pt x="1816" y="126006"/>
                          <a:pt x="1816" y="127539"/>
                        </a:cubicBezTo>
                        <a:lnTo>
                          <a:pt x="1816" y="127539"/>
                        </a:lnTo>
                        <a:cubicBezTo>
                          <a:pt x="1453" y="142164"/>
                          <a:pt x="26880" y="147784"/>
                          <a:pt x="27170" y="166944"/>
                        </a:cubicBezTo>
                        <a:lnTo>
                          <a:pt x="27170" y="166944"/>
                        </a:lnTo>
                        <a:cubicBezTo>
                          <a:pt x="27243" y="180164"/>
                          <a:pt x="45986" y="190957"/>
                          <a:pt x="66182" y="191021"/>
                        </a:cubicBezTo>
                        <a:lnTo>
                          <a:pt x="66182" y="191021"/>
                        </a:lnTo>
                        <a:cubicBezTo>
                          <a:pt x="70323" y="191021"/>
                          <a:pt x="74537" y="190574"/>
                          <a:pt x="78605" y="189552"/>
                        </a:cubicBezTo>
                        <a:lnTo>
                          <a:pt x="78605" y="189552"/>
                        </a:lnTo>
                        <a:cubicBezTo>
                          <a:pt x="99673" y="153085"/>
                          <a:pt x="123284" y="115213"/>
                          <a:pt x="145805" y="106399"/>
                        </a:cubicBezTo>
                        <a:lnTo>
                          <a:pt x="145805" y="106399"/>
                        </a:lnTo>
                        <a:cubicBezTo>
                          <a:pt x="158809" y="101354"/>
                          <a:pt x="168907" y="95542"/>
                          <a:pt x="178641" y="87815"/>
                        </a:cubicBezTo>
                        <a:lnTo>
                          <a:pt x="178641" y="87815"/>
                        </a:lnTo>
                        <a:cubicBezTo>
                          <a:pt x="168616" y="81173"/>
                          <a:pt x="154813" y="72359"/>
                          <a:pt x="143044" y="66100"/>
                        </a:cubicBezTo>
                        <a:lnTo>
                          <a:pt x="143044" y="66100"/>
                        </a:lnTo>
                        <a:cubicBezTo>
                          <a:pt x="122339" y="55116"/>
                          <a:pt x="36615" y="1788"/>
                          <a:pt x="9590" y="1597"/>
                        </a:cubicBezTo>
                        <a:lnTo>
                          <a:pt x="9590" y="1597"/>
                        </a:lnTo>
                        <a:cubicBezTo>
                          <a:pt x="10607" y="2299"/>
                          <a:pt x="11769" y="2938"/>
                          <a:pt x="13149" y="3513"/>
                        </a:cubicBezTo>
                        <a:lnTo>
                          <a:pt x="13149" y="3513"/>
                        </a:lnTo>
                        <a:cubicBezTo>
                          <a:pt x="32982" y="11943"/>
                          <a:pt x="13730" y="37680"/>
                          <a:pt x="33563" y="54669"/>
                        </a:cubicBezTo>
                        <a:lnTo>
                          <a:pt x="33563" y="54669"/>
                        </a:lnTo>
                        <a:cubicBezTo>
                          <a:pt x="43153" y="63099"/>
                          <a:pt x="46567" y="76830"/>
                          <a:pt x="46567" y="89156"/>
                        </a:cubicBezTo>
                        <a:lnTo>
                          <a:pt x="46567" y="89156"/>
                        </a:lnTo>
                        <a:cubicBezTo>
                          <a:pt x="46349" y="103525"/>
                          <a:pt x="42354" y="116235"/>
                          <a:pt x="35380" y="116682"/>
                        </a:cubicBezTo>
                        <a:lnTo>
                          <a:pt x="35380" y="116682"/>
                        </a:lnTo>
                        <a:cubicBezTo>
                          <a:pt x="29059" y="116618"/>
                          <a:pt x="21068" y="112339"/>
                          <a:pt x="14457" y="112339"/>
                        </a:cubicBezTo>
                        <a:lnTo>
                          <a:pt x="14457" y="112339"/>
                        </a:lnTo>
                        <a:cubicBezTo>
                          <a:pt x="14457" y="112403"/>
                          <a:pt x="14384" y="112403"/>
                          <a:pt x="14384" y="112403"/>
                        </a:cubicBezTo>
                        <a:lnTo>
                          <a:pt x="14384" y="11240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4" name="Gráfico 53">
                  <a:extLst>
                    <a:ext uri="{FF2B5EF4-FFF2-40B4-BE49-F238E27FC236}">
                      <a16:creationId xmlns:a16="http://schemas.microsoft.com/office/drawing/2014/main" id="{BB5F5929-6909-2347-7E2F-B8E4C34F1656}"/>
                    </a:ext>
                  </a:extLst>
                </xdr:cNvPr>
                <xdr:cNvGrpSpPr/>
              </xdr:nvGrpSpPr>
              <xdr:grpSpPr>
                <a:xfrm>
                  <a:off x="13553823" y="7730465"/>
                  <a:ext cx="637369" cy="196897"/>
                  <a:chOff x="13553823" y="7730465"/>
                  <a:chExt cx="637369" cy="196897"/>
                </a:xfrm>
                <a:solidFill>
                  <a:srgbClr val="DADADA"/>
                </a:solidFill>
              </xdr:grpSpPr>
              <xdr:sp macro="" textlink="">
                <xdr:nvSpPr>
                  <xdr:cNvPr id="107" name="Freeform: Shape 106">
                    <a:extLst>
                      <a:ext uri="{FF2B5EF4-FFF2-40B4-BE49-F238E27FC236}">
                        <a16:creationId xmlns:a16="http://schemas.microsoft.com/office/drawing/2014/main" id="{A69CD76D-7EF7-FB06-8F18-1616EF9B98CE}"/>
                      </a:ext>
                    </a:extLst>
                  </xdr:cNvPr>
                  <xdr:cNvSpPr/>
                </xdr:nvSpPr>
                <xdr:spPr>
                  <a:xfrm>
                    <a:off x="13554869" y="7731393"/>
                    <a:ext cx="635524" cy="195283"/>
                  </a:xfrm>
                  <a:custGeom>
                    <a:avLst/>
                    <a:gdLst>
                      <a:gd name="connsiteX0" fmla="*/ 564984 w 635524"/>
                      <a:gd name="connsiteY0" fmla="*/ 20531 h 195283"/>
                      <a:gd name="connsiteX1" fmla="*/ 494152 w 635524"/>
                      <a:gd name="connsiteY1" fmla="*/ 44162 h 195283"/>
                      <a:gd name="connsiteX2" fmla="*/ 442862 w 635524"/>
                      <a:gd name="connsiteY2" fmla="*/ 79607 h 195283"/>
                      <a:gd name="connsiteX3" fmla="*/ 409880 w 635524"/>
                      <a:gd name="connsiteY3" fmla="*/ 73731 h 195283"/>
                      <a:gd name="connsiteX4" fmla="*/ 401308 w 635524"/>
                      <a:gd name="connsiteY4" fmla="*/ 50101 h 195283"/>
                      <a:gd name="connsiteX5" fmla="*/ 406829 w 635524"/>
                      <a:gd name="connsiteY5" fmla="*/ 25896 h 195283"/>
                      <a:gd name="connsiteX6" fmla="*/ 401961 w 635524"/>
                      <a:gd name="connsiteY6" fmla="*/ 2841 h 195283"/>
                      <a:gd name="connsiteX7" fmla="*/ 335343 w 635524"/>
                      <a:gd name="connsiteY7" fmla="*/ 34518 h 195283"/>
                      <a:gd name="connsiteX8" fmla="*/ 281003 w 635524"/>
                      <a:gd name="connsiteY8" fmla="*/ 39372 h 195283"/>
                      <a:gd name="connsiteX9" fmla="*/ 243080 w 635524"/>
                      <a:gd name="connsiteY9" fmla="*/ 35093 h 195283"/>
                      <a:gd name="connsiteX10" fmla="*/ 200944 w 635524"/>
                      <a:gd name="connsiteY10" fmla="*/ 29728 h 195283"/>
                      <a:gd name="connsiteX11" fmla="*/ 128878 w 635524"/>
                      <a:gd name="connsiteY11" fmla="*/ 3926 h 195283"/>
                      <a:gd name="connsiteX12" fmla="*/ 65383 w 635524"/>
                      <a:gd name="connsiteY12" fmla="*/ 12484 h 195283"/>
                      <a:gd name="connsiteX13" fmla="*/ 68434 w 635524"/>
                      <a:gd name="connsiteY13" fmla="*/ 53805 h 195283"/>
                      <a:gd name="connsiteX14" fmla="*/ 24482 w 635524"/>
                      <a:gd name="connsiteY14" fmla="*/ 101576 h 195283"/>
                      <a:gd name="connsiteX15" fmla="*/ 0 w 635524"/>
                      <a:gd name="connsiteY15" fmla="*/ 129038 h 195283"/>
                      <a:gd name="connsiteX16" fmla="*/ 6175 w 635524"/>
                      <a:gd name="connsiteY16" fmla="*/ 130060 h 195283"/>
                      <a:gd name="connsiteX17" fmla="*/ 48965 w 635524"/>
                      <a:gd name="connsiteY17" fmla="*/ 188050 h 195283"/>
                      <a:gd name="connsiteX18" fmla="*/ 89866 w 635524"/>
                      <a:gd name="connsiteY18" fmla="*/ 180003 h 195283"/>
                      <a:gd name="connsiteX19" fmla="*/ 136288 w 635524"/>
                      <a:gd name="connsiteY19" fmla="*/ 148326 h 195283"/>
                      <a:gd name="connsiteX20" fmla="*/ 161933 w 635524"/>
                      <a:gd name="connsiteY20" fmla="*/ 128975 h 195283"/>
                      <a:gd name="connsiteX21" fmla="*/ 201017 w 635524"/>
                      <a:gd name="connsiteY21" fmla="*/ 121439 h 195283"/>
                      <a:gd name="connsiteX22" fmla="*/ 287759 w 635524"/>
                      <a:gd name="connsiteY22" fmla="*/ 160077 h 195283"/>
                      <a:gd name="connsiteX23" fmla="*/ 299746 w 635524"/>
                      <a:gd name="connsiteY23" fmla="*/ 178853 h 195283"/>
                      <a:gd name="connsiteX24" fmla="*/ 329313 w 635524"/>
                      <a:gd name="connsiteY24" fmla="*/ 157395 h 195283"/>
                      <a:gd name="connsiteX25" fmla="*/ 363531 w 635524"/>
                      <a:gd name="connsiteY25" fmla="*/ 152030 h 195283"/>
                      <a:gd name="connsiteX26" fmla="*/ 429495 w 635524"/>
                      <a:gd name="connsiteY26" fmla="*/ 176746 h 195283"/>
                      <a:gd name="connsiteX27" fmla="*/ 493643 w 635524"/>
                      <a:gd name="connsiteY27" fmla="*/ 166016 h 195283"/>
                      <a:gd name="connsiteX28" fmla="*/ 598983 w 635524"/>
                      <a:gd name="connsiteY28" fmla="*/ 142642 h 195283"/>
                      <a:gd name="connsiteX29" fmla="*/ 633709 w 635524"/>
                      <a:gd name="connsiteY29" fmla="*/ 47674 h 195283"/>
                      <a:gd name="connsiteX30" fmla="*/ 635525 w 635524"/>
                      <a:gd name="connsiteY30" fmla="*/ 19573 h 195283"/>
                      <a:gd name="connsiteX31" fmla="*/ 564984 w 635524"/>
                      <a:gd name="connsiteY31" fmla="*/ 20531 h 1952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635524" h="195283">
                        <a:moveTo>
                          <a:pt x="564984" y="20531"/>
                        </a:moveTo>
                        <a:cubicBezTo>
                          <a:pt x="564984" y="30750"/>
                          <a:pt x="528950" y="44162"/>
                          <a:pt x="494152" y="44162"/>
                        </a:cubicBezTo>
                        <a:cubicBezTo>
                          <a:pt x="459353" y="44162"/>
                          <a:pt x="459353" y="65109"/>
                          <a:pt x="442862" y="79607"/>
                        </a:cubicBezTo>
                        <a:cubicBezTo>
                          <a:pt x="426371" y="94104"/>
                          <a:pt x="416927" y="79862"/>
                          <a:pt x="409880" y="73731"/>
                        </a:cubicBezTo>
                        <a:cubicBezTo>
                          <a:pt x="402833" y="67536"/>
                          <a:pt x="393098" y="57318"/>
                          <a:pt x="401308" y="50101"/>
                        </a:cubicBezTo>
                        <a:cubicBezTo>
                          <a:pt x="409517" y="42884"/>
                          <a:pt x="396440" y="35093"/>
                          <a:pt x="406829" y="25896"/>
                        </a:cubicBezTo>
                        <a:cubicBezTo>
                          <a:pt x="417218" y="16763"/>
                          <a:pt x="419615" y="6545"/>
                          <a:pt x="401961" y="2841"/>
                        </a:cubicBezTo>
                        <a:cubicBezTo>
                          <a:pt x="384235" y="-927"/>
                          <a:pt x="357646" y="14911"/>
                          <a:pt x="335343" y="34518"/>
                        </a:cubicBezTo>
                        <a:cubicBezTo>
                          <a:pt x="313040" y="54125"/>
                          <a:pt x="302942" y="33943"/>
                          <a:pt x="281003" y="39372"/>
                        </a:cubicBezTo>
                        <a:cubicBezTo>
                          <a:pt x="258990" y="44736"/>
                          <a:pt x="251072" y="28068"/>
                          <a:pt x="243080" y="35093"/>
                        </a:cubicBezTo>
                        <a:cubicBezTo>
                          <a:pt x="235162" y="42054"/>
                          <a:pt x="215619" y="50676"/>
                          <a:pt x="200944" y="29728"/>
                        </a:cubicBezTo>
                        <a:cubicBezTo>
                          <a:pt x="186269" y="8780"/>
                          <a:pt x="142317" y="-7889"/>
                          <a:pt x="128878" y="3926"/>
                        </a:cubicBezTo>
                        <a:cubicBezTo>
                          <a:pt x="115438" y="15742"/>
                          <a:pt x="80639" y="-927"/>
                          <a:pt x="65383" y="12484"/>
                        </a:cubicBezTo>
                        <a:cubicBezTo>
                          <a:pt x="50127" y="25896"/>
                          <a:pt x="62913" y="42054"/>
                          <a:pt x="68434" y="53805"/>
                        </a:cubicBezTo>
                        <a:cubicBezTo>
                          <a:pt x="73956" y="65620"/>
                          <a:pt x="59281" y="83375"/>
                          <a:pt x="24482" y="101576"/>
                        </a:cubicBezTo>
                        <a:cubicBezTo>
                          <a:pt x="8354" y="110070"/>
                          <a:pt x="2107" y="120353"/>
                          <a:pt x="0" y="129038"/>
                        </a:cubicBezTo>
                        <a:cubicBezTo>
                          <a:pt x="2034" y="129166"/>
                          <a:pt x="4068" y="129486"/>
                          <a:pt x="6175" y="130060"/>
                        </a:cubicBezTo>
                        <a:cubicBezTo>
                          <a:pt x="41627" y="139704"/>
                          <a:pt x="48965" y="176810"/>
                          <a:pt x="48965" y="188050"/>
                        </a:cubicBezTo>
                        <a:cubicBezTo>
                          <a:pt x="48965" y="199354"/>
                          <a:pt x="88340" y="197949"/>
                          <a:pt x="89866" y="180003"/>
                        </a:cubicBezTo>
                        <a:cubicBezTo>
                          <a:pt x="91391" y="161993"/>
                          <a:pt x="136288" y="162823"/>
                          <a:pt x="136288" y="148326"/>
                        </a:cubicBezTo>
                        <a:cubicBezTo>
                          <a:pt x="136288" y="133828"/>
                          <a:pt x="161933" y="143472"/>
                          <a:pt x="161933" y="128975"/>
                        </a:cubicBezTo>
                        <a:cubicBezTo>
                          <a:pt x="161933" y="114477"/>
                          <a:pt x="187287" y="109368"/>
                          <a:pt x="201017" y="121439"/>
                        </a:cubicBezTo>
                        <a:cubicBezTo>
                          <a:pt x="214748" y="133509"/>
                          <a:pt x="268216" y="154712"/>
                          <a:pt x="287759" y="160077"/>
                        </a:cubicBezTo>
                        <a:cubicBezTo>
                          <a:pt x="298002" y="162887"/>
                          <a:pt x="298656" y="170806"/>
                          <a:pt x="299746" y="178853"/>
                        </a:cubicBezTo>
                        <a:cubicBezTo>
                          <a:pt x="309771" y="174000"/>
                          <a:pt x="329313" y="163781"/>
                          <a:pt x="329313" y="157395"/>
                        </a:cubicBezTo>
                        <a:cubicBezTo>
                          <a:pt x="329313" y="148773"/>
                          <a:pt x="347621" y="148773"/>
                          <a:pt x="363531" y="152030"/>
                        </a:cubicBezTo>
                        <a:cubicBezTo>
                          <a:pt x="379441" y="155287"/>
                          <a:pt x="409953" y="184282"/>
                          <a:pt x="429495" y="176746"/>
                        </a:cubicBezTo>
                        <a:cubicBezTo>
                          <a:pt x="449037" y="169210"/>
                          <a:pt x="467708" y="188816"/>
                          <a:pt x="493643" y="166016"/>
                        </a:cubicBezTo>
                        <a:cubicBezTo>
                          <a:pt x="518199" y="144430"/>
                          <a:pt x="538976" y="127250"/>
                          <a:pt x="598983" y="142642"/>
                        </a:cubicBezTo>
                        <a:cubicBezTo>
                          <a:pt x="616491" y="116010"/>
                          <a:pt x="628769" y="86887"/>
                          <a:pt x="633709" y="47674"/>
                        </a:cubicBezTo>
                        <a:cubicBezTo>
                          <a:pt x="634944" y="37903"/>
                          <a:pt x="635525" y="28578"/>
                          <a:pt x="635525" y="19573"/>
                        </a:cubicBezTo>
                        <a:cubicBezTo>
                          <a:pt x="605739" y="-1821"/>
                          <a:pt x="564984" y="11718"/>
                          <a:pt x="564984" y="2053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8" name="Freeform: Shape 107">
                    <a:extLst>
                      <a:ext uri="{FF2B5EF4-FFF2-40B4-BE49-F238E27FC236}">
                        <a16:creationId xmlns:a16="http://schemas.microsoft.com/office/drawing/2014/main" id="{93508A92-BD2A-5730-CE79-969A717B5B17}"/>
                      </a:ext>
                    </a:extLst>
                  </xdr:cNvPr>
                  <xdr:cNvSpPr/>
                </xdr:nvSpPr>
                <xdr:spPr>
                  <a:xfrm>
                    <a:off x="13553823" y="7730465"/>
                    <a:ext cx="637369" cy="196897"/>
                  </a:xfrm>
                  <a:custGeom>
                    <a:avLst/>
                    <a:gdLst>
                      <a:gd name="connsiteX0" fmla="*/ 48921 w 637369"/>
                      <a:gd name="connsiteY0" fmla="*/ 188977 h 196897"/>
                      <a:gd name="connsiteX1" fmla="*/ 6785 w 637369"/>
                      <a:gd name="connsiteY1" fmla="*/ 131754 h 196897"/>
                      <a:gd name="connsiteX2" fmla="*/ 6785 w 637369"/>
                      <a:gd name="connsiteY2" fmla="*/ 131754 h 196897"/>
                      <a:gd name="connsiteX3" fmla="*/ 828 w 637369"/>
                      <a:gd name="connsiteY3" fmla="*/ 130732 h 196897"/>
                      <a:gd name="connsiteX4" fmla="*/ 828 w 637369"/>
                      <a:gd name="connsiteY4" fmla="*/ 130732 h 196897"/>
                      <a:gd name="connsiteX5" fmla="*/ 174 w 637369"/>
                      <a:gd name="connsiteY5" fmla="*/ 130413 h 196897"/>
                      <a:gd name="connsiteX6" fmla="*/ 174 w 637369"/>
                      <a:gd name="connsiteY6" fmla="*/ 130413 h 196897"/>
                      <a:gd name="connsiteX7" fmla="*/ 28 w 637369"/>
                      <a:gd name="connsiteY7" fmla="*/ 129774 h 196897"/>
                      <a:gd name="connsiteX8" fmla="*/ 28 w 637369"/>
                      <a:gd name="connsiteY8" fmla="*/ 129774 h 196897"/>
                      <a:gd name="connsiteX9" fmla="*/ 24947 w 637369"/>
                      <a:gd name="connsiteY9" fmla="*/ 101801 h 196897"/>
                      <a:gd name="connsiteX10" fmla="*/ 24947 w 637369"/>
                      <a:gd name="connsiteY10" fmla="*/ 101801 h 196897"/>
                      <a:gd name="connsiteX11" fmla="*/ 69625 w 637369"/>
                      <a:gd name="connsiteY11" fmla="*/ 59842 h 196897"/>
                      <a:gd name="connsiteX12" fmla="*/ 69625 w 637369"/>
                      <a:gd name="connsiteY12" fmla="*/ 59842 h 196897"/>
                      <a:gd name="connsiteX13" fmla="*/ 68608 w 637369"/>
                      <a:gd name="connsiteY13" fmla="*/ 54988 h 196897"/>
                      <a:gd name="connsiteX14" fmla="*/ 68608 w 637369"/>
                      <a:gd name="connsiteY14" fmla="*/ 54988 h 196897"/>
                      <a:gd name="connsiteX15" fmla="*/ 58292 w 637369"/>
                      <a:gd name="connsiteY15" fmla="*/ 28037 h 196897"/>
                      <a:gd name="connsiteX16" fmla="*/ 58292 w 637369"/>
                      <a:gd name="connsiteY16" fmla="*/ 28037 h 196897"/>
                      <a:gd name="connsiteX17" fmla="*/ 65775 w 637369"/>
                      <a:gd name="connsiteY17" fmla="*/ 12773 h 196897"/>
                      <a:gd name="connsiteX18" fmla="*/ 65775 w 637369"/>
                      <a:gd name="connsiteY18" fmla="*/ 12773 h 196897"/>
                      <a:gd name="connsiteX19" fmla="*/ 86262 w 637369"/>
                      <a:gd name="connsiteY19" fmla="*/ 6961 h 196897"/>
                      <a:gd name="connsiteX20" fmla="*/ 86262 w 637369"/>
                      <a:gd name="connsiteY20" fmla="*/ 6961 h 196897"/>
                      <a:gd name="connsiteX21" fmla="*/ 113141 w 637369"/>
                      <a:gd name="connsiteY21" fmla="*/ 8494 h 196897"/>
                      <a:gd name="connsiteX22" fmla="*/ 113141 w 637369"/>
                      <a:gd name="connsiteY22" fmla="*/ 8494 h 196897"/>
                      <a:gd name="connsiteX23" fmla="*/ 129269 w 637369"/>
                      <a:gd name="connsiteY23" fmla="*/ 4215 h 196897"/>
                      <a:gd name="connsiteX24" fmla="*/ 129269 w 637369"/>
                      <a:gd name="connsiteY24" fmla="*/ 4215 h 196897"/>
                      <a:gd name="connsiteX25" fmla="*/ 143290 w 637369"/>
                      <a:gd name="connsiteY25" fmla="*/ 0 h 196897"/>
                      <a:gd name="connsiteX26" fmla="*/ 143290 w 637369"/>
                      <a:gd name="connsiteY26" fmla="*/ 0 h 196897"/>
                      <a:gd name="connsiteX27" fmla="*/ 202789 w 637369"/>
                      <a:gd name="connsiteY27" fmla="*/ 30080 h 196897"/>
                      <a:gd name="connsiteX28" fmla="*/ 202789 w 637369"/>
                      <a:gd name="connsiteY28" fmla="*/ 30080 h 196897"/>
                      <a:gd name="connsiteX29" fmla="*/ 224293 w 637369"/>
                      <a:gd name="connsiteY29" fmla="*/ 42854 h 196897"/>
                      <a:gd name="connsiteX30" fmla="*/ 224293 w 637369"/>
                      <a:gd name="connsiteY30" fmla="*/ 42854 h 196897"/>
                      <a:gd name="connsiteX31" fmla="*/ 243472 w 637369"/>
                      <a:gd name="connsiteY31" fmla="*/ 35317 h 196897"/>
                      <a:gd name="connsiteX32" fmla="*/ 243472 w 637369"/>
                      <a:gd name="connsiteY32" fmla="*/ 35317 h 196897"/>
                      <a:gd name="connsiteX33" fmla="*/ 248412 w 637369"/>
                      <a:gd name="connsiteY33" fmla="*/ 33338 h 196897"/>
                      <a:gd name="connsiteX34" fmla="*/ 248412 w 637369"/>
                      <a:gd name="connsiteY34" fmla="*/ 33338 h 196897"/>
                      <a:gd name="connsiteX35" fmla="*/ 273330 w 637369"/>
                      <a:gd name="connsiteY35" fmla="*/ 40491 h 196897"/>
                      <a:gd name="connsiteX36" fmla="*/ 273330 w 637369"/>
                      <a:gd name="connsiteY36" fmla="*/ 40491 h 196897"/>
                      <a:gd name="connsiteX37" fmla="*/ 281758 w 637369"/>
                      <a:gd name="connsiteY37" fmla="*/ 39469 h 196897"/>
                      <a:gd name="connsiteX38" fmla="*/ 281758 w 637369"/>
                      <a:gd name="connsiteY38" fmla="*/ 39469 h 196897"/>
                      <a:gd name="connsiteX39" fmla="*/ 289749 w 637369"/>
                      <a:gd name="connsiteY39" fmla="*/ 38447 h 196897"/>
                      <a:gd name="connsiteX40" fmla="*/ 289749 w 637369"/>
                      <a:gd name="connsiteY40" fmla="*/ 38447 h 196897"/>
                      <a:gd name="connsiteX41" fmla="*/ 316701 w 637369"/>
                      <a:gd name="connsiteY41" fmla="*/ 43364 h 196897"/>
                      <a:gd name="connsiteX42" fmla="*/ 316701 w 637369"/>
                      <a:gd name="connsiteY42" fmla="*/ 43364 h 196897"/>
                      <a:gd name="connsiteX43" fmla="*/ 335662 w 637369"/>
                      <a:gd name="connsiteY43" fmla="*/ 34870 h 196897"/>
                      <a:gd name="connsiteX44" fmla="*/ 335662 w 637369"/>
                      <a:gd name="connsiteY44" fmla="*/ 34870 h 196897"/>
                      <a:gd name="connsiteX45" fmla="*/ 397341 w 637369"/>
                      <a:gd name="connsiteY45" fmla="*/ 2363 h 196897"/>
                      <a:gd name="connsiteX46" fmla="*/ 397341 w 637369"/>
                      <a:gd name="connsiteY46" fmla="*/ 2363 h 196897"/>
                      <a:gd name="connsiteX47" fmla="*/ 403153 w 637369"/>
                      <a:gd name="connsiteY47" fmla="*/ 2938 h 196897"/>
                      <a:gd name="connsiteX48" fmla="*/ 403153 w 637369"/>
                      <a:gd name="connsiteY48" fmla="*/ 2938 h 196897"/>
                      <a:gd name="connsiteX49" fmla="*/ 416810 w 637369"/>
                      <a:gd name="connsiteY49" fmla="*/ 13795 h 196897"/>
                      <a:gd name="connsiteX50" fmla="*/ 416810 w 637369"/>
                      <a:gd name="connsiteY50" fmla="*/ 13795 h 196897"/>
                      <a:gd name="connsiteX51" fmla="*/ 408456 w 637369"/>
                      <a:gd name="connsiteY51" fmla="*/ 27398 h 196897"/>
                      <a:gd name="connsiteX52" fmla="*/ 408456 w 637369"/>
                      <a:gd name="connsiteY52" fmla="*/ 27398 h 196897"/>
                      <a:gd name="connsiteX53" fmla="*/ 404460 w 637369"/>
                      <a:gd name="connsiteY53" fmla="*/ 35126 h 196897"/>
                      <a:gd name="connsiteX54" fmla="*/ 404460 w 637369"/>
                      <a:gd name="connsiteY54" fmla="*/ 35126 h 196897"/>
                      <a:gd name="connsiteX55" fmla="*/ 406058 w 637369"/>
                      <a:gd name="connsiteY55" fmla="*/ 45025 h 196897"/>
                      <a:gd name="connsiteX56" fmla="*/ 406058 w 637369"/>
                      <a:gd name="connsiteY56" fmla="*/ 45025 h 196897"/>
                      <a:gd name="connsiteX57" fmla="*/ 402935 w 637369"/>
                      <a:gd name="connsiteY57" fmla="*/ 51539 h 196897"/>
                      <a:gd name="connsiteX58" fmla="*/ 402935 w 637369"/>
                      <a:gd name="connsiteY58" fmla="*/ 51539 h 196897"/>
                      <a:gd name="connsiteX59" fmla="*/ 400029 w 637369"/>
                      <a:gd name="connsiteY59" fmla="*/ 57351 h 196897"/>
                      <a:gd name="connsiteX60" fmla="*/ 400029 w 637369"/>
                      <a:gd name="connsiteY60" fmla="*/ 57351 h 196897"/>
                      <a:gd name="connsiteX61" fmla="*/ 411507 w 637369"/>
                      <a:gd name="connsiteY61" fmla="*/ 74020 h 196897"/>
                      <a:gd name="connsiteX62" fmla="*/ 411507 w 637369"/>
                      <a:gd name="connsiteY62" fmla="*/ 74020 h 196897"/>
                      <a:gd name="connsiteX63" fmla="*/ 430178 w 637369"/>
                      <a:gd name="connsiteY63" fmla="*/ 85963 h 196897"/>
                      <a:gd name="connsiteX64" fmla="*/ 430178 w 637369"/>
                      <a:gd name="connsiteY64" fmla="*/ 85963 h 196897"/>
                      <a:gd name="connsiteX65" fmla="*/ 443254 w 637369"/>
                      <a:gd name="connsiteY65" fmla="*/ 79895 h 196897"/>
                      <a:gd name="connsiteX66" fmla="*/ 443254 w 637369"/>
                      <a:gd name="connsiteY66" fmla="*/ 79895 h 196897"/>
                      <a:gd name="connsiteX67" fmla="*/ 495198 w 637369"/>
                      <a:gd name="connsiteY67" fmla="*/ 44195 h 196897"/>
                      <a:gd name="connsiteX68" fmla="*/ 495198 w 637369"/>
                      <a:gd name="connsiteY68" fmla="*/ 44195 h 196897"/>
                      <a:gd name="connsiteX69" fmla="*/ 543363 w 637369"/>
                      <a:gd name="connsiteY69" fmla="*/ 36275 h 196897"/>
                      <a:gd name="connsiteX70" fmla="*/ 543363 w 637369"/>
                      <a:gd name="connsiteY70" fmla="*/ 36275 h 196897"/>
                      <a:gd name="connsiteX71" fmla="*/ 565158 w 637369"/>
                      <a:gd name="connsiteY71" fmla="*/ 21395 h 196897"/>
                      <a:gd name="connsiteX72" fmla="*/ 565158 w 637369"/>
                      <a:gd name="connsiteY72" fmla="*/ 21395 h 196897"/>
                      <a:gd name="connsiteX73" fmla="*/ 599302 w 637369"/>
                      <a:gd name="connsiteY73" fmla="*/ 8239 h 196897"/>
                      <a:gd name="connsiteX74" fmla="*/ 599302 w 637369"/>
                      <a:gd name="connsiteY74" fmla="*/ 8239 h 196897"/>
                      <a:gd name="connsiteX75" fmla="*/ 637079 w 637369"/>
                      <a:gd name="connsiteY75" fmla="*/ 19926 h 196897"/>
                      <a:gd name="connsiteX76" fmla="*/ 637079 w 637369"/>
                      <a:gd name="connsiteY76" fmla="*/ 19926 h 196897"/>
                      <a:gd name="connsiteX77" fmla="*/ 637370 w 637369"/>
                      <a:gd name="connsiteY77" fmla="*/ 20565 h 196897"/>
                      <a:gd name="connsiteX78" fmla="*/ 635553 w 637369"/>
                      <a:gd name="connsiteY78" fmla="*/ 48729 h 196897"/>
                      <a:gd name="connsiteX79" fmla="*/ 635553 w 637369"/>
                      <a:gd name="connsiteY79" fmla="*/ 48729 h 196897"/>
                      <a:gd name="connsiteX80" fmla="*/ 600682 w 637369"/>
                      <a:gd name="connsiteY80" fmla="*/ 143952 h 196897"/>
                      <a:gd name="connsiteX81" fmla="*/ 600682 w 637369"/>
                      <a:gd name="connsiteY81" fmla="*/ 143952 h 196897"/>
                      <a:gd name="connsiteX82" fmla="*/ 599666 w 637369"/>
                      <a:gd name="connsiteY82" fmla="*/ 144335 h 196897"/>
                      <a:gd name="connsiteX83" fmla="*/ 599666 w 637369"/>
                      <a:gd name="connsiteY83" fmla="*/ 144335 h 196897"/>
                      <a:gd name="connsiteX84" fmla="*/ 559418 w 637369"/>
                      <a:gd name="connsiteY84" fmla="*/ 138460 h 196897"/>
                      <a:gd name="connsiteX85" fmla="*/ 559418 w 637369"/>
                      <a:gd name="connsiteY85" fmla="*/ 138460 h 196897"/>
                      <a:gd name="connsiteX86" fmla="*/ 495270 w 637369"/>
                      <a:gd name="connsiteY86" fmla="*/ 167518 h 196897"/>
                      <a:gd name="connsiteX87" fmla="*/ 495270 w 637369"/>
                      <a:gd name="connsiteY87" fmla="*/ 167518 h 196897"/>
                      <a:gd name="connsiteX88" fmla="*/ 466429 w 637369"/>
                      <a:gd name="connsiteY88" fmla="*/ 179206 h 196897"/>
                      <a:gd name="connsiteX89" fmla="*/ 466429 w 637369"/>
                      <a:gd name="connsiteY89" fmla="*/ 179206 h 196897"/>
                      <a:gd name="connsiteX90" fmla="*/ 441002 w 637369"/>
                      <a:gd name="connsiteY90" fmla="*/ 176651 h 196897"/>
                      <a:gd name="connsiteX91" fmla="*/ 441002 w 637369"/>
                      <a:gd name="connsiteY91" fmla="*/ 176651 h 196897"/>
                      <a:gd name="connsiteX92" fmla="*/ 430831 w 637369"/>
                      <a:gd name="connsiteY92" fmla="*/ 178439 h 196897"/>
                      <a:gd name="connsiteX93" fmla="*/ 430831 w 637369"/>
                      <a:gd name="connsiteY93" fmla="*/ 178439 h 196897"/>
                      <a:gd name="connsiteX94" fmla="*/ 423421 w 637369"/>
                      <a:gd name="connsiteY94" fmla="*/ 179717 h 196897"/>
                      <a:gd name="connsiteX95" fmla="*/ 423421 w 637369"/>
                      <a:gd name="connsiteY95" fmla="*/ 179717 h 196897"/>
                      <a:gd name="connsiteX96" fmla="*/ 364286 w 637369"/>
                      <a:gd name="connsiteY96" fmla="*/ 153724 h 196897"/>
                      <a:gd name="connsiteX97" fmla="*/ 364286 w 637369"/>
                      <a:gd name="connsiteY97" fmla="*/ 153724 h 196897"/>
                      <a:gd name="connsiteX98" fmla="*/ 346487 w 637369"/>
                      <a:gd name="connsiteY98" fmla="*/ 151744 h 196897"/>
                      <a:gd name="connsiteX99" fmla="*/ 346487 w 637369"/>
                      <a:gd name="connsiteY99" fmla="*/ 151744 h 196897"/>
                      <a:gd name="connsiteX100" fmla="*/ 331158 w 637369"/>
                      <a:gd name="connsiteY100" fmla="*/ 158322 h 196897"/>
                      <a:gd name="connsiteX101" fmla="*/ 331158 w 637369"/>
                      <a:gd name="connsiteY101" fmla="*/ 158322 h 196897"/>
                      <a:gd name="connsiteX102" fmla="*/ 301155 w 637369"/>
                      <a:gd name="connsiteY102" fmla="*/ 180419 h 196897"/>
                      <a:gd name="connsiteX103" fmla="*/ 301155 w 637369"/>
                      <a:gd name="connsiteY103" fmla="*/ 180419 h 196897"/>
                      <a:gd name="connsiteX104" fmla="*/ 300283 w 637369"/>
                      <a:gd name="connsiteY104" fmla="*/ 180419 h 196897"/>
                      <a:gd name="connsiteX105" fmla="*/ 300283 w 637369"/>
                      <a:gd name="connsiteY105" fmla="*/ 180419 h 196897"/>
                      <a:gd name="connsiteX106" fmla="*/ 299774 w 637369"/>
                      <a:gd name="connsiteY106" fmla="*/ 179781 h 196897"/>
                      <a:gd name="connsiteX107" fmla="*/ 299774 w 637369"/>
                      <a:gd name="connsiteY107" fmla="*/ 179781 h 196897"/>
                      <a:gd name="connsiteX108" fmla="*/ 288441 w 637369"/>
                      <a:gd name="connsiteY108" fmla="*/ 161707 h 196897"/>
                      <a:gd name="connsiteX109" fmla="*/ 288441 w 637369"/>
                      <a:gd name="connsiteY109" fmla="*/ 161707 h 196897"/>
                      <a:gd name="connsiteX110" fmla="*/ 201336 w 637369"/>
                      <a:gd name="connsiteY110" fmla="*/ 122877 h 196897"/>
                      <a:gd name="connsiteX111" fmla="*/ 201336 w 637369"/>
                      <a:gd name="connsiteY111" fmla="*/ 122877 h 196897"/>
                      <a:gd name="connsiteX112" fmla="*/ 183029 w 637369"/>
                      <a:gd name="connsiteY112" fmla="*/ 116362 h 196897"/>
                      <a:gd name="connsiteX113" fmla="*/ 183029 w 637369"/>
                      <a:gd name="connsiteY113" fmla="*/ 116362 h 196897"/>
                      <a:gd name="connsiteX114" fmla="*/ 163777 w 637369"/>
                      <a:gd name="connsiteY114" fmla="*/ 129838 h 196897"/>
                      <a:gd name="connsiteX115" fmla="*/ 163777 w 637369"/>
                      <a:gd name="connsiteY115" fmla="*/ 129838 h 196897"/>
                      <a:gd name="connsiteX116" fmla="*/ 150265 w 637369"/>
                      <a:gd name="connsiteY116" fmla="*/ 140248 h 196897"/>
                      <a:gd name="connsiteX117" fmla="*/ 150265 w 637369"/>
                      <a:gd name="connsiteY117" fmla="*/ 140248 h 196897"/>
                      <a:gd name="connsiteX118" fmla="*/ 138132 w 637369"/>
                      <a:gd name="connsiteY118" fmla="*/ 149125 h 196897"/>
                      <a:gd name="connsiteX119" fmla="*/ 138132 w 637369"/>
                      <a:gd name="connsiteY119" fmla="*/ 149125 h 196897"/>
                      <a:gd name="connsiteX120" fmla="*/ 114885 w 637369"/>
                      <a:gd name="connsiteY120" fmla="*/ 164389 h 196897"/>
                      <a:gd name="connsiteX121" fmla="*/ 114885 w 637369"/>
                      <a:gd name="connsiteY121" fmla="*/ 164389 h 196897"/>
                      <a:gd name="connsiteX122" fmla="*/ 91710 w 637369"/>
                      <a:gd name="connsiteY122" fmla="*/ 180866 h 196897"/>
                      <a:gd name="connsiteX123" fmla="*/ 91710 w 637369"/>
                      <a:gd name="connsiteY123" fmla="*/ 180866 h 196897"/>
                      <a:gd name="connsiteX124" fmla="*/ 64903 w 637369"/>
                      <a:gd name="connsiteY124" fmla="*/ 196897 h 196897"/>
                      <a:gd name="connsiteX125" fmla="*/ 64903 w 637369"/>
                      <a:gd name="connsiteY125" fmla="*/ 196897 h 196897"/>
                      <a:gd name="connsiteX126" fmla="*/ 48921 w 637369"/>
                      <a:gd name="connsiteY126" fmla="*/ 188977 h 196897"/>
                      <a:gd name="connsiteX127" fmla="*/ 48921 w 637369"/>
                      <a:gd name="connsiteY127" fmla="*/ 188977 h 196897"/>
                      <a:gd name="connsiteX128" fmla="*/ 7366 w 637369"/>
                      <a:gd name="connsiteY128" fmla="*/ 130221 h 196897"/>
                      <a:gd name="connsiteX129" fmla="*/ 50737 w 637369"/>
                      <a:gd name="connsiteY129" fmla="*/ 188977 h 196897"/>
                      <a:gd name="connsiteX130" fmla="*/ 50737 w 637369"/>
                      <a:gd name="connsiteY130" fmla="*/ 188977 h 196897"/>
                      <a:gd name="connsiteX131" fmla="*/ 64903 w 637369"/>
                      <a:gd name="connsiteY131" fmla="*/ 195364 h 196897"/>
                      <a:gd name="connsiteX132" fmla="*/ 64903 w 637369"/>
                      <a:gd name="connsiteY132" fmla="*/ 195364 h 196897"/>
                      <a:gd name="connsiteX133" fmla="*/ 89894 w 637369"/>
                      <a:gd name="connsiteY133" fmla="*/ 180802 h 196897"/>
                      <a:gd name="connsiteX134" fmla="*/ 89894 w 637369"/>
                      <a:gd name="connsiteY134" fmla="*/ 180802 h 196897"/>
                      <a:gd name="connsiteX135" fmla="*/ 114231 w 637369"/>
                      <a:gd name="connsiteY135" fmla="*/ 162984 h 196897"/>
                      <a:gd name="connsiteX136" fmla="*/ 114231 w 637369"/>
                      <a:gd name="connsiteY136" fmla="*/ 162984 h 196897"/>
                      <a:gd name="connsiteX137" fmla="*/ 136316 w 637369"/>
                      <a:gd name="connsiteY137" fmla="*/ 149189 h 196897"/>
                      <a:gd name="connsiteX138" fmla="*/ 136316 w 637369"/>
                      <a:gd name="connsiteY138" fmla="*/ 149189 h 196897"/>
                      <a:gd name="connsiteX139" fmla="*/ 149901 w 637369"/>
                      <a:gd name="connsiteY139" fmla="*/ 138715 h 196897"/>
                      <a:gd name="connsiteX140" fmla="*/ 149901 w 637369"/>
                      <a:gd name="connsiteY140" fmla="*/ 138715 h 196897"/>
                      <a:gd name="connsiteX141" fmla="*/ 162034 w 637369"/>
                      <a:gd name="connsiteY141" fmla="*/ 129838 h 196897"/>
                      <a:gd name="connsiteX142" fmla="*/ 162034 w 637369"/>
                      <a:gd name="connsiteY142" fmla="*/ 129838 h 196897"/>
                      <a:gd name="connsiteX143" fmla="*/ 183102 w 637369"/>
                      <a:gd name="connsiteY143" fmla="*/ 114766 h 196897"/>
                      <a:gd name="connsiteX144" fmla="*/ 183102 w 637369"/>
                      <a:gd name="connsiteY144" fmla="*/ 114766 h 196897"/>
                      <a:gd name="connsiteX145" fmla="*/ 202717 w 637369"/>
                      <a:gd name="connsiteY145" fmla="*/ 121791 h 196897"/>
                      <a:gd name="connsiteX146" fmla="*/ 202717 w 637369"/>
                      <a:gd name="connsiteY146" fmla="*/ 121791 h 196897"/>
                      <a:gd name="connsiteX147" fmla="*/ 289095 w 637369"/>
                      <a:gd name="connsiteY147" fmla="*/ 160238 h 196897"/>
                      <a:gd name="connsiteX148" fmla="*/ 289095 w 637369"/>
                      <a:gd name="connsiteY148" fmla="*/ 160238 h 196897"/>
                      <a:gd name="connsiteX149" fmla="*/ 301591 w 637369"/>
                      <a:gd name="connsiteY149" fmla="*/ 178503 h 196897"/>
                      <a:gd name="connsiteX150" fmla="*/ 301591 w 637369"/>
                      <a:gd name="connsiteY150" fmla="*/ 178503 h 196897"/>
                      <a:gd name="connsiteX151" fmla="*/ 329487 w 637369"/>
                      <a:gd name="connsiteY151" fmla="*/ 158322 h 196897"/>
                      <a:gd name="connsiteX152" fmla="*/ 329487 w 637369"/>
                      <a:gd name="connsiteY152" fmla="*/ 158322 h 196897"/>
                      <a:gd name="connsiteX153" fmla="*/ 346632 w 637369"/>
                      <a:gd name="connsiteY153" fmla="*/ 150147 h 196897"/>
                      <a:gd name="connsiteX154" fmla="*/ 346632 w 637369"/>
                      <a:gd name="connsiteY154" fmla="*/ 150147 h 196897"/>
                      <a:gd name="connsiteX155" fmla="*/ 364867 w 637369"/>
                      <a:gd name="connsiteY155" fmla="*/ 152127 h 196897"/>
                      <a:gd name="connsiteX156" fmla="*/ 364867 w 637369"/>
                      <a:gd name="connsiteY156" fmla="*/ 152127 h 196897"/>
                      <a:gd name="connsiteX157" fmla="*/ 423567 w 637369"/>
                      <a:gd name="connsiteY157" fmla="*/ 178056 h 196897"/>
                      <a:gd name="connsiteX158" fmla="*/ 423567 w 637369"/>
                      <a:gd name="connsiteY158" fmla="*/ 178056 h 196897"/>
                      <a:gd name="connsiteX159" fmla="*/ 430250 w 637369"/>
                      <a:gd name="connsiteY159" fmla="*/ 176907 h 196897"/>
                      <a:gd name="connsiteX160" fmla="*/ 430250 w 637369"/>
                      <a:gd name="connsiteY160" fmla="*/ 176907 h 196897"/>
                      <a:gd name="connsiteX161" fmla="*/ 441147 w 637369"/>
                      <a:gd name="connsiteY161" fmla="*/ 174991 h 196897"/>
                      <a:gd name="connsiteX162" fmla="*/ 441147 w 637369"/>
                      <a:gd name="connsiteY162" fmla="*/ 174991 h 196897"/>
                      <a:gd name="connsiteX163" fmla="*/ 466574 w 637369"/>
                      <a:gd name="connsiteY163" fmla="*/ 177545 h 196897"/>
                      <a:gd name="connsiteX164" fmla="*/ 466574 w 637369"/>
                      <a:gd name="connsiteY164" fmla="*/ 177545 h 196897"/>
                      <a:gd name="connsiteX165" fmla="*/ 494181 w 637369"/>
                      <a:gd name="connsiteY165" fmla="*/ 166305 h 196897"/>
                      <a:gd name="connsiteX166" fmla="*/ 494181 w 637369"/>
                      <a:gd name="connsiteY166" fmla="*/ 166305 h 196897"/>
                      <a:gd name="connsiteX167" fmla="*/ 559636 w 637369"/>
                      <a:gd name="connsiteY167" fmla="*/ 136799 h 196897"/>
                      <a:gd name="connsiteX168" fmla="*/ 559636 w 637369"/>
                      <a:gd name="connsiteY168" fmla="*/ 136799 h 196897"/>
                      <a:gd name="connsiteX169" fmla="*/ 599738 w 637369"/>
                      <a:gd name="connsiteY169" fmla="*/ 142611 h 196897"/>
                      <a:gd name="connsiteX170" fmla="*/ 599738 w 637369"/>
                      <a:gd name="connsiteY170" fmla="*/ 142611 h 196897"/>
                      <a:gd name="connsiteX171" fmla="*/ 634028 w 637369"/>
                      <a:gd name="connsiteY171" fmla="*/ 48538 h 196897"/>
                      <a:gd name="connsiteX172" fmla="*/ 634028 w 637369"/>
                      <a:gd name="connsiteY172" fmla="*/ 48538 h 196897"/>
                      <a:gd name="connsiteX173" fmla="*/ 635844 w 637369"/>
                      <a:gd name="connsiteY173" fmla="*/ 20884 h 196897"/>
                      <a:gd name="connsiteX174" fmla="*/ 635844 w 637369"/>
                      <a:gd name="connsiteY174" fmla="*/ 20884 h 196897"/>
                      <a:gd name="connsiteX175" fmla="*/ 599593 w 637369"/>
                      <a:gd name="connsiteY175" fmla="*/ 9835 h 196897"/>
                      <a:gd name="connsiteX176" fmla="*/ 599593 w 637369"/>
                      <a:gd name="connsiteY176" fmla="*/ 9835 h 196897"/>
                      <a:gd name="connsiteX177" fmla="*/ 576491 w 637369"/>
                      <a:gd name="connsiteY177" fmla="*/ 13923 h 196897"/>
                      <a:gd name="connsiteX178" fmla="*/ 576491 w 637369"/>
                      <a:gd name="connsiteY178" fmla="*/ 13923 h 196897"/>
                      <a:gd name="connsiteX179" fmla="*/ 567264 w 637369"/>
                      <a:gd name="connsiteY179" fmla="*/ 21395 h 196897"/>
                      <a:gd name="connsiteX180" fmla="*/ 567264 w 637369"/>
                      <a:gd name="connsiteY180" fmla="*/ 21395 h 196897"/>
                      <a:gd name="connsiteX181" fmla="*/ 495488 w 637369"/>
                      <a:gd name="connsiteY181" fmla="*/ 45855 h 196897"/>
                      <a:gd name="connsiteX182" fmla="*/ 495488 w 637369"/>
                      <a:gd name="connsiteY182" fmla="*/ 45855 h 196897"/>
                      <a:gd name="connsiteX183" fmla="*/ 444780 w 637369"/>
                      <a:gd name="connsiteY183" fmla="*/ 81045 h 196897"/>
                      <a:gd name="connsiteX184" fmla="*/ 444780 w 637369"/>
                      <a:gd name="connsiteY184" fmla="*/ 81045 h 196897"/>
                      <a:gd name="connsiteX185" fmla="*/ 430468 w 637369"/>
                      <a:gd name="connsiteY185" fmla="*/ 87559 h 196897"/>
                      <a:gd name="connsiteX186" fmla="*/ 430468 w 637369"/>
                      <a:gd name="connsiteY186" fmla="*/ 87559 h 196897"/>
                      <a:gd name="connsiteX187" fmla="*/ 410563 w 637369"/>
                      <a:gd name="connsiteY187" fmla="*/ 75169 h 196897"/>
                      <a:gd name="connsiteX188" fmla="*/ 410563 w 637369"/>
                      <a:gd name="connsiteY188" fmla="*/ 75169 h 196897"/>
                      <a:gd name="connsiteX189" fmla="*/ 398576 w 637369"/>
                      <a:gd name="connsiteY189" fmla="*/ 57351 h 196897"/>
                      <a:gd name="connsiteX190" fmla="*/ 398576 w 637369"/>
                      <a:gd name="connsiteY190" fmla="*/ 57351 h 196897"/>
                      <a:gd name="connsiteX191" fmla="*/ 401990 w 637369"/>
                      <a:gd name="connsiteY191" fmla="*/ 50390 h 196897"/>
                      <a:gd name="connsiteX192" fmla="*/ 401990 w 637369"/>
                      <a:gd name="connsiteY192" fmla="*/ 50390 h 196897"/>
                      <a:gd name="connsiteX193" fmla="*/ 404605 w 637369"/>
                      <a:gd name="connsiteY193" fmla="*/ 44961 h 196897"/>
                      <a:gd name="connsiteX194" fmla="*/ 404605 w 637369"/>
                      <a:gd name="connsiteY194" fmla="*/ 44961 h 196897"/>
                      <a:gd name="connsiteX195" fmla="*/ 403007 w 637369"/>
                      <a:gd name="connsiteY195" fmla="*/ 35062 h 196897"/>
                      <a:gd name="connsiteX196" fmla="*/ 403007 w 637369"/>
                      <a:gd name="connsiteY196" fmla="*/ 35062 h 196897"/>
                      <a:gd name="connsiteX197" fmla="*/ 407511 w 637369"/>
                      <a:gd name="connsiteY197" fmla="*/ 26185 h 196897"/>
                      <a:gd name="connsiteX198" fmla="*/ 407511 w 637369"/>
                      <a:gd name="connsiteY198" fmla="*/ 26185 h 196897"/>
                      <a:gd name="connsiteX199" fmla="*/ 415357 w 637369"/>
                      <a:gd name="connsiteY199" fmla="*/ 13731 h 196897"/>
                      <a:gd name="connsiteX200" fmla="*/ 415357 w 637369"/>
                      <a:gd name="connsiteY200" fmla="*/ 13731 h 196897"/>
                      <a:gd name="connsiteX201" fmla="*/ 403080 w 637369"/>
                      <a:gd name="connsiteY201" fmla="*/ 4407 h 196897"/>
                      <a:gd name="connsiteX202" fmla="*/ 403080 w 637369"/>
                      <a:gd name="connsiteY202" fmla="*/ 4407 h 196897"/>
                      <a:gd name="connsiteX203" fmla="*/ 397704 w 637369"/>
                      <a:gd name="connsiteY203" fmla="*/ 3832 h 196897"/>
                      <a:gd name="connsiteX204" fmla="*/ 397704 w 637369"/>
                      <a:gd name="connsiteY204" fmla="*/ 3832 h 196897"/>
                      <a:gd name="connsiteX205" fmla="*/ 337333 w 637369"/>
                      <a:gd name="connsiteY205" fmla="*/ 35828 h 196897"/>
                      <a:gd name="connsiteX206" fmla="*/ 337333 w 637369"/>
                      <a:gd name="connsiteY206" fmla="*/ 35828 h 196897"/>
                      <a:gd name="connsiteX207" fmla="*/ 317065 w 637369"/>
                      <a:gd name="connsiteY207" fmla="*/ 44833 h 196897"/>
                      <a:gd name="connsiteX208" fmla="*/ 317065 w 637369"/>
                      <a:gd name="connsiteY208" fmla="*/ 44833 h 196897"/>
                      <a:gd name="connsiteX209" fmla="*/ 290112 w 637369"/>
                      <a:gd name="connsiteY209" fmla="*/ 39916 h 196897"/>
                      <a:gd name="connsiteX210" fmla="*/ 290112 w 637369"/>
                      <a:gd name="connsiteY210" fmla="*/ 39916 h 196897"/>
                      <a:gd name="connsiteX211" fmla="*/ 282629 w 637369"/>
                      <a:gd name="connsiteY211" fmla="*/ 40874 h 196897"/>
                      <a:gd name="connsiteX212" fmla="*/ 282629 w 637369"/>
                      <a:gd name="connsiteY212" fmla="*/ 40874 h 196897"/>
                      <a:gd name="connsiteX213" fmla="*/ 273766 w 637369"/>
                      <a:gd name="connsiteY213" fmla="*/ 41959 h 196897"/>
                      <a:gd name="connsiteX214" fmla="*/ 273766 w 637369"/>
                      <a:gd name="connsiteY214" fmla="*/ 41959 h 196897"/>
                      <a:gd name="connsiteX215" fmla="*/ 248848 w 637369"/>
                      <a:gd name="connsiteY215" fmla="*/ 34807 h 196897"/>
                      <a:gd name="connsiteX216" fmla="*/ 248848 w 637369"/>
                      <a:gd name="connsiteY216" fmla="*/ 34807 h 196897"/>
                      <a:gd name="connsiteX217" fmla="*/ 245143 w 637369"/>
                      <a:gd name="connsiteY217" fmla="*/ 36339 h 196897"/>
                      <a:gd name="connsiteX218" fmla="*/ 245143 w 637369"/>
                      <a:gd name="connsiteY218" fmla="*/ 36339 h 196897"/>
                      <a:gd name="connsiteX219" fmla="*/ 224656 w 637369"/>
                      <a:gd name="connsiteY219" fmla="*/ 44386 h 196897"/>
                      <a:gd name="connsiteX220" fmla="*/ 224656 w 637369"/>
                      <a:gd name="connsiteY220" fmla="*/ 44386 h 196897"/>
                      <a:gd name="connsiteX221" fmla="*/ 201627 w 637369"/>
                      <a:gd name="connsiteY221" fmla="*/ 30847 h 196897"/>
                      <a:gd name="connsiteX222" fmla="*/ 201627 w 637369"/>
                      <a:gd name="connsiteY222" fmla="*/ 30847 h 196897"/>
                      <a:gd name="connsiteX223" fmla="*/ 143726 w 637369"/>
                      <a:gd name="connsiteY223" fmla="*/ 1469 h 196897"/>
                      <a:gd name="connsiteX224" fmla="*/ 143726 w 637369"/>
                      <a:gd name="connsiteY224" fmla="*/ 1469 h 196897"/>
                      <a:gd name="connsiteX225" fmla="*/ 131013 w 637369"/>
                      <a:gd name="connsiteY225" fmla="*/ 5173 h 196897"/>
                      <a:gd name="connsiteX226" fmla="*/ 131013 w 637369"/>
                      <a:gd name="connsiteY226" fmla="*/ 5173 h 196897"/>
                      <a:gd name="connsiteX227" fmla="*/ 113577 w 637369"/>
                      <a:gd name="connsiteY227" fmla="*/ 9899 h 196897"/>
                      <a:gd name="connsiteX228" fmla="*/ 113577 w 637369"/>
                      <a:gd name="connsiteY228" fmla="*/ 9899 h 196897"/>
                      <a:gd name="connsiteX229" fmla="*/ 86698 w 637369"/>
                      <a:gd name="connsiteY229" fmla="*/ 8366 h 196897"/>
                      <a:gd name="connsiteX230" fmla="*/ 86698 w 637369"/>
                      <a:gd name="connsiteY230" fmla="*/ 8366 h 196897"/>
                      <a:gd name="connsiteX231" fmla="*/ 67519 w 637369"/>
                      <a:gd name="connsiteY231" fmla="*/ 13731 h 196897"/>
                      <a:gd name="connsiteX232" fmla="*/ 67519 w 637369"/>
                      <a:gd name="connsiteY232" fmla="*/ 13731 h 196897"/>
                      <a:gd name="connsiteX233" fmla="*/ 60544 w 637369"/>
                      <a:gd name="connsiteY233" fmla="*/ 27845 h 196897"/>
                      <a:gd name="connsiteX234" fmla="*/ 60544 w 637369"/>
                      <a:gd name="connsiteY234" fmla="*/ 27845 h 196897"/>
                      <a:gd name="connsiteX235" fmla="*/ 70715 w 637369"/>
                      <a:gd name="connsiteY235" fmla="*/ 54222 h 196897"/>
                      <a:gd name="connsiteX236" fmla="*/ 70715 w 637369"/>
                      <a:gd name="connsiteY236" fmla="*/ 54222 h 196897"/>
                      <a:gd name="connsiteX237" fmla="*/ 71877 w 637369"/>
                      <a:gd name="connsiteY237" fmla="*/ 59650 h 196897"/>
                      <a:gd name="connsiteX238" fmla="*/ 71877 w 637369"/>
                      <a:gd name="connsiteY238" fmla="*/ 59650 h 196897"/>
                      <a:gd name="connsiteX239" fmla="*/ 26327 w 637369"/>
                      <a:gd name="connsiteY239" fmla="*/ 102951 h 196897"/>
                      <a:gd name="connsiteX240" fmla="*/ 26327 w 637369"/>
                      <a:gd name="connsiteY240" fmla="*/ 102951 h 196897"/>
                      <a:gd name="connsiteX241" fmla="*/ 2498 w 637369"/>
                      <a:gd name="connsiteY241" fmla="*/ 129008 h 196897"/>
                      <a:gd name="connsiteX242" fmla="*/ 2498 w 637369"/>
                      <a:gd name="connsiteY242" fmla="*/ 129008 h 196897"/>
                      <a:gd name="connsiteX243" fmla="*/ 7366 w 637369"/>
                      <a:gd name="connsiteY243" fmla="*/ 130221 h 196897"/>
                      <a:gd name="connsiteX244" fmla="*/ 7366 w 637369"/>
                      <a:gd name="connsiteY244" fmla="*/ 130221 h 19689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Lst>
                    <a:rect l="l" t="t" r="r" b="b"/>
                    <a:pathLst>
                      <a:path w="637369" h="196897">
                        <a:moveTo>
                          <a:pt x="48921" y="188977"/>
                        </a:moveTo>
                        <a:cubicBezTo>
                          <a:pt x="48921" y="177865"/>
                          <a:pt x="41583" y="141142"/>
                          <a:pt x="6785" y="131754"/>
                        </a:cubicBezTo>
                        <a:lnTo>
                          <a:pt x="6785" y="131754"/>
                        </a:lnTo>
                        <a:cubicBezTo>
                          <a:pt x="4751" y="131179"/>
                          <a:pt x="2789" y="130860"/>
                          <a:pt x="828" y="130732"/>
                        </a:cubicBezTo>
                        <a:lnTo>
                          <a:pt x="828" y="130732"/>
                        </a:lnTo>
                        <a:cubicBezTo>
                          <a:pt x="537" y="130732"/>
                          <a:pt x="319" y="130604"/>
                          <a:pt x="174" y="130413"/>
                        </a:cubicBezTo>
                        <a:lnTo>
                          <a:pt x="174" y="130413"/>
                        </a:lnTo>
                        <a:cubicBezTo>
                          <a:pt x="28" y="130221"/>
                          <a:pt x="-44" y="129966"/>
                          <a:pt x="28" y="129774"/>
                        </a:cubicBezTo>
                        <a:lnTo>
                          <a:pt x="28" y="129774"/>
                        </a:lnTo>
                        <a:cubicBezTo>
                          <a:pt x="2135" y="120961"/>
                          <a:pt x="8601" y="110359"/>
                          <a:pt x="24947" y="101801"/>
                        </a:cubicBezTo>
                        <a:lnTo>
                          <a:pt x="24947" y="101801"/>
                        </a:lnTo>
                        <a:cubicBezTo>
                          <a:pt x="54950" y="86090"/>
                          <a:pt x="69698" y="70699"/>
                          <a:pt x="69625" y="59842"/>
                        </a:cubicBezTo>
                        <a:lnTo>
                          <a:pt x="69625" y="59842"/>
                        </a:lnTo>
                        <a:cubicBezTo>
                          <a:pt x="69625" y="58117"/>
                          <a:pt x="69262" y="56521"/>
                          <a:pt x="68608" y="54988"/>
                        </a:cubicBezTo>
                        <a:lnTo>
                          <a:pt x="68608" y="54988"/>
                        </a:lnTo>
                        <a:cubicBezTo>
                          <a:pt x="65049" y="47388"/>
                          <a:pt x="58292" y="37744"/>
                          <a:pt x="58292" y="28037"/>
                        </a:cubicBezTo>
                        <a:lnTo>
                          <a:pt x="58292" y="28037"/>
                        </a:lnTo>
                        <a:cubicBezTo>
                          <a:pt x="58292" y="22800"/>
                          <a:pt x="60326" y="17563"/>
                          <a:pt x="65775" y="12773"/>
                        </a:cubicBezTo>
                        <a:lnTo>
                          <a:pt x="65775" y="12773"/>
                        </a:lnTo>
                        <a:cubicBezTo>
                          <a:pt x="71006" y="8111"/>
                          <a:pt x="78416" y="6961"/>
                          <a:pt x="86262" y="6961"/>
                        </a:cubicBezTo>
                        <a:lnTo>
                          <a:pt x="86262" y="6961"/>
                        </a:lnTo>
                        <a:cubicBezTo>
                          <a:pt x="95197" y="6961"/>
                          <a:pt x="104860" y="8494"/>
                          <a:pt x="113141" y="8494"/>
                        </a:cubicBezTo>
                        <a:lnTo>
                          <a:pt x="113141" y="8494"/>
                        </a:lnTo>
                        <a:cubicBezTo>
                          <a:pt x="119825" y="8494"/>
                          <a:pt x="125564" y="7536"/>
                          <a:pt x="129269" y="4215"/>
                        </a:cubicBezTo>
                        <a:lnTo>
                          <a:pt x="129269" y="4215"/>
                        </a:lnTo>
                        <a:cubicBezTo>
                          <a:pt x="132611" y="1277"/>
                          <a:pt x="137551" y="0"/>
                          <a:pt x="143290" y="0"/>
                        </a:cubicBezTo>
                        <a:lnTo>
                          <a:pt x="143290" y="0"/>
                        </a:lnTo>
                        <a:cubicBezTo>
                          <a:pt x="162470" y="64"/>
                          <a:pt x="191165" y="13667"/>
                          <a:pt x="202789" y="30080"/>
                        </a:cubicBezTo>
                        <a:lnTo>
                          <a:pt x="202789" y="30080"/>
                        </a:lnTo>
                        <a:cubicBezTo>
                          <a:pt x="209618" y="39788"/>
                          <a:pt x="217246" y="42854"/>
                          <a:pt x="224293" y="42854"/>
                        </a:cubicBezTo>
                        <a:lnTo>
                          <a:pt x="224293" y="42854"/>
                        </a:lnTo>
                        <a:cubicBezTo>
                          <a:pt x="232139" y="42854"/>
                          <a:pt x="239477" y="38894"/>
                          <a:pt x="243472" y="35317"/>
                        </a:cubicBezTo>
                        <a:lnTo>
                          <a:pt x="243472" y="35317"/>
                        </a:lnTo>
                        <a:cubicBezTo>
                          <a:pt x="244998" y="33912"/>
                          <a:pt x="246741" y="33338"/>
                          <a:pt x="248412" y="33338"/>
                        </a:cubicBezTo>
                        <a:lnTo>
                          <a:pt x="248412" y="33338"/>
                        </a:lnTo>
                        <a:cubicBezTo>
                          <a:pt x="254878" y="33529"/>
                          <a:pt x="261343" y="40491"/>
                          <a:pt x="273330" y="40491"/>
                        </a:cubicBezTo>
                        <a:lnTo>
                          <a:pt x="273330" y="40491"/>
                        </a:lnTo>
                        <a:cubicBezTo>
                          <a:pt x="275873" y="40491"/>
                          <a:pt x="278634" y="40171"/>
                          <a:pt x="281758" y="39469"/>
                        </a:cubicBezTo>
                        <a:lnTo>
                          <a:pt x="281758" y="39469"/>
                        </a:lnTo>
                        <a:cubicBezTo>
                          <a:pt x="284591" y="38766"/>
                          <a:pt x="287206" y="38447"/>
                          <a:pt x="289749" y="38447"/>
                        </a:cubicBezTo>
                        <a:lnTo>
                          <a:pt x="289749" y="38447"/>
                        </a:lnTo>
                        <a:cubicBezTo>
                          <a:pt x="300355" y="38511"/>
                          <a:pt x="308202" y="43428"/>
                          <a:pt x="316701" y="43364"/>
                        </a:cubicBezTo>
                        <a:lnTo>
                          <a:pt x="316701" y="43364"/>
                        </a:lnTo>
                        <a:cubicBezTo>
                          <a:pt x="322223" y="43364"/>
                          <a:pt x="328107" y="41448"/>
                          <a:pt x="335662" y="34870"/>
                        </a:cubicBezTo>
                        <a:lnTo>
                          <a:pt x="335662" y="34870"/>
                        </a:lnTo>
                        <a:cubicBezTo>
                          <a:pt x="355786" y="17180"/>
                          <a:pt x="379324" y="2427"/>
                          <a:pt x="397341" y="2363"/>
                        </a:cubicBezTo>
                        <a:lnTo>
                          <a:pt x="397341" y="2363"/>
                        </a:lnTo>
                        <a:cubicBezTo>
                          <a:pt x="399375" y="2363"/>
                          <a:pt x="401264" y="2555"/>
                          <a:pt x="403153" y="2938"/>
                        </a:cubicBezTo>
                        <a:lnTo>
                          <a:pt x="403153" y="2938"/>
                        </a:lnTo>
                        <a:cubicBezTo>
                          <a:pt x="412524" y="4854"/>
                          <a:pt x="416883" y="8877"/>
                          <a:pt x="416810" y="13795"/>
                        </a:cubicBezTo>
                        <a:lnTo>
                          <a:pt x="416810" y="13795"/>
                        </a:lnTo>
                        <a:cubicBezTo>
                          <a:pt x="416810" y="18202"/>
                          <a:pt x="413468" y="22928"/>
                          <a:pt x="408456" y="27398"/>
                        </a:cubicBezTo>
                        <a:lnTo>
                          <a:pt x="408456" y="27398"/>
                        </a:lnTo>
                        <a:cubicBezTo>
                          <a:pt x="405259" y="30144"/>
                          <a:pt x="404533" y="32635"/>
                          <a:pt x="404460" y="35126"/>
                        </a:cubicBezTo>
                        <a:lnTo>
                          <a:pt x="404460" y="35126"/>
                        </a:lnTo>
                        <a:cubicBezTo>
                          <a:pt x="404460" y="38383"/>
                          <a:pt x="406058" y="41640"/>
                          <a:pt x="406058" y="45025"/>
                        </a:cubicBezTo>
                        <a:lnTo>
                          <a:pt x="406058" y="45025"/>
                        </a:lnTo>
                        <a:cubicBezTo>
                          <a:pt x="406058" y="47196"/>
                          <a:pt x="405332" y="49496"/>
                          <a:pt x="402935" y="51539"/>
                        </a:cubicBezTo>
                        <a:lnTo>
                          <a:pt x="402935" y="51539"/>
                        </a:lnTo>
                        <a:cubicBezTo>
                          <a:pt x="400828" y="53391"/>
                          <a:pt x="400029" y="55307"/>
                          <a:pt x="400029" y="57351"/>
                        </a:cubicBezTo>
                        <a:lnTo>
                          <a:pt x="400029" y="57351"/>
                        </a:lnTo>
                        <a:cubicBezTo>
                          <a:pt x="399956" y="62907"/>
                          <a:pt x="406349" y="69549"/>
                          <a:pt x="411507" y="74020"/>
                        </a:cubicBezTo>
                        <a:lnTo>
                          <a:pt x="411507" y="74020"/>
                        </a:lnTo>
                        <a:cubicBezTo>
                          <a:pt x="416374" y="78363"/>
                          <a:pt x="422332" y="86026"/>
                          <a:pt x="430178" y="85963"/>
                        </a:cubicBezTo>
                        <a:lnTo>
                          <a:pt x="430178" y="85963"/>
                        </a:lnTo>
                        <a:cubicBezTo>
                          <a:pt x="433810" y="85963"/>
                          <a:pt x="438096" y="84430"/>
                          <a:pt x="443254" y="79895"/>
                        </a:cubicBezTo>
                        <a:lnTo>
                          <a:pt x="443254" y="79895"/>
                        </a:lnTo>
                        <a:cubicBezTo>
                          <a:pt x="459382" y="65845"/>
                          <a:pt x="459818" y="44195"/>
                          <a:pt x="495198" y="44195"/>
                        </a:cubicBezTo>
                        <a:lnTo>
                          <a:pt x="495198" y="44195"/>
                        </a:lnTo>
                        <a:cubicBezTo>
                          <a:pt x="512488" y="44195"/>
                          <a:pt x="530069" y="40874"/>
                          <a:pt x="543363" y="36275"/>
                        </a:cubicBezTo>
                        <a:lnTo>
                          <a:pt x="543363" y="36275"/>
                        </a:lnTo>
                        <a:cubicBezTo>
                          <a:pt x="556658" y="31741"/>
                          <a:pt x="565376" y="25674"/>
                          <a:pt x="565158" y="21395"/>
                        </a:cubicBezTo>
                        <a:lnTo>
                          <a:pt x="565158" y="21395"/>
                        </a:lnTo>
                        <a:cubicBezTo>
                          <a:pt x="565521" y="15008"/>
                          <a:pt x="580704" y="8366"/>
                          <a:pt x="599302" y="8239"/>
                        </a:cubicBezTo>
                        <a:lnTo>
                          <a:pt x="599302" y="8239"/>
                        </a:lnTo>
                        <a:cubicBezTo>
                          <a:pt x="611435" y="8239"/>
                          <a:pt x="625165" y="11304"/>
                          <a:pt x="637079" y="19926"/>
                        </a:cubicBezTo>
                        <a:lnTo>
                          <a:pt x="637079" y="19926"/>
                        </a:lnTo>
                        <a:lnTo>
                          <a:pt x="637370" y="20565"/>
                        </a:lnTo>
                        <a:cubicBezTo>
                          <a:pt x="637370" y="29570"/>
                          <a:pt x="636789" y="38958"/>
                          <a:pt x="635553" y="48729"/>
                        </a:cubicBezTo>
                        <a:lnTo>
                          <a:pt x="635553" y="48729"/>
                        </a:lnTo>
                        <a:cubicBezTo>
                          <a:pt x="630541" y="88006"/>
                          <a:pt x="618191" y="117257"/>
                          <a:pt x="600682" y="143952"/>
                        </a:cubicBezTo>
                        <a:lnTo>
                          <a:pt x="600682" y="143952"/>
                        </a:lnTo>
                        <a:cubicBezTo>
                          <a:pt x="600465" y="144272"/>
                          <a:pt x="600029" y="144399"/>
                          <a:pt x="599666" y="144335"/>
                        </a:cubicBezTo>
                        <a:lnTo>
                          <a:pt x="599666" y="144335"/>
                        </a:lnTo>
                        <a:cubicBezTo>
                          <a:pt x="583683" y="140184"/>
                          <a:pt x="570534" y="138460"/>
                          <a:pt x="559418" y="138460"/>
                        </a:cubicBezTo>
                        <a:lnTo>
                          <a:pt x="559418" y="138460"/>
                        </a:lnTo>
                        <a:cubicBezTo>
                          <a:pt x="528906" y="138460"/>
                          <a:pt x="513287" y="151680"/>
                          <a:pt x="495270" y="167518"/>
                        </a:cubicBezTo>
                        <a:lnTo>
                          <a:pt x="495270" y="167518"/>
                        </a:lnTo>
                        <a:cubicBezTo>
                          <a:pt x="484736" y="176779"/>
                          <a:pt x="475147" y="179206"/>
                          <a:pt x="466429" y="179206"/>
                        </a:cubicBezTo>
                        <a:lnTo>
                          <a:pt x="466429" y="179206"/>
                        </a:lnTo>
                        <a:cubicBezTo>
                          <a:pt x="457275" y="179206"/>
                          <a:pt x="448993" y="176651"/>
                          <a:pt x="441002" y="176651"/>
                        </a:cubicBezTo>
                        <a:lnTo>
                          <a:pt x="441002" y="176651"/>
                        </a:lnTo>
                        <a:cubicBezTo>
                          <a:pt x="437588" y="176651"/>
                          <a:pt x="434246" y="177098"/>
                          <a:pt x="430831" y="178439"/>
                        </a:cubicBezTo>
                        <a:lnTo>
                          <a:pt x="430831" y="178439"/>
                        </a:lnTo>
                        <a:cubicBezTo>
                          <a:pt x="428507" y="179334"/>
                          <a:pt x="425964" y="179717"/>
                          <a:pt x="423421" y="179717"/>
                        </a:cubicBezTo>
                        <a:lnTo>
                          <a:pt x="423421" y="179717"/>
                        </a:lnTo>
                        <a:cubicBezTo>
                          <a:pt x="403516" y="179589"/>
                          <a:pt x="377944" y="156406"/>
                          <a:pt x="364286" y="153724"/>
                        </a:cubicBezTo>
                        <a:lnTo>
                          <a:pt x="364286" y="153724"/>
                        </a:lnTo>
                        <a:cubicBezTo>
                          <a:pt x="358329" y="152510"/>
                          <a:pt x="352008" y="151744"/>
                          <a:pt x="346487" y="151744"/>
                        </a:cubicBezTo>
                        <a:lnTo>
                          <a:pt x="346487" y="151744"/>
                        </a:lnTo>
                        <a:cubicBezTo>
                          <a:pt x="337333" y="151744"/>
                          <a:pt x="331231" y="153787"/>
                          <a:pt x="331158" y="158322"/>
                        </a:cubicBezTo>
                        <a:lnTo>
                          <a:pt x="331158" y="158322"/>
                        </a:lnTo>
                        <a:cubicBezTo>
                          <a:pt x="330795" y="165730"/>
                          <a:pt x="311180" y="175438"/>
                          <a:pt x="301155" y="180419"/>
                        </a:cubicBezTo>
                        <a:lnTo>
                          <a:pt x="301155" y="180419"/>
                        </a:lnTo>
                        <a:cubicBezTo>
                          <a:pt x="300864" y="180547"/>
                          <a:pt x="300573" y="180547"/>
                          <a:pt x="300283" y="180419"/>
                        </a:cubicBezTo>
                        <a:lnTo>
                          <a:pt x="300283" y="180419"/>
                        </a:lnTo>
                        <a:cubicBezTo>
                          <a:pt x="299992" y="180292"/>
                          <a:pt x="299847" y="180036"/>
                          <a:pt x="299774" y="179781"/>
                        </a:cubicBezTo>
                        <a:lnTo>
                          <a:pt x="299774" y="179781"/>
                        </a:lnTo>
                        <a:cubicBezTo>
                          <a:pt x="298685" y="171670"/>
                          <a:pt x="298031" y="164325"/>
                          <a:pt x="288441" y="161707"/>
                        </a:cubicBezTo>
                        <a:lnTo>
                          <a:pt x="288441" y="161707"/>
                        </a:lnTo>
                        <a:cubicBezTo>
                          <a:pt x="268754" y="156278"/>
                          <a:pt x="215430" y="135139"/>
                          <a:pt x="201336" y="122877"/>
                        </a:cubicBezTo>
                        <a:lnTo>
                          <a:pt x="201336" y="122877"/>
                        </a:lnTo>
                        <a:cubicBezTo>
                          <a:pt x="196178" y="118342"/>
                          <a:pt x="189422" y="116362"/>
                          <a:pt x="183029" y="116362"/>
                        </a:cubicBezTo>
                        <a:lnTo>
                          <a:pt x="183029" y="116362"/>
                        </a:lnTo>
                        <a:cubicBezTo>
                          <a:pt x="172713" y="116362"/>
                          <a:pt x="163777" y="121536"/>
                          <a:pt x="163777" y="129838"/>
                        </a:cubicBezTo>
                        <a:lnTo>
                          <a:pt x="163777" y="129838"/>
                        </a:lnTo>
                        <a:cubicBezTo>
                          <a:pt x="163777" y="137693"/>
                          <a:pt x="156512" y="139162"/>
                          <a:pt x="150265" y="140248"/>
                        </a:cubicBezTo>
                        <a:lnTo>
                          <a:pt x="150265" y="140248"/>
                        </a:lnTo>
                        <a:cubicBezTo>
                          <a:pt x="143726" y="141589"/>
                          <a:pt x="138205" y="142483"/>
                          <a:pt x="138132" y="149125"/>
                        </a:cubicBezTo>
                        <a:lnTo>
                          <a:pt x="138132" y="149125"/>
                        </a:lnTo>
                        <a:cubicBezTo>
                          <a:pt x="137914" y="157236"/>
                          <a:pt x="126218" y="160493"/>
                          <a:pt x="114885" y="164389"/>
                        </a:cubicBezTo>
                        <a:lnTo>
                          <a:pt x="114885" y="164389"/>
                        </a:lnTo>
                        <a:cubicBezTo>
                          <a:pt x="103407" y="168221"/>
                          <a:pt x="92292" y="172564"/>
                          <a:pt x="91710" y="180866"/>
                        </a:cubicBezTo>
                        <a:lnTo>
                          <a:pt x="91710" y="180866"/>
                        </a:lnTo>
                        <a:cubicBezTo>
                          <a:pt x="90621" y="192043"/>
                          <a:pt x="76454" y="196897"/>
                          <a:pt x="64903" y="196897"/>
                        </a:cubicBezTo>
                        <a:lnTo>
                          <a:pt x="64903" y="196897"/>
                        </a:lnTo>
                        <a:cubicBezTo>
                          <a:pt x="56621" y="196960"/>
                          <a:pt x="49066" y="194533"/>
                          <a:pt x="48921" y="188977"/>
                        </a:cubicBezTo>
                        <a:lnTo>
                          <a:pt x="48921" y="188977"/>
                        </a:lnTo>
                        <a:close/>
                        <a:moveTo>
                          <a:pt x="7366" y="130221"/>
                        </a:moveTo>
                        <a:cubicBezTo>
                          <a:pt x="43472" y="140184"/>
                          <a:pt x="50737" y="177545"/>
                          <a:pt x="50737" y="188977"/>
                        </a:cubicBezTo>
                        <a:lnTo>
                          <a:pt x="50737" y="188977"/>
                        </a:lnTo>
                        <a:cubicBezTo>
                          <a:pt x="50737" y="192873"/>
                          <a:pt x="56839" y="195364"/>
                          <a:pt x="64903" y="195364"/>
                        </a:cubicBezTo>
                        <a:lnTo>
                          <a:pt x="64903" y="195364"/>
                        </a:lnTo>
                        <a:cubicBezTo>
                          <a:pt x="76018" y="195364"/>
                          <a:pt x="89095" y="190574"/>
                          <a:pt x="89894" y="180802"/>
                        </a:cubicBezTo>
                        <a:lnTo>
                          <a:pt x="89894" y="180802"/>
                        </a:lnTo>
                        <a:cubicBezTo>
                          <a:pt x="90838" y="171095"/>
                          <a:pt x="102898" y="166816"/>
                          <a:pt x="114231" y="162984"/>
                        </a:cubicBezTo>
                        <a:lnTo>
                          <a:pt x="114231" y="162984"/>
                        </a:lnTo>
                        <a:cubicBezTo>
                          <a:pt x="125782" y="159152"/>
                          <a:pt x="136534" y="155576"/>
                          <a:pt x="136316" y="149189"/>
                        </a:cubicBezTo>
                        <a:lnTo>
                          <a:pt x="136316" y="149189"/>
                        </a:lnTo>
                        <a:cubicBezTo>
                          <a:pt x="136316" y="141334"/>
                          <a:pt x="143581" y="139865"/>
                          <a:pt x="149901" y="138715"/>
                        </a:cubicBezTo>
                        <a:lnTo>
                          <a:pt x="149901" y="138715"/>
                        </a:lnTo>
                        <a:cubicBezTo>
                          <a:pt x="156440" y="137438"/>
                          <a:pt x="161961" y="136480"/>
                          <a:pt x="162034" y="129838"/>
                        </a:cubicBezTo>
                        <a:lnTo>
                          <a:pt x="162034" y="129838"/>
                        </a:lnTo>
                        <a:cubicBezTo>
                          <a:pt x="162034" y="120322"/>
                          <a:pt x="172204" y="114766"/>
                          <a:pt x="183102" y="114766"/>
                        </a:cubicBezTo>
                        <a:lnTo>
                          <a:pt x="183102" y="114766"/>
                        </a:lnTo>
                        <a:cubicBezTo>
                          <a:pt x="189931" y="114766"/>
                          <a:pt x="197195" y="116937"/>
                          <a:pt x="202717" y="121791"/>
                        </a:cubicBezTo>
                        <a:lnTo>
                          <a:pt x="202717" y="121791"/>
                        </a:lnTo>
                        <a:cubicBezTo>
                          <a:pt x="216084" y="133606"/>
                          <a:pt x="269698" y="154937"/>
                          <a:pt x="289095" y="160238"/>
                        </a:cubicBezTo>
                        <a:lnTo>
                          <a:pt x="289095" y="160238"/>
                        </a:lnTo>
                        <a:cubicBezTo>
                          <a:pt x="299411" y="163112"/>
                          <a:pt x="300573" y="170967"/>
                          <a:pt x="301591" y="178503"/>
                        </a:cubicBezTo>
                        <a:lnTo>
                          <a:pt x="301591" y="178503"/>
                        </a:lnTo>
                        <a:cubicBezTo>
                          <a:pt x="311907" y="173586"/>
                          <a:pt x="329851" y="163431"/>
                          <a:pt x="329487" y="158322"/>
                        </a:cubicBezTo>
                        <a:lnTo>
                          <a:pt x="329487" y="158322"/>
                        </a:lnTo>
                        <a:cubicBezTo>
                          <a:pt x="329633" y="152127"/>
                          <a:pt x="337406" y="150147"/>
                          <a:pt x="346632" y="150147"/>
                        </a:cubicBezTo>
                        <a:lnTo>
                          <a:pt x="346632" y="150147"/>
                        </a:lnTo>
                        <a:cubicBezTo>
                          <a:pt x="352299" y="150147"/>
                          <a:pt x="358764" y="150913"/>
                          <a:pt x="364867" y="152127"/>
                        </a:cubicBezTo>
                        <a:lnTo>
                          <a:pt x="364867" y="152127"/>
                        </a:lnTo>
                        <a:cubicBezTo>
                          <a:pt x="379396" y="155193"/>
                          <a:pt x="404969" y="178120"/>
                          <a:pt x="423567" y="178056"/>
                        </a:cubicBezTo>
                        <a:lnTo>
                          <a:pt x="423567" y="178056"/>
                        </a:lnTo>
                        <a:cubicBezTo>
                          <a:pt x="425964" y="178056"/>
                          <a:pt x="428143" y="177673"/>
                          <a:pt x="430250" y="176907"/>
                        </a:cubicBezTo>
                        <a:lnTo>
                          <a:pt x="430250" y="176907"/>
                        </a:lnTo>
                        <a:cubicBezTo>
                          <a:pt x="433883" y="175502"/>
                          <a:pt x="437515" y="174991"/>
                          <a:pt x="441147" y="174991"/>
                        </a:cubicBezTo>
                        <a:lnTo>
                          <a:pt x="441147" y="174991"/>
                        </a:lnTo>
                        <a:cubicBezTo>
                          <a:pt x="449502" y="174991"/>
                          <a:pt x="457784" y="177545"/>
                          <a:pt x="466574" y="177545"/>
                        </a:cubicBezTo>
                        <a:lnTo>
                          <a:pt x="466574" y="177545"/>
                        </a:lnTo>
                        <a:cubicBezTo>
                          <a:pt x="474929" y="177545"/>
                          <a:pt x="483865" y="175310"/>
                          <a:pt x="494181" y="166305"/>
                        </a:cubicBezTo>
                        <a:lnTo>
                          <a:pt x="494181" y="166305"/>
                        </a:lnTo>
                        <a:cubicBezTo>
                          <a:pt x="512124" y="150466"/>
                          <a:pt x="528397" y="136735"/>
                          <a:pt x="559636" y="136799"/>
                        </a:cubicBezTo>
                        <a:lnTo>
                          <a:pt x="559636" y="136799"/>
                        </a:lnTo>
                        <a:cubicBezTo>
                          <a:pt x="570824" y="136799"/>
                          <a:pt x="583901" y="138524"/>
                          <a:pt x="599738" y="142611"/>
                        </a:cubicBezTo>
                        <a:lnTo>
                          <a:pt x="599738" y="142611"/>
                        </a:lnTo>
                        <a:cubicBezTo>
                          <a:pt x="617028" y="116171"/>
                          <a:pt x="629088" y="87368"/>
                          <a:pt x="634028" y="48538"/>
                        </a:cubicBezTo>
                        <a:lnTo>
                          <a:pt x="634028" y="48538"/>
                        </a:lnTo>
                        <a:cubicBezTo>
                          <a:pt x="635263" y="38958"/>
                          <a:pt x="635771" y="29761"/>
                          <a:pt x="635844" y="20884"/>
                        </a:cubicBezTo>
                        <a:lnTo>
                          <a:pt x="635844" y="20884"/>
                        </a:lnTo>
                        <a:cubicBezTo>
                          <a:pt x="624366" y="12709"/>
                          <a:pt x="611289" y="9835"/>
                          <a:pt x="599593" y="9835"/>
                        </a:cubicBezTo>
                        <a:lnTo>
                          <a:pt x="599593" y="9835"/>
                        </a:lnTo>
                        <a:cubicBezTo>
                          <a:pt x="590512" y="9835"/>
                          <a:pt x="582375" y="11560"/>
                          <a:pt x="576491" y="13923"/>
                        </a:cubicBezTo>
                        <a:lnTo>
                          <a:pt x="576491" y="13923"/>
                        </a:lnTo>
                        <a:cubicBezTo>
                          <a:pt x="570534" y="16286"/>
                          <a:pt x="567192" y="19415"/>
                          <a:pt x="567264" y="21395"/>
                        </a:cubicBezTo>
                        <a:lnTo>
                          <a:pt x="567264" y="21395"/>
                        </a:lnTo>
                        <a:cubicBezTo>
                          <a:pt x="566683" y="32827"/>
                          <a:pt x="530577" y="45600"/>
                          <a:pt x="495488" y="45855"/>
                        </a:cubicBezTo>
                        <a:lnTo>
                          <a:pt x="495488" y="45855"/>
                        </a:lnTo>
                        <a:cubicBezTo>
                          <a:pt x="461271" y="45855"/>
                          <a:pt x="461707" y="66100"/>
                          <a:pt x="444780" y="81045"/>
                        </a:cubicBezTo>
                        <a:lnTo>
                          <a:pt x="444780" y="81045"/>
                        </a:lnTo>
                        <a:cubicBezTo>
                          <a:pt x="439477" y="85707"/>
                          <a:pt x="434682" y="87559"/>
                          <a:pt x="430468" y="87559"/>
                        </a:cubicBezTo>
                        <a:lnTo>
                          <a:pt x="430468" y="87559"/>
                        </a:lnTo>
                        <a:cubicBezTo>
                          <a:pt x="421242" y="87495"/>
                          <a:pt x="415212" y="79193"/>
                          <a:pt x="410563" y="75169"/>
                        </a:cubicBezTo>
                        <a:lnTo>
                          <a:pt x="410563" y="75169"/>
                        </a:lnTo>
                        <a:cubicBezTo>
                          <a:pt x="405405" y="70635"/>
                          <a:pt x="398648" y="63929"/>
                          <a:pt x="398576" y="57351"/>
                        </a:cubicBezTo>
                        <a:lnTo>
                          <a:pt x="398576" y="57351"/>
                        </a:lnTo>
                        <a:cubicBezTo>
                          <a:pt x="398576" y="54924"/>
                          <a:pt x="399593" y="52433"/>
                          <a:pt x="401990" y="50390"/>
                        </a:cubicBezTo>
                        <a:lnTo>
                          <a:pt x="401990" y="50390"/>
                        </a:lnTo>
                        <a:cubicBezTo>
                          <a:pt x="404024" y="48601"/>
                          <a:pt x="404605" y="46877"/>
                          <a:pt x="404605" y="44961"/>
                        </a:cubicBezTo>
                        <a:lnTo>
                          <a:pt x="404605" y="44961"/>
                        </a:lnTo>
                        <a:cubicBezTo>
                          <a:pt x="404605" y="42023"/>
                          <a:pt x="403007" y="38702"/>
                          <a:pt x="403007" y="35062"/>
                        </a:cubicBezTo>
                        <a:lnTo>
                          <a:pt x="403007" y="35062"/>
                        </a:lnTo>
                        <a:cubicBezTo>
                          <a:pt x="403007" y="32252"/>
                          <a:pt x="404024" y="29186"/>
                          <a:pt x="407511" y="26185"/>
                        </a:cubicBezTo>
                        <a:lnTo>
                          <a:pt x="407511" y="26185"/>
                        </a:lnTo>
                        <a:cubicBezTo>
                          <a:pt x="412379" y="21906"/>
                          <a:pt x="415357" y="17371"/>
                          <a:pt x="415357" y="13731"/>
                        </a:cubicBezTo>
                        <a:lnTo>
                          <a:pt x="415357" y="13731"/>
                        </a:lnTo>
                        <a:cubicBezTo>
                          <a:pt x="415357" y="9771"/>
                          <a:pt x="412161" y="6387"/>
                          <a:pt x="403080" y="4407"/>
                        </a:cubicBezTo>
                        <a:lnTo>
                          <a:pt x="403080" y="4407"/>
                        </a:lnTo>
                        <a:cubicBezTo>
                          <a:pt x="401409" y="4023"/>
                          <a:pt x="399593" y="3832"/>
                          <a:pt x="397704" y="3832"/>
                        </a:cubicBezTo>
                        <a:lnTo>
                          <a:pt x="397704" y="3832"/>
                        </a:lnTo>
                        <a:cubicBezTo>
                          <a:pt x="380850" y="3768"/>
                          <a:pt x="357312" y="18202"/>
                          <a:pt x="337333" y="35828"/>
                        </a:cubicBezTo>
                        <a:lnTo>
                          <a:pt x="337333" y="35828"/>
                        </a:lnTo>
                        <a:cubicBezTo>
                          <a:pt x="329560" y="42662"/>
                          <a:pt x="323094" y="44833"/>
                          <a:pt x="317065" y="44833"/>
                        </a:cubicBezTo>
                        <a:lnTo>
                          <a:pt x="317065" y="44833"/>
                        </a:lnTo>
                        <a:cubicBezTo>
                          <a:pt x="307766" y="44769"/>
                          <a:pt x="299992" y="39916"/>
                          <a:pt x="290112" y="39916"/>
                        </a:cubicBezTo>
                        <a:lnTo>
                          <a:pt x="290112" y="39916"/>
                        </a:lnTo>
                        <a:cubicBezTo>
                          <a:pt x="287787" y="39916"/>
                          <a:pt x="285317" y="40171"/>
                          <a:pt x="282629" y="40874"/>
                        </a:cubicBezTo>
                        <a:lnTo>
                          <a:pt x="282629" y="40874"/>
                        </a:lnTo>
                        <a:cubicBezTo>
                          <a:pt x="279360" y="41640"/>
                          <a:pt x="276454" y="41959"/>
                          <a:pt x="273766" y="41959"/>
                        </a:cubicBezTo>
                        <a:lnTo>
                          <a:pt x="273766" y="41959"/>
                        </a:lnTo>
                        <a:cubicBezTo>
                          <a:pt x="261053" y="41896"/>
                          <a:pt x="253788" y="34679"/>
                          <a:pt x="248848" y="34807"/>
                        </a:cubicBezTo>
                        <a:lnTo>
                          <a:pt x="248848" y="34807"/>
                        </a:lnTo>
                        <a:cubicBezTo>
                          <a:pt x="247613" y="34807"/>
                          <a:pt x="246451" y="35190"/>
                          <a:pt x="245143" y="36339"/>
                        </a:cubicBezTo>
                        <a:lnTo>
                          <a:pt x="245143" y="36339"/>
                        </a:lnTo>
                        <a:cubicBezTo>
                          <a:pt x="240784" y="40107"/>
                          <a:pt x="233229" y="44322"/>
                          <a:pt x="224656" y="44386"/>
                        </a:cubicBezTo>
                        <a:lnTo>
                          <a:pt x="224656" y="44386"/>
                        </a:lnTo>
                        <a:cubicBezTo>
                          <a:pt x="216956" y="44386"/>
                          <a:pt x="208601" y="40874"/>
                          <a:pt x="201627" y="30847"/>
                        </a:cubicBezTo>
                        <a:lnTo>
                          <a:pt x="201627" y="30847"/>
                        </a:lnTo>
                        <a:cubicBezTo>
                          <a:pt x="190584" y="15008"/>
                          <a:pt x="161961" y="1469"/>
                          <a:pt x="143726" y="1469"/>
                        </a:cubicBezTo>
                        <a:lnTo>
                          <a:pt x="143726" y="1469"/>
                        </a:lnTo>
                        <a:cubicBezTo>
                          <a:pt x="138278" y="1469"/>
                          <a:pt x="133846" y="2682"/>
                          <a:pt x="131013" y="5173"/>
                        </a:cubicBezTo>
                        <a:lnTo>
                          <a:pt x="131013" y="5173"/>
                        </a:lnTo>
                        <a:cubicBezTo>
                          <a:pt x="126654" y="8941"/>
                          <a:pt x="120479" y="9899"/>
                          <a:pt x="113577" y="9899"/>
                        </a:cubicBezTo>
                        <a:lnTo>
                          <a:pt x="113577" y="9899"/>
                        </a:lnTo>
                        <a:cubicBezTo>
                          <a:pt x="105078" y="9899"/>
                          <a:pt x="95415" y="8366"/>
                          <a:pt x="86698" y="8366"/>
                        </a:cubicBezTo>
                        <a:lnTo>
                          <a:pt x="86698" y="8366"/>
                        </a:lnTo>
                        <a:cubicBezTo>
                          <a:pt x="78997" y="8366"/>
                          <a:pt x="72168" y="9516"/>
                          <a:pt x="67519" y="13731"/>
                        </a:cubicBezTo>
                        <a:lnTo>
                          <a:pt x="67519" y="13731"/>
                        </a:lnTo>
                        <a:cubicBezTo>
                          <a:pt x="62361" y="18265"/>
                          <a:pt x="60544" y="22991"/>
                          <a:pt x="60544" y="27845"/>
                        </a:cubicBezTo>
                        <a:lnTo>
                          <a:pt x="60544" y="27845"/>
                        </a:lnTo>
                        <a:cubicBezTo>
                          <a:pt x="60544" y="36914"/>
                          <a:pt x="67083" y="46366"/>
                          <a:pt x="70715" y="54222"/>
                        </a:cubicBezTo>
                        <a:lnTo>
                          <a:pt x="70715" y="54222"/>
                        </a:lnTo>
                        <a:cubicBezTo>
                          <a:pt x="71514" y="55946"/>
                          <a:pt x="71877" y="57734"/>
                          <a:pt x="71877" y="59650"/>
                        </a:cubicBezTo>
                        <a:lnTo>
                          <a:pt x="71877" y="59650"/>
                        </a:lnTo>
                        <a:cubicBezTo>
                          <a:pt x="71805" y="71784"/>
                          <a:pt x="56476" y="87112"/>
                          <a:pt x="26327" y="102951"/>
                        </a:cubicBezTo>
                        <a:lnTo>
                          <a:pt x="26327" y="102951"/>
                        </a:lnTo>
                        <a:cubicBezTo>
                          <a:pt x="10926" y="111062"/>
                          <a:pt x="4751" y="120705"/>
                          <a:pt x="2498" y="129008"/>
                        </a:cubicBezTo>
                        <a:lnTo>
                          <a:pt x="2498" y="129008"/>
                        </a:lnTo>
                        <a:cubicBezTo>
                          <a:pt x="3734" y="129391"/>
                          <a:pt x="5550" y="129710"/>
                          <a:pt x="7366" y="130221"/>
                        </a:cubicBezTo>
                        <a:lnTo>
                          <a:pt x="7366" y="13022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5" name="Gráfico 53">
                  <a:extLst>
                    <a:ext uri="{FF2B5EF4-FFF2-40B4-BE49-F238E27FC236}">
                      <a16:creationId xmlns:a16="http://schemas.microsoft.com/office/drawing/2014/main" id="{F70F6A69-8247-11AD-169F-AEC8F6290C56}"/>
                    </a:ext>
                  </a:extLst>
                </xdr:cNvPr>
                <xdr:cNvGrpSpPr/>
              </xdr:nvGrpSpPr>
              <xdr:grpSpPr>
                <a:xfrm>
                  <a:off x="13539468" y="7331946"/>
                  <a:ext cx="407947" cy="443033"/>
                  <a:chOff x="13539468" y="7331946"/>
                  <a:chExt cx="407947" cy="443033"/>
                </a:xfrm>
                <a:solidFill>
                  <a:srgbClr val="DADADA"/>
                </a:solidFill>
              </xdr:grpSpPr>
              <xdr:sp macro="" textlink="">
                <xdr:nvSpPr>
                  <xdr:cNvPr id="105" name="Freeform: Shape 104">
                    <a:extLst>
                      <a:ext uri="{FF2B5EF4-FFF2-40B4-BE49-F238E27FC236}">
                        <a16:creationId xmlns:a16="http://schemas.microsoft.com/office/drawing/2014/main" id="{B0DB859D-D17B-95E4-20E6-B5317D7C96C4}"/>
                      </a:ext>
                    </a:extLst>
                  </xdr:cNvPr>
                  <xdr:cNvSpPr/>
                </xdr:nvSpPr>
                <xdr:spPr>
                  <a:xfrm>
                    <a:off x="13540177" y="7332755"/>
                    <a:ext cx="406192" cy="441420"/>
                  </a:xfrm>
                  <a:custGeom>
                    <a:avLst/>
                    <a:gdLst>
                      <a:gd name="connsiteX0" fmla="*/ 291336 w 406192"/>
                      <a:gd name="connsiteY0" fmla="*/ 291311 h 441420"/>
                      <a:gd name="connsiteX1" fmla="*/ 328604 w 406192"/>
                      <a:gd name="connsiteY1" fmla="*/ 259123 h 441420"/>
                      <a:gd name="connsiteX2" fmla="*/ 375607 w 406192"/>
                      <a:gd name="connsiteY2" fmla="*/ 183953 h 441420"/>
                      <a:gd name="connsiteX3" fmla="*/ 406192 w 406192"/>
                      <a:gd name="connsiteY3" fmla="*/ 173671 h 441420"/>
                      <a:gd name="connsiteX4" fmla="*/ 380693 w 406192"/>
                      <a:gd name="connsiteY4" fmla="*/ 164283 h 441420"/>
                      <a:gd name="connsiteX5" fmla="*/ 307391 w 406192"/>
                      <a:gd name="connsiteY5" fmla="*/ 101631 h 441420"/>
                      <a:gd name="connsiteX6" fmla="*/ 153014 w 406192"/>
                      <a:gd name="connsiteY6" fmla="*/ 7494 h 441420"/>
                      <a:gd name="connsiteX7" fmla="*/ 9243 w 406192"/>
                      <a:gd name="connsiteY7" fmla="*/ 7494 h 441420"/>
                      <a:gd name="connsiteX8" fmla="*/ 8590 w 406192"/>
                      <a:gd name="connsiteY8" fmla="*/ 7494 h 441420"/>
                      <a:gd name="connsiteX9" fmla="*/ 1688 w 406192"/>
                      <a:gd name="connsiteY9" fmla="*/ 38468 h 441420"/>
                      <a:gd name="connsiteX10" fmla="*/ 13312 w 406192"/>
                      <a:gd name="connsiteY10" fmla="*/ 85728 h 441420"/>
                      <a:gd name="connsiteX11" fmla="*/ 23119 w 406192"/>
                      <a:gd name="connsiteY11" fmla="*/ 137779 h 441420"/>
                      <a:gd name="connsiteX12" fmla="*/ 29875 w 406192"/>
                      <a:gd name="connsiteY12" fmla="*/ 196279 h 441420"/>
                      <a:gd name="connsiteX13" fmla="*/ 51888 w 406192"/>
                      <a:gd name="connsiteY13" fmla="*/ 273045 h 441420"/>
                      <a:gd name="connsiteX14" fmla="*/ 81819 w 406192"/>
                      <a:gd name="connsiteY14" fmla="*/ 348215 h 441420"/>
                      <a:gd name="connsiteX15" fmla="*/ 90972 w 406192"/>
                      <a:gd name="connsiteY15" fmla="*/ 387939 h 441420"/>
                      <a:gd name="connsiteX16" fmla="*/ 89737 w 406192"/>
                      <a:gd name="connsiteY16" fmla="*/ 406460 h 441420"/>
                      <a:gd name="connsiteX17" fmla="*/ 143497 w 406192"/>
                      <a:gd name="connsiteY17" fmla="*/ 402436 h 441420"/>
                      <a:gd name="connsiteX18" fmla="*/ 215564 w 406192"/>
                      <a:gd name="connsiteY18" fmla="*/ 428238 h 441420"/>
                      <a:gd name="connsiteX19" fmla="*/ 257700 w 406192"/>
                      <a:gd name="connsiteY19" fmla="*/ 433602 h 441420"/>
                      <a:gd name="connsiteX20" fmla="*/ 261913 w 406192"/>
                      <a:gd name="connsiteY20" fmla="*/ 431878 h 441420"/>
                      <a:gd name="connsiteX21" fmla="*/ 272956 w 406192"/>
                      <a:gd name="connsiteY21" fmla="*/ 415848 h 441420"/>
                      <a:gd name="connsiteX22" fmla="*/ 268669 w 406192"/>
                      <a:gd name="connsiteY22" fmla="*/ 379892 h 441420"/>
                      <a:gd name="connsiteX23" fmla="*/ 269905 w 406192"/>
                      <a:gd name="connsiteY23" fmla="*/ 350386 h 441420"/>
                      <a:gd name="connsiteX24" fmla="*/ 282400 w 406192"/>
                      <a:gd name="connsiteY24" fmla="*/ 316474 h 441420"/>
                      <a:gd name="connsiteX25" fmla="*/ 291336 w 406192"/>
                      <a:gd name="connsiteY25" fmla="*/ 291311 h 4414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406192" h="441420">
                        <a:moveTo>
                          <a:pt x="291336" y="291311"/>
                        </a:moveTo>
                        <a:cubicBezTo>
                          <a:pt x="315164" y="278985"/>
                          <a:pt x="328604" y="278410"/>
                          <a:pt x="328604" y="259123"/>
                        </a:cubicBezTo>
                        <a:cubicBezTo>
                          <a:pt x="328604" y="239771"/>
                          <a:pt x="362821" y="187721"/>
                          <a:pt x="375607" y="183953"/>
                        </a:cubicBezTo>
                        <a:cubicBezTo>
                          <a:pt x="382509" y="181909"/>
                          <a:pt x="395586" y="177439"/>
                          <a:pt x="406192" y="173671"/>
                        </a:cubicBezTo>
                        <a:cubicBezTo>
                          <a:pt x="398274" y="163963"/>
                          <a:pt x="392171" y="164283"/>
                          <a:pt x="380693" y="164283"/>
                        </a:cubicBezTo>
                        <a:cubicBezTo>
                          <a:pt x="367689" y="164283"/>
                          <a:pt x="337104" y="124558"/>
                          <a:pt x="307391" y="101631"/>
                        </a:cubicBezTo>
                        <a:cubicBezTo>
                          <a:pt x="277678" y="78703"/>
                          <a:pt x="184035" y="24290"/>
                          <a:pt x="153014" y="7494"/>
                        </a:cubicBezTo>
                        <a:cubicBezTo>
                          <a:pt x="122066" y="-9367"/>
                          <a:pt x="56101" y="7494"/>
                          <a:pt x="9243" y="7494"/>
                        </a:cubicBezTo>
                        <a:cubicBezTo>
                          <a:pt x="9025" y="7494"/>
                          <a:pt x="8807" y="7494"/>
                          <a:pt x="8590" y="7494"/>
                        </a:cubicBezTo>
                        <a:cubicBezTo>
                          <a:pt x="10115" y="15796"/>
                          <a:pt x="6410" y="25376"/>
                          <a:pt x="1688" y="38468"/>
                        </a:cubicBezTo>
                        <a:cubicBezTo>
                          <a:pt x="-5650" y="58841"/>
                          <a:pt x="13312" y="65292"/>
                          <a:pt x="13312" y="85728"/>
                        </a:cubicBezTo>
                        <a:cubicBezTo>
                          <a:pt x="13312" y="106101"/>
                          <a:pt x="37721" y="118491"/>
                          <a:pt x="23119" y="137779"/>
                        </a:cubicBezTo>
                        <a:cubicBezTo>
                          <a:pt x="8444" y="157130"/>
                          <a:pt x="13965" y="189318"/>
                          <a:pt x="29875" y="196279"/>
                        </a:cubicBezTo>
                        <a:cubicBezTo>
                          <a:pt x="45785" y="203241"/>
                          <a:pt x="51888" y="238175"/>
                          <a:pt x="51888" y="273045"/>
                        </a:cubicBezTo>
                        <a:cubicBezTo>
                          <a:pt x="51888" y="307916"/>
                          <a:pt x="61041" y="341764"/>
                          <a:pt x="81819" y="348215"/>
                        </a:cubicBezTo>
                        <a:cubicBezTo>
                          <a:pt x="102596" y="354665"/>
                          <a:pt x="98891" y="371845"/>
                          <a:pt x="90972" y="387939"/>
                        </a:cubicBezTo>
                        <a:cubicBezTo>
                          <a:pt x="87267" y="395475"/>
                          <a:pt x="87994" y="401797"/>
                          <a:pt x="89737" y="406460"/>
                        </a:cubicBezTo>
                        <a:cubicBezTo>
                          <a:pt x="106955" y="402692"/>
                          <a:pt x="132454" y="412207"/>
                          <a:pt x="143497" y="402436"/>
                        </a:cubicBezTo>
                        <a:cubicBezTo>
                          <a:pt x="156937" y="390621"/>
                          <a:pt x="200889" y="407290"/>
                          <a:pt x="215564" y="428238"/>
                        </a:cubicBezTo>
                        <a:cubicBezTo>
                          <a:pt x="230239" y="449185"/>
                          <a:pt x="249781" y="440564"/>
                          <a:pt x="257700" y="433602"/>
                        </a:cubicBezTo>
                        <a:cubicBezTo>
                          <a:pt x="259080" y="432389"/>
                          <a:pt x="260460" y="431878"/>
                          <a:pt x="261913" y="431878"/>
                        </a:cubicBezTo>
                        <a:cubicBezTo>
                          <a:pt x="263221" y="427280"/>
                          <a:pt x="266345" y="421723"/>
                          <a:pt x="272956" y="415848"/>
                        </a:cubicBezTo>
                        <a:cubicBezTo>
                          <a:pt x="289737" y="401095"/>
                          <a:pt x="276007" y="393814"/>
                          <a:pt x="268669" y="379892"/>
                        </a:cubicBezTo>
                        <a:cubicBezTo>
                          <a:pt x="261332" y="365905"/>
                          <a:pt x="261623" y="357603"/>
                          <a:pt x="269905" y="350386"/>
                        </a:cubicBezTo>
                        <a:cubicBezTo>
                          <a:pt x="277968" y="343297"/>
                          <a:pt x="269759" y="322477"/>
                          <a:pt x="282400" y="316474"/>
                        </a:cubicBezTo>
                        <a:cubicBezTo>
                          <a:pt x="279276" y="308043"/>
                          <a:pt x="278986" y="297761"/>
                          <a:pt x="291336" y="29131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6" name="Freeform: Shape 105">
                    <a:extLst>
                      <a:ext uri="{FF2B5EF4-FFF2-40B4-BE49-F238E27FC236}">
                        <a16:creationId xmlns:a16="http://schemas.microsoft.com/office/drawing/2014/main" id="{4EF2C332-D054-07E1-2631-B4EB0DA5E69B}"/>
                      </a:ext>
                    </a:extLst>
                  </xdr:cNvPr>
                  <xdr:cNvSpPr/>
                </xdr:nvSpPr>
                <xdr:spPr>
                  <a:xfrm>
                    <a:off x="13539468" y="7331946"/>
                    <a:ext cx="407947" cy="443033"/>
                  </a:xfrm>
                  <a:custGeom>
                    <a:avLst/>
                    <a:gdLst>
                      <a:gd name="connsiteX0" fmla="*/ 215547 w 407947"/>
                      <a:gd name="connsiteY0" fmla="*/ 429494 h 443033"/>
                      <a:gd name="connsiteX1" fmla="*/ 157646 w 407947"/>
                      <a:gd name="connsiteY1" fmla="*/ 400116 h 443033"/>
                      <a:gd name="connsiteX2" fmla="*/ 157646 w 407947"/>
                      <a:gd name="connsiteY2" fmla="*/ 400116 h 443033"/>
                      <a:gd name="connsiteX3" fmla="*/ 144933 w 407947"/>
                      <a:gd name="connsiteY3" fmla="*/ 403820 h 443033"/>
                      <a:gd name="connsiteX4" fmla="*/ 144933 w 407947"/>
                      <a:gd name="connsiteY4" fmla="*/ 403820 h 443033"/>
                      <a:gd name="connsiteX5" fmla="*/ 127424 w 407947"/>
                      <a:gd name="connsiteY5" fmla="*/ 408546 h 443033"/>
                      <a:gd name="connsiteX6" fmla="*/ 127424 w 407947"/>
                      <a:gd name="connsiteY6" fmla="*/ 408546 h 443033"/>
                      <a:gd name="connsiteX7" fmla="*/ 100690 w 407947"/>
                      <a:gd name="connsiteY7" fmla="*/ 407077 h 443033"/>
                      <a:gd name="connsiteX8" fmla="*/ 100690 w 407947"/>
                      <a:gd name="connsiteY8" fmla="*/ 407077 h 443033"/>
                      <a:gd name="connsiteX9" fmla="*/ 90737 w 407947"/>
                      <a:gd name="connsiteY9" fmla="*/ 407971 h 443033"/>
                      <a:gd name="connsiteX10" fmla="*/ 90737 w 407947"/>
                      <a:gd name="connsiteY10" fmla="*/ 407971 h 443033"/>
                      <a:gd name="connsiteX11" fmla="*/ 89648 w 407947"/>
                      <a:gd name="connsiteY11" fmla="*/ 407460 h 443033"/>
                      <a:gd name="connsiteX12" fmla="*/ 89648 w 407947"/>
                      <a:gd name="connsiteY12" fmla="*/ 407460 h 443033"/>
                      <a:gd name="connsiteX13" fmla="*/ 88122 w 407947"/>
                      <a:gd name="connsiteY13" fmla="*/ 399477 h 443033"/>
                      <a:gd name="connsiteX14" fmla="*/ 88122 w 407947"/>
                      <a:gd name="connsiteY14" fmla="*/ 399477 h 443033"/>
                      <a:gd name="connsiteX15" fmla="*/ 90883 w 407947"/>
                      <a:gd name="connsiteY15" fmla="*/ 388428 h 443033"/>
                      <a:gd name="connsiteX16" fmla="*/ 90883 w 407947"/>
                      <a:gd name="connsiteY16" fmla="*/ 388428 h 443033"/>
                      <a:gd name="connsiteX17" fmla="*/ 97130 w 407947"/>
                      <a:gd name="connsiteY17" fmla="*/ 367353 h 443033"/>
                      <a:gd name="connsiteX18" fmla="*/ 97130 w 407947"/>
                      <a:gd name="connsiteY18" fmla="*/ 367353 h 443033"/>
                      <a:gd name="connsiteX19" fmla="*/ 82310 w 407947"/>
                      <a:gd name="connsiteY19" fmla="*/ 349726 h 443033"/>
                      <a:gd name="connsiteX20" fmla="*/ 82310 w 407947"/>
                      <a:gd name="connsiteY20" fmla="*/ 349726 h 443033"/>
                      <a:gd name="connsiteX21" fmla="*/ 51798 w 407947"/>
                      <a:gd name="connsiteY21" fmla="*/ 273790 h 443033"/>
                      <a:gd name="connsiteX22" fmla="*/ 51798 w 407947"/>
                      <a:gd name="connsiteY22" fmla="*/ 273790 h 443033"/>
                      <a:gd name="connsiteX23" fmla="*/ 30294 w 407947"/>
                      <a:gd name="connsiteY23" fmla="*/ 197727 h 443033"/>
                      <a:gd name="connsiteX24" fmla="*/ 30294 w 407947"/>
                      <a:gd name="connsiteY24" fmla="*/ 197727 h 443033"/>
                      <a:gd name="connsiteX25" fmla="*/ 14530 w 407947"/>
                      <a:gd name="connsiteY25" fmla="*/ 165666 h 443033"/>
                      <a:gd name="connsiteX26" fmla="*/ 14530 w 407947"/>
                      <a:gd name="connsiteY26" fmla="*/ 165666 h 443033"/>
                      <a:gd name="connsiteX27" fmla="*/ 23247 w 407947"/>
                      <a:gd name="connsiteY27" fmla="*/ 138077 h 443033"/>
                      <a:gd name="connsiteX28" fmla="*/ 23247 w 407947"/>
                      <a:gd name="connsiteY28" fmla="*/ 138077 h 443033"/>
                      <a:gd name="connsiteX29" fmla="*/ 27751 w 407947"/>
                      <a:gd name="connsiteY29" fmla="*/ 126070 h 443033"/>
                      <a:gd name="connsiteX30" fmla="*/ 27751 w 407947"/>
                      <a:gd name="connsiteY30" fmla="*/ 126070 h 443033"/>
                      <a:gd name="connsiteX31" fmla="*/ 13294 w 407947"/>
                      <a:gd name="connsiteY31" fmla="*/ 86474 h 443033"/>
                      <a:gd name="connsiteX32" fmla="*/ 13294 w 407947"/>
                      <a:gd name="connsiteY32" fmla="*/ 86474 h 443033"/>
                      <a:gd name="connsiteX33" fmla="*/ 0 w 407947"/>
                      <a:gd name="connsiteY33" fmla="*/ 48154 h 443033"/>
                      <a:gd name="connsiteX34" fmla="*/ 0 w 407947"/>
                      <a:gd name="connsiteY34" fmla="*/ 48154 h 443033"/>
                      <a:gd name="connsiteX35" fmla="*/ 1743 w 407947"/>
                      <a:gd name="connsiteY35" fmla="*/ 38958 h 443033"/>
                      <a:gd name="connsiteX36" fmla="*/ 1743 w 407947"/>
                      <a:gd name="connsiteY36" fmla="*/ 38958 h 443033"/>
                      <a:gd name="connsiteX37" fmla="*/ 8936 w 407947"/>
                      <a:gd name="connsiteY37" fmla="*/ 12198 h 443033"/>
                      <a:gd name="connsiteX38" fmla="*/ 8936 w 407947"/>
                      <a:gd name="connsiteY38" fmla="*/ 12198 h 443033"/>
                      <a:gd name="connsiteX39" fmla="*/ 8572 w 407947"/>
                      <a:gd name="connsiteY39" fmla="*/ 8366 h 443033"/>
                      <a:gd name="connsiteX40" fmla="*/ 8572 w 407947"/>
                      <a:gd name="connsiteY40" fmla="*/ 8366 h 443033"/>
                      <a:gd name="connsiteX41" fmla="*/ 8790 w 407947"/>
                      <a:gd name="connsiteY41" fmla="*/ 7728 h 443033"/>
                      <a:gd name="connsiteX42" fmla="*/ 8790 w 407947"/>
                      <a:gd name="connsiteY42" fmla="*/ 7728 h 443033"/>
                      <a:gd name="connsiteX43" fmla="*/ 9517 w 407947"/>
                      <a:gd name="connsiteY43" fmla="*/ 7472 h 443033"/>
                      <a:gd name="connsiteX44" fmla="*/ 9517 w 407947"/>
                      <a:gd name="connsiteY44" fmla="*/ 7472 h 443033"/>
                      <a:gd name="connsiteX45" fmla="*/ 10171 w 407947"/>
                      <a:gd name="connsiteY45" fmla="*/ 7472 h 443033"/>
                      <a:gd name="connsiteX46" fmla="*/ 10171 w 407947"/>
                      <a:gd name="connsiteY46" fmla="*/ 7472 h 443033"/>
                      <a:gd name="connsiteX47" fmla="*/ 113258 w 407947"/>
                      <a:gd name="connsiteY47" fmla="*/ 0 h 443033"/>
                      <a:gd name="connsiteX48" fmla="*/ 113258 w 407947"/>
                      <a:gd name="connsiteY48" fmla="*/ 0 h 443033"/>
                      <a:gd name="connsiteX49" fmla="*/ 154377 w 407947"/>
                      <a:gd name="connsiteY49" fmla="*/ 7600 h 443033"/>
                      <a:gd name="connsiteX50" fmla="*/ 154377 w 407947"/>
                      <a:gd name="connsiteY50" fmla="*/ 7600 h 443033"/>
                      <a:gd name="connsiteX51" fmla="*/ 308827 w 407947"/>
                      <a:gd name="connsiteY51" fmla="*/ 101801 h 443033"/>
                      <a:gd name="connsiteX52" fmla="*/ 308827 w 407947"/>
                      <a:gd name="connsiteY52" fmla="*/ 101801 h 443033"/>
                      <a:gd name="connsiteX53" fmla="*/ 381547 w 407947"/>
                      <a:gd name="connsiteY53" fmla="*/ 164261 h 443033"/>
                      <a:gd name="connsiteX54" fmla="*/ 381547 w 407947"/>
                      <a:gd name="connsiteY54" fmla="*/ 164261 h 443033"/>
                      <a:gd name="connsiteX55" fmla="*/ 383291 w 407947"/>
                      <a:gd name="connsiteY55" fmla="*/ 164261 h 443033"/>
                      <a:gd name="connsiteX56" fmla="*/ 383291 w 407947"/>
                      <a:gd name="connsiteY56" fmla="*/ 164261 h 443033"/>
                      <a:gd name="connsiteX57" fmla="*/ 407773 w 407947"/>
                      <a:gd name="connsiteY57" fmla="*/ 174033 h 443033"/>
                      <a:gd name="connsiteX58" fmla="*/ 407773 w 407947"/>
                      <a:gd name="connsiteY58" fmla="*/ 174033 h 443033"/>
                      <a:gd name="connsiteX59" fmla="*/ 407919 w 407947"/>
                      <a:gd name="connsiteY59" fmla="*/ 174735 h 443033"/>
                      <a:gd name="connsiteX60" fmla="*/ 407919 w 407947"/>
                      <a:gd name="connsiteY60" fmla="*/ 174735 h 443033"/>
                      <a:gd name="connsiteX61" fmla="*/ 407410 w 407947"/>
                      <a:gd name="connsiteY61" fmla="*/ 175246 h 443033"/>
                      <a:gd name="connsiteX62" fmla="*/ 407410 w 407947"/>
                      <a:gd name="connsiteY62" fmla="*/ 175246 h 443033"/>
                      <a:gd name="connsiteX63" fmla="*/ 376753 w 407947"/>
                      <a:gd name="connsiteY63" fmla="*/ 185528 h 443033"/>
                      <a:gd name="connsiteX64" fmla="*/ 376753 w 407947"/>
                      <a:gd name="connsiteY64" fmla="*/ 185528 h 443033"/>
                      <a:gd name="connsiteX65" fmla="*/ 330331 w 407947"/>
                      <a:gd name="connsiteY65" fmla="*/ 259932 h 443033"/>
                      <a:gd name="connsiteX66" fmla="*/ 330331 w 407947"/>
                      <a:gd name="connsiteY66" fmla="*/ 259932 h 443033"/>
                      <a:gd name="connsiteX67" fmla="*/ 292626 w 407947"/>
                      <a:gd name="connsiteY67" fmla="*/ 292822 h 443033"/>
                      <a:gd name="connsiteX68" fmla="*/ 292626 w 407947"/>
                      <a:gd name="connsiteY68" fmla="*/ 292822 h 443033"/>
                      <a:gd name="connsiteX69" fmla="*/ 282310 w 407947"/>
                      <a:gd name="connsiteY69" fmla="*/ 308086 h 443033"/>
                      <a:gd name="connsiteX70" fmla="*/ 282310 w 407947"/>
                      <a:gd name="connsiteY70" fmla="*/ 308086 h 443033"/>
                      <a:gd name="connsiteX71" fmla="*/ 284126 w 407947"/>
                      <a:gd name="connsiteY71" fmla="*/ 317091 h 443033"/>
                      <a:gd name="connsiteX72" fmla="*/ 284126 w 407947"/>
                      <a:gd name="connsiteY72" fmla="*/ 317091 h 443033"/>
                      <a:gd name="connsiteX73" fmla="*/ 283690 w 407947"/>
                      <a:gd name="connsiteY73" fmla="*/ 318049 h 443033"/>
                      <a:gd name="connsiteX74" fmla="*/ 283690 w 407947"/>
                      <a:gd name="connsiteY74" fmla="*/ 318049 h 443033"/>
                      <a:gd name="connsiteX75" fmla="*/ 271413 w 407947"/>
                      <a:gd name="connsiteY75" fmla="*/ 351834 h 443033"/>
                      <a:gd name="connsiteX76" fmla="*/ 271413 w 407947"/>
                      <a:gd name="connsiteY76" fmla="*/ 351834 h 443033"/>
                      <a:gd name="connsiteX77" fmla="*/ 265238 w 407947"/>
                      <a:gd name="connsiteY77" fmla="*/ 364223 h 443033"/>
                      <a:gd name="connsiteX78" fmla="*/ 265238 w 407947"/>
                      <a:gd name="connsiteY78" fmla="*/ 364223 h 443033"/>
                      <a:gd name="connsiteX79" fmla="*/ 270396 w 407947"/>
                      <a:gd name="connsiteY79" fmla="*/ 380445 h 443033"/>
                      <a:gd name="connsiteX80" fmla="*/ 270396 w 407947"/>
                      <a:gd name="connsiteY80" fmla="*/ 380445 h 443033"/>
                      <a:gd name="connsiteX81" fmla="*/ 282746 w 407947"/>
                      <a:gd name="connsiteY81" fmla="*/ 403437 h 443033"/>
                      <a:gd name="connsiteX82" fmla="*/ 282746 w 407947"/>
                      <a:gd name="connsiteY82" fmla="*/ 403437 h 443033"/>
                      <a:gd name="connsiteX83" fmla="*/ 274464 w 407947"/>
                      <a:gd name="connsiteY83" fmla="*/ 417295 h 443033"/>
                      <a:gd name="connsiteX84" fmla="*/ 274464 w 407947"/>
                      <a:gd name="connsiteY84" fmla="*/ 417295 h 443033"/>
                      <a:gd name="connsiteX85" fmla="*/ 263640 w 407947"/>
                      <a:gd name="connsiteY85" fmla="*/ 432942 h 443033"/>
                      <a:gd name="connsiteX86" fmla="*/ 263640 w 407947"/>
                      <a:gd name="connsiteY86" fmla="*/ 432942 h 443033"/>
                      <a:gd name="connsiteX87" fmla="*/ 262768 w 407947"/>
                      <a:gd name="connsiteY87" fmla="*/ 433517 h 443033"/>
                      <a:gd name="connsiteX88" fmla="*/ 262768 w 407947"/>
                      <a:gd name="connsiteY88" fmla="*/ 433517 h 443033"/>
                      <a:gd name="connsiteX89" fmla="*/ 259135 w 407947"/>
                      <a:gd name="connsiteY89" fmla="*/ 434986 h 443033"/>
                      <a:gd name="connsiteX90" fmla="*/ 259135 w 407947"/>
                      <a:gd name="connsiteY90" fmla="*/ 434986 h 443033"/>
                      <a:gd name="connsiteX91" fmla="*/ 238649 w 407947"/>
                      <a:gd name="connsiteY91" fmla="*/ 443033 h 443033"/>
                      <a:gd name="connsiteX92" fmla="*/ 238649 w 407947"/>
                      <a:gd name="connsiteY92" fmla="*/ 443033 h 443033"/>
                      <a:gd name="connsiteX93" fmla="*/ 215547 w 407947"/>
                      <a:gd name="connsiteY93" fmla="*/ 429494 h 443033"/>
                      <a:gd name="connsiteX94" fmla="*/ 215547 w 407947"/>
                      <a:gd name="connsiteY94" fmla="*/ 429494 h 443033"/>
                      <a:gd name="connsiteX95" fmla="*/ 217072 w 407947"/>
                      <a:gd name="connsiteY95" fmla="*/ 428663 h 443033"/>
                      <a:gd name="connsiteX96" fmla="*/ 238576 w 407947"/>
                      <a:gd name="connsiteY96" fmla="*/ 441500 h 443033"/>
                      <a:gd name="connsiteX97" fmla="*/ 238576 w 407947"/>
                      <a:gd name="connsiteY97" fmla="*/ 441500 h 443033"/>
                      <a:gd name="connsiteX98" fmla="*/ 257755 w 407947"/>
                      <a:gd name="connsiteY98" fmla="*/ 433900 h 443033"/>
                      <a:gd name="connsiteX99" fmla="*/ 257755 w 407947"/>
                      <a:gd name="connsiteY99" fmla="*/ 433900 h 443033"/>
                      <a:gd name="connsiteX100" fmla="*/ 261896 w 407947"/>
                      <a:gd name="connsiteY100" fmla="*/ 431984 h 443033"/>
                      <a:gd name="connsiteX101" fmla="*/ 261896 w 407947"/>
                      <a:gd name="connsiteY101" fmla="*/ 431984 h 443033"/>
                      <a:gd name="connsiteX102" fmla="*/ 273011 w 407947"/>
                      <a:gd name="connsiteY102" fmla="*/ 416146 h 443033"/>
                      <a:gd name="connsiteX103" fmla="*/ 273011 w 407947"/>
                      <a:gd name="connsiteY103" fmla="*/ 416146 h 443033"/>
                      <a:gd name="connsiteX104" fmla="*/ 280712 w 407947"/>
                      <a:gd name="connsiteY104" fmla="*/ 403373 h 443033"/>
                      <a:gd name="connsiteX105" fmla="*/ 280712 w 407947"/>
                      <a:gd name="connsiteY105" fmla="*/ 403373 h 443033"/>
                      <a:gd name="connsiteX106" fmla="*/ 268507 w 407947"/>
                      <a:gd name="connsiteY106" fmla="*/ 381020 h 443033"/>
                      <a:gd name="connsiteX107" fmla="*/ 268507 w 407947"/>
                      <a:gd name="connsiteY107" fmla="*/ 381020 h 443033"/>
                      <a:gd name="connsiteX108" fmla="*/ 263204 w 407947"/>
                      <a:gd name="connsiteY108" fmla="*/ 364096 h 443033"/>
                      <a:gd name="connsiteX109" fmla="*/ 263204 w 407947"/>
                      <a:gd name="connsiteY109" fmla="*/ 364096 h 443033"/>
                      <a:gd name="connsiteX110" fmla="*/ 269887 w 407947"/>
                      <a:gd name="connsiteY110" fmla="*/ 350556 h 443033"/>
                      <a:gd name="connsiteX111" fmla="*/ 269887 w 407947"/>
                      <a:gd name="connsiteY111" fmla="*/ 350556 h 443033"/>
                      <a:gd name="connsiteX112" fmla="*/ 281947 w 407947"/>
                      <a:gd name="connsiteY112" fmla="*/ 316899 h 443033"/>
                      <a:gd name="connsiteX113" fmla="*/ 281947 w 407947"/>
                      <a:gd name="connsiteY113" fmla="*/ 316899 h 443033"/>
                      <a:gd name="connsiteX114" fmla="*/ 280276 w 407947"/>
                      <a:gd name="connsiteY114" fmla="*/ 308022 h 443033"/>
                      <a:gd name="connsiteX115" fmla="*/ 280276 w 407947"/>
                      <a:gd name="connsiteY115" fmla="*/ 308022 h 443033"/>
                      <a:gd name="connsiteX116" fmla="*/ 291464 w 407947"/>
                      <a:gd name="connsiteY116" fmla="*/ 291417 h 443033"/>
                      <a:gd name="connsiteX117" fmla="*/ 291464 w 407947"/>
                      <a:gd name="connsiteY117" fmla="*/ 291417 h 443033"/>
                      <a:gd name="connsiteX118" fmla="*/ 291464 w 407947"/>
                      <a:gd name="connsiteY118" fmla="*/ 291417 h 443033"/>
                      <a:gd name="connsiteX119" fmla="*/ 328296 w 407947"/>
                      <a:gd name="connsiteY119" fmla="*/ 259868 h 443033"/>
                      <a:gd name="connsiteX120" fmla="*/ 328296 w 407947"/>
                      <a:gd name="connsiteY120" fmla="*/ 259868 h 443033"/>
                      <a:gd name="connsiteX121" fmla="*/ 375954 w 407947"/>
                      <a:gd name="connsiteY121" fmla="*/ 183932 h 443033"/>
                      <a:gd name="connsiteX122" fmla="*/ 375954 w 407947"/>
                      <a:gd name="connsiteY122" fmla="*/ 183932 h 443033"/>
                      <a:gd name="connsiteX123" fmla="*/ 405449 w 407947"/>
                      <a:gd name="connsiteY123" fmla="*/ 174097 h 443033"/>
                      <a:gd name="connsiteX124" fmla="*/ 405449 w 407947"/>
                      <a:gd name="connsiteY124" fmla="*/ 174097 h 443033"/>
                      <a:gd name="connsiteX125" fmla="*/ 383073 w 407947"/>
                      <a:gd name="connsiteY125" fmla="*/ 165794 h 443033"/>
                      <a:gd name="connsiteX126" fmla="*/ 383073 w 407947"/>
                      <a:gd name="connsiteY126" fmla="*/ 165794 h 443033"/>
                      <a:gd name="connsiteX127" fmla="*/ 381329 w 407947"/>
                      <a:gd name="connsiteY127" fmla="*/ 165794 h 443033"/>
                      <a:gd name="connsiteX128" fmla="*/ 381329 w 407947"/>
                      <a:gd name="connsiteY128" fmla="*/ 165794 h 443033"/>
                      <a:gd name="connsiteX129" fmla="*/ 307446 w 407947"/>
                      <a:gd name="connsiteY129" fmla="*/ 102951 h 443033"/>
                      <a:gd name="connsiteX130" fmla="*/ 307446 w 407947"/>
                      <a:gd name="connsiteY130" fmla="*/ 102951 h 443033"/>
                      <a:gd name="connsiteX131" fmla="*/ 153215 w 407947"/>
                      <a:gd name="connsiteY131" fmla="*/ 8877 h 443033"/>
                      <a:gd name="connsiteX132" fmla="*/ 153215 w 407947"/>
                      <a:gd name="connsiteY132" fmla="*/ 8877 h 443033"/>
                      <a:gd name="connsiteX133" fmla="*/ 113040 w 407947"/>
                      <a:gd name="connsiteY133" fmla="*/ 1533 h 443033"/>
                      <a:gd name="connsiteX134" fmla="*/ 113040 w 407947"/>
                      <a:gd name="connsiteY134" fmla="*/ 1533 h 443033"/>
                      <a:gd name="connsiteX135" fmla="*/ 10316 w 407947"/>
                      <a:gd name="connsiteY135" fmla="*/ 9005 h 443033"/>
                      <a:gd name="connsiteX136" fmla="*/ 10316 w 407947"/>
                      <a:gd name="connsiteY136" fmla="*/ 9005 h 443033"/>
                      <a:gd name="connsiteX137" fmla="*/ 10534 w 407947"/>
                      <a:gd name="connsiteY137" fmla="*/ 12198 h 443033"/>
                      <a:gd name="connsiteX138" fmla="*/ 10534 w 407947"/>
                      <a:gd name="connsiteY138" fmla="*/ 12198 h 443033"/>
                      <a:gd name="connsiteX139" fmla="*/ 3269 w 407947"/>
                      <a:gd name="connsiteY139" fmla="*/ 39469 h 443033"/>
                      <a:gd name="connsiteX140" fmla="*/ 3269 w 407947"/>
                      <a:gd name="connsiteY140" fmla="*/ 39469 h 443033"/>
                      <a:gd name="connsiteX141" fmla="*/ 1598 w 407947"/>
                      <a:gd name="connsiteY141" fmla="*/ 48154 h 443033"/>
                      <a:gd name="connsiteX142" fmla="*/ 1598 w 407947"/>
                      <a:gd name="connsiteY142" fmla="*/ 48154 h 443033"/>
                      <a:gd name="connsiteX143" fmla="*/ 14893 w 407947"/>
                      <a:gd name="connsiteY143" fmla="*/ 86474 h 443033"/>
                      <a:gd name="connsiteX144" fmla="*/ 14893 w 407947"/>
                      <a:gd name="connsiteY144" fmla="*/ 86474 h 443033"/>
                      <a:gd name="connsiteX145" fmla="*/ 29350 w 407947"/>
                      <a:gd name="connsiteY145" fmla="*/ 126070 h 443033"/>
                      <a:gd name="connsiteX146" fmla="*/ 29350 w 407947"/>
                      <a:gd name="connsiteY146" fmla="*/ 126070 h 443033"/>
                      <a:gd name="connsiteX147" fmla="*/ 24555 w 407947"/>
                      <a:gd name="connsiteY147" fmla="*/ 138971 h 443033"/>
                      <a:gd name="connsiteX148" fmla="*/ 24555 w 407947"/>
                      <a:gd name="connsiteY148" fmla="*/ 138971 h 443033"/>
                      <a:gd name="connsiteX149" fmla="*/ 16200 w 407947"/>
                      <a:gd name="connsiteY149" fmla="*/ 165666 h 443033"/>
                      <a:gd name="connsiteX150" fmla="*/ 16200 w 407947"/>
                      <a:gd name="connsiteY150" fmla="*/ 165666 h 443033"/>
                      <a:gd name="connsiteX151" fmla="*/ 30948 w 407947"/>
                      <a:gd name="connsiteY151" fmla="*/ 196322 h 443033"/>
                      <a:gd name="connsiteX152" fmla="*/ 30948 w 407947"/>
                      <a:gd name="connsiteY152" fmla="*/ 196322 h 443033"/>
                      <a:gd name="connsiteX153" fmla="*/ 53469 w 407947"/>
                      <a:gd name="connsiteY153" fmla="*/ 273854 h 443033"/>
                      <a:gd name="connsiteX154" fmla="*/ 53469 w 407947"/>
                      <a:gd name="connsiteY154" fmla="*/ 273854 h 443033"/>
                      <a:gd name="connsiteX155" fmla="*/ 82819 w 407947"/>
                      <a:gd name="connsiteY155" fmla="*/ 348257 h 443033"/>
                      <a:gd name="connsiteX156" fmla="*/ 82819 w 407947"/>
                      <a:gd name="connsiteY156" fmla="*/ 348257 h 443033"/>
                      <a:gd name="connsiteX157" fmla="*/ 98874 w 407947"/>
                      <a:gd name="connsiteY157" fmla="*/ 367417 h 443033"/>
                      <a:gd name="connsiteX158" fmla="*/ 98874 w 407947"/>
                      <a:gd name="connsiteY158" fmla="*/ 367417 h 443033"/>
                      <a:gd name="connsiteX159" fmla="*/ 92554 w 407947"/>
                      <a:gd name="connsiteY159" fmla="*/ 389067 h 443033"/>
                      <a:gd name="connsiteX160" fmla="*/ 92554 w 407947"/>
                      <a:gd name="connsiteY160" fmla="*/ 389067 h 443033"/>
                      <a:gd name="connsiteX161" fmla="*/ 89938 w 407947"/>
                      <a:gd name="connsiteY161" fmla="*/ 399541 h 443033"/>
                      <a:gd name="connsiteX162" fmla="*/ 89938 w 407947"/>
                      <a:gd name="connsiteY162" fmla="*/ 399541 h 443033"/>
                      <a:gd name="connsiteX163" fmla="*/ 91100 w 407947"/>
                      <a:gd name="connsiteY163" fmla="*/ 406311 h 443033"/>
                      <a:gd name="connsiteX164" fmla="*/ 91100 w 407947"/>
                      <a:gd name="connsiteY164" fmla="*/ 406311 h 443033"/>
                      <a:gd name="connsiteX165" fmla="*/ 100617 w 407947"/>
                      <a:gd name="connsiteY165" fmla="*/ 405480 h 443033"/>
                      <a:gd name="connsiteX166" fmla="*/ 100617 w 407947"/>
                      <a:gd name="connsiteY166" fmla="*/ 405480 h 443033"/>
                      <a:gd name="connsiteX167" fmla="*/ 127352 w 407947"/>
                      <a:gd name="connsiteY167" fmla="*/ 406949 h 443033"/>
                      <a:gd name="connsiteX168" fmla="*/ 127352 w 407947"/>
                      <a:gd name="connsiteY168" fmla="*/ 406949 h 443033"/>
                      <a:gd name="connsiteX169" fmla="*/ 143552 w 407947"/>
                      <a:gd name="connsiteY169" fmla="*/ 402670 h 443033"/>
                      <a:gd name="connsiteX170" fmla="*/ 143552 w 407947"/>
                      <a:gd name="connsiteY170" fmla="*/ 402670 h 443033"/>
                      <a:gd name="connsiteX171" fmla="*/ 157574 w 407947"/>
                      <a:gd name="connsiteY171" fmla="*/ 398519 h 443033"/>
                      <a:gd name="connsiteX172" fmla="*/ 157574 w 407947"/>
                      <a:gd name="connsiteY172" fmla="*/ 398519 h 443033"/>
                      <a:gd name="connsiteX173" fmla="*/ 217072 w 407947"/>
                      <a:gd name="connsiteY173" fmla="*/ 428663 h 443033"/>
                      <a:gd name="connsiteX174" fmla="*/ 217072 w 407947"/>
                      <a:gd name="connsiteY174" fmla="*/ 428663 h 4430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Lst>
                    <a:rect l="l" t="t" r="r" b="b"/>
                    <a:pathLst>
                      <a:path w="407947" h="443033">
                        <a:moveTo>
                          <a:pt x="215547" y="429494"/>
                        </a:moveTo>
                        <a:cubicBezTo>
                          <a:pt x="204504" y="413655"/>
                          <a:pt x="175881" y="400116"/>
                          <a:pt x="157646" y="400116"/>
                        </a:cubicBezTo>
                        <a:lnTo>
                          <a:pt x="157646" y="400116"/>
                        </a:lnTo>
                        <a:cubicBezTo>
                          <a:pt x="152198" y="400116"/>
                          <a:pt x="147766" y="401329"/>
                          <a:pt x="144933" y="403820"/>
                        </a:cubicBezTo>
                        <a:lnTo>
                          <a:pt x="144933" y="403820"/>
                        </a:lnTo>
                        <a:cubicBezTo>
                          <a:pt x="140574" y="407588"/>
                          <a:pt x="134326" y="408546"/>
                          <a:pt x="127424" y="408546"/>
                        </a:cubicBezTo>
                        <a:lnTo>
                          <a:pt x="127424" y="408546"/>
                        </a:lnTo>
                        <a:cubicBezTo>
                          <a:pt x="118925" y="408546"/>
                          <a:pt x="109335" y="407077"/>
                          <a:pt x="100690" y="407077"/>
                        </a:cubicBezTo>
                        <a:lnTo>
                          <a:pt x="100690" y="407077"/>
                        </a:lnTo>
                        <a:cubicBezTo>
                          <a:pt x="97130" y="407077"/>
                          <a:pt x="93789" y="407332"/>
                          <a:pt x="90737" y="407971"/>
                        </a:cubicBezTo>
                        <a:lnTo>
                          <a:pt x="90737" y="407971"/>
                        </a:lnTo>
                        <a:cubicBezTo>
                          <a:pt x="90301" y="408099"/>
                          <a:pt x="89793" y="407843"/>
                          <a:pt x="89648" y="407460"/>
                        </a:cubicBezTo>
                        <a:lnTo>
                          <a:pt x="89648" y="407460"/>
                        </a:lnTo>
                        <a:cubicBezTo>
                          <a:pt x="88776" y="405161"/>
                          <a:pt x="88122" y="402479"/>
                          <a:pt x="88122" y="399477"/>
                        </a:cubicBezTo>
                        <a:lnTo>
                          <a:pt x="88122" y="399477"/>
                        </a:lnTo>
                        <a:cubicBezTo>
                          <a:pt x="88122" y="396156"/>
                          <a:pt x="88848" y="392452"/>
                          <a:pt x="90883" y="388428"/>
                        </a:cubicBezTo>
                        <a:lnTo>
                          <a:pt x="90883" y="388428"/>
                        </a:lnTo>
                        <a:cubicBezTo>
                          <a:pt x="94442" y="381212"/>
                          <a:pt x="97130" y="373803"/>
                          <a:pt x="97130" y="367353"/>
                        </a:cubicBezTo>
                        <a:lnTo>
                          <a:pt x="97130" y="367353"/>
                        </a:lnTo>
                        <a:cubicBezTo>
                          <a:pt x="97058" y="359497"/>
                          <a:pt x="93425" y="353239"/>
                          <a:pt x="82310" y="349726"/>
                        </a:cubicBezTo>
                        <a:lnTo>
                          <a:pt x="82310" y="349726"/>
                        </a:lnTo>
                        <a:cubicBezTo>
                          <a:pt x="60734" y="342829"/>
                          <a:pt x="51871" y="308788"/>
                          <a:pt x="51798" y="273790"/>
                        </a:cubicBezTo>
                        <a:lnTo>
                          <a:pt x="51798" y="273790"/>
                        </a:lnTo>
                        <a:cubicBezTo>
                          <a:pt x="51943" y="238984"/>
                          <a:pt x="45405" y="204113"/>
                          <a:pt x="30294" y="197727"/>
                        </a:cubicBezTo>
                        <a:lnTo>
                          <a:pt x="30294" y="197727"/>
                        </a:lnTo>
                        <a:cubicBezTo>
                          <a:pt x="20269" y="193256"/>
                          <a:pt x="14530" y="179844"/>
                          <a:pt x="14530" y="165666"/>
                        </a:cubicBezTo>
                        <a:lnTo>
                          <a:pt x="14530" y="165666"/>
                        </a:lnTo>
                        <a:cubicBezTo>
                          <a:pt x="14530" y="156023"/>
                          <a:pt x="17218" y="146060"/>
                          <a:pt x="23247" y="138077"/>
                        </a:cubicBezTo>
                        <a:lnTo>
                          <a:pt x="23247" y="138077"/>
                        </a:lnTo>
                        <a:cubicBezTo>
                          <a:pt x="26516" y="133670"/>
                          <a:pt x="27751" y="129774"/>
                          <a:pt x="27751" y="126070"/>
                        </a:cubicBezTo>
                        <a:lnTo>
                          <a:pt x="27751" y="126070"/>
                        </a:lnTo>
                        <a:cubicBezTo>
                          <a:pt x="27897" y="113616"/>
                          <a:pt x="13367" y="102568"/>
                          <a:pt x="13294" y="86474"/>
                        </a:cubicBezTo>
                        <a:lnTo>
                          <a:pt x="13294" y="86474"/>
                        </a:lnTo>
                        <a:cubicBezTo>
                          <a:pt x="13367" y="69805"/>
                          <a:pt x="145" y="62588"/>
                          <a:pt x="0" y="48154"/>
                        </a:cubicBezTo>
                        <a:lnTo>
                          <a:pt x="0" y="48154"/>
                        </a:lnTo>
                        <a:cubicBezTo>
                          <a:pt x="0" y="45344"/>
                          <a:pt x="508" y="42343"/>
                          <a:pt x="1743" y="38958"/>
                        </a:cubicBezTo>
                        <a:lnTo>
                          <a:pt x="1743" y="38958"/>
                        </a:lnTo>
                        <a:cubicBezTo>
                          <a:pt x="5739" y="27845"/>
                          <a:pt x="8936" y="19351"/>
                          <a:pt x="8936" y="12198"/>
                        </a:cubicBezTo>
                        <a:lnTo>
                          <a:pt x="8936" y="12198"/>
                        </a:lnTo>
                        <a:cubicBezTo>
                          <a:pt x="8936" y="10857"/>
                          <a:pt x="8790" y="9580"/>
                          <a:pt x="8572" y="8366"/>
                        </a:cubicBezTo>
                        <a:lnTo>
                          <a:pt x="8572" y="8366"/>
                        </a:lnTo>
                        <a:cubicBezTo>
                          <a:pt x="8572" y="8111"/>
                          <a:pt x="8645" y="7919"/>
                          <a:pt x="8790" y="7728"/>
                        </a:cubicBezTo>
                        <a:lnTo>
                          <a:pt x="8790" y="7728"/>
                        </a:lnTo>
                        <a:cubicBezTo>
                          <a:pt x="8936" y="7536"/>
                          <a:pt x="9226" y="7472"/>
                          <a:pt x="9517" y="7472"/>
                        </a:cubicBezTo>
                        <a:lnTo>
                          <a:pt x="9517" y="7472"/>
                        </a:lnTo>
                        <a:cubicBezTo>
                          <a:pt x="9807" y="7472"/>
                          <a:pt x="10025" y="7472"/>
                          <a:pt x="10171" y="7472"/>
                        </a:cubicBezTo>
                        <a:lnTo>
                          <a:pt x="10171" y="7472"/>
                        </a:lnTo>
                        <a:cubicBezTo>
                          <a:pt x="41191" y="7472"/>
                          <a:pt x="80930" y="0"/>
                          <a:pt x="113258" y="0"/>
                        </a:cubicBezTo>
                        <a:lnTo>
                          <a:pt x="113258" y="0"/>
                        </a:lnTo>
                        <a:cubicBezTo>
                          <a:pt x="129459" y="0"/>
                          <a:pt x="143770" y="1852"/>
                          <a:pt x="154377" y="7600"/>
                        </a:cubicBezTo>
                        <a:lnTo>
                          <a:pt x="154377" y="7600"/>
                        </a:lnTo>
                        <a:cubicBezTo>
                          <a:pt x="185398" y="24460"/>
                          <a:pt x="278968" y="78810"/>
                          <a:pt x="308827" y="101801"/>
                        </a:cubicBezTo>
                        <a:lnTo>
                          <a:pt x="308827" y="101801"/>
                        </a:lnTo>
                        <a:cubicBezTo>
                          <a:pt x="338467" y="124793"/>
                          <a:pt x="369706" y="164645"/>
                          <a:pt x="381547" y="164261"/>
                        </a:cubicBezTo>
                        <a:lnTo>
                          <a:pt x="381547" y="164261"/>
                        </a:lnTo>
                        <a:cubicBezTo>
                          <a:pt x="382128" y="164261"/>
                          <a:pt x="382710" y="164261"/>
                          <a:pt x="383291" y="164261"/>
                        </a:cubicBezTo>
                        <a:lnTo>
                          <a:pt x="383291" y="164261"/>
                        </a:lnTo>
                        <a:cubicBezTo>
                          <a:pt x="393607" y="164198"/>
                          <a:pt x="400218" y="164645"/>
                          <a:pt x="407773" y="174033"/>
                        </a:cubicBezTo>
                        <a:lnTo>
                          <a:pt x="407773" y="174033"/>
                        </a:lnTo>
                        <a:cubicBezTo>
                          <a:pt x="407919" y="174224"/>
                          <a:pt x="407991" y="174480"/>
                          <a:pt x="407919" y="174735"/>
                        </a:cubicBezTo>
                        <a:lnTo>
                          <a:pt x="407919" y="174735"/>
                        </a:lnTo>
                        <a:cubicBezTo>
                          <a:pt x="407846" y="174991"/>
                          <a:pt x="407628" y="175182"/>
                          <a:pt x="407410" y="175246"/>
                        </a:cubicBezTo>
                        <a:lnTo>
                          <a:pt x="407410" y="175246"/>
                        </a:lnTo>
                        <a:cubicBezTo>
                          <a:pt x="396804" y="179014"/>
                          <a:pt x="383727" y="183485"/>
                          <a:pt x="376753" y="185528"/>
                        </a:cubicBezTo>
                        <a:lnTo>
                          <a:pt x="376753" y="185528"/>
                        </a:lnTo>
                        <a:cubicBezTo>
                          <a:pt x="364766" y="188722"/>
                          <a:pt x="330113" y="241219"/>
                          <a:pt x="330331" y="259932"/>
                        </a:cubicBezTo>
                        <a:lnTo>
                          <a:pt x="330331" y="259932"/>
                        </a:lnTo>
                        <a:cubicBezTo>
                          <a:pt x="330331" y="279794"/>
                          <a:pt x="316164" y="280624"/>
                          <a:pt x="292626" y="292822"/>
                        </a:cubicBezTo>
                        <a:lnTo>
                          <a:pt x="292626" y="292822"/>
                        </a:lnTo>
                        <a:cubicBezTo>
                          <a:pt x="284780" y="296909"/>
                          <a:pt x="282383" y="302338"/>
                          <a:pt x="282310" y="308086"/>
                        </a:cubicBezTo>
                        <a:lnTo>
                          <a:pt x="282310" y="308086"/>
                        </a:lnTo>
                        <a:cubicBezTo>
                          <a:pt x="282310" y="311088"/>
                          <a:pt x="283037" y="314217"/>
                          <a:pt x="284126" y="317091"/>
                        </a:cubicBezTo>
                        <a:lnTo>
                          <a:pt x="284126" y="317091"/>
                        </a:lnTo>
                        <a:cubicBezTo>
                          <a:pt x="284272" y="317474"/>
                          <a:pt x="284054" y="317857"/>
                          <a:pt x="283690" y="318049"/>
                        </a:cubicBezTo>
                        <a:lnTo>
                          <a:pt x="283690" y="318049"/>
                        </a:lnTo>
                        <a:cubicBezTo>
                          <a:pt x="271776" y="323350"/>
                          <a:pt x="279767" y="343914"/>
                          <a:pt x="271413" y="351834"/>
                        </a:cubicBezTo>
                        <a:lnTo>
                          <a:pt x="271413" y="351834"/>
                        </a:lnTo>
                        <a:cubicBezTo>
                          <a:pt x="267199" y="355538"/>
                          <a:pt x="265238" y="359370"/>
                          <a:pt x="265238" y="364223"/>
                        </a:cubicBezTo>
                        <a:lnTo>
                          <a:pt x="265238" y="364223"/>
                        </a:lnTo>
                        <a:cubicBezTo>
                          <a:pt x="265238" y="368630"/>
                          <a:pt x="266982" y="373867"/>
                          <a:pt x="270396" y="380445"/>
                        </a:cubicBezTo>
                        <a:lnTo>
                          <a:pt x="270396" y="380445"/>
                        </a:lnTo>
                        <a:cubicBezTo>
                          <a:pt x="274973" y="389386"/>
                          <a:pt x="282674" y="395581"/>
                          <a:pt x="282746" y="403437"/>
                        </a:cubicBezTo>
                        <a:lnTo>
                          <a:pt x="282746" y="403437"/>
                        </a:lnTo>
                        <a:cubicBezTo>
                          <a:pt x="282746" y="407652"/>
                          <a:pt x="280421" y="412058"/>
                          <a:pt x="274464" y="417295"/>
                        </a:cubicBezTo>
                        <a:lnTo>
                          <a:pt x="274464" y="417295"/>
                        </a:lnTo>
                        <a:cubicBezTo>
                          <a:pt x="267926" y="423043"/>
                          <a:pt x="264947" y="428472"/>
                          <a:pt x="263640" y="432942"/>
                        </a:cubicBezTo>
                        <a:lnTo>
                          <a:pt x="263640" y="432942"/>
                        </a:lnTo>
                        <a:cubicBezTo>
                          <a:pt x="263567" y="433262"/>
                          <a:pt x="263131" y="433517"/>
                          <a:pt x="262768" y="433517"/>
                        </a:cubicBezTo>
                        <a:lnTo>
                          <a:pt x="262768" y="433517"/>
                        </a:lnTo>
                        <a:cubicBezTo>
                          <a:pt x="261533" y="433517"/>
                          <a:pt x="260443" y="433900"/>
                          <a:pt x="259135" y="434986"/>
                        </a:cubicBezTo>
                        <a:lnTo>
                          <a:pt x="259135" y="434986"/>
                        </a:lnTo>
                        <a:cubicBezTo>
                          <a:pt x="254776" y="438754"/>
                          <a:pt x="247221" y="443033"/>
                          <a:pt x="238649" y="443033"/>
                        </a:cubicBezTo>
                        <a:lnTo>
                          <a:pt x="238649" y="443033"/>
                        </a:lnTo>
                        <a:cubicBezTo>
                          <a:pt x="230875" y="443097"/>
                          <a:pt x="222521" y="439521"/>
                          <a:pt x="215547" y="429494"/>
                        </a:cubicBezTo>
                        <a:lnTo>
                          <a:pt x="215547" y="429494"/>
                        </a:lnTo>
                        <a:close/>
                        <a:moveTo>
                          <a:pt x="217072" y="428663"/>
                        </a:moveTo>
                        <a:cubicBezTo>
                          <a:pt x="223901" y="438371"/>
                          <a:pt x="231529" y="441436"/>
                          <a:pt x="238576" y="441500"/>
                        </a:cubicBezTo>
                        <a:lnTo>
                          <a:pt x="238576" y="441500"/>
                        </a:lnTo>
                        <a:cubicBezTo>
                          <a:pt x="246422" y="441500"/>
                          <a:pt x="253687" y="437477"/>
                          <a:pt x="257755" y="433900"/>
                        </a:cubicBezTo>
                        <a:lnTo>
                          <a:pt x="257755" y="433900"/>
                        </a:lnTo>
                        <a:cubicBezTo>
                          <a:pt x="259063" y="432751"/>
                          <a:pt x="260443" y="432112"/>
                          <a:pt x="261896" y="431984"/>
                        </a:cubicBezTo>
                        <a:lnTo>
                          <a:pt x="261896" y="431984"/>
                        </a:lnTo>
                        <a:cubicBezTo>
                          <a:pt x="263349" y="427386"/>
                          <a:pt x="266546" y="421830"/>
                          <a:pt x="273011" y="416146"/>
                        </a:cubicBezTo>
                        <a:lnTo>
                          <a:pt x="273011" y="416146"/>
                        </a:lnTo>
                        <a:cubicBezTo>
                          <a:pt x="278750" y="411037"/>
                          <a:pt x="280712" y="407077"/>
                          <a:pt x="280712" y="403373"/>
                        </a:cubicBezTo>
                        <a:lnTo>
                          <a:pt x="280712" y="403373"/>
                        </a:lnTo>
                        <a:cubicBezTo>
                          <a:pt x="280785" y="396539"/>
                          <a:pt x="273447" y="390280"/>
                          <a:pt x="268507" y="381020"/>
                        </a:cubicBezTo>
                        <a:lnTo>
                          <a:pt x="268507" y="381020"/>
                        </a:lnTo>
                        <a:cubicBezTo>
                          <a:pt x="265020" y="374314"/>
                          <a:pt x="263204" y="368886"/>
                          <a:pt x="263204" y="364096"/>
                        </a:cubicBezTo>
                        <a:lnTo>
                          <a:pt x="263204" y="364096"/>
                        </a:lnTo>
                        <a:cubicBezTo>
                          <a:pt x="263204" y="358859"/>
                          <a:pt x="265456" y="354452"/>
                          <a:pt x="269887" y="350556"/>
                        </a:cubicBezTo>
                        <a:lnTo>
                          <a:pt x="269887" y="350556"/>
                        </a:lnTo>
                        <a:cubicBezTo>
                          <a:pt x="277443" y="344425"/>
                          <a:pt x="269524" y="323924"/>
                          <a:pt x="281947" y="316899"/>
                        </a:cubicBezTo>
                        <a:lnTo>
                          <a:pt x="281947" y="316899"/>
                        </a:lnTo>
                        <a:cubicBezTo>
                          <a:pt x="280930" y="314089"/>
                          <a:pt x="280276" y="311024"/>
                          <a:pt x="280276" y="308022"/>
                        </a:cubicBezTo>
                        <a:lnTo>
                          <a:pt x="280276" y="308022"/>
                        </a:lnTo>
                        <a:cubicBezTo>
                          <a:pt x="280276" y="301891"/>
                          <a:pt x="283109" y="295696"/>
                          <a:pt x="291464" y="291417"/>
                        </a:cubicBezTo>
                        <a:lnTo>
                          <a:pt x="291464" y="291417"/>
                        </a:lnTo>
                        <a:lnTo>
                          <a:pt x="291464" y="291417"/>
                        </a:lnTo>
                        <a:cubicBezTo>
                          <a:pt x="315583" y="278899"/>
                          <a:pt x="328296" y="278644"/>
                          <a:pt x="328296" y="259868"/>
                        </a:cubicBezTo>
                        <a:lnTo>
                          <a:pt x="328296" y="259868"/>
                        </a:lnTo>
                        <a:cubicBezTo>
                          <a:pt x="328587" y="239942"/>
                          <a:pt x="362296" y="188275"/>
                          <a:pt x="375954" y="183932"/>
                        </a:cubicBezTo>
                        <a:lnTo>
                          <a:pt x="375954" y="183932"/>
                        </a:lnTo>
                        <a:cubicBezTo>
                          <a:pt x="382565" y="181952"/>
                          <a:pt x="395060" y="177737"/>
                          <a:pt x="405449" y="174097"/>
                        </a:cubicBezTo>
                        <a:lnTo>
                          <a:pt x="405449" y="174097"/>
                        </a:lnTo>
                        <a:cubicBezTo>
                          <a:pt x="398329" y="165922"/>
                          <a:pt x="393171" y="165858"/>
                          <a:pt x="383073" y="165794"/>
                        </a:cubicBezTo>
                        <a:lnTo>
                          <a:pt x="383073" y="165794"/>
                        </a:lnTo>
                        <a:cubicBezTo>
                          <a:pt x="382492" y="165794"/>
                          <a:pt x="381911" y="165794"/>
                          <a:pt x="381329" y="165794"/>
                        </a:cubicBezTo>
                        <a:lnTo>
                          <a:pt x="381329" y="165794"/>
                        </a:lnTo>
                        <a:cubicBezTo>
                          <a:pt x="367091" y="165411"/>
                          <a:pt x="337232" y="125751"/>
                          <a:pt x="307446" y="102951"/>
                        </a:cubicBezTo>
                        <a:lnTo>
                          <a:pt x="307446" y="102951"/>
                        </a:lnTo>
                        <a:cubicBezTo>
                          <a:pt x="277879" y="80151"/>
                          <a:pt x="184163" y="25674"/>
                          <a:pt x="153215" y="8877"/>
                        </a:cubicBezTo>
                        <a:lnTo>
                          <a:pt x="153215" y="8877"/>
                        </a:lnTo>
                        <a:cubicBezTo>
                          <a:pt x="143117" y="3385"/>
                          <a:pt x="129095" y="1533"/>
                          <a:pt x="113040" y="1533"/>
                        </a:cubicBezTo>
                        <a:lnTo>
                          <a:pt x="113040" y="1533"/>
                        </a:lnTo>
                        <a:cubicBezTo>
                          <a:pt x="81148" y="1533"/>
                          <a:pt x="41555" y="8941"/>
                          <a:pt x="10316" y="9005"/>
                        </a:cubicBezTo>
                        <a:lnTo>
                          <a:pt x="10316" y="9005"/>
                        </a:lnTo>
                        <a:cubicBezTo>
                          <a:pt x="10461" y="10027"/>
                          <a:pt x="10534" y="11113"/>
                          <a:pt x="10534" y="12198"/>
                        </a:cubicBezTo>
                        <a:lnTo>
                          <a:pt x="10534" y="12198"/>
                        </a:lnTo>
                        <a:cubicBezTo>
                          <a:pt x="10534" y="19798"/>
                          <a:pt x="7265" y="28356"/>
                          <a:pt x="3269" y="39469"/>
                        </a:cubicBezTo>
                        <a:lnTo>
                          <a:pt x="3269" y="39469"/>
                        </a:lnTo>
                        <a:cubicBezTo>
                          <a:pt x="2107" y="42726"/>
                          <a:pt x="1598" y="45536"/>
                          <a:pt x="1598" y="48154"/>
                        </a:cubicBezTo>
                        <a:lnTo>
                          <a:pt x="1598" y="48154"/>
                        </a:lnTo>
                        <a:cubicBezTo>
                          <a:pt x="1453" y="61566"/>
                          <a:pt x="14820" y="68974"/>
                          <a:pt x="14893" y="86474"/>
                        </a:cubicBezTo>
                        <a:lnTo>
                          <a:pt x="14893" y="86474"/>
                        </a:lnTo>
                        <a:cubicBezTo>
                          <a:pt x="14820" y="101737"/>
                          <a:pt x="29204" y="112531"/>
                          <a:pt x="29350" y="126070"/>
                        </a:cubicBezTo>
                        <a:lnTo>
                          <a:pt x="29350" y="126070"/>
                        </a:lnTo>
                        <a:cubicBezTo>
                          <a:pt x="29350" y="130093"/>
                          <a:pt x="27969" y="134372"/>
                          <a:pt x="24555" y="138971"/>
                        </a:cubicBezTo>
                        <a:lnTo>
                          <a:pt x="24555" y="138971"/>
                        </a:lnTo>
                        <a:cubicBezTo>
                          <a:pt x="18743" y="146571"/>
                          <a:pt x="16200" y="156342"/>
                          <a:pt x="16200" y="165666"/>
                        </a:cubicBezTo>
                        <a:lnTo>
                          <a:pt x="16200" y="165666"/>
                        </a:lnTo>
                        <a:cubicBezTo>
                          <a:pt x="16200" y="179525"/>
                          <a:pt x="22012" y="192426"/>
                          <a:pt x="30948" y="196322"/>
                        </a:cubicBezTo>
                        <a:lnTo>
                          <a:pt x="30948" y="196322"/>
                        </a:lnTo>
                        <a:cubicBezTo>
                          <a:pt x="47584" y="203922"/>
                          <a:pt x="53324" y="238856"/>
                          <a:pt x="53469" y="273854"/>
                        </a:cubicBezTo>
                        <a:lnTo>
                          <a:pt x="53469" y="273854"/>
                        </a:lnTo>
                        <a:cubicBezTo>
                          <a:pt x="53396" y="308661"/>
                          <a:pt x="62841" y="342254"/>
                          <a:pt x="82819" y="348257"/>
                        </a:cubicBezTo>
                        <a:lnTo>
                          <a:pt x="82819" y="348257"/>
                        </a:lnTo>
                        <a:cubicBezTo>
                          <a:pt x="94515" y="351834"/>
                          <a:pt x="98874" y="359114"/>
                          <a:pt x="98874" y="367417"/>
                        </a:cubicBezTo>
                        <a:lnTo>
                          <a:pt x="98874" y="367417"/>
                        </a:lnTo>
                        <a:cubicBezTo>
                          <a:pt x="98874" y="374250"/>
                          <a:pt x="96113" y="381786"/>
                          <a:pt x="92554" y="389067"/>
                        </a:cubicBezTo>
                        <a:lnTo>
                          <a:pt x="92554" y="389067"/>
                        </a:lnTo>
                        <a:cubicBezTo>
                          <a:pt x="90665" y="392899"/>
                          <a:pt x="89938" y="396411"/>
                          <a:pt x="89938" y="399541"/>
                        </a:cubicBezTo>
                        <a:lnTo>
                          <a:pt x="89938" y="399541"/>
                        </a:lnTo>
                        <a:cubicBezTo>
                          <a:pt x="89938" y="402095"/>
                          <a:pt x="90447" y="404331"/>
                          <a:pt x="91100" y="406311"/>
                        </a:cubicBezTo>
                        <a:lnTo>
                          <a:pt x="91100" y="406311"/>
                        </a:lnTo>
                        <a:cubicBezTo>
                          <a:pt x="94152" y="405736"/>
                          <a:pt x="97348" y="405480"/>
                          <a:pt x="100617" y="405480"/>
                        </a:cubicBezTo>
                        <a:lnTo>
                          <a:pt x="100617" y="405480"/>
                        </a:lnTo>
                        <a:cubicBezTo>
                          <a:pt x="109480" y="405480"/>
                          <a:pt x="119143" y="406949"/>
                          <a:pt x="127352" y="406949"/>
                        </a:cubicBezTo>
                        <a:lnTo>
                          <a:pt x="127352" y="406949"/>
                        </a:lnTo>
                        <a:cubicBezTo>
                          <a:pt x="134108" y="406949"/>
                          <a:pt x="139775" y="405927"/>
                          <a:pt x="143552" y="402670"/>
                        </a:cubicBezTo>
                        <a:lnTo>
                          <a:pt x="143552" y="402670"/>
                        </a:lnTo>
                        <a:cubicBezTo>
                          <a:pt x="146894" y="399733"/>
                          <a:pt x="151834" y="398519"/>
                          <a:pt x="157574" y="398519"/>
                        </a:cubicBezTo>
                        <a:lnTo>
                          <a:pt x="157574" y="398519"/>
                        </a:lnTo>
                        <a:cubicBezTo>
                          <a:pt x="176753" y="398647"/>
                          <a:pt x="205521" y="412250"/>
                          <a:pt x="217072" y="428663"/>
                        </a:cubicBezTo>
                        <a:lnTo>
                          <a:pt x="217072" y="42866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6" name="Gráfico 53">
                  <a:extLst>
                    <a:ext uri="{FF2B5EF4-FFF2-40B4-BE49-F238E27FC236}">
                      <a16:creationId xmlns:a16="http://schemas.microsoft.com/office/drawing/2014/main" id="{6759FECB-1E7E-CC46-469D-D4BF08FF81D3}"/>
                    </a:ext>
                  </a:extLst>
                </xdr:cNvPr>
                <xdr:cNvGrpSpPr/>
              </xdr:nvGrpSpPr>
              <xdr:grpSpPr>
                <a:xfrm>
                  <a:off x="13819962" y="7505737"/>
                  <a:ext cx="354116" cy="194008"/>
                  <a:chOff x="13819962" y="7505737"/>
                  <a:chExt cx="354116" cy="194008"/>
                </a:xfrm>
                <a:solidFill>
                  <a:srgbClr val="DADADA"/>
                </a:solidFill>
              </xdr:grpSpPr>
              <xdr:sp macro="" textlink="">
                <xdr:nvSpPr>
                  <xdr:cNvPr id="103" name="Freeform: Shape 102">
                    <a:extLst>
                      <a:ext uri="{FF2B5EF4-FFF2-40B4-BE49-F238E27FC236}">
                        <a16:creationId xmlns:a16="http://schemas.microsoft.com/office/drawing/2014/main" id="{7378826D-434D-7781-BEAE-BB9A81EBAAEC}"/>
                      </a:ext>
                    </a:extLst>
                  </xdr:cNvPr>
                  <xdr:cNvSpPr/>
                </xdr:nvSpPr>
                <xdr:spPr>
                  <a:xfrm>
                    <a:off x="13820778" y="7506426"/>
                    <a:ext cx="352325" cy="192493"/>
                  </a:xfrm>
                  <a:custGeom>
                    <a:avLst/>
                    <a:gdLst>
                      <a:gd name="connsiteX0" fmla="*/ 335108 w 352325"/>
                      <a:gd name="connsiteY0" fmla="*/ 96884 h 192493"/>
                      <a:gd name="connsiteX1" fmla="*/ 253234 w 352325"/>
                      <a:gd name="connsiteY1" fmla="*/ 27781 h 192493"/>
                      <a:gd name="connsiteX2" fmla="*/ 169325 w 352325"/>
                      <a:gd name="connsiteY2" fmla="*/ 20628 h 192493"/>
                      <a:gd name="connsiteX3" fmla="*/ 129005 w 352325"/>
                      <a:gd name="connsiteY3" fmla="*/ 4534 h 192493"/>
                      <a:gd name="connsiteX4" fmla="*/ 125591 w 352325"/>
                      <a:gd name="connsiteY4" fmla="*/ 0 h 192493"/>
                      <a:gd name="connsiteX5" fmla="*/ 95006 w 352325"/>
                      <a:gd name="connsiteY5" fmla="*/ 10282 h 192493"/>
                      <a:gd name="connsiteX6" fmla="*/ 48003 w 352325"/>
                      <a:gd name="connsiteY6" fmla="*/ 85452 h 192493"/>
                      <a:gd name="connsiteX7" fmla="*/ 10734 w 352325"/>
                      <a:gd name="connsiteY7" fmla="*/ 117640 h 192493"/>
                      <a:gd name="connsiteX8" fmla="*/ 1871 w 352325"/>
                      <a:gd name="connsiteY8" fmla="*/ 142803 h 192493"/>
                      <a:gd name="connsiteX9" fmla="*/ 2816 w 352325"/>
                      <a:gd name="connsiteY9" fmla="*/ 142356 h 192493"/>
                      <a:gd name="connsiteX10" fmla="*/ 61443 w 352325"/>
                      <a:gd name="connsiteY10" fmla="*/ 147209 h 192493"/>
                      <a:gd name="connsiteX11" fmla="*/ 130458 w 352325"/>
                      <a:gd name="connsiteY11" fmla="*/ 116618 h 192493"/>
                      <a:gd name="connsiteX12" fmla="*/ 111570 w 352325"/>
                      <a:gd name="connsiteY12" fmla="*/ 168157 h 192493"/>
                      <a:gd name="connsiteX13" fmla="*/ 131112 w 352325"/>
                      <a:gd name="connsiteY13" fmla="*/ 175693 h 192493"/>
                      <a:gd name="connsiteX14" fmla="*/ 174483 w 352325"/>
                      <a:gd name="connsiteY14" fmla="*/ 178376 h 192493"/>
                      <a:gd name="connsiteX15" fmla="*/ 196495 w 352325"/>
                      <a:gd name="connsiteY15" fmla="*/ 187508 h 192493"/>
                      <a:gd name="connsiteX16" fmla="*/ 210516 w 352325"/>
                      <a:gd name="connsiteY16" fmla="*/ 136480 h 192493"/>
                      <a:gd name="connsiteX17" fmla="*/ 258754 w 352325"/>
                      <a:gd name="connsiteY17" fmla="*/ 146124 h 192493"/>
                      <a:gd name="connsiteX18" fmla="*/ 319852 w 352325"/>
                      <a:gd name="connsiteY18" fmla="*/ 156342 h 192493"/>
                      <a:gd name="connsiteX19" fmla="*/ 352325 w 352325"/>
                      <a:gd name="connsiteY19" fmla="*/ 152510 h 192493"/>
                      <a:gd name="connsiteX20" fmla="*/ 335108 w 352325"/>
                      <a:gd name="connsiteY20" fmla="*/ 96884 h 1924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52325" h="192493">
                        <a:moveTo>
                          <a:pt x="335108" y="96884"/>
                        </a:moveTo>
                        <a:cubicBezTo>
                          <a:pt x="322104" y="43939"/>
                          <a:pt x="302561" y="25610"/>
                          <a:pt x="253234" y="27781"/>
                        </a:cubicBezTo>
                        <a:cubicBezTo>
                          <a:pt x="203978" y="29953"/>
                          <a:pt x="177462" y="27781"/>
                          <a:pt x="169325" y="20628"/>
                        </a:cubicBezTo>
                        <a:cubicBezTo>
                          <a:pt x="161188" y="13476"/>
                          <a:pt x="138740" y="18840"/>
                          <a:pt x="129005" y="4534"/>
                        </a:cubicBezTo>
                        <a:cubicBezTo>
                          <a:pt x="127843" y="2810"/>
                          <a:pt x="126681" y="1341"/>
                          <a:pt x="125591" y="0"/>
                        </a:cubicBezTo>
                        <a:cubicBezTo>
                          <a:pt x="114984" y="3704"/>
                          <a:pt x="101908" y="8239"/>
                          <a:pt x="95006" y="10282"/>
                        </a:cubicBezTo>
                        <a:cubicBezTo>
                          <a:pt x="82147" y="14050"/>
                          <a:pt x="48003" y="66100"/>
                          <a:pt x="48003" y="85452"/>
                        </a:cubicBezTo>
                        <a:cubicBezTo>
                          <a:pt x="48003" y="104803"/>
                          <a:pt x="34563" y="105314"/>
                          <a:pt x="10734" y="117640"/>
                        </a:cubicBezTo>
                        <a:cubicBezTo>
                          <a:pt x="-1616" y="124026"/>
                          <a:pt x="-1325" y="134372"/>
                          <a:pt x="1871" y="142803"/>
                        </a:cubicBezTo>
                        <a:cubicBezTo>
                          <a:pt x="2162" y="142675"/>
                          <a:pt x="2452" y="142483"/>
                          <a:pt x="2816" y="142356"/>
                        </a:cubicBezTo>
                        <a:cubicBezTo>
                          <a:pt x="16837" y="136991"/>
                          <a:pt x="41319" y="164900"/>
                          <a:pt x="61443" y="147209"/>
                        </a:cubicBezTo>
                        <a:cubicBezTo>
                          <a:pt x="81566" y="129455"/>
                          <a:pt x="119198" y="106655"/>
                          <a:pt x="130458" y="116618"/>
                        </a:cubicBezTo>
                        <a:cubicBezTo>
                          <a:pt x="141791" y="126581"/>
                          <a:pt x="108446" y="149381"/>
                          <a:pt x="111570" y="168157"/>
                        </a:cubicBezTo>
                        <a:cubicBezTo>
                          <a:pt x="114621" y="186934"/>
                          <a:pt x="131112" y="170329"/>
                          <a:pt x="131112" y="175693"/>
                        </a:cubicBezTo>
                        <a:cubicBezTo>
                          <a:pt x="131112" y="181058"/>
                          <a:pt x="167145" y="163367"/>
                          <a:pt x="174483" y="178376"/>
                        </a:cubicBezTo>
                        <a:cubicBezTo>
                          <a:pt x="181820" y="193448"/>
                          <a:pt x="186397" y="196386"/>
                          <a:pt x="196495" y="187508"/>
                        </a:cubicBezTo>
                        <a:cubicBezTo>
                          <a:pt x="206593" y="178631"/>
                          <a:pt x="190974" y="143441"/>
                          <a:pt x="210516" y="136480"/>
                        </a:cubicBezTo>
                        <a:cubicBezTo>
                          <a:pt x="230059" y="129519"/>
                          <a:pt x="233110" y="146124"/>
                          <a:pt x="258754" y="146124"/>
                        </a:cubicBezTo>
                        <a:cubicBezTo>
                          <a:pt x="284399" y="146124"/>
                          <a:pt x="297839" y="156342"/>
                          <a:pt x="319852" y="156342"/>
                        </a:cubicBezTo>
                        <a:cubicBezTo>
                          <a:pt x="332202" y="156342"/>
                          <a:pt x="344189" y="154298"/>
                          <a:pt x="352325" y="152510"/>
                        </a:cubicBezTo>
                        <a:cubicBezTo>
                          <a:pt x="346150" y="133606"/>
                          <a:pt x="339684" y="115468"/>
                          <a:pt x="335108" y="96884"/>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4" name="Freeform: Shape 103">
                    <a:extLst>
                      <a:ext uri="{FF2B5EF4-FFF2-40B4-BE49-F238E27FC236}">
                        <a16:creationId xmlns:a16="http://schemas.microsoft.com/office/drawing/2014/main" id="{8563FD3F-8B3B-37ED-E83E-D300969DC660}"/>
                      </a:ext>
                    </a:extLst>
                  </xdr:cNvPr>
                  <xdr:cNvSpPr/>
                </xdr:nvSpPr>
                <xdr:spPr>
                  <a:xfrm>
                    <a:off x="13819962" y="7505737"/>
                    <a:ext cx="354116" cy="194008"/>
                  </a:xfrm>
                  <a:custGeom>
                    <a:avLst/>
                    <a:gdLst>
                      <a:gd name="connsiteX0" fmla="*/ 174428 w 354116"/>
                      <a:gd name="connsiteY0" fmla="*/ 179320 h 194008"/>
                      <a:gd name="connsiteX1" fmla="*/ 161933 w 354116"/>
                      <a:gd name="connsiteY1" fmla="*/ 173572 h 194008"/>
                      <a:gd name="connsiteX2" fmla="*/ 161933 w 354116"/>
                      <a:gd name="connsiteY2" fmla="*/ 173572 h 194008"/>
                      <a:gd name="connsiteX3" fmla="*/ 133818 w 354116"/>
                      <a:gd name="connsiteY3" fmla="*/ 178170 h 194008"/>
                      <a:gd name="connsiteX4" fmla="*/ 133818 w 354116"/>
                      <a:gd name="connsiteY4" fmla="*/ 178170 h 194008"/>
                      <a:gd name="connsiteX5" fmla="*/ 130984 w 354116"/>
                      <a:gd name="connsiteY5" fmla="*/ 176318 h 194008"/>
                      <a:gd name="connsiteX6" fmla="*/ 130984 w 354116"/>
                      <a:gd name="connsiteY6" fmla="*/ 176318 h 194008"/>
                      <a:gd name="connsiteX7" fmla="*/ 130839 w 354116"/>
                      <a:gd name="connsiteY7" fmla="*/ 175935 h 194008"/>
                      <a:gd name="connsiteX8" fmla="*/ 130839 w 354116"/>
                      <a:gd name="connsiteY8" fmla="*/ 175935 h 194008"/>
                      <a:gd name="connsiteX9" fmla="*/ 120160 w 354116"/>
                      <a:gd name="connsiteY9" fmla="*/ 178809 h 194008"/>
                      <a:gd name="connsiteX10" fmla="*/ 120160 w 354116"/>
                      <a:gd name="connsiteY10" fmla="*/ 178809 h 194008"/>
                      <a:gd name="connsiteX11" fmla="*/ 111442 w 354116"/>
                      <a:gd name="connsiteY11" fmla="*/ 168910 h 194008"/>
                      <a:gd name="connsiteX12" fmla="*/ 111442 w 354116"/>
                      <a:gd name="connsiteY12" fmla="*/ 168910 h 194008"/>
                      <a:gd name="connsiteX13" fmla="*/ 111224 w 354116"/>
                      <a:gd name="connsiteY13" fmla="*/ 166227 h 194008"/>
                      <a:gd name="connsiteX14" fmla="*/ 111224 w 354116"/>
                      <a:gd name="connsiteY14" fmla="*/ 166227 h 194008"/>
                      <a:gd name="connsiteX15" fmla="*/ 132728 w 354116"/>
                      <a:gd name="connsiteY15" fmla="*/ 122352 h 194008"/>
                      <a:gd name="connsiteX16" fmla="*/ 132728 w 354116"/>
                      <a:gd name="connsiteY16" fmla="*/ 122352 h 194008"/>
                      <a:gd name="connsiteX17" fmla="*/ 130621 w 354116"/>
                      <a:gd name="connsiteY17" fmla="*/ 117818 h 194008"/>
                      <a:gd name="connsiteX18" fmla="*/ 130621 w 354116"/>
                      <a:gd name="connsiteY18" fmla="*/ 117818 h 194008"/>
                      <a:gd name="connsiteX19" fmla="*/ 123574 w 354116"/>
                      <a:gd name="connsiteY19" fmla="*/ 115646 h 194008"/>
                      <a:gd name="connsiteX20" fmla="*/ 123574 w 354116"/>
                      <a:gd name="connsiteY20" fmla="*/ 115646 h 194008"/>
                      <a:gd name="connsiteX21" fmla="*/ 62913 w 354116"/>
                      <a:gd name="connsiteY21" fmla="*/ 148473 h 194008"/>
                      <a:gd name="connsiteX22" fmla="*/ 62913 w 354116"/>
                      <a:gd name="connsiteY22" fmla="*/ 148473 h 194008"/>
                      <a:gd name="connsiteX23" fmla="*/ 46785 w 354116"/>
                      <a:gd name="connsiteY23" fmla="*/ 154668 h 194008"/>
                      <a:gd name="connsiteX24" fmla="*/ 46785 w 354116"/>
                      <a:gd name="connsiteY24" fmla="*/ 154668 h 194008"/>
                      <a:gd name="connsiteX25" fmla="*/ 7701 w 354116"/>
                      <a:gd name="connsiteY25" fmla="*/ 143172 h 194008"/>
                      <a:gd name="connsiteX26" fmla="*/ 7701 w 354116"/>
                      <a:gd name="connsiteY26" fmla="*/ 143172 h 194008"/>
                      <a:gd name="connsiteX27" fmla="*/ 4068 w 354116"/>
                      <a:gd name="connsiteY27" fmla="*/ 143811 h 194008"/>
                      <a:gd name="connsiteX28" fmla="*/ 4068 w 354116"/>
                      <a:gd name="connsiteY28" fmla="*/ 143811 h 194008"/>
                      <a:gd name="connsiteX29" fmla="*/ 3197 w 354116"/>
                      <a:gd name="connsiteY29" fmla="*/ 144258 h 194008"/>
                      <a:gd name="connsiteX30" fmla="*/ 3197 w 354116"/>
                      <a:gd name="connsiteY30" fmla="*/ 144258 h 194008"/>
                      <a:gd name="connsiteX31" fmla="*/ 2398 w 354116"/>
                      <a:gd name="connsiteY31" fmla="*/ 144322 h 194008"/>
                      <a:gd name="connsiteX32" fmla="*/ 2398 w 354116"/>
                      <a:gd name="connsiteY32" fmla="*/ 144322 h 194008"/>
                      <a:gd name="connsiteX33" fmla="*/ 1889 w 354116"/>
                      <a:gd name="connsiteY33" fmla="*/ 143811 h 194008"/>
                      <a:gd name="connsiteX34" fmla="*/ 1889 w 354116"/>
                      <a:gd name="connsiteY34" fmla="*/ 143811 h 194008"/>
                      <a:gd name="connsiteX35" fmla="*/ 0 w 354116"/>
                      <a:gd name="connsiteY35" fmla="*/ 134295 h 194008"/>
                      <a:gd name="connsiteX36" fmla="*/ 0 w 354116"/>
                      <a:gd name="connsiteY36" fmla="*/ 134295 h 194008"/>
                      <a:gd name="connsiteX37" fmla="*/ 11188 w 354116"/>
                      <a:gd name="connsiteY37" fmla="*/ 117690 h 194008"/>
                      <a:gd name="connsiteX38" fmla="*/ 11188 w 354116"/>
                      <a:gd name="connsiteY38" fmla="*/ 117690 h 194008"/>
                      <a:gd name="connsiteX39" fmla="*/ 48020 w 354116"/>
                      <a:gd name="connsiteY39" fmla="*/ 86204 h 194008"/>
                      <a:gd name="connsiteX40" fmla="*/ 48020 w 354116"/>
                      <a:gd name="connsiteY40" fmla="*/ 86204 h 194008"/>
                      <a:gd name="connsiteX41" fmla="*/ 95678 w 354116"/>
                      <a:gd name="connsiteY41" fmla="*/ 10269 h 194008"/>
                      <a:gd name="connsiteX42" fmla="*/ 95678 w 354116"/>
                      <a:gd name="connsiteY42" fmla="*/ 10269 h 194008"/>
                      <a:gd name="connsiteX43" fmla="*/ 126262 w 354116"/>
                      <a:gd name="connsiteY43" fmla="*/ 50 h 194008"/>
                      <a:gd name="connsiteX44" fmla="*/ 126262 w 354116"/>
                      <a:gd name="connsiteY44" fmla="*/ 50 h 194008"/>
                      <a:gd name="connsiteX45" fmla="*/ 127352 w 354116"/>
                      <a:gd name="connsiteY45" fmla="*/ 306 h 194008"/>
                      <a:gd name="connsiteX46" fmla="*/ 127352 w 354116"/>
                      <a:gd name="connsiteY46" fmla="*/ 306 h 194008"/>
                      <a:gd name="connsiteX47" fmla="*/ 130766 w 354116"/>
                      <a:gd name="connsiteY47" fmla="*/ 4904 h 194008"/>
                      <a:gd name="connsiteX48" fmla="*/ 130766 w 354116"/>
                      <a:gd name="connsiteY48" fmla="*/ 4904 h 194008"/>
                      <a:gd name="connsiteX49" fmla="*/ 170941 w 354116"/>
                      <a:gd name="connsiteY49" fmla="*/ 20870 h 194008"/>
                      <a:gd name="connsiteX50" fmla="*/ 170941 w 354116"/>
                      <a:gd name="connsiteY50" fmla="*/ 20870 h 194008"/>
                      <a:gd name="connsiteX51" fmla="*/ 222012 w 354116"/>
                      <a:gd name="connsiteY51" fmla="*/ 28598 h 194008"/>
                      <a:gd name="connsiteX52" fmla="*/ 222012 w 354116"/>
                      <a:gd name="connsiteY52" fmla="*/ 28598 h 194008"/>
                      <a:gd name="connsiteX53" fmla="*/ 254123 w 354116"/>
                      <a:gd name="connsiteY53" fmla="*/ 27831 h 194008"/>
                      <a:gd name="connsiteX54" fmla="*/ 254123 w 354116"/>
                      <a:gd name="connsiteY54" fmla="*/ 27831 h 194008"/>
                      <a:gd name="connsiteX55" fmla="*/ 261606 w 354116"/>
                      <a:gd name="connsiteY55" fmla="*/ 27640 h 194008"/>
                      <a:gd name="connsiteX56" fmla="*/ 261606 w 354116"/>
                      <a:gd name="connsiteY56" fmla="*/ 27640 h 194008"/>
                      <a:gd name="connsiteX57" fmla="*/ 336942 w 354116"/>
                      <a:gd name="connsiteY57" fmla="*/ 97508 h 194008"/>
                      <a:gd name="connsiteX58" fmla="*/ 336942 w 354116"/>
                      <a:gd name="connsiteY58" fmla="*/ 97508 h 194008"/>
                      <a:gd name="connsiteX59" fmla="*/ 336070 w 354116"/>
                      <a:gd name="connsiteY59" fmla="*/ 97700 h 194008"/>
                      <a:gd name="connsiteX60" fmla="*/ 336942 w 354116"/>
                      <a:gd name="connsiteY60" fmla="*/ 97508 h 194008"/>
                      <a:gd name="connsiteX61" fmla="*/ 354086 w 354116"/>
                      <a:gd name="connsiteY61" fmla="*/ 153071 h 194008"/>
                      <a:gd name="connsiteX62" fmla="*/ 354086 w 354116"/>
                      <a:gd name="connsiteY62" fmla="*/ 153071 h 194008"/>
                      <a:gd name="connsiteX63" fmla="*/ 354014 w 354116"/>
                      <a:gd name="connsiteY63" fmla="*/ 153710 h 194008"/>
                      <a:gd name="connsiteX64" fmla="*/ 354014 w 354116"/>
                      <a:gd name="connsiteY64" fmla="*/ 153710 h 194008"/>
                      <a:gd name="connsiteX65" fmla="*/ 353433 w 354116"/>
                      <a:gd name="connsiteY65" fmla="*/ 154093 h 194008"/>
                      <a:gd name="connsiteX66" fmla="*/ 353433 w 354116"/>
                      <a:gd name="connsiteY66" fmla="*/ 154093 h 194008"/>
                      <a:gd name="connsiteX67" fmla="*/ 320741 w 354116"/>
                      <a:gd name="connsiteY67" fmla="*/ 157925 h 194008"/>
                      <a:gd name="connsiteX68" fmla="*/ 320741 w 354116"/>
                      <a:gd name="connsiteY68" fmla="*/ 157925 h 194008"/>
                      <a:gd name="connsiteX69" fmla="*/ 259644 w 354116"/>
                      <a:gd name="connsiteY69" fmla="*/ 147770 h 194008"/>
                      <a:gd name="connsiteX70" fmla="*/ 259644 w 354116"/>
                      <a:gd name="connsiteY70" fmla="*/ 147770 h 194008"/>
                      <a:gd name="connsiteX71" fmla="*/ 220269 w 354116"/>
                      <a:gd name="connsiteY71" fmla="*/ 136339 h 194008"/>
                      <a:gd name="connsiteX72" fmla="*/ 220269 w 354116"/>
                      <a:gd name="connsiteY72" fmla="*/ 136339 h 194008"/>
                      <a:gd name="connsiteX73" fmla="*/ 211769 w 354116"/>
                      <a:gd name="connsiteY73" fmla="*/ 137999 h 194008"/>
                      <a:gd name="connsiteX74" fmla="*/ 211769 w 354116"/>
                      <a:gd name="connsiteY74" fmla="*/ 137999 h 194008"/>
                      <a:gd name="connsiteX75" fmla="*/ 201744 w 354116"/>
                      <a:gd name="connsiteY75" fmla="*/ 159905 h 194008"/>
                      <a:gd name="connsiteX76" fmla="*/ 201744 w 354116"/>
                      <a:gd name="connsiteY76" fmla="*/ 159905 h 194008"/>
                      <a:gd name="connsiteX77" fmla="*/ 202107 w 354116"/>
                      <a:gd name="connsiteY77" fmla="*/ 174019 h 194008"/>
                      <a:gd name="connsiteX78" fmla="*/ 202107 w 354116"/>
                      <a:gd name="connsiteY78" fmla="*/ 174019 h 194008"/>
                      <a:gd name="connsiteX79" fmla="*/ 198039 w 354116"/>
                      <a:gd name="connsiteY79" fmla="*/ 188836 h 194008"/>
                      <a:gd name="connsiteX80" fmla="*/ 198039 w 354116"/>
                      <a:gd name="connsiteY80" fmla="*/ 188836 h 194008"/>
                      <a:gd name="connsiteX81" fmla="*/ 187940 w 354116"/>
                      <a:gd name="connsiteY81" fmla="*/ 194009 h 194008"/>
                      <a:gd name="connsiteX82" fmla="*/ 187940 w 354116"/>
                      <a:gd name="connsiteY82" fmla="*/ 194009 h 194008"/>
                      <a:gd name="connsiteX83" fmla="*/ 174428 w 354116"/>
                      <a:gd name="connsiteY83" fmla="*/ 179320 h 194008"/>
                      <a:gd name="connsiteX84" fmla="*/ 174428 w 354116"/>
                      <a:gd name="connsiteY84" fmla="*/ 179320 h 194008"/>
                      <a:gd name="connsiteX85" fmla="*/ 176099 w 354116"/>
                      <a:gd name="connsiteY85" fmla="*/ 178745 h 194008"/>
                      <a:gd name="connsiteX86" fmla="*/ 187868 w 354116"/>
                      <a:gd name="connsiteY86" fmla="*/ 192348 h 194008"/>
                      <a:gd name="connsiteX87" fmla="*/ 187868 w 354116"/>
                      <a:gd name="connsiteY87" fmla="*/ 192348 h 194008"/>
                      <a:gd name="connsiteX88" fmla="*/ 196658 w 354116"/>
                      <a:gd name="connsiteY88" fmla="*/ 187622 h 194008"/>
                      <a:gd name="connsiteX89" fmla="*/ 196658 w 354116"/>
                      <a:gd name="connsiteY89" fmla="*/ 187622 h 194008"/>
                      <a:gd name="connsiteX90" fmla="*/ 200145 w 354116"/>
                      <a:gd name="connsiteY90" fmla="*/ 173955 h 194008"/>
                      <a:gd name="connsiteX91" fmla="*/ 200145 w 354116"/>
                      <a:gd name="connsiteY91" fmla="*/ 173955 h 194008"/>
                      <a:gd name="connsiteX92" fmla="*/ 199782 w 354116"/>
                      <a:gd name="connsiteY92" fmla="*/ 159841 h 194008"/>
                      <a:gd name="connsiteX93" fmla="*/ 199782 w 354116"/>
                      <a:gd name="connsiteY93" fmla="*/ 159841 h 194008"/>
                      <a:gd name="connsiteX94" fmla="*/ 210970 w 354116"/>
                      <a:gd name="connsiteY94" fmla="*/ 136466 h 194008"/>
                      <a:gd name="connsiteX95" fmla="*/ 210970 w 354116"/>
                      <a:gd name="connsiteY95" fmla="*/ 136466 h 194008"/>
                      <a:gd name="connsiteX96" fmla="*/ 220196 w 354116"/>
                      <a:gd name="connsiteY96" fmla="*/ 134678 h 194008"/>
                      <a:gd name="connsiteX97" fmla="*/ 220196 w 354116"/>
                      <a:gd name="connsiteY97" fmla="*/ 134678 h 194008"/>
                      <a:gd name="connsiteX98" fmla="*/ 259571 w 354116"/>
                      <a:gd name="connsiteY98" fmla="*/ 146046 h 194008"/>
                      <a:gd name="connsiteX99" fmla="*/ 259571 w 354116"/>
                      <a:gd name="connsiteY99" fmla="*/ 146046 h 194008"/>
                      <a:gd name="connsiteX100" fmla="*/ 320669 w 354116"/>
                      <a:gd name="connsiteY100" fmla="*/ 156201 h 194008"/>
                      <a:gd name="connsiteX101" fmla="*/ 320669 w 354116"/>
                      <a:gd name="connsiteY101" fmla="*/ 156201 h 194008"/>
                      <a:gd name="connsiteX102" fmla="*/ 351980 w 354116"/>
                      <a:gd name="connsiteY102" fmla="*/ 152624 h 194008"/>
                      <a:gd name="connsiteX103" fmla="*/ 351980 w 354116"/>
                      <a:gd name="connsiteY103" fmla="*/ 152624 h 194008"/>
                      <a:gd name="connsiteX104" fmla="*/ 335053 w 354116"/>
                      <a:gd name="connsiteY104" fmla="*/ 97764 h 194008"/>
                      <a:gd name="connsiteX105" fmla="*/ 335053 w 354116"/>
                      <a:gd name="connsiteY105" fmla="*/ 97764 h 194008"/>
                      <a:gd name="connsiteX106" fmla="*/ 335053 w 354116"/>
                      <a:gd name="connsiteY106" fmla="*/ 97764 h 194008"/>
                      <a:gd name="connsiteX107" fmla="*/ 261533 w 354116"/>
                      <a:gd name="connsiteY107" fmla="*/ 29109 h 194008"/>
                      <a:gd name="connsiteX108" fmla="*/ 261533 w 354116"/>
                      <a:gd name="connsiteY108" fmla="*/ 29109 h 194008"/>
                      <a:gd name="connsiteX109" fmla="*/ 254123 w 354116"/>
                      <a:gd name="connsiteY109" fmla="*/ 29300 h 194008"/>
                      <a:gd name="connsiteX110" fmla="*/ 254123 w 354116"/>
                      <a:gd name="connsiteY110" fmla="*/ 29300 h 194008"/>
                      <a:gd name="connsiteX111" fmla="*/ 221940 w 354116"/>
                      <a:gd name="connsiteY111" fmla="*/ 30067 h 194008"/>
                      <a:gd name="connsiteX112" fmla="*/ 221940 w 354116"/>
                      <a:gd name="connsiteY112" fmla="*/ 30067 h 194008"/>
                      <a:gd name="connsiteX113" fmla="*/ 169560 w 354116"/>
                      <a:gd name="connsiteY113" fmla="*/ 21892 h 194008"/>
                      <a:gd name="connsiteX114" fmla="*/ 169560 w 354116"/>
                      <a:gd name="connsiteY114" fmla="*/ 21892 h 194008"/>
                      <a:gd name="connsiteX115" fmla="*/ 129096 w 354116"/>
                      <a:gd name="connsiteY115" fmla="*/ 5606 h 194008"/>
                      <a:gd name="connsiteX116" fmla="*/ 129096 w 354116"/>
                      <a:gd name="connsiteY116" fmla="*/ 5606 h 194008"/>
                      <a:gd name="connsiteX117" fmla="*/ 126190 w 354116"/>
                      <a:gd name="connsiteY117" fmla="*/ 1647 h 194008"/>
                      <a:gd name="connsiteX118" fmla="*/ 126190 w 354116"/>
                      <a:gd name="connsiteY118" fmla="*/ 1647 h 194008"/>
                      <a:gd name="connsiteX119" fmla="*/ 96186 w 354116"/>
                      <a:gd name="connsiteY119" fmla="*/ 11674 h 194008"/>
                      <a:gd name="connsiteX120" fmla="*/ 96186 w 354116"/>
                      <a:gd name="connsiteY120" fmla="*/ 11674 h 194008"/>
                      <a:gd name="connsiteX121" fmla="*/ 49764 w 354116"/>
                      <a:gd name="connsiteY121" fmla="*/ 86077 h 194008"/>
                      <a:gd name="connsiteX122" fmla="*/ 49764 w 354116"/>
                      <a:gd name="connsiteY122" fmla="*/ 86077 h 194008"/>
                      <a:gd name="connsiteX123" fmla="*/ 12060 w 354116"/>
                      <a:gd name="connsiteY123" fmla="*/ 118967 h 194008"/>
                      <a:gd name="connsiteX124" fmla="*/ 12060 w 354116"/>
                      <a:gd name="connsiteY124" fmla="*/ 118967 h 194008"/>
                      <a:gd name="connsiteX125" fmla="*/ 1743 w 354116"/>
                      <a:gd name="connsiteY125" fmla="*/ 134167 h 194008"/>
                      <a:gd name="connsiteX126" fmla="*/ 1743 w 354116"/>
                      <a:gd name="connsiteY126" fmla="*/ 134167 h 194008"/>
                      <a:gd name="connsiteX127" fmla="*/ 3197 w 354116"/>
                      <a:gd name="connsiteY127" fmla="*/ 142214 h 194008"/>
                      <a:gd name="connsiteX128" fmla="*/ 3197 w 354116"/>
                      <a:gd name="connsiteY128" fmla="*/ 142214 h 194008"/>
                      <a:gd name="connsiteX129" fmla="*/ 3269 w 354116"/>
                      <a:gd name="connsiteY129" fmla="*/ 142214 h 194008"/>
                      <a:gd name="connsiteX130" fmla="*/ 3269 w 354116"/>
                      <a:gd name="connsiteY130" fmla="*/ 142214 h 194008"/>
                      <a:gd name="connsiteX131" fmla="*/ 7701 w 354116"/>
                      <a:gd name="connsiteY131" fmla="*/ 141448 h 194008"/>
                      <a:gd name="connsiteX132" fmla="*/ 7701 w 354116"/>
                      <a:gd name="connsiteY132" fmla="*/ 141448 h 194008"/>
                      <a:gd name="connsiteX133" fmla="*/ 46785 w 354116"/>
                      <a:gd name="connsiteY133" fmla="*/ 152943 h 194008"/>
                      <a:gd name="connsiteX134" fmla="*/ 46785 w 354116"/>
                      <a:gd name="connsiteY134" fmla="*/ 152943 h 194008"/>
                      <a:gd name="connsiteX135" fmla="*/ 61678 w 354116"/>
                      <a:gd name="connsiteY135" fmla="*/ 147196 h 194008"/>
                      <a:gd name="connsiteX136" fmla="*/ 61678 w 354116"/>
                      <a:gd name="connsiteY136" fmla="*/ 147196 h 194008"/>
                      <a:gd name="connsiteX137" fmla="*/ 123647 w 354116"/>
                      <a:gd name="connsiteY137" fmla="*/ 113922 h 194008"/>
                      <a:gd name="connsiteX138" fmla="*/ 123647 w 354116"/>
                      <a:gd name="connsiteY138" fmla="*/ 113922 h 194008"/>
                      <a:gd name="connsiteX139" fmla="*/ 132002 w 354116"/>
                      <a:gd name="connsiteY139" fmla="*/ 116540 h 194008"/>
                      <a:gd name="connsiteX140" fmla="*/ 132002 w 354116"/>
                      <a:gd name="connsiteY140" fmla="*/ 116540 h 194008"/>
                      <a:gd name="connsiteX141" fmla="*/ 134617 w 354116"/>
                      <a:gd name="connsiteY141" fmla="*/ 122224 h 194008"/>
                      <a:gd name="connsiteX142" fmla="*/ 134617 w 354116"/>
                      <a:gd name="connsiteY142" fmla="*/ 122224 h 194008"/>
                      <a:gd name="connsiteX143" fmla="*/ 113113 w 354116"/>
                      <a:gd name="connsiteY143" fmla="*/ 166100 h 194008"/>
                      <a:gd name="connsiteX144" fmla="*/ 113113 w 354116"/>
                      <a:gd name="connsiteY144" fmla="*/ 166100 h 194008"/>
                      <a:gd name="connsiteX145" fmla="*/ 113331 w 354116"/>
                      <a:gd name="connsiteY145" fmla="*/ 168527 h 194008"/>
                      <a:gd name="connsiteX146" fmla="*/ 113331 w 354116"/>
                      <a:gd name="connsiteY146" fmla="*/ 168527 h 194008"/>
                      <a:gd name="connsiteX147" fmla="*/ 120233 w 354116"/>
                      <a:gd name="connsiteY147" fmla="*/ 177085 h 194008"/>
                      <a:gd name="connsiteX148" fmla="*/ 120233 w 354116"/>
                      <a:gd name="connsiteY148" fmla="*/ 177085 h 194008"/>
                      <a:gd name="connsiteX149" fmla="*/ 130912 w 354116"/>
                      <a:gd name="connsiteY149" fmla="*/ 174211 h 194008"/>
                      <a:gd name="connsiteX150" fmla="*/ 130912 w 354116"/>
                      <a:gd name="connsiteY150" fmla="*/ 174211 h 194008"/>
                      <a:gd name="connsiteX151" fmla="*/ 132873 w 354116"/>
                      <a:gd name="connsiteY151" fmla="*/ 176127 h 194008"/>
                      <a:gd name="connsiteX152" fmla="*/ 132873 w 354116"/>
                      <a:gd name="connsiteY152" fmla="*/ 176127 h 194008"/>
                      <a:gd name="connsiteX153" fmla="*/ 133890 w 354116"/>
                      <a:gd name="connsiteY153" fmla="*/ 176382 h 194008"/>
                      <a:gd name="connsiteX154" fmla="*/ 133890 w 354116"/>
                      <a:gd name="connsiteY154" fmla="*/ 176382 h 194008"/>
                      <a:gd name="connsiteX155" fmla="*/ 162005 w 354116"/>
                      <a:gd name="connsiteY155" fmla="*/ 171784 h 194008"/>
                      <a:gd name="connsiteX156" fmla="*/ 162005 w 354116"/>
                      <a:gd name="connsiteY156" fmla="*/ 171784 h 194008"/>
                      <a:gd name="connsiteX157" fmla="*/ 162223 w 354116"/>
                      <a:gd name="connsiteY157" fmla="*/ 171784 h 194008"/>
                      <a:gd name="connsiteX158" fmla="*/ 162223 w 354116"/>
                      <a:gd name="connsiteY158" fmla="*/ 171784 h 194008"/>
                      <a:gd name="connsiteX159" fmla="*/ 176099 w 354116"/>
                      <a:gd name="connsiteY159" fmla="*/ 178745 h 194008"/>
                      <a:gd name="connsiteX160" fmla="*/ 176099 w 354116"/>
                      <a:gd name="connsiteY160" fmla="*/ 178745 h 1940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Lst>
                    <a:rect l="l" t="t" r="r" b="b"/>
                    <a:pathLst>
                      <a:path w="354116" h="194008">
                        <a:moveTo>
                          <a:pt x="174428" y="179320"/>
                        </a:moveTo>
                        <a:cubicBezTo>
                          <a:pt x="172321" y="174977"/>
                          <a:pt x="167744" y="173636"/>
                          <a:pt x="161933" y="173572"/>
                        </a:cubicBezTo>
                        <a:lnTo>
                          <a:pt x="161933" y="173572"/>
                        </a:lnTo>
                        <a:cubicBezTo>
                          <a:pt x="151762" y="173572"/>
                          <a:pt x="139048" y="178106"/>
                          <a:pt x="133818" y="178170"/>
                        </a:cubicBezTo>
                        <a:lnTo>
                          <a:pt x="133818" y="178170"/>
                        </a:lnTo>
                        <a:cubicBezTo>
                          <a:pt x="132583" y="178170"/>
                          <a:pt x="130984" y="177723"/>
                          <a:pt x="130984" y="176318"/>
                        </a:cubicBezTo>
                        <a:lnTo>
                          <a:pt x="130984" y="176318"/>
                        </a:lnTo>
                        <a:cubicBezTo>
                          <a:pt x="130839" y="175999"/>
                          <a:pt x="130984" y="176063"/>
                          <a:pt x="130839" y="175935"/>
                        </a:cubicBezTo>
                        <a:lnTo>
                          <a:pt x="130839" y="175935"/>
                        </a:lnTo>
                        <a:cubicBezTo>
                          <a:pt x="129459" y="175807"/>
                          <a:pt x="124664" y="178745"/>
                          <a:pt x="120160" y="178809"/>
                        </a:cubicBezTo>
                        <a:lnTo>
                          <a:pt x="120160" y="178809"/>
                        </a:lnTo>
                        <a:cubicBezTo>
                          <a:pt x="116237" y="178873"/>
                          <a:pt x="112604" y="176254"/>
                          <a:pt x="111442" y="168910"/>
                        </a:cubicBezTo>
                        <a:lnTo>
                          <a:pt x="111442" y="168910"/>
                        </a:lnTo>
                        <a:cubicBezTo>
                          <a:pt x="111297" y="168016"/>
                          <a:pt x="111224" y="167122"/>
                          <a:pt x="111224" y="166227"/>
                        </a:cubicBezTo>
                        <a:lnTo>
                          <a:pt x="111224" y="166227"/>
                        </a:lnTo>
                        <a:cubicBezTo>
                          <a:pt x="111370" y="150261"/>
                          <a:pt x="132946" y="132443"/>
                          <a:pt x="132728" y="122352"/>
                        </a:cubicBezTo>
                        <a:lnTo>
                          <a:pt x="132728" y="122352"/>
                        </a:lnTo>
                        <a:cubicBezTo>
                          <a:pt x="132728" y="120564"/>
                          <a:pt x="132147" y="119095"/>
                          <a:pt x="130621" y="117818"/>
                        </a:cubicBezTo>
                        <a:lnTo>
                          <a:pt x="130621" y="117818"/>
                        </a:lnTo>
                        <a:cubicBezTo>
                          <a:pt x="128878" y="116349"/>
                          <a:pt x="126553" y="115646"/>
                          <a:pt x="123574" y="115646"/>
                        </a:cubicBezTo>
                        <a:lnTo>
                          <a:pt x="123574" y="115646"/>
                        </a:lnTo>
                        <a:cubicBezTo>
                          <a:pt x="108463" y="115582"/>
                          <a:pt x="79477" y="133784"/>
                          <a:pt x="62913" y="148473"/>
                        </a:cubicBezTo>
                        <a:lnTo>
                          <a:pt x="62913" y="148473"/>
                        </a:lnTo>
                        <a:cubicBezTo>
                          <a:pt x="57755" y="152943"/>
                          <a:pt x="52234" y="154668"/>
                          <a:pt x="46785" y="154668"/>
                        </a:cubicBezTo>
                        <a:lnTo>
                          <a:pt x="46785" y="154668"/>
                        </a:lnTo>
                        <a:cubicBezTo>
                          <a:pt x="32111" y="154604"/>
                          <a:pt x="17508" y="143044"/>
                          <a:pt x="7701" y="143172"/>
                        </a:cubicBezTo>
                        <a:lnTo>
                          <a:pt x="7701" y="143172"/>
                        </a:lnTo>
                        <a:cubicBezTo>
                          <a:pt x="6393" y="143172"/>
                          <a:pt x="5158" y="143364"/>
                          <a:pt x="4068" y="143811"/>
                        </a:cubicBezTo>
                        <a:lnTo>
                          <a:pt x="4068" y="143811"/>
                        </a:lnTo>
                        <a:cubicBezTo>
                          <a:pt x="3850" y="143875"/>
                          <a:pt x="3632" y="144066"/>
                          <a:pt x="3197" y="144258"/>
                        </a:cubicBezTo>
                        <a:lnTo>
                          <a:pt x="3197" y="144258"/>
                        </a:lnTo>
                        <a:cubicBezTo>
                          <a:pt x="2979" y="144386"/>
                          <a:pt x="2688" y="144386"/>
                          <a:pt x="2398" y="144322"/>
                        </a:cubicBezTo>
                        <a:lnTo>
                          <a:pt x="2398" y="144322"/>
                        </a:lnTo>
                        <a:cubicBezTo>
                          <a:pt x="2107" y="144258"/>
                          <a:pt x="1962" y="144066"/>
                          <a:pt x="1889" y="143811"/>
                        </a:cubicBezTo>
                        <a:lnTo>
                          <a:pt x="1889" y="143811"/>
                        </a:lnTo>
                        <a:cubicBezTo>
                          <a:pt x="727" y="140809"/>
                          <a:pt x="0" y="137552"/>
                          <a:pt x="0" y="134295"/>
                        </a:cubicBezTo>
                        <a:lnTo>
                          <a:pt x="0" y="134295"/>
                        </a:lnTo>
                        <a:cubicBezTo>
                          <a:pt x="0" y="128228"/>
                          <a:pt x="2833" y="121969"/>
                          <a:pt x="11188" y="117690"/>
                        </a:cubicBezTo>
                        <a:lnTo>
                          <a:pt x="11188" y="117690"/>
                        </a:lnTo>
                        <a:cubicBezTo>
                          <a:pt x="35307" y="105172"/>
                          <a:pt x="48020" y="104981"/>
                          <a:pt x="48020" y="86204"/>
                        </a:cubicBezTo>
                        <a:lnTo>
                          <a:pt x="48020" y="86204"/>
                        </a:lnTo>
                        <a:cubicBezTo>
                          <a:pt x="48311" y="66214"/>
                          <a:pt x="82020" y="14611"/>
                          <a:pt x="95678" y="10269"/>
                        </a:cubicBezTo>
                        <a:lnTo>
                          <a:pt x="95678" y="10269"/>
                        </a:lnTo>
                        <a:cubicBezTo>
                          <a:pt x="102579" y="8225"/>
                          <a:pt x="115656" y="3754"/>
                          <a:pt x="126262" y="50"/>
                        </a:cubicBezTo>
                        <a:lnTo>
                          <a:pt x="126262" y="50"/>
                        </a:lnTo>
                        <a:cubicBezTo>
                          <a:pt x="126625" y="-78"/>
                          <a:pt x="127061" y="50"/>
                          <a:pt x="127352" y="306"/>
                        </a:cubicBezTo>
                        <a:lnTo>
                          <a:pt x="127352" y="306"/>
                        </a:lnTo>
                        <a:cubicBezTo>
                          <a:pt x="128442" y="1647"/>
                          <a:pt x="129604" y="3180"/>
                          <a:pt x="130766" y="4904"/>
                        </a:cubicBezTo>
                        <a:lnTo>
                          <a:pt x="130766" y="4904"/>
                        </a:lnTo>
                        <a:cubicBezTo>
                          <a:pt x="139993" y="18763"/>
                          <a:pt x="161860" y="13334"/>
                          <a:pt x="170941" y="20870"/>
                        </a:cubicBezTo>
                        <a:lnTo>
                          <a:pt x="170941" y="20870"/>
                        </a:lnTo>
                        <a:cubicBezTo>
                          <a:pt x="176535" y="25916"/>
                          <a:pt x="193099" y="28598"/>
                          <a:pt x="222012" y="28598"/>
                        </a:cubicBezTo>
                        <a:lnTo>
                          <a:pt x="222012" y="28598"/>
                        </a:lnTo>
                        <a:cubicBezTo>
                          <a:pt x="231384" y="28598"/>
                          <a:pt x="242063" y="28342"/>
                          <a:pt x="254123" y="27831"/>
                        </a:cubicBezTo>
                        <a:lnTo>
                          <a:pt x="254123" y="27831"/>
                        </a:lnTo>
                        <a:cubicBezTo>
                          <a:pt x="256666" y="27704"/>
                          <a:pt x="259208" y="27640"/>
                          <a:pt x="261606" y="27640"/>
                        </a:cubicBezTo>
                        <a:lnTo>
                          <a:pt x="261606" y="27640"/>
                        </a:lnTo>
                        <a:cubicBezTo>
                          <a:pt x="305848" y="27576"/>
                          <a:pt x="324664" y="47246"/>
                          <a:pt x="336942" y="97508"/>
                        </a:cubicBezTo>
                        <a:lnTo>
                          <a:pt x="336942" y="97508"/>
                        </a:lnTo>
                        <a:lnTo>
                          <a:pt x="336070" y="97700"/>
                        </a:lnTo>
                        <a:lnTo>
                          <a:pt x="336942" y="97508"/>
                        </a:lnTo>
                        <a:cubicBezTo>
                          <a:pt x="341446" y="116029"/>
                          <a:pt x="347984" y="134167"/>
                          <a:pt x="354086" y="153071"/>
                        </a:cubicBezTo>
                        <a:lnTo>
                          <a:pt x="354086" y="153071"/>
                        </a:lnTo>
                        <a:cubicBezTo>
                          <a:pt x="354159" y="153263"/>
                          <a:pt x="354086" y="153518"/>
                          <a:pt x="354014" y="153710"/>
                        </a:cubicBezTo>
                        <a:lnTo>
                          <a:pt x="354014" y="153710"/>
                        </a:lnTo>
                        <a:cubicBezTo>
                          <a:pt x="353869" y="153901"/>
                          <a:pt x="353723" y="154029"/>
                          <a:pt x="353433" y="154093"/>
                        </a:cubicBezTo>
                        <a:lnTo>
                          <a:pt x="353433" y="154093"/>
                        </a:lnTo>
                        <a:cubicBezTo>
                          <a:pt x="345296" y="155881"/>
                          <a:pt x="333237" y="157925"/>
                          <a:pt x="320741" y="157925"/>
                        </a:cubicBezTo>
                        <a:lnTo>
                          <a:pt x="320741" y="157925"/>
                        </a:lnTo>
                        <a:cubicBezTo>
                          <a:pt x="298366" y="157861"/>
                          <a:pt x="284998" y="147707"/>
                          <a:pt x="259644" y="147770"/>
                        </a:cubicBezTo>
                        <a:lnTo>
                          <a:pt x="259644" y="147770"/>
                        </a:lnTo>
                        <a:cubicBezTo>
                          <a:pt x="237995" y="147707"/>
                          <a:pt x="231892" y="136211"/>
                          <a:pt x="220269" y="136339"/>
                        </a:cubicBezTo>
                        <a:lnTo>
                          <a:pt x="220269" y="136339"/>
                        </a:lnTo>
                        <a:cubicBezTo>
                          <a:pt x="217799" y="136339"/>
                          <a:pt x="215038" y="136849"/>
                          <a:pt x="211769" y="137999"/>
                        </a:cubicBezTo>
                        <a:lnTo>
                          <a:pt x="211769" y="137999"/>
                        </a:lnTo>
                        <a:cubicBezTo>
                          <a:pt x="203269" y="140937"/>
                          <a:pt x="201744" y="149878"/>
                          <a:pt x="201744" y="159905"/>
                        </a:cubicBezTo>
                        <a:lnTo>
                          <a:pt x="201744" y="159905"/>
                        </a:lnTo>
                        <a:cubicBezTo>
                          <a:pt x="201744" y="164631"/>
                          <a:pt x="202107" y="169548"/>
                          <a:pt x="202107" y="174019"/>
                        </a:cubicBezTo>
                        <a:lnTo>
                          <a:pt x="202107" y="174019"/>
                        </a:lnTo>
                        <a:cubicBezTo>
                          <a:pt x="202107" y="180278"/>
                          <a:pt x="201526" y="185706"/>
                          <a:pt x="198039" y="188836"/>
                        </a:cubicBezTo>
                        <a:lnTo>
                          <a:pt x="198039" y="188836"/>
                        </a:lnTo>
                        <a:cubicBezTo>
                          <a:pt x="194188" y="192157"/>
                          <a:pt x="191064" y="194009"/>
                          <a:pt x="187940" y="194009"/>
                        </a:cubicBezTo>
                        <a:lnTo>
                          <a:pt x="187940" y="194009"/>
                        </a:lnTo>
                        <a:cubicBezTo>
                          <a:pt x="182492" y="193817"/>
                          <a:pt x="179077" y="188772"/>
                          <a:pt x="174428" y="179320"/>
                        </a:cubicBezTo>
                        <a:lnTo>
                          <a:pt x="174428" y="179320"/>
                        </a:lnTo>
                        <a:close/>
                        <a:moveTo>
                          <a:pt x="176099" y="178745"/>
                        </a:moveTo>
                        <a:cubicBezTo>
                          <a:pt x="180676" y="188197"/>
                          <a:pt x="184236" y="192476"/>
                          <a:pt x="187868" y="192348"/>
                        </a:cubicBezTo>
                        <a:lnTo>
                          <a:pt x="187868" y="192348"/>
                        </a:lnTo>
                        <a:cubicBezTo>
                          <a:pt x="190047" y="192348"/>
                          <a:pt x="192953" y="190879"/>
                          <a:pt x="196658" y="187622"/>
                        </a:cubicBezTo>
                        <a:lnTo>
                          <a:pt x="196658" y="187622"/>
                        </a:lnTo>
                        <a:cubicBezTo>
                          <a:pt x="199419" y="185259"/>
                          <a:pt x="200218" y="180086"/>
                          <a:pt x="200145" y="173955"/>
                        </a:cubicBezTo>
                        <a:lnTo>
                          <a:pt x="200145" y="173955"/>
                        </a:lnTo>
                        <a:cubicBezTo>
                          <a:pt x="200145" y="169548"/>
                          <a:pt x="199782" y="164631"/>
                          <a:pt x="199782" y="159841"/>
                        </a:cubicBezTo>
                        <a:lnTo>
                          <a:pt x="199782" y="159841"/>
                        </a:lnTo>
                        <a:cubicBezTo>
                          <a:pt x="199782" y="149814"/>
                          <a:pt x="201162" y="139979"/>
                          <a:pt x="210970" y="136466"/>
                        </a:cubicBezTo>
                        <a:lnTo>
                          <a:pt x="210970" y="136466"/>
                        </a:lnTo>
                        <a:cubicBezTo>
                          <a:pt x="214457" y="135253"/>
                          <a:pt x="217436" y="134678"/>
                          <a:pt x="220196" y="134678"/>
                        </a:cubicBezTo>
                        <a:lnTo>
                          <a:pt x="220196" y="134678"/>
                        </a:lnTo>
                        <a:cubicBezTo>
                          <a:pt x="233345" y="134870"/>
                          <a:pt x="238794" y="146110"/>
                          <a:pt x="259571" y="146046"/>
                        </a:cubicBezTo>
                        <a:lnTo>
                          <a:pt x="259571" y="146046"/>
                        </a:lnTo>
                        <a:cubicBezTo>
                          <a:pt x="285507" y="146046"/>
                          <a:pt x="299020" y="156264"/>
                          <a:pt x="320669" y="156201"/>
                        </a:cubicBezTo>
                        <a:lnTo>
                          <a:pt x="320669" y="156201"/>
                        </a:lnTo>
                        <a:cubicBezTo>
                          <a:pt x="332510" y="156201"/>
                          <a:pt x="343988" y="154349"/>
                          <a:pt x="351980" y="152624"/>
                        </a:cubicBezTo>
                        <a:lnTo>
                          <a:pt x="351980" y="152624"/>
                        </a:lnTo>
                        <a:cubicBezTo>
                          <a:pt x="345950" y="134039"/>
                          <a:pt x="339557" y="116093"/>
                          <a:pt x="335053" y="97764"/>
                        </a:cubicBezTo>
                        <a:lnTo>
                          <a:pt x="335053" y="97764"/>
                        </a:lnTo>
                        <a:lnTo>
                          <a:pt x="335053" y="97764"/>
                        </a:lnTo>
                        <a:cubicBezTo>
                          <a:pt x="322557" y="47566"/>
                          <a:pt x="304976" y="29237"/>
                          <a:pt x="261533" y="29109"/>
                        </a:cubicBezTo>
                        <a:lnTo>
                          <a:pt x="261533" y="29109"/>
                        </a:lnTo>
                        <a:cubicBezTo>
                          <a:pt x="259135" y="29109"/>
                          <a:pt x="256666" y="29173"/>
                          <a:pt x="254123" y="29300"/>
                        </a:cubicBezTo>
                        <a:lnTo>
                          <a:pt x="254123" y="29300"/>
                        </a:lnTo>
                        <a:cubicBezTo>
                          <a:pt x="242063" y="29811"/>
                          <a:pt x="231312" y="30067"/>
                          <a:pt x="221940" y="30067"/>
                        </a:cubicBezTo>
                        <a:lnTo>
                          <a:pt x="221940" y="30067"/>
                        </a:lnTo>
                        <a:cubicBezTo>
                          <a:pt x="192881" y="30003"/>
                          <a:pt x="176244" y="27640"/>
                          <a:pt x="169560" y="21892"/>
                        </a:cubicBezTo>
                        <a:lnTo>
                          <a:pt x="169560" y="21892"/>
                        </a:lnTo>
                        <a:cubicBezTo>
                          <a:pt x="162296" y="15122"/>
                          <a:pt x="139339" y="20423"/>
                          <a:pt x="129096" y="5606"/>
                        </a:cubicBezTo>
                        <a:lnTo>
                          <a:pt x="129096" y="5606"/>
                        </a:lnTo>
                        <a:cubicBezTo>
                          <a:pt x="128079" y="4137"/>
                          <a:pt x="127061" y="2796"/>
                          <a:pt x="126190" y="1647"/>
                        </a:cubicBezTo>
                        <a:lnTo>
                          <a:pt x="126190" y="1647"/>
                        </a:lnTo>
                        <a:cubicBezTo>
                          <a:pt x="115656" y="5351"/>
                          <a:pt x="103015" y="9694"/>
                          <a:pt x="96186" y="11674"/>
                        </a:cubicBezTo>
                        <a:lnTo>
                          <a:pt x="96186" y="11674"/>
                        </a:lnTo>
                        <a:cubicBezTo>
                          <a:pt x="84199" y="14867"/>
                          <a:pt x="49546" y="67364"/>
                          <a:pt x="49764" y="86077"/>
                        </a:cubicBezTo>
                        <a:lnTo>
                          <a:pt x="49764" y="86077"/>
                        </a:lnTo>
                        <a:cubicBezTo>
                          <a:pt x="49764" y="105939"/>
                          <a:pt x="35597" y="106769"/>
                          <a:pt x="12060" y="118967"/>
                        </a:cubicBezTo>
                        <a:lnTo>
                          <a:pt x="12060" y="118967"/>
                        </a:lnTo>
                        <a:cubicBezTo>
                          <a:pt x="4214" y="123055"/>
                          <a:pt x="1816" y="128483"/>
                          <a:pt x="1743" y="134167"/>
                        </a:cubicBezTo>
                        <a:lnTo>
                          <a:pt x="1743" y="134167"/>
                        </a:lnTo>
                        <a:cubicBezTo>
                          <a:pt x="1743" y="136849"/>
                          <a:pt x="2325" y="139596"/>
                          <a:pt x="3197" y="142214"/>
                        </a:cubicBezTo>
                        <a:lnTo>
                          <a:pt x="3197" y="142214"/>
                        </a:lnTo>
                        <a:cubicBezTo>
                          <a:pt x="3197" y="142214"/>
                          <a:pt x="3197" y="142214"/>
                          <a:pt x="3269" y="142214"/>
                        </a:cubicBezTo>
                        <a:lnTo>
                          <a:pt x="3269" y="142214"/>
                        </a:lnTo>
                        <a:cubicBezTo>
                          <a:pt x="4650" y="141703"/>
                          <a:pt x="6175" y="141448"/>
                          <a:pt x="7701" y="141448"/>
                        </a:cubicBezTo>
                        <a:lnTo>
                          <a:pt x="7701" y="141448"/>
                        </a:lnTo>
                        <a:cubicBezTo>
                          <a:pt x="18816" y="141575"/>
                          <a:pt x="33127" y="153007"/>
                          <a:pt x="46785" y="152943"/>
                        </a:cubicBezTo>
                        <a:lnTo>
                          <a:pt x="46785" y="152943"/>
                        </a:lnTo>
                        <a:cubicBezTo>
                          <a:pt x="51871" y="152943"/>
                          <a:pt x="56811" y="151411"/>
                          <a:pt x="61678" y="147196"/>
                        </a:cubicBezTo>
                        <a:lnTo>
                          <a:pt x="61678" y="147196"/>
                        </a:lnTo>
                        <a:cubicBezTo>
                          <a:pt x="78605" y="132379"/>
                          <a:pt x="107229" y="113986"/>
                          <a:pt x="123647" y="113922"/>
                        </a:cubicBezTo>
                        <a:lnTo>
                          <a:pt x="123647" y="113922"/>
                        </a:lnTo>
                        <a:cubicBezTo>
                          <a:pt x="126989" y="113922"/>
                          <a:pt x="129895" y="114688"/>
                          <a:pt x="132002" y="116540"/>
                        </a:cubicBezTo>
                        <a:lnTo>
                          <a:pt x="132002" y="116540"/>
                        </a:lnTo>
                        <a:cubicBezTo>
                          <a:pt x="133818" y="118137"/>
                          <a:pt x="134617" y="120117"/>
                          <a:pt x="134617" y="122224"/>
                        </a:cubicBezTo>
                        <a:lnTo>
                          <a:pt x="134617" y="122224"/>
                        </a:lnTo>
                        <a:cubicBezTo>
                          <a:pt x="134399" y="133720"/>
                          <a:pt x="112968" y="151155"/>
                          <a:pt x="113113" y="166100"/>
                        </a:cubicBezTo>
                        <a:lnTo>
                          <a:pt x="113113" y="166100"/>
                        </a:lnTo>
                        <a:cubicBezTo>
                          <a:pt x="113113" y="166930"/>
                          <a:pt x="113186" y="167696"/>
                          <a:pt x="113331" y="168527"/>
                        </a:cubicBezTo>
                        <a:lnTo>
                          <a:pt x="113331" y="168527"/>
                        </a:lnTo>
                        <a:cubicBezTo>
                          <a:pt x="114566" y="175616"/>
                          <a:pt x="117254" y="177021"/>
                          <a:pt x="120233" y="177085"/>
                        </a:cubicBezTo>
                        <a:lnTo>
                          <a:pt x="120233" y="177085"/>
                        </a:lnTo>
                        <a:cubicBezTo>
                          <a:pt x="124010" y="177148"/>
                          <a:pt x="128296" y="174338"/>
                          <a:pt x="130912" y="174211"/>
                        </a:cubicBezTo>
                        <a:lnTo>
                          <a:pt x="130912" y="174211"/>
                        </a:lnTo>
                        <a:cubicBezTo>
                          <a:pt x="131929" y="174211"/>
                          <a:pt x="132873" y="175105"/>
                          <a:pt x="132873" y="176127"/>
                        </a:cubicBezTo>
                        <a:lnTo>
                          <a:pt x="132873" y="176127"/>
                        </a:lnTo>
                        <a:cubicBezTo>
                          <a:pt x="132873" y="176254"/>
                          <a:pt x="132873" y="176254"/>
                          <a:pt x="133890" y="176382"/>
                        </a:cubicBezTo>
                        <a:lnTo>
                          <a:pt x="133890" y="176382"/>
                        </a:lnTo>
                        <a:cubicBezTo>
                          <a:pt x="138322" y="176446"/>
                          <a:pt x="151398" y="171848"/>
                          <a:pt x="162005" y="171784"/>
                        </a:cubicBezTo>
                        <a:lnTo>
                          <a:pt x="162005" y="171784"/>
                        </a:lnTo>
                        <a:cubicBezTo>
                          <a:pt x="162078" y="171784"/>
                          <a:pt x="162150" y="171784"/>
                          <a:pt x="162223" y="171784"/>
                        </a:cubicBezTo>
                        <a:lnTo>
                          <a:pt x="162223" y="171784"/>
                        </a:lnTo>
                        <a:cubicBezTo>
                          <a:pt x="168108" y="172039"/>
                          <a:pt x="173629" y="173700"/>
                          <a:pt x="176099" y="178745"/>
                        </a:cubicBezTo>
                        <a:lnTo>
                          <a:pt x="176099" y="178745"/>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7" name="Gráfico 53">
                  <a:extLst>
                    <a:ext uri="{FF2B5EF4-FFF2-40B4-BE49-F238E27FC236}">
                      <a16:creationId xmlns:a16="http://schemas.microsoft.com/office/drawing/2014/main" id="{A0CCF6CC-4558-0A29-1E64-C7E4B4BD3A78}"/>
                    </a:ext>
                  </a:extLst>
                </xdr:cNvPr>
                <xdr:cNvGrpSpPr/>
              </xdr:nvGrpSpPr>
              <xdr:grpSpPr>
                <a:xfrm>
                  <a:off x="13088033" y="7326358"/>
                  <a:ext cx="550308" cy="730394"/>
                  <a:chOff x="13088033" y="7326358"/>
                  <a:chExt cx="550308" cy="730394"/>
                </a:xfrm>
                <a:solidFill>
                  <a:srgbClr val="DADADA"/>
                </a:solidFill>
              </xdr:grpSpPr>
              <xdr:sp macro="" textlink="">
                <xdr:nvSpPr>
                  <xdr:cNvPr id="101" name="Freeform: Shape 100">
                    <a:extLst>
                      <a:ext uri="{FF2B5EF4-FFF2-40B4-BE49-F238E27FC236}">
                        <a16:creationId xmlns:a16="http://schemas.microsoft.com/office/drawing/2014/main" id="{DFF76E3C-A2D7-7957-2538-D69BD70EC739}"/>
                      </a:ext>
                    </a:extLst>
                  </xdr:cNvPr>
                  <xdr:cNvSpPr/>
                </xdr:nvSpPr>
                <xdr:spPr>
                  <a:xfrm>
                    <a:off x="13089009" y="7327156"/>
                    <a:ext cx="548423" cy="729053"/>
                  </a:xfrm>
                  <a:custGeom>
                    <a:avLst/>
                    <a:gdLst>
                      <a:gd name="connsiteX0" fmla="*/ 542140 w 548423"/>
                      <a:gd name="connsiteY0" fmla="*/ 393601 h 729053"/>
                      <a:gd name="connsiteX1" fmla="*/ 532987 w 548423"/>
                      <a:gd name="connsiteY1" fmla="*/ 353877 h 729053"/>
                      <a:gd name="connsiteX2" fmla="*/ 503056 w 548423"/>
                      <a:gd name="connsiteY2" fmla="*/ 278708 h 729053"/>
                      <a:gd name="connsiteX3" fmla="*/ 481043 w 548423"/>
                      <a:gd name="connsiteY3" fmla="*/ 201942 h 729053"/>
                      <a:gd name="connsiteX4" fmla="*/ 474287 w 548423"/>
                      <a:gd name="connsiteY4" fmla="*/ 143441 h 729053"/>
                      <a:gd name="connsiteX5" fmla="*/ 464479 w 548423"/>
                      <a:gd name="connsiteY5" fmla="*/ 91391 h 729053"/>
                      <a:gd name="connsiteX6" fmla="*/ 452856 w 548423"/>
                      <a:gd name="connsiteY6" fmla="*/ 44131 h 729053"/>
                      <a:gd name="connsiteX7" fmla="*/ 459757 w 548423"/>
                      <a:gd name="connsiteY7" fmla="*/ 13156 h 729053"/>
                      <a:gd name="connsiteX8" fmla="*/ 409485 w 548423"/>
                      <a:gd name="connsiteY8" fmla="*/ 0 h 729053"/>
                      <a:gd name="connsiteX9" fmla="*/ 399096 w 548423"/>
                      <a:gd name="connsiteY9" fmla="*/ 31230 h 729053"/>
                      <a:gd name="connsiteX10" fmla="*/ 346572 w 548423"/>
                      <a:gd name="connsiteY10" fmla="*/ 61822 h 729053"/>
                      <a:gd name="connsiteX11" fmla="*/ 297098 w 548423"/>
                      <a:gd name="connsiteY11" fmla="*/ 132201 h 729053"/>
                      <a:gd name="connsiteX12" fmla="*/ 303855 w 548423"/>
                      <a:gd name="connsiteY12" fmla="*/ 167646 h 729053"/>
                      <a:gd name="connsiteX13" fmla="*/ 310611 w 548423"/>
                      <a:gd name="connsiteY13" fmla="*/ 228318 h 729053"/>
                      <a:gd name="connsiteX14" fmla="*/ 283731 w 548423"/>
                      <a:gd name="connsiteY14" fmla="*/ 273407 h 729053"/>
                      <a:gd name="connsiteX15" fmla="*/ 310611 w 548423"/>
                      <a:gd name="connsiteY15" fmla="*/ 329289 h 729053"/>
                      <a:gd name="connsiteX16" fmla="*/ 241595 w 548423"/>
                      <a:gd name="connsiteY16" fmla="*/ 357198 h 729053"/>
                      <a:gd name="connsiteX17" fmla="*/ 160956 w 548423"/>
                      <a:gd name="connsiteY17" fmla="*/ 379232 h 729053"/>
                      <a:gd name="connsiteX18" fmla="*/ 90124 w 548423"/>
                      <a:gd name="connsiteY18" fmla="*/ 422213 h 729053"/>
                      <a:gd name="connsiteX19" fmla="*/ 40651 w 548423"/>
                      <a:gd name="connsiteY19" fmla="*/ 470559 h 729053"/>
                      <a:gd name="connsiteX20" fmla="*/ 1566 w 548423"/>
                      <a:gd name="connsiteY20" fmla="*/ 550071 h 729053"/>
                      <a:gd name="connsiteX21" fmla="*/ 14425 w 548423"/>
                      <a:gd name="connsiteY21" fmla="*/ 612915 h 729053"/>
                      <a:gd name="connsiteX22" fmla="*/ 6506 w 548423"/>
                      <a:gd name="connsiteY22" fmla="*/ 670904 h 729053"/>
                      <a:gd name="connsiteX23" fmla="*/ 23506 w 548423"/>
                      <a:gd name="connsiteY23" fmla="*/ 671798 h 729053"/>
                      <a:gd name="connsiteX24" fmla="*/ 23579 w 548423"/>
                      <a:gd name="connsiteY24" fmla="*/ 670904 h 729053"/>
                      <a:gd name="connsiteX25" fmla="*/ 49877 w 548423"/>
                      <a:gd name="connsiteY25" fmla="*/ 692938 h 729053"/>
                      <a:gd name="connsiteX26" fmla="*/ 118893 w 548423"/>
                      <a:gd name="connsiteY26" fmla="*/ 718165 h 729053"/>
                      <a:gd name="connsiteX27" fmla="*/ 180571 w 548423"/>
                      <a:gd name="connsiteY27" fmla="*/ 702581 h 729053"/>
                      <a:gd name="connsiteX28" fmla="*/ 226993 w 548423"/>
                      <a:gd name="connsiteY28" fmla="*/ 627412 h 729053"/>
                      <a:gd name="connsiteX29" fmla="*/ 238617 w 548423"/>
                      <a:gd name="connsiteY29" fmla="*/ 587113 h 729053"/>
                      <a:gd name="connsiteX30" fmla="*/ 268548 w 548423"/>
                      <a:gd name="connsiteY30" fmla="*/ 595671 h 729053"/>
                      <a:gd name="connsiteX31" fmla="*/ 327175 w 548423"/>
                      <a:gd name="connsiteY31" fmla="*/ 608572 h 729053"/>
                      <a:gd name="connsiteX32" fmla="*/ 395609 w 548423"/>
                      <a:gd name="connsiteY32" fmla="*/ 581748 h 729053"/>
                      <a:gd name="connsiteX33" fmla="*/ 465787 w 548423"/>
                      <a:gd name="connsiteY33" fmla="*/ 533466 h 729053"/>
                      <a:gd name="connsiteX34" fmla="*/ 490269 w 548423"/>
                      <a:gd name="connsiteY34" fmla="*/ 506004 h 729053"/>
                      <a:gd name="connsiteX35" fmla="*/ 534222 w 548423"/>
                      <a:gd name="connsiteY35" fmla="*/ 458233 h 729053"/>
                      <a:gd name="connsiteX36" fmla="*/ 531170 w 548423"/>
                      <a:gd name="connsiteY36" fmla="*/ 416912 h 729053"/>
                      <a:gd name="connsiteX37" fmla="*/ 540905 w 548423"/>
                      <a:gd name="connsiteY37" fmla="*/ 412314 h 729053"/>
                      <a:gd name="connsiteX38" fmla="*/ 542140 w 548423"/>
                      <a:gd name="connsiteY38" fmla="*/ 393601 h 7290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548423" h="729053">
                        <a:moveTo>
                          <a:pt x="542140" y="393601"/>
                        </a:moveTo>
                        <a:cubicBezTo>
                          <a:pt x="550059" y="377507"/>
                          <a:pt x="553764" y="360328"/>
                          <a:pt x="532987" y="353877"/>
                        </a:cubicBezTo>
                        <a:cubicBezTo>
                          <a:pt x="512209" y="347427"/>
                          <a:pt x="503056" y="313578"/>
                          <a:pt x="503056" y="278708"/>
                        </a:cubicBezTo>
                        <a:cubicBezTo>
                          <a:pt x="503056" y="243774"/>
                          <a:pt x="496953" y="208903"/>
                          <a:pt x="481043" y="201942"/>
                        </a:cubicBezTo>
                        <a:cubicBezTo>
                          <a:pt x="465133" y="194980"/>
                          <a:pt x="459685" y="162729"/>
                          <a:pt x="474287" y="143441"/>
                        </a:cubicBezTo>
                        <a:cubicBezTo>
                          <a:pt x="488962" y="124090"/>
                          <a:pt x="464479" y="111764"/>
                          <a:pt x="464479" y="91391"/>
                        </a:cubicBezTo>
                        <a:cubicBezTo>
                          <a:pt x="464479" y="70954"/>
                          <a:pt x="445591" y="64504"/>
                          <a:pt x="452856" y="44131"/>
                        </a:cubicBezTo>
                        <a:cubicBezTo>
                          <a:pt x="457578" y="31039"/>
                          <a:pt x="461283" y="21459"/>
                          <a:pt x="459757" y="13156"/>
                        </a:cubicBezTo>
                        <a:cubicBezTo>
                          <a:pt x="423651" y="13029"/>
                          <a:pt x="417476" y="4790"/>
                          <a:pt x="409485" y="0"/>
                        </a:cubicBezTo>
                        <a:cubicBezTo>
                          <a:pt x="410938" y="9580"/>
                          <a:pt x="409921" y="21778"/>
                          <a:pt x="399096" y="31230"/>
                        </a:cubicBezTo>
                        <a:cubicBezTo>
                          <a:pt x="378319" y="49496"/>
                          <a:pt x="366695" y="58628"/>
                          <a:pt x="346572" y="61822"/>
                        </a:cubicBezTo>
                        <a:cubicBezTo>
                          <a:pt x="326448" y="65079"/>
                          <a:pt x="297098" y="120897"/>
                          <a:pt x="297098" y="132201"/>
                        </a:cubicBezTo>
                        <a:cubicBezTo>
                          <a:pt x="297098" y="143441"/>
                          <a:pt x="320927" y="152574"/>
                          <a:pt x="303855" y="167646"/>
                        </a:cubicBezTo>
                        <a:cubicBezTo>
                          <a:pt x="286710" y="182718"/>
                          <a:pt x="325213" y="204177"/>
                          <a:pt x="310611" y="228318"/>
                        </a:cubicBezTo>
                        <a:cubicBezTo>
                          <a:pt x="295936" y="252523"/>
                          <a:pt x="283731" y="241219"/>
                          <a:pt x="283731" y="273407"/>
                        </a:cubicBezTo>
                        <a:cubicBezTo>
                          <a:pt x="283731" y="305659"/>
                          <a:pt x="317294" y="300805"/>
                          <a:pt x="310611" y="329289"/>
                        </a:cubicBezTo>
                        <a:cubicBezTo>
                          <a:pt x="303855" y="357773"/>
                          <a:pt x="258086" y="364734"/>
                          <a:pt x="241595" y="357198"/>
                        </a:cubicBezTo>
                        <a:cubicBezTo>
                          <a:pt x="225104" y="349662"/>
                          <a:pt x="189942" y="353686"/>
                          <a:pt x="160956" y="379232"/>
                        </a:cubicBezTo>
                        <a:cubicBezTo>
                          <a:pt x="131970" y="404714"/>
                          <a:pt x="116350" y="418956"/>
                          <a:pt x="90124" y="422213"/>
                        </a:cubicBezTo>
                        <a:cubicBezTo>
                          <a:pt x="63826" y="425406"/>
                          <a:pt x="51039" y="423299"/>
                          <a:pt x="40651" y="470559"/>
                        </a:cubicBezTo>
                        <a:cubicBezTo>
                          <a:pt x="30262" y="517819"/>
                          <a:pt x="10429" y="542216"/>
                          <a:pt x="1566" y="550071"/>
                        </a:cubicBezTo>
                        <a:cubicBezTo>
                          <a:pt x="-7297" y="557863"/>
                          <a:pt x="24814" y="579577"/>
                          <a:pt x="14425" y="612915"/>
                        </a:cubicBezTo>
                        <a:cubicBezTo>
                          <a:pt x="4036" y="646188"/>
                          <a:pt x="-250" y="670904"/>
                          <a:pt x="6506" y="670904"/>
                        </a:cubicBezTo>
                        <a:cubicBezTo>
                          <a:pt x="11156" y="670904"/>
                          <a:pt x="19147" y="667264"/>
                          <a:pt x="23506" y="671798"/>
                        </a:cubicBezTo>
                        <a:cubicBezTo>
                          <a:pt x="23506" y="671479"/>
                          <a:pt x="23579" y="671224"/>
                          <a:pt x="23579" y="670904"/>
                        </a:cubicBezTo>
                        <a:cubicBezTo>
                          <a:pt x="23579" y="657493"/>
                          <a:pt x="49877" y="658578"/>
                          <a:pt x="49877" y="692938"/>
                        </a:cubicBezTo>
                        <a:cubicBezTo>
                          <a:pt x="49877" y="727297"/>
                          <a:pt x="103637" y="740198"/>
                          <a:pt x="118893" y="718165"/>
                        </a:cubicBezTo>
                        <a:cubicBezTo>
                          <a:pt x="134149" y="696131"/>
                          <a:pt x="167131" y="702581"/>
                          <a:pt x="180571" y="702581"/>
                        </a:cubicBezTo>
                        <a:cubicBezTo>
                          <a:pt x="194011" y="702581"/>
                          <a:pt x="241014" y="645103"/>
                          <a:pt x="226993" y="627412"/>
                        </a:cubicBezTo>
                        <a:cubicBezTo>
                          <a:pt x="212972" y="609721"/>
                          <a:pt x="214134" y="597331"/>
                          <a:pt x="238617" y="587113"/>
                        </a:cubicBezTo>
                        <a:cubicBezTo>
                          <a:pt x="263026" y="576895"/>
                          <a:pt x="245300" y="603782"/>
                          <a:pt x="268548" y="595671"/>
                        </a:cubicBezTo>
                        <a:cubicBezTo>
                          <a:pt x="291795" y="587624"/>
                          <a:pt x="300949" y="619812"/>
                          <a:pt x="327175" y="608572"/>
                        </a:cubicBezTo>
                        <a:cubicBezTo>
                          <a:pt x="353473" y="597331"/>
                          <a:pt x="368729" y="581748"/>
                          <a:pt x="395609" y="581748"/>
                        </a:cubicBezTo>
                        <a:cubicBezTo>
                          <a:pt x="420818" y="581748"/>
                          <a:pt x="434766" y="531486"/>
                          <a:pt x="465787" y="533466"/>
                        </a:cubicBezTo>
                        <a:cubicBezTo>
                          <a:pt x="467894" y="524844"/>
                          <a:pt x="474142" y="514498"/>
                          <a:pt x="490269" y="506004"/>
                        </a:cubicBezTo>
                        <a:cubicBezTo>
                          <a:pt x="525068" y="487739"/>
                          <a:pt x="539743" y="470048"/>
                          <a:pt x="534222" y="458233"/>
                        </a:cubicBezTo>
                        <a:cubicBezTo>
                          <a:pt x="528700" y="446418"/>
                          <a:pt x="515914" y="430324"/>
                          <a:pt x="531170" y="416912"/>
                        </a:cubicBezTo>
                        <a:cubicBezTo>
                          <a:pt x="533858" y="414549"/>
                          <a:pt x="537200" y="413144"/>
                          <a:pt x="540905" y="412314"/>
                        </a:cubicBezTo>
                        <a:cubicBezTo>
                          <a:pt x="539162" y="407460"/>
                          <a:pt x="538435" y="401138"/>
                          <a:pt x="542140" y="39360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2" name="Freeform: Shape 101">
                    <a:extLst>
                      <a:ext uri="{FF2B5EF4-FFF2-40B4-BE49-F238E27FC236}">
                        <a16:creationId xmlns:a16="http://schemas.microsoft.com/office/drawing/2014/main" id="{5B36E7F8-E9B5-9101-25A3-6D339D6E6DF9}"/>
                      </a:ext>
                    </a:extLst>
                  </xdr:cNvPr>
                  <xdr:cNvSpPr/>
                </xdr:nvSpPr>
                <xdr:spPr>
                  <a:xfrm>
                    <a:off x="13088033" y="7326358"/>
                    <a:ext cx="550308" cy="730394"/>
                  </a:xfrm>
                  <a:custGeom>
                    <a:avLst/>
                    <a:gdLst>
                      <a:gd name="connsiteX0" fmla="*/ 49909 w 550308"/>
                      <a:gd name="connsiteY0" fmla="*/ 693544 h 730394"/>
                      <a:gd name="connsiteX1" fmla="*/ 32764 w 550308"/>
                      <a:gd name="connsiteY1" fmla="*/ 664294 h 730394"/>
                      <a:gd name="connsiteX2" fmla="*/ 32764 w 550308"/>
                      <a:gd name="connsiteY2" fmla="*/ 664294 h 730394"/>
                      <a:gd name="connsiteX3" fmla="*/ 25427 w 550308"/>
                      <a:gd name="connsiteY3" fmla="*/ 671511 h 730394"/>
                      <a:gd name="connsiteX4" fmla="*/ 25427 w 550308"/>
                      <a:gd name="connsiteY4" fmla="*/ 671511 h 730394"/>
                      <a:gd name="connsiteX5" fmla="*/ 25354 w 550308"/>
                      <a:gd name="connsiteY5" fmla="*/ 672469 h 730394"/>
                      <a:gd name="connsiteX6" fmla="*/ 25354 w 550308"/>
                      <a:gd name="connsiteY6" fmla="*/ 672469 h 730394"/>
                      <a:gd name="connsiteX7" fmla="*/ 24700 w 550308"/>
                      <a:gd name="connsiteY7" fmla="*/ 673171 h 730394"/>
                      <a:gd name="connsiteX8" fmla="*/ 24700 w 550308"/>
                      <a:gd name="connsiteY8" fmla="*/ 673171 h 730394"/>
                      <a:gd name="connsiteX9" fmla="*/ 23756 w 550308"/>
                      <a:gd name="connsiteY9" fmla="*/ 672916 h 730394"/>
                      <a:gd name="connsiteX10" fmla="*/ 23756 w 550308"/>
                      <a:gd name="connsiteY10" fmla="*/ 672916 h 730394"/>
                      <a:gd name="connsiteX11" fmla="*/ 18162 w 550308"/>
                      <a:gd name="connsiteY11" fmla="*/ 670936 h 730394"/>
                      <a:gd name="connsiteX12" fmla="*/ 18162 w 550308"/>
                      <a:gd name="connsiteY12" fmla="*/ 670936 h 730394"/>
                      <a:gd name="connsiteX13" fmla="*/ 7410 w 550308"/>
                      <a:gd name="connsiteY13" fmla="*/ 672341 h 730394"/>
                      <a:gd name="connsiteX14" fmla="*/ 7410 w 550308"/>
                      <a:gd name="connsiteY14" fmla="*/ 672341 h 730394"/>
                      <a:gd name="connsiteX15" fmla="*/ 3269 w 550308"/>
                      <a:gd name="connsiteY15" fmla="*/ 664103 h 730394"/>
                      <a:gd name="connsiteX16" fmla="*/ 3269 w 550308"/>
                      <a:gd name="connsiteY16" fmla="*/ 664103 h 730394"/>
                      <a:gd name="connsiteX17" fmla="*/ 14457 w 550308"/>
                      <a:gd name="connsiteY17" fmla="*/ 613394 h 730394"/>
                      <a:gd name="connsiteX18" fmla="*/ 14457 w 550308"/>
                      <a:gd name="connsiteY18" fmla="*/ 613394 h 730394"/>
                      <a:gd name="connsiteX19" fmla="*/ 16491 w 550308"/>
                      <a:gd name="connsiteY19" fmla="*/ 600110 h 730394"/>
                      <a:gd name="connsiteX20" fmla="*/ 16491 w 550308"/>
                      <a:gd name="connsiteY20" fmla="*/ 600110 h 730394"/>
                      <a:gd name="connsiteX21" fmla="*/ 0 w 550308"/>
                      <a:gd name="connsiteY21" fmla="*/ 554318 h 730394"/>
                      <a:gd name="connsiteX22" fmla="*/ 0 w 550308"/>
                      <a:gd name="connsiteY22" fmla="*/ 554318 h 730394"/>
                      <a:gd name="connsiteX23" fmla="*/ 1816 w 550308"/>
                      <a:gd name="connsiteY23" fmla="*/ 550231 h 730394"/>
                      <a:gd name="connsiteX24" fmla="*/ 1816 w 550308"/>
                      <a:gd name="connsiteY24" fmla="*/ 550231 h 730394"/>
                      <a:gd name="connsiteX25" fmla="*/ 40683 w 550308"/>
                      <a:gd name="connsiteY25" fmla="*/ 471166 h 730394"/>
                      <a:gd name="connsiteX26" fmla="*/ 40683 w 550308"/>
                      <a:gd name="connsiteY26" fmla="*/ 471166 h 730394"/>
                      <a:gd name="connsiteX27" fmla="*/ 90955 w 550308"/>
                      <a:gd name="connsiteY27" fmla="*/ 422181 h 730394"/>
                      <a:gd name="connsiteX28" fmla="*/ 90955 w 550308"/>
                      <a:gd name="connsiteY28" fmla="*/ 422181 h 730394"/>
                      <a:gd name="connsiteX29" fmla="*/ 161279 w 550308"/>
                      <a:gd name="connsiteY29" fmla="*/ 379455 h 730394"/>
                      <a:gd name="connsiteX30" fmla="*/ 161279 w 550308"/>
                      <a:gd name="connsiteY30" fmla="*/ 379455 h 730394"/>
                      <a:gd name="connsiteX31" fmla="*/ 224119 w 550308"/>
                      <a:gd name="connsiteY31" fmla="*/ 353781 h 730394"/>
                      <a:gd name="connsiteX32" fmla="*/ 224119 w 550308"/>
                      <a:gd name="connsiteY32" fmla="*/ 353781 h 730394"/>
                      <a:gd name="connsiteX33" fmla="*/ 242935 w 550308"/>
                      <a:gd name="connsiteY33" fmla="*/ 357294 h 730394"/>
                      <a:gd name="connsiteX34" fmla="*/ 242935 w 550308"/>
                      <a:gd name="connsiteY34" fmla="*/ 357294 h 730394"/>
                      <a:gd name="connsiteX35" fmla="*/ 258918 w 550308"/>
                      <a:gd name="connsiteY35" fmla="*/ 359976 h 730394"/>
                      <a:gd name="connsiteX36" fmla="*/ 258918 w 550308"/>
                      <a:gd name="connsiteY36" fmla="*/ 359976 h 730394"/>
                      <a:gd name="connsiteX37" fmla="*/ 310716 w 550308"/>
                      <a:gd name="connsiteY37" fmla="*/ 329896 h 730394"/>
                      <a:gd name="connsiteX38" fmla="*/ 310716 w 550308"/>
                      <a:gd name="connsiteY38" fmla="*/ 329896 h 730394"/>
                      <a:gd name="connsiteX39" fmla="*/ 311588 w 550308"/>
                      <a:gd name="connsiteY39" fmla="*/ 323062 h 730394"/>
                      <a:gd name="connsiteX40" fmla="*/ 311588 w 550308"/>
                      <a:gd name="connsiteY40" fmla="*/ 323062 h 730394"/>
                      <a:gd name="connsiteX41" fmla="*/ 283836 w 550308"/>
                      <a:gd name="connsiteY41" fmla="*/ 274205 h 730394"/>
                      <a:gd name="connsiteX42" fmla="*/ 283836 w 550308"/>
                      <a:gd name="connsiteY42" fmla="*/ 274205 h 730394"/>
                      <a:gd name="connsiteX43" fmla="*/ 310788 w 550308"/>
                      <a:gd name="connsiteY43" fmla="*/ 228733 h 730394"/>
                      <a:gd name="connsiteX44" fmla="*/ 310788 w 550308"/>
                      <a:gd name="connsiteY44" fmla="*/ 228733 h 730394"/>
                      <a:gd name="connsiteX45" fmla="*/ 314058 w 550308"/>
                      <a:gd name="connsiteY45" fmla="*/ 217301 h 730394"/>
                      <a:gd name="connsiteX46" fmla="*/ 314058 w 550308"/>
                      <a:gd name="connsiteY46" fmla="*/ 217301 h 730394"/>
                      <a:gd name="connsiteX47" fmla="*/ 299455 w 550308"/>
                      <a:gd name="connsiteY47" fmla="*/ 177577 h 730394"/>
                      <a:gd name="connsiteX48" fmla="*/ 299455 w 550308"/>
                      <a:gd name="connsiteY48" fmla="*/ 177577 h 730394"/>
                      <a:gd name="connsiteX49" fmla="*/ 304177 w 550308"/>
                      <a:gd name="connsiteY49" fmla="*/ 167870 h 730394"/>
                      <a:gd name="connsiteX50" fmla="*/ 304177 w 550308"/>
                      <a:gd name="connsiteY50" fmla="*/ 167870 h 730394"/>
                      <a:gd name="connsiteX51" fmla="*/ 310062 w 550308"/>
                      <a:gd name="connsiteY51" fmla="*/ 157587 h 730394"/>
                      <a:gd name="connsiteX52" fmla="*/ 310062 w 550308"/>
                      <a:gd name="connsiteY52" fmla="*/ 157587 h 730394"/>
                      <a:gd name="connsiteX53" fmla="*/ 297203 w 550308"/>
                      <a:gd name="connsiteY53" fmla="*/ 132999 h 730394"/>
                      <a:gd name="connsiteX54" fmla="*/ 297203 w 550308"/>
                      <a:gd name="connsiteY54" fmla="*/ 132999 h 730394"/>
                      <a:gd name="connsiteX55" fmla="*/ 347403 w 550308"/>
                      <a:gd name="connsiteY55" fmla="*/ 61853 h 730394"/>
                      <a:gd name="connsiteX56" fmla="*/ 347403 w 550308"/>
                      <a:gd name="connsiteY56" fmla="*/ 61853 h 730394"/>
                      <a:gd name="connsiteX57" fmla="*/ 399491 w 550308"/>
                      <a:gd name="connsiteY57" fmla="*/ 31454 h 730394"/>
                      <a:gd name="connsiteX58" fmla="*/ 399491 w 550308"/>
                      <a:gd name="connsiteY58" fmla="*/ 31454 h 730394"/>
                      <a:gd name="connsiteX59" fmla="*/ 410098 w 550308"/>
                      <a:gd name="connsiteY59" fmla="*/ 7440 h 730394"/>
                      <a:gd name="connsiteX60" fmla="*/ 410098 w 550308"/>
                      <a:gd name="connsiteY60" fmla="*/ 7440 h 730394"/>
                      <a:gd name="connsiteX61" fmla="*/ 409590 w 550308"/>
                      <a:gd name="connsiteY61" fmla="*/ 862 h 730394"/>
                      <a:gd name="connsiteX62" fmla="*/ 409590 w 550308"/>
                      <a:gd name="connsiteY62" fmla="*/ 862 h 730394"/>
                      <a:gd name="connsiteX63" fmla="*/ 410026 w 550308"/>
                      <a:gd name="connsiteY63" fmla="*/ 96 h 730394"/>
                      <a:gd name="connsiteX64" fmla="*/ 410026 w 550308"/>
                      <a:gd name="connsiteY64" fmla="*/ 96 h 730394"/>
                      <a:gd name="connsiteX65" fmla="*/ 411043 w 550308"/>
                      <a:gd name="connsiteY65" fmla="*/ 96 h 730394"/>
                      <a:gd name="connsiteX66" fmla="*/ 411043 w 550308"/>
                      <a:gd name="connsiteY66" fmla="*/ 96 h 730394"/>
                      <a:gd name="connsiteX67" fmla="*/ 460806 w 550308"/>
                      <a:gd name="connsiteY67" fmla="*/ 13124 h 730394"/>
                      <a:gd name="connsiteX68" fmla="*/ 460806 w 550308"/>
                      <a:gd name="connsiteY68" fmla="*/ 13124 h 730394"/>
                      <a:gd name="connsiteX69" fmla="*/ 461678 w 550308"/>
                      <a:gd name="connsiteY69" fmla="*/ 13763 h 730394"/>
                      <a:gd name="connsiteX70" fmla="*/ 461678 w 550308"/>
                      <a:gd name="connsiteY70" fmla="*/ 13763 h 730394"/>
                      <a:gd name="connsiteX71" fmla="*/ 462042 w 550308"/>
                      <a:gd name="connsiteY71" fmla="*/ 17850 h 730394"/>
                      <a:gd name="connsiteX72" fmla="*/ 462042 w 550308"/>
                      <a:gd name="connsiteY72" fmla="*/ 17850 h 730394"/>
                      <a:gd name="connsiteX73" fmla="*/ 454777 w 550308"/>
                      <a:gd name="connsiteY73" fmla="*/ 45121 h 730394"/>
                      <a:gd name="connsiteX74" fmla="*/ 454777 w 550308"/>
                      <a:gd name="connsiteY74" fmla="*/ 45121 h 730394"/>
                      <a:gd name="connsiteX75" fmla="*/ 453106 w 550308"/>
                      <a:gd name="connsiteY75" fmla="*/ 53806 h 730394"/>
                      <a:gd name="connsiteX76" fmla="*/ 453106 w 550308"/>
                      <a:gd name="connsiteY76" fmla="*/ 53806 h 730394"/>
                      <a:gd name="connsiteX77" fmla="*/ 466400 w 550308"/>
                      <a:gd name="connsiteY77" fmla="*/ 92126 h 730394"/>
                      <a:gd name="connsiteX78" fmla="*/ 466400 w 550308"/>
                      <a:gd name="connsiteY78" fmla="*/ 92126 h 730394"/>
                      <a:gd name="connsiteX79" fmla="*/ 480857 w 550308"/>
                      <a:gd name="connsiteY79" fmla="*/ 131722 h 730394"/>
                      <a:gd name="connsiteX80" fmla="*/ 480857 w 550308"/>
                      <a:gd name="connsiteY80" fmla="*/ 131722 h 730394"/>
                      <a:gd name="connsiteX81" fmla="*/ 476063 w 550308"/>
                      <a:gd name="connsiteY81" fmla="*/ 144623 h 730394"/>
                      <a:gd name="connsiteX82" fmla="*/ 476063 w 550308"/>
                      <a:gd name="connsiteY82" fmla="*/ 144623 h 730394"/>
                      <a:gd name="connsiteX83" fmla="*/ 467635 w 550308"/>
                      <a:gd name="connsiteY83" fmla="*/ 171319 h 730394"/>
                      <a:gd name="connsiteX84" fmla="*/ 467635 w 550308"/>
                      <a:gd name="connsiteY84" fmla="*/ 171319 h 730394"/>
                      <a:gd name="connsiteX85" fmla="*/ 482383 w 550308"/>
                      <a:gd name="connsiteY85" fmla="*/ 201974 h 730394"/>
                      <a:gd name="connsiteX86" fmla="*/ 482383 w 550308"/>
                      <a:gd name="connsiteY86" fmla="*/ 201974 h 730394"/>
                      <a:gd name="connsiteX87" fmla="*/ 504904 w 550308"/>
                      <a:gd name="connsiteY87" fmla="*/ 279506 h 730394"/>
                      <a:gd name="connsiteX88" fmla="*/ 504904 w 550308"/>
                      <a:gd name="connsiteY88" fmla="*/ 279506 h 730394"/>
                      <a:gd name="connsiteX89" fmla="*/ 534254 w 550308"/>
                      <a:gd name="connsiteY89" fmla="*/ 353909 h 730394"/>
                      <a:gd name="connsiteX90" fmla="*/ 534254 w 550308"/>
                      <a:gd name="connsiteY90" fmla="*/ 353909 h 730394"/>
                      <a:gd name="connsiteX91" fmla="*/ 550309 w 550308"/>
                      <a:gd name="connsiteY91" fmla="*/ 373069 h 730394"/>
                      <a:gd name="connsiteX92" fmla="*/ 550309 w 550308"/>
                      <a:gd name="connsiteY92" fmla="*/ 373069 h 730394"/>
                      <a:gd name="connsiteX93" fmla="*/ 543989 w 550308"/>
                      <a:gd name="connsiteY93" fmla="*/ 394719 h 730394"/>
                      <a:gd name="connsiteX94" fmla="*/ 543989 w 550308"/>
                      <a:gd name="connsiteY94" fmla="*/ 394719 h 730394"/>
                      <a:gd name="connsiteX95" fmla="*/ 543117 w 550308"/>
                      <a:gd name="connsiteY95" fmla="*/ 394400 h 730394"/>
                      <a:gd name="connsiteX96" fmla="*/ 543989 w 550308"/>
                      <a:gd name="connsiteY96" fmla="*/ 394719 h 730394"/>
                      <a:gd name="connsiteX97" fmla="*/ 541373 w 550308"/>
                      <a:gd name="connsiteY97" fmla="*/ 405129 h 730394"/>
                      <a:gd name="connsiteX98" fmla="*/ 541373 w 550308"/>
                      <a:gd name="connsiteY98" fmla="*/ 405129 h 730394"/>
                      <a:gd name="connsiteX99" fmla="*/ 542826 w 550308"/>
                      <a:gd name="connsiteY99" fmla="*/ 412601 h 730394"/>
                      <a:gd name="connsiteX100" fmla="*/ 542826 w 550308"/>
                      <a:gd name="connsiteY100" fmla="*/ 412601 h 730394"/>
                      <a:gd name="connsiteX101" fmla="*/ 542753 w 550308"/>
                      <a:gd name="connsiteY101" fmla="*/ 413240 h 730394"/>
                      <a:gd name="connsiteX102" fmla="*/ 542753 w 550308"/>
                      <a:gd name="connsiteY102" fmla="*/ 413240 h 730394"/>
                      <a:gd name="connsiteX103" fmla="*/ 542172 w 550308"/>
                      <a:gd name="connsiteY103" fmla="*/ 413623 h 730394"/>
                      <a:gd name="connsiteX104" fmla="*/ 542172 w 550308"/>
                      <a:gd name="connsiteY104" fmla="*/ 413623 h 730394"/>
                      <a:gd name="connsiteX105" fmla="*/ 532801 w 550308"/>
                      <a:gd name="connsiteY105" fmla="*/ 418030 h 730394"/>
                      <a:gd name="connsiteX106" fmla="*/ 532801 w 550308"/>
                      <a:gd name="connsiteY106" fmla="*/ 418030 h 730394"/>
                      <a:gd name="connsiteX107" fmla="*/ 525827 w 550308"/>
                      <a:gd name="connsiteY107" fmla="*/ 432144 h 730394"/>
                      <a:gd name="connsiteX108" fmla="*/ 525827 w 550308"/>
                      <a:gd name="connsiteY108" fmla="*/ 432144 h 730394"/>
                      <a:gd name="connsiteX109" fmla="*/ 536070 w 550308"/>
                      <a:gd name="connsiteY109" fmla="*/ 458457 h 730394"/>
                      <a:gd name="connsiteX110" fmla="*/ 536070 w 550308"/>
                      <a:gd name="connsiteY110" fmla="*/ 458457 h 730394"/>
                      <a:gd name="connsiteX111" fmla="*/ 537232 w 550308"/>
                      <a:gd name="connsiteY111" fmla="*/ 463885 h 730394"/>
                      <a:gd name="connsiteX112" fmla="*/ 537232 w 550308"/>
                      <a:gd name="connsiteY112" fmla="*/ 463885 h 730394"/>
                      <a:gd name="connsiteX113" fmla="*/ 491755 w 550308"/>
                      <a:gd name="connsiteY113" fmla="*/ 507250 h 730394"/>
                      <a:gd name="connsiteX114" fmla="*/ 491755 w 550308"/>
                      <a:gd name="connsiteY114" fmla="*/ 507250 h 730394"/>
                      <a:gd name="connsiteX115" fmla="*/ 467635 w 550308"/>
                      <a:gd name="connsiteY115" fmla="*/ 534137 h 730394"/>
                      <a:gd name="connsiteX116" fmla="*/ 467635 w 550308"/>
                      <a:gd name="connsiteY116" fmla="*/ 534137 h 730394"/>
                      <a:gd name="connsiteX117" fmla="*/ 466691 w 550308"/>
                      <a:gd name="connsiteY117" fmla="*/ 534776 h 730394"/>
                      <a:gd name="connsiteX118" fmla="*/ 466691 w 550308"/>
                      <a:gd name="connsiteY118" fmla="*/ 534776 h 730394"/>
                      <a:gd name="connsiteX119" fmla="*/ 465020 w 550308"/>
                      <a:gd name="connsiteY119" fmla="*/ 534712 h 730394"/>
                      <a:gd name="connsiteX120" fmla="*/ 465020 w 550308"/>
                      <a:gd name="connsiteY120" fmla="*/ 534712 h 730394"/>
                      <a:gd name="connsiteX121" fmla="*/ 396658 w 550308"/>
                      <a:gd name="connsiteY121" fmla="*/ 583058 h 730394"/>
                      <a:gd name="connsiteX122" fmla="*/ 396658 w 550308"/>
                      <a:gd name="connsiteY122" fmla="*/ 583058 h 730394"/>
                      <a:gd name="connsiteX123" fmla="*/ 328587 w 550308"/>
                      <a:gd name="connsiteY123" fmla="*/ 609817 h 730394"/>
                      <a:gd name="connsiteX124" fmla="*/ 328587 w 550308"/>
                      <a:gd name="connsiteY124" fmla="*/ 609817 h 730394"/>
                      <a:gd name="connsiteX125" fmla="*/ 317327 w 550308"/>
                      <a:gd name="connsiteY125" fmla="*/ 612308 h 730394"/>
                      <a:gd name="connsiteX126" fmla="*/ 317327 w 550308"/>
                      <a:gd name="connsiteY126" fmla="*/ 612308 h 730394"/>
                      <a:gd name="connsiteX127" fmla="*/ 277007 w 550308"/>
                      <a:gd name="connsiteY127" fmla="*/ 595703 h 730394"/>
                      <a:gd name="connsiteX128" fmla="*/ 277007 w 550308"/>
                      <a:gd name="connsiteY128" fmla="*/ 595703 h 730394"/>
                      <a:gd name="connsiteX129" fmla="*/ 269960 w 550308"/>
                      <a:gd name="connsiteY129" fmla="*/ 596980 h 730394"/>
                      <a:gd name="connsiteX130" fmla="*/ 269960 w 550308"/>
                      <a:gd name="connsiteY130" fmla="*/ 596980 h 730394"/>
                      <a:gd name="connsiteX131" fmla="*/ 262259 w 550308"/>
                      <a:gd name="connsiteY131" fmla="*/ 598577 h 730394"/>
                      <a:gd name="connsiteX132" fmla="*/ 262259 w 550308"/>
                      <a:gd name="connsiteY132" fmla="*/ 598577 h 730394"/>
                      <a:gd name="connsiteX133" fmla="*/ 248674 w 550308"/>
                      <a:gd name="connsiteY133" fmla="*/ 586123 h 730394"/>
                      <a:gd name="connsiteX134" fmla="*/ 248674 w 550308"/>
                      <a:gd name="connsiteY134" fmla="*/ 586123 h 730394"/>
                      <a:gd name="connsiteX135" fmla="*/ 240102 w 550308"/>
                      <a:gd name="connsiteY135" fmla="*/ 588422 h 730394"/>
                      <a:gd name="connsiteX136" fmla="*/ 240102 w 550308"/>
                      <a:gd name="connsiteY136" fmla="*/ 588422 h 730394"/>
                      <a:gd name="connsiteX137" fmla="*/ 219978 w 550308"/>
                      <a:gd name="connsiteY137" fmla="*/ 608412 h 730394"/>
                      <a:gd name="connsiteX138" fmla="*/ 219978 w 550308"/>
                      <a:gd name="connsiteY138" fmla="*/ 608412 h 730394"/>
                      <a:gd name="connsiteX139" fmla="*/ 228841 w 550308"/>
                      <a:gd name="connsiteY139" fmla="*/ 627508 h 730394"/>
                      <a:gd name="connsiteX140" fmla="*/ 228841 w 550308"/>
                      <a:gd name="connsiteY140" fmla="*/ 627508 h 730394"/>
                      <a:gd name="connsiteX141" fmla="*/ 231602 w 550308"/>
                      <a:gd name="connsiteY141" fmla="*/ 636513 h 730394"/>
                      <a:gd name="connsiteX142" fmla="*/ 231602 w 550308"/>
                      <a:gd name="connsiteY142" fmla="*/ 636513 h 730394"/>
                      <a:gd name="connsiteX143" fmla="*/ 181693 w 550308"/>
                      <a:gd name="connsiteY143" fmla="*/ 703955 h 730394"/>
                      <a:gd name="connsiteX144" fmla="*/ 181693 w 550308"/>
                      <a:gd name="connsiteY144" fmla="*/ 703955 h 730394"/>
                      <a:gd name="connsiteX145" fmla="*/ 160697 w 550308"/>
                      <a:gd name="connsiteY145" fmla="*/ 703060 h 730394"/>
                      <a:gd name="connsiteX146" fmla="*/ 160697 w 550308"/>
                      <a:gd name="connsiteY146" fmla="*/ 703060 h 730394"/>
                      <a:gd name="connsiteX147" fmla="*/ 120741 w 550308"/>
                      <a:gd name="connsiteY147" fmla="*/ 719154 h 730394"/>
                      <a:gd name="connsiteX148" fmla="*/ 120741 w 550308"/>
                      <a:gd name="connsiteY148" fmla="*/ 719154 h 730394"/>
                      <a:gd name="connsiteX149" fmla="*/ 94951 w 550308"/>
                      <a:gd name="connsiteY149" fmla="*/ 730395 h 730394"/>
                      <a:gd name="connsiteX150" fmla="*/ 94951 w 550308"/>
                      <a:gd name="connsiteY150" fmla="*/ 730395 h 730394"/>
                      <a:gd name="connsiteX151" fmla="*/ 49909 w 550308"/>
                      <a:gd name="connsiteY151" fmla="*/ 693544 h 730394"/>
                      <a:gd name="connsiteX152" fmla="*/ 49909 w 550308"/>
                      <a:gd name="connsiteY152" fmla="*/ 693544 h 730394"/>
                      <a:gd name="connsiteX153" fmla="*/ 51725 w 550308"/>
                      <a:gd name="connsiteY153" fmla="*/ 693544 h 730394"/>
                      <a:gd name="connsiteX154" fmla="*/ 94806 w 550308"/>
                      <a:gd name="connsiteY154" fmla="*/ 728862 h 730394"/>
                      <a:gd name="connsiteX155" fmla="*/ 94806 w 550308"/>
                      <a:gd name="connsiteY155" fmla="*/ 728862 h 730394"/>
                      <a:gd name="connsiteX156" fmla="*/ 119070 w 550308"/>
                      <a:gd name="connsiteY156" fmla="*/ 718388 h 730394"/>
                      <a:gd name="connsiteX157" fmla="*/ 119070 w 550308"/>
                      <a:gd name="connsiteY157" fmla="*/ 718388 h 730394"/>
                      <a:gd name="connsiteX158" fmla="*/ 160552 w 550308"/>
                      <a:gd name="connsiteY158" fmla="*/ 701528 h 730394"/>
                      <a:gd name="connsiteX159" fmla="*/ 160552 w 550308"/>
                      <a:gd name="connsiteY159" fmla="*/ 701528 h 730394"/>
                      <a:gd name="connsiteX160" fmla="*/ 181547 w 550308"/>
                      <a:gd name="connsiteY160" fmla="*/ 702422 h 730394"/>
                      <a:gd name="connsiteX161" fmla="*/ 181547 w 550308"/>
                      <a:gd name="connsiteY161" fmla="*/ 702422 h 730394"/>
                      <a:gd name="connsiteX162" fmla="*/ 209662 w 550308"/>
                      <a:gd name="connsiteY162" fmla="*/ 678025 h 730394"/>
                      <a:gd name="connsiteX163" fmla="*/ 209662 w 550308"/>
                      <a:gd name="connsiteY163" fmla="*/ 678025 h 730394"/>
                      <a:gd name="connsiteX164" fmla="*/ 229641 w 550308"/>
                      <a:gd name="connsiteY164" fmla="*/ 636577 h 730394"/>
                      <a:gd name="connsiteX165" fmla="*/ 229641 w 550308"/>
                      <a:gd name="connsiteY165" fmla="*/ 636577 h 730394"/>
                      <a:gd name="connsiteX166" fmla="*/ 227243 w 550308"/>
                      <a:gd name="connsiteY166" fmla="*/ 628530 h 730394"/>
                      <a:gd name="connsiteX167" fmla="*/ 227243 w 550308"/>
                      <a:gd name="connsiteY167" fmla="*/ 628530 h 730394"/>
                      <a:gd name="connsiteX168" fmla="*/ 218017 w 550308"/>
                      <a:gd name="connsiteY168" fmla="*/ 608540 h 730394"/>
                      <a:gd name="connsiteX169" fmla="*/ 218017 w 550308"/>
                      <a:gd name="connsiteY169" fmla="*/ 608540 h 730394"/>
                      <a:gd name="connsiteX170" fmla="*/ 239157 w 550308"/>
                      <a:gd name="connsiteY170" fmla="*/ 587081 h 730394"/>
                      <a:gd name="connsiteX171" fmla="*/ 239157 w 550308"/>
                      <a:gd name="connsiteY171" fmla="*/ 587081 h 730394"/>
                      <a:gd name="connsiteX172" fmla="*/ 248529 w 550308"/>
                      <a:gd name="connsiteY172" fmla="*/ 584654 h 730394"/>
                      <a:gd name="connsiteX173" fmla="*/ 248529 w 550308"/>
                      <a:gd name="connsiteY173" fmla="*/ 584654 h 730394"/>
                      <a:gd name="connsiteX174" fmla="*/ 262114 w 550308"/>
                      <a:gd name="connsiteY174" fmla="*/ 597108 h 730394"/>
                      <a:gd name="connsiteX175" fmla="*/ 262114 w 550308"/>
                      <a:gd name="connsiteY175" fmla="*/ 597108 h 730394"/>
                      <a:gd name="connsiteX176" fmla="*/ 269088 w 550308"/>
                      <a:gd name="connsiteY176" fmla="*/ 595639 h 730394"/>
                      <a:gd name="connsiteX177" fmla="*/ 269088 w 550308"/>
                      <a:gd name="connsiteY177" fmla="*/ 595639 h 730394"/>
                      <a:gd name="connsiteX178" fmla="*/ 276789 w 550308"/>
                      <a:gd name="connsiteY178" fmla="*/ 594234 h 730394"/>
                      <a:gd name="connsiteX179" fmla="*/ 276789 w 550308"/>
                      <a:gd name="connsiteY179" fmla="*/ 594234 h 730394"/>
                      <a:gd name="connsiteX180" fmla="*/ 317109 w 550308"/>
                      <a:gd name="connsiteY180" fmla="*/ 610839 h 730394"/>
                      <a:gd name="connsiteX181" fmla="*/ 317109 w 550308"/>
                      <a:gd name="connsiteY181" fmla="*/ 610839 h 730394"/>
                      <a:gd name="connsiteX182" fmla="*/ 327570 w 550308"/>
                      <a:gd name="connsiteY182" fmla="*/ 608540 h 730394"/>
                      <a:gd name="connsiteX183" fmla="*/ 327570 w 550308"/>
                      <a:gd name="connsiteY183" fmla="*/ 608540 h 730394"/>
                      <a:gd name="connsiteX184" fmla="*/ 396440 w 550308"/>
                      <a:gd name="connsiteY184" fmla="*/ 581653 h 730394"/>
                      <a:gd name="connsiteX185" fmla="*/ 396440 w 550308"/>
                      <a:gd name="connsiteY185" fmla="*/ 581653 h 730394"/>
                      <a:gd name="connsiteX186" fmla="*/ 464802 w 550308"/>
                      <a:gd name="connsiteY186" fmla="*/ 533307 h 730394"/>
                      <a:gd name="connsiteX187" fmla="*/ 464802 w 550308"/>
                      <a:gd name="connsiteY187" fmla="*/ 533307 h 730394"/>
                      <a:gd name="connsiteX188" fmla="*/ 465892 w 550308"/>
                      <a:gd name="connsiteY188" fmla="*/ 533307 h 730394"/>
                      <a:gd name="connsiteX189" fmla="*/ 465892 w 550308"/>
                      <a:gd name="connsiteY189" fmla="*/ 533307 h 730394"/>
                      <a:gd name="connsiteX190" fmla="*/ 490665 w 550308"/>
                      <a:gd name="connsiteY190" fmla="*/ 506036 h 730394"/>
                      <a:gd name="connsiteX191" fmla="*/ 490665 w 550308"/>
                      <a:gd name="connsiteY191" fmla="*/ 506036 h 730394"/>
                      <a:gd name="connsiteX192" fmla="*/ 535343 w 550308"/>
                      <a:gd name="connsiteY192" fmla="*/ 464077 h 730394"/>
                      <a:gd name="connsiteX193" fmla="*/ 535343 w 550308"/>
                      <a:gd name="connsiteY193" fmla="*/ 464077 h 730394"/>
                      <a:gd name="connsiteX194" fmla="*/ 534326 w 550308"/>
                      <a:gd name="connsiteY194" fmla="*/ 459223 h 730394"/>
                      <a:gd name="connsiteX195" fmla="*/ 534326 w 550308"/>
                      <a:gd name="connsiteY195" fmla="*/ 459223 h 730394"/>
                      <a:gd name="connsiteX196" fmla="*/ 523938 w 550308"/>
                      <a:gd name="connsiteY196" fmla="*/ 432272 h 730394"/>
                      <a:gd name="connsiteX197" fmla="*/ 523938 w 550308"/>
                      <a:gd name="connsiteY197" fmla="*/ 432272 h 730394"/>
                      <a:gd name="connsiteX198" fmla="*/ 531493 w 550308"/>
                      <a:gd name="connsiteY198" fmla="*/ 417008 h 730394"/>
                      <a:gd name="connsiteX199" fmla="*/ 531493 w 550308"/>
                      <a:gd name="connsiteY199" fmla="*/ 417008 h 730394"/>
                      <a:gd name="connsiteX200" fmla="*/ 540719 w 550308"/>
                      <a:gd name="connsiteY200" fmla="*/ 412410 h 730394"/>
                      <a:gd name="connsiteX201" fmla="*/ 540719 w 550308"/>
                      <a:gd name="connsiteY201" fmla="*/ 412410 h 730394"/>
                      <a:gd name="connsiteX202" fmla="*/ 539484 w 550308"/>
                      <a:gd name="connsiteY202" fmla="*/ 405257 h 730394"/>
                      <a:gd name="connsiteX203" fmla="*/ 539484 w 550308"/>
                      <a:gd name="connsiteY203" fmla="*/ 405257 h 730394"/>
                      <a:gd name="connsiteX204" fmla="*/ 542245 w 550308"/>
                      <a:gd name="connsiteY204" fmla="*/ 394144 h 730394"/>
                      <a:gd name="connsiteX205" fmla="*/ 542245 w 550308"/>
                      <a:gd name="connsiteY205" fmla="*/ 394144 h 730394"/>
                      <a:gd name="connsiteX206" fmla="*/ 548420 w 550308"/>
                      <a:gd name="connsiteY206" fmla="*/ 373133 h 730394"/>
                      <a:gd name="connsiteX207" fmla="*/ 548420 w 550308"/>
                      <a:gd name="connsiteY207" fmla="*/ 373133 h 730394"/>
                      <a:gd name="connsiteX208" fmla="*/ 533600 w 550308"/>
                      <a:gd name="connsiteY208" fmla="*/ 355506 h 730394"/>
                      <a:gd name="connsiteX209" fmla="*/ 533600 w 550308"/>
                      <a:gd name="connsiteY209" fmla="*/ 355506 h 730394"/>
                      <a:gd name="connsiteX210" fmla="*/ 503088 w 550308"/>
                      <a:gd name="connsiteY210" fmla="*/ 279570 h 730394"/>
                      <a:gd name="connsiteX211" fmla="*/ 503088 w 550308"/>
                      <a:gd name="connsiteY211" fmla="*/ 279570 h 730394"/>
                      <a:gd name="connsiteX212" fmla="*/ 481584 w 550308"/>
                      <a:gd name="connsiteY212" fmla="*/ 203507 h 730394"/>
                      <a:gd name="connsiteX213" fmla="*/ 481584 w 550308"/>
                      <a:gd name="connsiteY213" fmla="*/ 203507 h 730394"/>
                      <a:gd name="connsiteX214" fmla="*/ 465819 w 550308"/>
                      <a:gd name="connsiteY214" fmla="*/ 171382 h 730394"/>
                      <a:gd name="connsiteX215" fmla="*/ 465819 w 550308"/>
                      <a:gd name="connsiteY215" fmla="*/ 171382 h 730394"/>
                      <a:gd name="connsiteX216" fmla="*/ 474537 w 550308"/>
                      <a:gd name="connsiteY216" fmla="*/ 143793 h 730394"/>
                      <a:gd name="connsiteX217" fmla="*/ 474537 w 550308"/>
                      <a:gd name="connsiteY217" fmla="*/ 143793 h 730394"/>
                      <a:gd name="connsiteX218" fmla="*/ 479114 w 550308"/>
                      <a:gd name="connsiteY218" fmla="*/ 131786 h 730394"/>
                      <a:gd name="connsiteX219" fmla="*/ 479114 w 550308"/>
                      <a:gd name="connsiteY219" fmla="*/ 131786 h 730394"/>
                      <a:gd name="connsiteX220" fmla="*/ 464657 w 550308"/>
                      <a:gd name="connsiteY220" fmla="*/ 92189 h 730394"/>
                      <a:gd name="connsiteX221" fmla="*/ 464657 w 550308"/>
                      <a:gd name="connsiteY221" fmla="*/ 92189 h 730394"/>
                      <a:gd name="connsiteX222" fmla="*/ 451362 w 550308"/>
                      <a:gd name="connsiteY222" fmla="*/ 53870 h 730394"/>
                      <a:gd name="connsiteX223" fmla="*/ 451362 w 550308"/>
                      <a:gd name="connsiteY223" fmla="*/ 53870 h 730394"/>
                      <a:gd name="connsiteX224" fmla="*/ 453106 w 550308"/>
                      <a:gd name="connsiteY224" fmla="*/ 44674 h 730394"/>
                      <a:gd name="connsiteX225" fmla="*/ 453106 w 550308"/>
                      <a:gd name="connsiteY225" fmla="*/ 44674 h 730394"/>
                      <a:gd name="connsiteX226" fmla="*/ 460298 w 550308"/>
                      <a:gd name="connsiteY226" fmla="*/ 17914 h 730394"/>
                      <a:gd name="connsiteX227" fmla="*/ 460298 w 550308"/>
                      <a:gd name="connsiteY227" fmla="*/ 17914 h 730394"/>
                      <a:gd name="connsiteX228" fmla="*/ 460080 w 550308"/>
                      <a:gd name="connsiteY228" fmla="*/ 14721 h 730394"/>
                      <a:gd name="connsiteX229" fmla="*/ 460080 w 550308"/>
                      <a:gd name="connsiteY229" fmla="*/ 14721 h 730394"/>
                      <a:gd name="connsiteX230" fmla="*/ 411769 w 550308"/>
                      <a:gd name="connsiteY230" fmla="*/ 2459 h 730394"/>
                      <a:gd name="connsiteX231" fmla="*/ 411769 w 550308"/>
                      <a:gd name="connsiteY231" fmla="*/ 2459 h 730394"/>
                      <a:gd name="connsiteX232" fmla="*/ 412060 w 550308"/>
                      <a:gd name="connsiteY232" fmla="*/ 7440 h 730394"/>
                      <a:gd name="connsiteX233" fmla="*/ 412060 w 550308"/>
                      <a:gd name="connsiteY233" fmla="*/ 7440 h 730394"/>
                      <a:gd name="connsiteX234" fmla="*/ 400945 w 550308"/>
                      <a:gd name="connsiteY234" fmla="*/ 32539 h 730394"/>
                      <a:gd name="connsiteX235" fmla="*/ 400945 w 550308"/>
                      <a:gd name="connsiteY235" fmla="*/ 32539 h 730394"/>
                      <a:gd name="connsiteX236" fmla="*/ 347912 w 550308"/>
                      <a:gd name="connsiteY236" fmla="*/ 63386 h 730394"/>
                      <a:gd name="connsiteX237" fmla="*/ 347912 w 550308"/>
                      <a:gd name="connsiteY237" fmla="*/ 63386 h 730394"/>
                      <a:gd name="connsiteX238" fmla="*/ 299165 w 550308"/>
                      <a:gd name="connsiteY238" fmla="*/ 132935 h 730394"/>
                      <a:gd name="connsiteX239" fmla="*/ 299165 w 550308"/>
                      <a:gd name="connsiteY239" fmla="*/ 132935 h 730394"/>
                      <a:gd name="connsiteX240" fmla="*/ 312096 w 550308"/>
                      <a:gd name="connsiteY240" fmla="*/ 157524 h 730394"/>
                      <a:gd name="connsiteX241" fmla="*/ 312096 w 550308"/>
                      <a:gd name="connsiteY241" fmla="*/ 157524 h 730394"/>
                      <a:gd name="connsiteX242" fmla="*/ 305630 w 550308"/>
                      <a:gd name="connsiteY242" fmla="*/ 168955 h 730394"/>
                      <a:gd name="connsiteX243" fmla="*/ 305630 w 550308"/>
                      <a:gd name="connsiteY243" fmla="*/ 168955 h 730394"/>
                      <a:gd name="connsiteX244" fmla="*/ 301417 w 550308"/>
                      <a:gd name="connsiteY244" fmla="*/ 177577 h 730394"/>
                      <a:gd name="connsiteX245" fmla="*/ 301417 w 550308"/>
                      <a:gd name="connsiteY245" fmla="*/ 177577 h 730394"/>
                      <a:gd name="connsiteX246" fmla="*/ 316019 w 550308"/>
                      <a:gd name="connsiteY246" fmla="*/ 217301 h 730394"/>
                      <a:gd name="connsiteX247" fmla="*/ 316019 w 550308"/>
                      <a:gd name="connsiteY247" fmla="*/ 217301 h 730394"/>
                      <a:gd name="connsiteX248" fmla="*/ 312532 w 550308"/>
                      <a:gd name="connsiteY248" fmla="*/ 229500 h 730394"/>
                      <a:gd name="connsiteX249" fmla="*/ 312532 w 550308"/>
                      <a:gd name="connsiteY249" fmla="*/ 229500 h 730394"/>
                      <a:gd name="connsiteX250" fmla="*/ 285725 w 550308"/>
                      <a:gd name="connsiteY250" fmla="*/ 274269 h 730394"/>
                      <a:gd name="connsiteX251" fmla="*/ 285725 w 550308"/>
                      <a:gd name="connsiteY251" fmla="*/ 274269 h 730394"/>
                      <a:gd name="connsiteX252" fmla="*/ 313476 w 550308"/>
                      <a:gd name="connsiteY252" fmla="*/ 323126 h 730394"/>
                      <a:gd name="connsiteX253" fmla="*/ 313476 w 550308"/>
                      <a:gd name="connsiteY253" fmla="*/ 323126 h 730394"/>
                      <a:gd name="connsiteX254" fmla="*/ 312604 w 550308"/>
                      <a:gd name="connsiteY254" fmla="*/ 330279 h 730394"/>
                      <a:gd name="connsiteX255" fmla="*/ 312604 w 550308"/>
                      <a:gd name="connsiteY255" fmla="*/ 330279 h 730394"/>
                      <a:gd name="connsiteX256" fmla="*/ 259063 w 550308"/>
                      <a:gd name="connsiteY256" fmla="*/ 361637 h 730394"/>
                      <a:gd name="connsiteX257" fmla="*/ 259063 w 550308"/>
                      <a:gd name="connsiteY257" fmla="*/ 361637 h 730394"/>
                      <a:gd name="connsiteX258" fmla="*/ 242281 w 550308"/>
                      <a:gd name="connsiteY258" fmla="*/ 358763 h 730394"/>
                      <a:gd name="connsiteX259" fmla="*/ 242281 w 550308"/>
                      <a:gd name="connsiteY259" fmla="*/ 358763 h 730394"/>
                      <a:gd name="connsiteX260" fmla="*/ 224264 w 550308"/>
                      <a:gd name="connsiteY260" fmla="*/ 355442 h 730394"/>
                      <a:gd name="connsiteX261" fmla="*/ 224264 w 550308"/>
                      <a:gd name="connsiteY261" fmla="*/ 355442 h 730394"/>
                      <a:gd name="connsiteX262" fmla="*/ 162732 w 550308"/>
                      <a:gd name="connsiteY262" fmla="*/ 380605 h 730394"/>
                      <a:gd name="connsiteX263" fmla="*/ 162732 w 550308"/>
                      <a:gd name="connsiteY263" fmla="*/ 380605 h 730394"/>
                      <a:gd name="connsiteX264" fmla="*/ 91391 w 550308"/>
                      <a:gd name="connsiteY264" fmla="*/ 423778 h 730394"/>
                      <a:gd name="connsiteX265" fmla="*/ 91391 w 550308"/>
                      <a:gd name="connsiteY265" fmla="*/ 423778 h 730394"/>
                      <a:gd name="connsiteX266" fmla="*/ 42644 w 550308"/>
                      <a:gd name="connsiteY266" fmla="*/ 471485 h 730394"/>
                      <a:gd name="connsiteX267" fmla="*/ 42644 w 550308"/>
                      <a:gd name="connsiteY267" fmla="*/ 471485 h 730394"/>
                      <a:gd name="connsiteX268" fmla="*/ 3269 w 550308"/>
                      <a:gd name="connsiteY268" fmla="*/ 551381 h 730394"/>
                      <a:gd name="connsiteX269" fmla="*/ 3269 w 550308"/>
                      <a:gd name="connsiteY269" fmla="*/ 551381 h 730394"/>
                      <a:gd name="connsiteX270" fmla="*/ 1962 w 550308"/>
                      <a:gd name="connsiteY270" fmla="*/ 554318 h 730394"/>
                      <a:gd name="connsiteX271" fmla="*/ 1962 w 550308"/>
                      <a:gd name="connsiteY271" fmla="*/ 554318 h 730394"/>
                      <a:gd name="connsiteX272" fmla="*/ 18453 w 550308"/>
                      <a:gd name="connsiteY272" fmla="*/ 600110 h 730394"/>
                      <a:gd name="connsiteX273" fmla="*/ 18453 w 550308"/>
                      <a:gd name="connsiteY273" fmla="*/ 600110 h 730394"/>
                      <a:gd name="connsiteX274" fmla="*/ 16346 w 550308"/>
                      <a:gd name="connsiteY274" fmla="*/ 613841 h 730394"/>
                      <a:gd name="connsiteX275" fmla="*/ 16346 w 550308"/>
                      <a:gd name="connsiteY275" fmla="*/ 613841 h 730394"/>
                      <a:gd name="connsiteX276" fmla="*/ 5231 w 550308"/>
                      <a:gd name="connsiteY276" fmla="*/ 664167 h 730394"/>
                      <a:gd name="connsiteX277" fmla="*/ 5231 w 550308"/>
                      <a:gd name="connsiteY277" fmla="*/ 664167 h 730394"/>
                      <a:gd name="connsiteX278" fmla="*/ 7555 w 550308"/>
                      <a:gd name="connsiteY278" fmla="*/ 670872 h 730394"/>
                      <a:gd name="connsiteX279" fmla="*/ 7555 w 550308"/>
                      <a:gd name="connsiteY279" fmla="*/ 670872 h 730394"/>
                      <a:gd name="connsiteX280" fmla="*/ 18307 w 550308"/>
                      <a:gd name="connsiteY280" fmla="*/ 669467 h 730394"/>
                      <a:gd name="connsiteX281" fmla="*/ 18307 w 550308"/>
                      <a:gd name="connsiteY281" fmla="*/ 669467 h 730394"/>
                      <a:gd name="connsiteX282" fmla="*/ 23756 w 550308"/>
                      <a:gd name="connsiteY282" fmla="*/ 670808 h 730394"/>
                      <a:gd name="connsiteX283" fmla="*/ 23756 w 550308"/>
                      <a:gd name="connsiteY283" fmla="*/ 670808 h 730394"/>
                      <a:gd name="connsiteX284" fmla="*/ 32837 w 550308"/>
                      <a:gd name="connsiteY284" fmla="*/ 662825 h 730394"/>
                      <a:gd name="connsiteX285" fmla="*/ 32837 w 550308"/>
                      <a:gd name="connsiteY285" fmla="*/ 662825 h 730394"/>
                      <a:gd name="connsiteX286" fmla="*/ 51725 w 550308"/>
                      <a:gd name="connsiteY286" fmla="*/ 693544 h 730394"/>
                      <a:gd name="connsiteX287" fmla="*/ 51725 w 550308"/>
                      <a:gd name="connsiteY287" fmla="*/ 693544 h 730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550308" h="730394">
                        <a:moveTo>
                          <a:pt x="49909" y="693544"/>
                        </a:moveTo>
                        <a:cubicBezTo>
                          <a:pt x="49909" y="672150"/>
                          <a:pt x="39666" y="664358"/>
                          <a:pt x="32764" y="664294"/>
                        </a:cubicBezTo>
                        <a:lnTo>
                          <a:pt x="32764" y="664294"/>
                        </a:lnTo>
                        <a:cubicBezTo>
                          <a:pt x="28623" y="664358"/>
                          <a:pt x="25500" y="666849"/>
                          <a:pt x="25427" y="671511"/>
                        </a:cubicBezTo>
                        <a:lnTo>
                          <a:pt x="25427" y="671511"/>
                        </a:lnTo>
                        <a:cubicBezTo>
                          <a:pt x="25427" y="671894"/>
                          <a:pt x="25354" y="672214"/>
                          <a:pt x="25354" y="672469"/>
                        </a:cubicBezTo>
                        <a:lnTo>
                          <a:pt x="25354" y="672469"/>
                        </a:lnTo>
                        <a:cubicBezTo>
                          <a:pt x="25354" y="672788"/>
                          <a:pt x="25064" y="673044"/>
                          <a:pt x="24700" y="673171"/>
                        </a:cubicBezTo>
                        <a:lnTo>
                          <a:pt x="24700" y="673171"/>
                        </a:lnTo>
                        <a:cubicBezTo>
                          <a:pt x="24337" y="673235"/>
                          <a:pt x="23974" y="673171"/>
                          <a:pt x="23756" y="672916"/>
                        </a:cubicBezTo>
                        <a:lnTo>
                          <a:pt x="23756" y="672916"/>
                        </a:lnTo>
                        <a:cubicBezTo>
                          <a:pt x="22230" y="671383"/>
                          <a:pt x="20414" y="670936"/>
                          <a:pt x="18162" y="670936"/>
                        </a:cubicBezTo>
                        <a:lnTo>
                          <a:pt x="18162" y="670936"/>
                        </a:lnTo>
                        <a:cubicBezTo>
                          <a:pt x="14602" y="670936"/>
                          <a:pt x="10534" y="672277"/>
                          <a:pt x="7410" y="672341"/>
                        </a:cubicBezTo>
                        <a:lnTo>
                          <a:pt x="7410" y="672341"/>
                        </a:lnTo>
                        <a:cubicBezTo>
                          <a:pt x="4068" y="672150"/>
                          <a:pt x="3269" y="668829"/>
                          <a:pt x="3269" y="664103"/>
                        </a:cubicBezTo>
                        <a:lnTo>
                          <a:pt x="3269" y="664103"/>
                        </a:lnTo>
                        <a:cubicBezTo>
                          <a:pt x="3269" y="654204"/>
                          <a:pt x="7483" y="635746"/>
                          <a:pt x="14457" y="613394"/>
                        </a:cubicBezTo>
                        <a:lnTo>
                          <a:pt x="14457" y="613394"/>
                        </a:lnTo>
                        <a:cubicBezTo>
                          <a:pt x="15910" y="608731"/>
                          <a:pt x="16491" y="604261"/>
                          <a:pt x="16491" y="600110"/>
                        </a:cubicBezTo>
                        <a:lnTo>
                          <a:pt x="16491" y="600110"/>
                        </a:lnTo>
                        <a:cubicBezTo>
                          <a:pt x="16491" y="578395"/>
                          <a:pt x="218" y="563196"/>
                          <a:pt x="0" y="554318"/>
                        </a:cubicBezTo>
                        <a:lnTo>
                          <a:pt x="0" y="554318"/>
                        </a:lnTo>
                        <a:cubicBezTo>
                          <a:pt x="0" y="552786"/>
                          <a:pt x="581" y="551317"/>
                          <a:pt x="1816" y="550231"/>
                        </a:cubicBezTo>
                        <a:lnTo>
                          <a:pt x="1816" y="550231"/>
                        </a:lnTo>
                        <a:cubicBezTo>
                          <a:pt x="10534" y="542567"/>
                          <a:pt x="30294" y="518298"/>
                          <a:pt x="40683" y="471166"/>
                        </a:cubicBezTo>
                        <a:lnTo>
                          <a:pt x="40683" y="471166"/>
                        </a:lnTo>
                        <a:cubicBezTo>
                          <a:pt x="50854" y="423778"/>
                          <a:pt x="64802" y="425183"/>
                          <a:pt x="90955" y="422181"/>
                        </a:cubicBezTo>
                        <a:lnTo>
                          <a:pt x="90955" y="422181"/>
                        </a:lnTo>
                        <a:cubicBezTo>
                          <a:pt x="116818" y="418988"/>
                          <a:pt x="132220" y="405001"/>
                          <a:pt x="161279" y="379455"/>
                        </a:cubicBezTo>
                        <a:lnTo>
                          <a:pt x="161279" y="379455"/>
                        </a:lnTo>
                        <a:cubicBezTo>
                          <a:pt x="182056" y="361126"/>
                          <a:pt x="205957" y="353781"/>
                          <a:pt x="224119" y="353781"/>
                        </a:cubicBezTo>
                        <a:lnTo>
                          <a:pt x="224119" y="353781"/>
                        </a:lnTo>
                        <a:cubicBezTo>
                          <a:pt x="231529" y="353781"/>
                          <a:pt x="237995" y="354995"/>
                          <a:pt x="242935" y="357294"/>
                        </a:cubicBezTo>
                        <a:lnTo>
                          <a:pt x="242935" y="357294"/>
                        </a:lnTo>
                        <a:cubicBezTo>
                          <a:pt x="246785" y="359018"/>
                          <a:pt x="252452" y="359976"/>
                          <a:pt x="258918" y="359976"/>
                        </a:cubicBezTo>
                        <a:lnTo>
                          <a:pt x="258918" y="359976"/>
                        </a:lnTo>
                        <a:cubicBezTo>
                          <a:pt x="278896" y="359976"/>
                          <a:pt x="305848" y="350780"/>
                          <a:pt x="310716" y="329896"/>
                        </a:cubicBezTo>
                        <a:lnTo>
                          <a:pt x="310716" y="329896"/>
                        </a:lnTo>
                        <a:cubicBezTo>
                          <a:pt x="311297" y="327341"/>
                          <a:pt x="311588" y="325106"/>
                          <a:pt x="311588" y="323062"/>
                        </a:cubicBezTo>
                        <a:lnTo>
                          <a:pt x="311588" y="323062"/>
                        </a:lnTo>
                        <a:cubicBezTo>
                          <a:pt x="311951" y="303009"/>
                          <a:pt x="284054" y="304094"/>
                          <a:pt x="283836" y="274205"/>
                        </a:cubicBezTo>
                        <a:lnTo>
                          <a:pt x="283836" y="274205"/>
                        </a:lnTo>
                        <a:cubicBezTo>
                          <a:pt x="283836" y="241634"/>
                          <a:pt x="296622" y="252363"/>
                          <a:pt x="310788" y="228733"/>
                        </a:cubicBezTo>
                        <a:lnTo>
                          <a:pt x="310788" y="228733"/>
                        </a:lnTo>
                        <a:cubicBezTo>
                          <a:pt x="313186" y="224838"/>
                          <a:pt x="314058" y="221006"/>
                          <a:pt x="314058" y="217301"/>
                        </a:cubicBezTo>
                        <a:lnTo>
                          <a:pt x="314058" y="217301"/>
                        </a:lnTo>
                        <a:cubicBezTo>
                          <a:pt x="314130" y="202740"/>
                          <a:pt x="299600" y="189328"/>
                          <a:pt x="299455" y="177577"/>
                        </a:cubicBezTo>
                        <a:lnTo>
                          <a:pt x="299455" y="177577"/>
                        </a:lnTo>
                        <a:cubicBezTo>
                          <a:pt x="299455" y="174129"/>
                          <a:pt x="300836" y="170808"/>
                          <a:pt x="304177" y="167870"/>
                        </a:cubicBezTo>
                        <a:lnTo>
                          <a:pt x="304177" y="167870"/>
                        </a:lnTo>
                        <a:cubicBezTo>
                          <a:pt x="308609" y="163974"/>
                          <a:pt x="310062" y="160653"/>
                          <a:pt x="310062" y="157587"/>
                        </a:cubicBezTo>
                        <a:lnTo>
                          <a:pt x="310062" y="157587"/>
                        </a:lnTo>
                        <a:cubicBezTo>
                          <a:pt x="310280" y="149030"/>
                          <a:pt x="297348" y="141940"/>
                          <a:pt x="297203" y="132999"/>
                        </a:cubicBezTo>
                        <a:lnTo>
                          <a:pt x="297203" y="132999"/>
                        </a:lnTo>
                        <a:cubicBezTo>
                          <a:pt x="297494" y="121120"/>
                          <a:pt x="326190" y="65622"/>
                          <a:pt x="347403" y="61853"/>
                        </a:cubicBezTo>
                        <a:lnTo>
                          <a:pt x="347403" y="61853"/>
                        </a:lnTo>
                        <a:cubicBezTo>
                          <a:pt x="367308" y="58660"/>
                          <a:pt x="378642" y="49719"/>
                          <a:pt x="399491" y="31454"/>
                        </a:cubicBezTo>
                        <a:lnTo>
                          <a:pt x="399491" y="31454"/>
                        </a:lnTo>
                        <a:cubicBezTo>
                          <a:pt x="407628" y="24237"/>
                          <a:pt x="410098" y="15487"/>
                          <a:pt x="410098" y="7440"/>
                        </a:cubicBezTo>
                        <a:lnTo>
                          <a:pt x="410098" y="7440"/>
                        </a:lnTo>
                        <a:cubicBezTo>
                          <a:pt x="410098" y="5141"/>
                          <a:pt x="409880" y="2906"/>
                          <a:pt x="409590" y="862"/>
                        </a:cubicBezTo>
                        <a:lnTo>
                          <a:pt x="409590" y="862"/>
                        </a:lnTo>
                        <a:cubicBezTo>
                          <a:pt x="409517" y="543"/>
                          <a:pt x="409735" y="224"/>
                          <a:pt x="410026" y="96"/>
                        </a:cubicBezTo>
                        <a:lnTo>
                          <a:pt x="410026" y="96"/>
                        </a:lnTo>
                        <a:cubicBezTo>
                          <a:pt x="410316" y="-32"/>
                          <a:pt x="410679" y="-32"/>
                          <a:pt x="411043" y="96"/>
                        </a:cubicBezTo>
                        <a:lnTo>
                          <a:pt x="411043" y="96"/>
                        </a:lnTo>
                        <a:cubicBezTo>
                          <a:pt x="419179" y="4950"/>
                          <a:pt x="424773" y="12933"/>
                          <a:pt x="460806" y="13124"/>
                        </a:cubicBezTo>
                        <a:lnTo>
                          <a:pt x="460806" y="13124"/>
                        </a:lnTo>
                        <a:cubicBezTo>
                          <a:pt x="461242" y="13124"/>
                          <a:pt x="461606" y="13380"/>
                          <a:pt x="461678" y="13763"/>
                        </a:cubicBezTo>
                        <a:lnTo>
                          <a:pt x="461678" y="13763"/>
                        </a:lnTo>
                        <a:cubicBezTo>
                          <a:pt x="461896" y="15104"/>
                          <a:pt x="462042" y="16445"/>
                          <a:pt x="462042" y="17850"/>
                        </a:cubicBezTo>
                        <a:lnTo>
                          <a:pt x="462042" y="17850"/>
                        </a:lnTo>
                        <a:cubicBezTo>
                          <a:pt x="462042" y="25450"/>
                          <a:pt x="458772" y="34008"/>
                          <a:pt x="454777" y="45121"/>
                        </a:cubicBezTo>
                        <a:lnTo>
                          <a:pt x="454777" y="45121"/>
                        </a:lnTo>
                        <a:cubicBezTo>
                          <a:pt x="453614" y="48314"/>
                          <a:pt x="453106" y="51188"/>
                          <a:pt x="453106" y="53806"/>
                        </a:cubicBezTo>
                        <a:lnTo>
                          <a:pt x="453106" y="53806"/>
                        </a:lnTo>
                        <a:cubicBezTo>
                          <a:pt x="452961" y="67218"/>
                          <a:pt x="466328" y="74627"/>
                          <a:pt x="466400" y="92126"/>
                        </a:cubicBezTo>
                        <a:lnTo>
                          <a:pt x="466400" y="92126"/>
                        </a:lnTo>
                        <a:cubicBezTo>
                          <a:pt x="466328" y="107326"/>
                          <a:pt x="480712" y="118183"/>
                          <a:pt x="480857" y="131722"/>
                        </a:cubicBezTo>
                        <a:lnTo>
                          <a:pt x="480857" y="131722"/>
                        </a:lnTo>
                        <a:cubicBezTo>
                          <a:pt x="480857" y="135809"/>
                          <a:pt x="479477" y="140025"/>
                          <a:pt x="476063" y="144623"/>
                        </a:cubicBezTo>
                        <a:lnTo>
                          <a:pt x="476063" y="144623"/>
                        </a:lnTo>
                        <a:cubicBezTo>
                          <a:pt x="470251" y="152223"/>
                          <a:pt x="467635" y="161994"/>
                          <a:pt x="467635" y="171319"/>
                        </a:cubicBezTo>
                        <a:lnTo>
                          <a:pt x="467635" y="171319"/>
                        </a:lnTo>
                        <a:cubicBezTo>
                          <a:pt x="467635" y="185177"/>
                          <a:pt x="473447" y="198142"/>
                          <a:pt x="482383" y="201974"/>
                        </a:cubicBezTo>
                        <a:lnTo>
                          <a:pt x="482383" y="201974"/>
                        </a:lnTo>
                        <a:cubicBezTo>
                          <a:pt x="499019" y="209574"/>
                          <a:pt x="504759" y="244508"/>
                          <a:pt x="504904" y="279506"/>
                        </a:cubicBezTo>
                        <a:lnTo>
                          <a:pt x="504904" y="279506"/>
                        </a:lnTo>
                        <a:cubicBezTo>
                          <a:pt x="504831" y="314313"/>
                          <a:pt x="514276" y="347906"/>
                          <a:pt x="534254" y="353909"/>
                        </a:cubicBezTo>
                        <a:lnTo>
                          <a:pt x="534254" y="353909"/>
                        </a:lnTo>
                        <a:cubicBezTo>
                          <a:pt x="545950" y="357486"/>
                          <a:pt x="550309" y="364766"/>
                          <a:pt x="550309" y="373069"/>
                        </a:cubicBezTo>
                        <a:lnTo>
                          <a:pt x="550309" y="373069"/>
                        </a:lnTo>
                        <a:cubicBezTo>
                          <a:pt x="550309" y="379902"/>
                          <a:pt x="547548" y="387438"/>
                          <a:pt x="543989" y="394719"/>
                        </a:cubicBezTo>
                        <a:lnTo>
                          <a:pt x="543989" y="394719"/>
                        </a:lnTo>
                        <a:lnTo>
                          <a:pt x="543117" y="394400"/>
                        </a:lnTo>
                        <a:lnTo>
                          <a:pt x="543989" y="394719"/>
                        </a:lnTo>
                        <a:cubicBezTo>
                          <a:pt x="542100" y="398551"/>
                          <a:pt x="541373" y="402064"/>
                          <a:pt x="541373" y="405129"/>
                        </a:cubicBezTo>
                        <a:lnTo>
                          <a:pt x="541373" y="405129"/>
                        </a:lnTo>
                        <a:cubicBezTo>
                          <a:pt x="541373" y="407939"/>
                          <a:pt x="541954" y="410430"/>
                          <a:pt x="542826" y="412601"/>
                        </a:cubicBezTo>
                        <a:lnTo>
                          <a:pt x="542826" y="412601"/>
                        </a:lnTo>
                        <a:cubicBezTo>
                          <a:pt x="542899" y="412793"/>
                          <a:pt x="542899" y="413048"/>
                          <a:pt x="542753" y="413240"/>
                        </a:cubicBezTo>
                        <a:lnTo>
                          <a:pt x="542753" y="413240"/>
                        </a:lnTo>
                        <a:cubicBezTo>
                          <a:pt x="542608" y="413432"/>
                          <a:pt x="542390" y="413559"/>
                          <a:pt x="542172" y="413623"/>
                        </a:cubicBezTo>
                        <a:lnTo>
                          <a:pt x="542172" y="413623"/>
                        </a:lnTo>
                        <a:cubicBezTo>
                          <a:pt x="538540" y="414390"/>
                          <a:pt x="535343" y="415731"/>
                          <a:pt x="532801" y="418030"/>
                        </a:cubicBezTo>
                        <a:lnTo>
                          <a:pt x="532801" y="418030"/>
                        </a:lnTo>
                        <a:cubicBezTo>
                          <a:pt x="527643" y="422564"/>
                          <a:pt x="525827" y="427290"/>
                          <a:pt x="525827" y="432144"/>
                        </a:cubicBezTo>
                        <a:lnTo>
                          <a:pt x="525827" y="432144"/>
                        </a:lnTo>
                        <a:cubicBezTo>
                          <a:pt x="525827" y="441213"/>
                          <a:pt x="532365" y="450665"/>
                          <a:pt x="536070" y="458457"/>
                        </a:cubicBezTo>
                        <a:lnTo>
                          <a:pt x="536070" y="458457"/>
                        </a:lnTo>
                        <a:cubicBezTo>
                          <a:pt x="536869" y="460117"/>
                          <a:pt x="537232" y="461969"/>
                          <a:pt x="537232" y="463885"/>
                        </a:cubicBezTo>
                        <a:lnTo>
                          <a:pt x="537232" y="463885"/>
                        </a:lnTo>
                        <a:cubicBezTo>
                          <a:pt x="537160" y="476019"/>
                          <a:pt x="521831" y="491347"/>
                          <a:pt x="491755" y="507250"/>
                        </a:cubicBezTo>
                        <a:lnTo>
                          <a:pt x="491755" y="507250"/>
                        </a:lnTo>
                        <a:cubicBezTo>
                          <a:pt x="475772" y="515616"/>
                          <a:pt x="469742" y="525707"/>
                          <a:pt x="467635" y="534137"/>
                        </a:cubicBezTo>
                        <a:lnTo>
                          <a:pt x="467635" y="534137"/>
                        </a:lnTo>
                        <a:cubicBezTo>
                          <a:pt x="467563" y="534520"/>
                          <a:pt x="467127" y="534839"/>
                          <a:pt x="466691" y="534776"/>
                        </a:cubicBezTo>
                        <a:lnTo>
                          <a:pt x="466691" y="534776"/>
                        </a:lnTo>
                        <a:cubicBezTo>
                          <a:pt x="466110" y="534712"/>
                          <a:pt x="465601" y="534712"/>
                          <a:pt x="465020" y="534712"/>
                        </a:cubicBezTo>
                        <a:lnTo>
                          <a:pt x="465020" y="534712"/>
                        </a:lnTo>
                        <a:cubicBezTo>
                          <a:pt x="436252" y="534392"/>
                          <a:pt x="422521" y="582611"/>
                          <a:pt x="396658" y="583058"/>
                        </a:cubicBezTo>
                        <a:lnTo>
                          <a:pt x="396658" y="583058"/>
                        </a:lnTo>
                        <a:cubicBezTo>
                          <a:pt x="370214" y="582994"/>
                          <a:pt x="355104" y="598449"/>
                          <a:pt x="328587" y="609817"/>
                        </a:cubicBezTo>
                        <a:lnTo>
                          <a:pt x="328587" y="609817"/>
                        </a:lnTo>
                        <a:cubicBezTo>
                          <a:pt x="324519" y="611542"/>
                          <a:pt x="320741" y="612308"/>
                          <a:pt x="317327" y="612308"/>
                        </a:cubicBezTo>
                        <a:lnTo>
                          <a:pt x="317327" y="612308"/>
                        </a:lnTo>
                        <a:cubicBezTo>
                          <a:pt x="300618" y="612116"/>
                          <a:pt x="291246" y="595511"/>
                          <a:pt x="277007" y="595703"/>
                        </a:cubicBezTo>
                        <a:lnTo>
                          <a:pt x="277007" y="595703"/>
                        </a:lnTo>
                        <a:cubicBezTo>
                          <a:pt x="274828" y="595703"/>
                          <a:pt x="272503" y="596086"/>
                          <a:pt x="269960" y="596980"/>
                        </a:cubicBezTo>
                        <a:lnTo>
                          <a:pt x="269960" y="596980"/>
                        </a:lnTo>
                        <a:cubicBezTo>
                          <a:pt x="266764" y="598066"/>
                          <a:pt x="264294" y="598577"/>
                          <a:pt x="262259" y="598577"/>
                        </a:cubicBezTo>
                        <a:lnTo>
                          <a:pt x="262259" y="598577"/>
                        </a:lnTo>
                        <a:cubicBezTo>
                          <a:pt x="251435" y="597938"/>
                          <a:pt x="256375" y="585421"/>
                          <a:pt x="248674" y="586123"/>
                        </a:cubicBezTo>
                        <a:lnTo>
                          <a:pt x="248674" y="586123"/>
                        </a:lnTo>
                        <a:cubicBezTo>
                          <a:pt x="246785" y="586123"/>
                          <a:pt x="244025" y="586762"/>
                          <a:pt x="240102" y="588422"/>
                        </a:cubicBezTo>
                        <a:lnTo>
                          <a:pt x="240102" y="588422"/>
                        </a:lnTo>
                        <a:cubicBezTo>
                          <a:pt x="225935" y="594362"/>
                          <a:pt x="219978" y="600812"/>
                          <a:pt x="219978" y="608412"/>
                        </a:cubicBezTo>
                        <a:lnTo>
                          <a:pt x="219978" y="608412"/>
                        </a:lnTo>
                        <a:cubicBezTo>
                          <a:pt x="219978" y="613905"/>
                          <a:pt x="223030" y="620163"/>
                          <a:pt x="228841" y="627508"/>
                        </a:cubicBezTo>
                        <a:lnTo>
                          <a:pt x="228841" y="627508"/>
                        </a:lnTo>
                        <a:cubicBezTo>
                          <a:pt x="230803" y="629935"/>
                          <a:pt x="231602" y="633000"/>
                          <a:pt x="231602" y="636513"/>
                        </a:cubicBezTo>
                        <a:lnTo>
                          <a:pt x="231602" y="636513"/>
                        </a:lnTo>
                        <a:cubicBezTo>
                          <a:pt x="231239" y="660079"/>
                          <a:pt x="194697" y="703507"/>
                          <a:pt x="181693" y="703955"/>
                        </a:cubicBezTo>
                        <a:lnTo>
                          <a:pt x="181693" y="703955"/>
                        </a:lnTo>
                        <a:cubicBezTo>
                          <a:pt x="176607" y="703955"/>
                          <a:pt x="169052" y="703060"/>
                          <a:pt x="160697" y="703060"/>
                        </a:cubicBezTo>
                        <a:lnTo>
                          <a:pt x="160697" y="703060"/>
                        </a:lnTo>
                        <a:cubicBezTo>
                          <a:pt x="146386" y="703060"/>
                          <a:pt x="130113" y="705615"/>
                          <a:pt x="120741" y="719154"/>
                        </a:cubicBezTo>
                        <a:lnTo>
                          <a:pt x="120741" y="719154"/>
                        </a:lnTo>
                        <a:cubicBezTo>
                          <a:pt x="115365" y="726882"/>
                          <a:pt x="105485" y="730395"/>
                          <a:pt x="94951" y="730395"/>
                        </a:cubicBezTo>
                        <a:lnTo>
                          <a:pt x="94951" y="730395"/>
                        </a:lnTo>
                        <a:cubicBezTo>
                          <a:pt x="74028" y="730395"/>
                          <a:pt x="49909" y="716855"/>
                          <a:pt x="49909" y="693544"/>
                        </a:cubicBezTo>
                        <a:lnTo>
                          <a:pt x="49909" y="693544"/>
                        </a:lnTo>
                        <a:close/>
                        <a:moveTo>
                          <a:pt x="51725" y="693544"/>
                        </a:moveTo>
                        <a:cubicBezTo>
                          <a:pt x="51798" y="715770"/>
                          <a:pt x="74828" y="728862"/>
                          <a:pt x="94806" y="728862"/>
                        </a:cubicBezTo>
                        <a:lnTo>
                          <a:pt x="94806" y="728862"/>
                        </a:lnTo>
                        <a:cubicBezTo>
                          <a:pt x="104977" y="728862"/>
                          <a:pt x="114130" y="725477"/>
                          <a:pt x="119070" y="718388"/>
                        </a:cubicBezTo>
                        <a:lnTo>
                          <a:pt x="119070" y="718388"/>
                        </a:lnTo>
                        <a:cubicBezTo>
                          <a:pt x="128950" y="704146"/>
                          <a:pt x="146095" y="701528"/>
                          <a:pt x="160552" y="701528"/>
                        </a:cubicBezTo>
                        <a:lnTo>
                          <a:pt x="160552" y="701528"/>
                        </a:lnTo>
                        <a:cubicBezTo>
                          <a:pt x="169052" y="701528"/>
                          <a:pt x="176680" y="702422"/>
                          <a:pt x="181547" y="702422"/>
                        </a:cubicBezTo>
                        <a:lnTo>
                          <a:pt x="181547" y="702422"/>
                        </a:lnTo>
                        <a:cubicBezTo>
                          <a:pt x="186415" y="702613"/>
                          <a:pt x="199056" y="691756"/>
                          <a:pt x="209662" y="678025"/>
                        </a:cubicBezTo>
                        <a:lnTo>
                          <a:pt x="209662" y="678025"/>
                        </a:lnTo>
                        <a:cubicBezTo>
                          <a:pt x="220414" y="664294"/>
                          <a:pt x="229641" y="647689"/>
                          <a:pt x="229641" y="636577"/>
                        </a:cubicBezTo>
                        <a:lnTo>
                          <a:pt x="229641" y="636577"/>
                        </a:lnTo>
                        <a:cubicBezTo>
                          <a:pt x="229641" y="633320"/>
                          <a:pt x="228841" y="630573"/>
                          <a:pt x="227243" y="628530"/>
                        </a:cubicBezTo>
                        <a:lnTo>
                          <a:pt x="227243" y="628530"/>
                        </a:lnTo>
                        <a:cubicBezTo>
                          <a:pt x="221359" y="621121"/>
                          <a:pt x="218017" y="614543"/>
                          <a:pt x="218017" y="608540"/>
                        </a:cubicBezTo>
                        <a:lnTo>
                          <a:pt x="218017" y="608540"/>
                        </a:lnTo>
                        <a:cubicBezTo>
                          <a:pt x="218017" y="600046"/>
                          <a:pt x="224773" y="593084"/>
                          <a:pt x="239157" y="587081"/>
                        </a:cubicBezTo>
                        <a:lnTo>
                          <a:pt x="239157" y="587081"/>
                        </a:lnTo>
                        <a:cubicBezTo>
                          <a:pt x="243226" y="585357"/>
                          <a:pt x="246204" y="584654"/>
                          <a:pt x="248529" y="584654"/>
                        </a:cubicBezTo>
                        <a:lnTo>
                          <a:pt x="248529" y="584654"/>
                        </a:lnTo>
                        <a:cubicBezTo>
                          <a:pt x="258772" y="585357"/>
                          <a:pt x="253687" y="597747"/>
                          <a:pt x="262114" y="597108"/>
                        </a:cubicBezTo>
                        <a:lnTo>
                          <a:pt x="262114" y="597108"/>
                        </a:lnTo>
                        <a:cubicBezTo>
                          <a:pt x="263785" y="597108"/>
                          <a:pt x="266037" y="596661"/>
                          <a:pt x="269088" y="595639"/>
                        </a:cubicBezTo>
                        <a:lnTo>
                          <a:pt x="269088" y="595639"/>
                        </a:lnTo>
                        <a:cubicBezTo>
                          <a:pt x="271849" y="594681"/>
                          <a:pt x="274392" y="594234"/>
                          <a:pt x="276789" y="594234"/>
                        </a:cubicBezTo>
                        <a:lnTo>
                          <a:pt x="276789" y="594234"/>
                        </a:lnTo>
                        <a:cubicBezTo>
                          <a:pt x="292554" y="594426"/>
                          <a:pt x="301853" y="611031"/>
                          <a:pt x="317109" y="610839"/>
                        </a:cubicBezTo>
                        <a:lnTo>
                          <a:pt x="317109" y="610839"/>
                        </a:lnTo>
                        <a:cubicBezTo>
                          <a:pt x="320305" y="610839"/>
                          <a:pt x="323720" y="610136"/>
                          <a:pt x="327570" y="608540"/>
                        </a:cubicBezTo>
                        <a:lnTo>
                          <a:pt x="327570" y="608540"/>
                        </a:lnTo>
                        <a:cubicBezTo>
                          <a:pt x="353651" y="597363"/>
                          <a:pt x="369052" y="581653"/>
                          <a:pt x="396440" y="581653"/>
                        </a:cubicBezTo>
                        <a:lnTo>
                          <a:pt x="396440" y="581653"/>
                        </a:lnTo>
                        <a:cubicBezTo>
                          <a:pt x="420051" y="582100"/>
                          <a:pt x="434145" y="533626"/>
                          <a:pt x="464802" y="533307"/>
                        </a:cubicBezTo>
                        <a:lnTo>
                          <a:pt x="464802" y="533307"/>
                        </a:lnTo>
                        <a:cubicBezTo>
                          <a:pt x="465165" y="533307"/>
                          <a:pt x="465529" y="533307"/>
                          <a:pt x="465892" y="533307"/>
                        </a:cubicBezTo>
                        <a:lnTo>
                          <a:pt x="465892" y="533307"/>
                        </a:lnTo>
                        <a:cubicBezTo>
                          <a:pt x="468217" y="524621"/>
                          <a:pt x="474682" y="514402"/>
                          <a:pt x="490665" y="506036"/>
                        </a:cubicBezTo>
                        <a:lnTo>
                          <a:pt x="490665" y="506036"/>
                        </a:lnTo>
                        <a:cubicBezTo>
                          <a:pt x="520669" y="490325"/>
                          <a:pt x="535416" y="474934"/>
                          <a:pt x="535343" y="464077"/>
                        </a:cubicBezTo>
                        <a:lnTo>
                          <a:pt x="535343" y="464077"/>
                        </a:lnTo>
                        <a:cubicBezTo>
                          <a:pt x="535343" y="462352"/>
                          <a:pt x="534980" y="460756"/>
                          <a:pt x="534326" y="459223"/>
                        </a:cubicBezTo>
                        <a:lnTo>
                          <a:pt x="534326" y="459223"/>
                        </a:lnTo>
                        <a:cubicBezTo>
                          <a:pt x="530839" y="451623"/>
                          <a:pt x="524010" y="442043"/>
                          <a:pt x="523938" y="432272"/>
                        </a:cubicBezTo>
                        <a:lnTo>
                          <a:pt x="523938" y="432272"/>
                        </a:lnTo>
                        <a:cubicBezTo>
                          <a:pt x="523938" y="427035"/>
                          <a:pt x="525972" y="421798"/>
                          <a:pt x="531493" y="417008"/>
                        </a:cubicBezTo>
                        <a:lnTo>
                          <a:pt x="531493" y="417008"/>
                        </a:lnTo>
                        <a:cubicBezTo>
                          <a:pt x="534109" y="414709"/>
                          <a:pt x="537305" y="413304"/>
                          <a:pt x="540719" y="412410"/>
                        </a:cubicBezTo>
                        <a:lnTo>
                          <a:pt x="540719" y="412410"/>
                        </a:lnTo>
                        <a:cubicBezTo>
                          <a:pt x="539993" y="410302"/>
                          <a:pt x="539484" y="407875"/>
                          <a:pt x="539484" y="405257"/>
                        </a:cubicBezTo>
                        <a:lnTo>
                          <a:pt x="539484" y="405257"/>
                        </a:lnTo>
                        <a:cubicBezTo>
                          <a:pt x="539484" y="401936"/>
                          <a:pt x="540211" y="398168"/>
                          <a:pt x="542245" y="394144"/>
                        </a:cubicBezTo>
                        <a:lnTo>
                          <a:pt x="542245" y="394144"/>
                        </a:lnTo>
                        <a:cubicBezTo>
                          <a:pt x="545805" y="386928"/>
                          <a:pt x="548420" y="379519"/>
                          <a:pt x="548420" y="373133"/>
                        </a:cubicBezTo>
                        <a:lnTo>
                          <a:pt x="548420" y="373133"/>
                        </a:lnTo>
                        <a:cubicBezTo>
                          <a:pt x="548347" y="365277"/>
                          <a:pt x="544715" y="359018"/>
                          <a:pt x="533600" y="355506"/>
                        </a:cubicBezTo>
                        <a:lnTo>
                          <a:pt x="533600" y="355506"/>
                        </a:lnTo>
                        <a:cubicBezTo>
                          <a:pt x="512023" y="348608"/>
                          <a:pt x="503160" y="314568"/>
                          <a:pt x="503088" y="279570"/>
                        </a:cubicBezTo>
                        <a:lnTo>
                          <a:pt x="503088" y="279570"/>
                        </a:lnTo>
                        <a:cubicBezTo>
                          <a:pt x="503233" y="244764"/>
                          <a:pt x="496695" y="209893"/>
                          <a:pt x="481584" y="203507"/>
                        </a:cubicBezTo>
                        <a:lnTo>
                          <a:pt x="481584" y="203507"/>
                        </a:lnTo>
                        <a:cubicBezTo>
                          <a:pt x="471558" y="199036"/>
                          <a:pt x="465819" y="185624"/>
                          <a:pt x="465819" y="171382"/>
                        </a:cubicBezTo>
                        <a:lnTo>
                          <a:pt x="465819" y="171382"/>
                        </a:lnTo>
                        <a:cubicBezTo>
                          <a:pt x="465819" y="161739"/>
                          <a:pt x="468435" y="151712"/>
                          <a:pt x="474537" y="143793"/>
                        </a:cubicBezTo>
                        <a:lnTo>
                          <a:pt x="474537" y="143793"/>
                        </a:lnTo>
                        <a:cubicBezTo>
                          <a:pt x="477806" y="139450"/>
                          <a:pt x="479041" y="135490"/>
                          <a:pt x="479114" y="131786"/>
                        </a:cubicBezTo>
                        <a:lnTo>
                          <a:pt x="479114" y="131786"/>
                        </a:lnTo>
                        <a:cubicBezTo>
                          <a:pt x="479259" y="119268"/>
                          <a:pt x="464729" y="108283"/>
                          <a:pt x="464657" y="92189"/>
                        </a:cubicBezTo>
                        <a:lnTo>
                          <a:pt x="464657" y="92189"/>
                        </a:lnTo>
                        <a:cubicBezTo>
                          <a:pt x="464729" y="75521"/>
                          <a:pt x="451508" y="68304"/>
                          <a:pt x="451362" y="53870"/>
                        </a:cubicBezTo>
                        <a:lnTo>
                          <a:pt x="451362" y="53870"/>
                        </a:lnTo>
                        <a:cubicBezTo>
                          <a:pt x="451362" y="51124"/>
                          <a:pt x="451871" y="48059"/>
                          <a:pt x="453106" y="44674"/>
                        </a:cubicBezTo>
                        <a:lnTo>
                          <a:pt x="453106" y="44674"/>
                        </a:lnTo>
                        <a:cubicBezTo>
                          <a:pt x="457102" y="33625"/>
                          <a:pt x="460298" y="25067"/>
                          <a:pt x="460298" y="17914"/>
                        </a:cubicBezTo>
                        <a:lnTo>
                          <a:pt x="460298" y="17914"/>
                        </a:lnTo>
                        <a:cubicBezTo>
                          <a:pt x="460298" y="16828"/>
                          <a:pt x="460225" y="15743"/>
                          <a:pt x="460080" y="14721"/>
                        </a:cubicBezTo>
                        <a:lnTo>
                          <a:pt x="460080" y="14721"/>
                        </a:lnTo>
                        <a:cubicBezTo>
                          <a:pt x="427098" y="14593"/>
                          <a:pt x="418889" y="7249"/>
                          <a:pt x="411769" y="2459"/>
                        </a:cubicBezTo>
                        <a:lnTo>
                          <a:pt x="411769" y="2459"/>
                        </a:lnTo>
                        <a:cubicBezTo>
                          <a:pt x="411914" y="4055"/>
                          <a:pt x="412060" y="5716"/>
                          <a:pt x="412060" y="7440"/>
                        </a:cubicBezTo>
                        <a:lnTo>
                          <a:pt x="412060" y="7440"/>
                        </a:lnTo>
                        <a:cubicBezTo>
                          <a:pt x="412060" y="15679"/>
                          <a:pt x="409517" y="25003"/>
                          <a:pt x="400945" y="32539"/>
                        </a:cubicBezTo>
                        <a:lnTo>
                          <a:pt x="400945" y="32539"/>
                        </a:lnTo>
                        <a:cubicBezTo>
                          <a:pt x="380240" y="50805"/>
                          <a:pt x="368398" y="60065"/>
                          <a:pt x="347912" y="63386"/>
                        </a:cubicBezTo>
                        <a:lnTo>
                          <a:pt x="347912" y="63386"/>
                        </a:lnTo>
                        <a:cubicBezTo>
                          <a:pt x="328878" y="66069"/>
                          <a:pt x="298874" y="122270"/>
                          <a:pt x="299165" y="132935"/>
                        </a:cubicBezTo>
                        <a:lnTo>
                          <a:pt x="299165" y="132935"/>
                        </a:lnTo>
                        <a:cubicBezTo>
                          <a:pt x="298947" y="140535"/>
                          <a:pt x="311878" y="147752"/>
                          <a:pt x="312096" y="157524"/>
                        </a:cubicBezTo>
                        <a:lnTo>
                          <a:pt x="312096" y="157524"/>
                        </a:lnTo>
                        <a:cubicBezTo>
                          <a:pt x="312096" y="161036"/>
                          <a:pt x="310280" y="164868"/>
                          <a:pt x="305630" y="168955"/>
                        </a:cubicBezTo>
                        <a:lnTo>
                          <a:pt x="305630" y="168955"/>
                        </a:lnTo>
                        <a:cubicBezTo>
                          <a:pt x="302579" y="171638"/>
                          <a:pt x="301417" y="174448"/>
                          <a:pt x="301417" y="177577"/>
                        </a:cubicBezTo>
                        <a:lnTo>
                          <a:pt x="301417" y="177577"/>
                        </a:lnTo>
                        <a:cubicBezTo>
                          <a:pt x="301271" y="188243"/>
                          <a:pt x="315946" y="201910"/>
                          <a:pt x="316019" y="217301"/>
                        </a:cubicBezTo>
                        <a:lnTo>
                          <a:pt x="316019" y="217301"/>
                        </a:lnTo>
                        <a:cubicBezTo>
                          <a:pt x="316019" y="221261"/>
                          <a:pt x="315002" y="225348"/>
                          <a:pt x="312532" y="229500"/>
                        </a:cubicBezTo>
                        <a:lnTo>
                          <a:pt x="312532" y="229500"/>
                        </a:lnTo>
                        <a:cubicBezTo>
                          <a:pt x="297421" y="254216"/>
                          <a:pt x="285725" y="242337"/>
                          <a:pt x="285725" y="274269"/>
                        </a:cubicBezTo>
                        <a:lnTo>
                          <a:pt x="285725" y="274269"/>
                        </a:lnTo>
                        <a:cubicBezTo>
                          <a:pt x="285507" y="302945"/>
                          <a:pt x="313113" y="301348"/>
                          <a:pt x="313476" y="323126"/>
                        </a:cubicBezTo>
                        <a:lnTo>
                          <a:pt x="313476" y="323126"/>
                        </a:lnTo>
                        <a:cubicBezTo>
                          <a:pt x="313476" y="325234"/>
                          <a:pt x="313186" y="327597"/>
                          <a:pt x="312604" y="330279"/>
                        </a:cubicBezTo>
                        <a:lnTo>
                          <a:pt x="312604" y="330279"/>
                        </a:lnTo>
                        <a:cubicBezTo>
                          <a:pt x="307301" y="352376"/>
                          <a:pt x="279477" y="361637"/>
                          <a:pt x="259063" y="361637"/>
                        </a:cubicBezTo>
                        <a:lnTo>
                          <a:pt x="259063" y="361637"/>
                        </a:lnTo>
                        <a:cubicBezTo>
                          <a:pt x="252452" y="361637"/>
                          <a:pt x="246495" y="360679"/>
                          <a:pt x="242281" y="358763"/>
                        </a:cubicBezTo>
                        <a:lnTo>
                          <a:pt x="242281" y="358763"/>
                        </a:lnTo>
                        <a:cubicBezTo>
                          <a:pt x="237704" y="356655"/>
                          <a:pt x="231457" y="355442"/>
                          <a:pt x="224264" y="355442"/>
                        </a:cubicBezTo>
                        <a:lnTo>
                          <a:pt x="224264" y="355442"/>
                        </a:lnTo>
                        <a:cubicBezTo>
                          <a:pt x="206611" y="355442"/>
                          <a:pt x="183146" y="362595"/>
                          <a:pt x="162732" y="380605"/>
                        </a:cubicBezTo>
                        <a:lnTo>
                          <a:pt x="162732" y="380605"/>
                        </a:lnTo>
                        <a:cubicBezTo>
                          <a:pt x="133745" y="406087"/>
                          <a:pt x="117980" y="420521"/>
                          <a:pt x="91391" y="423778"/>
                        </a:cubicBezTo>
                        <a:lnTo>
                          <a:pt x="91391" y="423778"/>
                        </a:lnTo>
                        <a:cubicBezTo>
                          <a:pt x="64947" y="427226"/>
                          <a:pt x="53324" y="424289"/>
                          <a:pt x="42644" y="471485"/>
                        </a:cubicBezTo>
                        <a:lnTo>
                          <a:pt x="42644" y="471485"/>
                        </a:lnTo>
                        <a:cubicBezTo>
                          <a:pt x="32256" y="518873"/>
                          <a:pt x="12350" y="543461"/>
                          <a:pt x="3269" y="551381"/>
                        </a:cubicBezTo>
                        <a:lnTo>
                          <a:pt x="3269" y="551381"/>
                        </a:lnTo>
                        <a:cubicBezTo>
                          <a:pt x="2325" y="552211"/>
                          <a:pt x="1962" y="553105"/>
                          <a:pt x="1962" y="554318"/>
                        </a:cubicBezTo>
                        <a:lnTo>
                          <a:pt x="1962" y="554318"/>
                        </a:lnTo>
                        <a:cubicBezTo>
                          <a:pt x="1743" y="561854"/>
                          <a:pt x="18453" y="577821"/>
                          <a:pt x="18453" y="600110"/>
                        </a:cubicBezTo>
                        <a:lnTo>
                          <a:pt x="18453" y="600110"/>
                        </a:lnTo>
                        <a:cubicBezTo>
                          <a:pt x="18453" y="604452"/>
                          <a:pt x="17799" y="609051"/>
                          <a:pt x="16346" y="613841"/>
                        </a:cubicBezTo>
                        <a:lnTo>
                          <a:pt x="16346" y="613841"/>
                        </a:lnTo>
                        <a:cubicBezTo>
                          <a:pt x="9372" y="636130"/>
                          <a:pt x="5231" y="654587"/>
                          <a:pt x="5231" y="664167"/>
                        </a:cubicBezTo>
                        <a:lnTo>
                          <a:pt x="5231" y="664167"/>
                        </a:lnTo>
                        <a:cubicBezTo>
                          <a:pt x="5231" y="668956"/>
                          <a:pt x="6466" y="670808"/>
                          <a:pt x="7555" y="670872"/>
                        </a:cubicBezTo>
                        <a:lnTo>
                          <a:pt x="7555" y="670872"/>
                        </a:lnTo>
                        <a:cubicBezTo>
                          <a:pt x="10171" y="670872"/>
                          <a:pt x="14312" y="669531"/>
                          <a:pt x="18307" y="669467"/>
                        </a:cubicBezTo>
                        <a:lnTo>
                          <a:pt x="18307" y="669467"/>
                        </a:lnTo>
                        <a:cubicBezTo>
                          <a:pt x="20196" y="669467"/>
                          <a:pt x="22085" y="669787"/>
                          <a:pt x="23756" y="670808"/>
                        </a:cubicBezTo>
                        <a:lnTo>
                          <a:pt x="23756" y="670808"/>
                        </a:lnTo>
                        <a:cubicBezTo>
                          <a:pt x="24192" y="665955"/>
                          <a:pt x="28042" y="662825"/>
                          <a:pt x="32837" y="662825"/>
                        </a:cubicBezTo>
                        <a:lnTo>
                          <a:pt x="32837" y="662825"/>
                        </a:lnTo>
                        <a:cubicBezTo>
                          <a:pt x="41264" y="662761"/>
                          <a:pt x="51653" y="671766"/>
                          <a:pt x="51725" y="693544"/>
                        </a:cubicBezTo>
                        <a:lnTo>
                          <a:pt x="51725" y="693544"/>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8" name="Gráfico 53">
                  <a:extLst>
                    <a:ext uri="{FF2B5EF4-FFF2-40B4-BE49-F238E27FC236}">
                      <a16:creationId xmlns:a16="http://schemas.microsoft.com/office/drawing/2014/main" id="{78160D79-0524-CEAF-12EC-1FE4135699A8}"/>
                    </a:ext>
                  </a:extLst>
                </xdr:cNvPr>
                <xdr:cNvGrpSpPr/>
              </xdr:nvGrpSpPr>
              <xdr:grpSpPr>
                <a:xfrm>
                  <a:off x="13801409" y="7619659"/>
                  <a:ext cx="390147" cy="198429"/>
                  <a:chOff x="13801409" y="7619659"/>
                  <a:chExt cx="390147" cy="198429"/>
                </a:xfrm>
                <a:solidFill>
                  <a:srgbClr val="DADADA"/>
                </a:solidFill>
              </xdr:grpSpPr>
              <xdr:sp macro="" textlink="">
                <xdr:nvSpPr>
                  <xdr:cNvPr id="99" name="Freeform: Shape 98">
                    <a:extLst>
                      <a:ext uri="{FF2B5EF4-FFF2-40B4-BE49-F238E27FC236}">
                        <a16:creationId xmlns:a16="http://schemas.microsoft.com/office/drawing/2014/main" id="{F4F21FCC-FEB5-411B-07A6-1CFC522ED550}"/>
                      </a:ext>
                    </a:extLst>
                  </xdr:cNvPr>
                  <xdr:cNvSpPr/>
                </xdr:nvSpPr>
                <xdr:spPr>
                  <a:xfrm>
                    <a:off x="13802163" y="7620622"/>
                    <a:ext cx="388015" cy="196559"/>
                  </a:xfrm>
                  <a:custGeom>
                    <a:avLst/>
                    <a:gdLst>
                      <a:gd name="connsiteX0" fmla="*/ 370941 w 388015"/>
                      <a:gd name="connsiteY0" fmla="*/ 38314 h 196559"/>
                      <a:gd name="connsiteX1" fmla="*/ 338467 w 388015"/>
                      <a:gd name="connsiteY1" fmla="*/ 42146 h 196559"/>
                      <a:gd name="connsiteX2" fmla="*/ 277370 w 388015"/>
                      <a:gd name="connsiteY2" fmla="*/ 31928 h 196559"/>
                      <a:gd name="connsiteX3" fmla="*/ 229132 w 388015"/>
                      <a:gd name="connsiteY3" fmla="*/ 22284 h 196559"/>
                      <a:gd name="connsiteX4" fmla="*/ 215111 w 388015"/>
                      <a:gd name="connsiteY4" fmla="*/ 73312 h 196559"/>
                      <a:gd name="connsiteX5" fmla="*/ 193098 w 388015"/>
                      <a:gd name="connsiteY5" fmla="*/ 64180 h 196559"/>
                      <a:gd name="connsiteX6" fmla="*/ 149727 w 388015"/>
                      <a:gd name="connsiteY6" fmla="*/ 61497 h 196559"/>
                      <a:gd name="connsiteX7" fmla="*/ 130185 w 388015"/>
                      <a:gd name="connsiteY7" fmla="*/ 53961 h 196559"/>
                      <a:gd name="connsiteX8" fmla="*/ 149074 w 388015"/>
                      <a:gd name="connsiteY8" fmla="*/ 2422 h 196559"/>
                      <a:gd name="connsiteX9" fmla="*/ 80058 w 388015"/>
                      <a:gd name="connsiteY9" fmla="*/ 33014 h 196559"/>
                      <a:gd name="connsiteX10" fmla="*/ 21431 w 388015"/>
                      <a:gd name="connsiteY10" fmla="*/ 28160 h 196559"/>
                      <a:gd name="connsiteX11" fmla="*/ 7991 w 388015"/>
                      <a:gd name="connsiteY11" fmla="*/ 62519 h 196559"/>
                      <a:gd name="connsiteX12" fmla="*/ 6756 w 388015"/>
                      <a:gd name="connsiteY12" fmla="*/ 92025 h 196559"/>
                      <a:gd name="connsiteX13" fmla="*/ 11042 w 388015"/>
                      <a:gd name="connsiteY13" fmla="*/ 127981 h 196559"/>
                      <a:gd name="connsiteX14" fmla="*/ 0 w 388015"/>
                      <a:gd name="connsiteY14" fmla="*/ 144011 h 196559"/>
                      <a:gd name="connsiteX15" fmla="*/ 33636 w 388015"/>
                      <a:gd name="connsiteY15" fmla="*/ 150015 h 196559"/>
                      <a:gd name="connsiteX16" fmla="*/ 87977 w 388015"/>
                      <a:gd name="connsiteY16" fmla="*/ 145161 h 196559"/>
                      <a:gd name="connsiteX17" fmla="*/ 154595 w 388015"/>
                      <a:gd name="connsiteY17" fmla="*/ 113484 h 196559"/>
                      <a:gd name="connsiteX18" fmla="*/ 159462 w 388015"/>
                      <a:gd name="connsiteY18" fmla="*/ 136539 h 196559"/>
                      <a:gd name="connsiteX19" fmla="*/ 153941 w 388015"/>
                      <a:gd name="connsiteY19" fmla="*/ 160744 h 196559"/>
                      <a:gd name="connsiteX20" fmla="*/ 162514 w 388015"/>
                      <a:gd name="connsiteY20" fmla="*/ 184374 h 196559"/>
                      <a:gd name="connsiteX21" fmla="*/ 195496 w 388015"/>
                      <a:gd name="connsiteY21" fmla="*/ 190250 h 196559"/>
                      <a:gd name="connsiteX22" fmla="*/ 246785 w 388015"/>
                      <a:gd name="connsiteY22" fmla="*/ 154804 h 196559"/>
                      <a:gd name="connsiteX23" fmla="*/ 317617 w 388015"/>
                      <a:gd name="connsiteY23" fmla="*/ 131174 h 196559"/>
                      <a:gd name="connsiteX24" fmla="*/ 388013 w 388015"/>
                      <a:gd name="connsiteY24" fmla="*/ 130280 h 196559"/>
                      <a:gd name="connsiteX25" fmla="*/ 370941 w 388015"/>
                      <a:gd name="connsiteY25" fmla="*/ 38314 h 19655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388015" h="196559">
                        <a:moveTo>
                          <a:pt x="370941" y="38314"/>
                        </a:moveTo>
                        <a:cubicBezTo>
                          <a:pt x="362804" y="40103"/>
                          <a:pt x="350817" y="42146"/>
                          <a:pt x="338467" y="42146"/>
                        </a:cubicBezTo>
                        <a:cubicBezTo>
                          <a:pt x="316455" y="42146"/>
                          <a:pt x="303015" y="31928"/>
                          <a:pt x="277370" y="31928"/>
                        </a:cubicBezTo>
                        <a:cubicBezTo>
                          <a:pt x="251725" y="31928"/>
                          <a:pt x="248674" y="15259"/>
                          <a:pt x="229132" y="22284"/>
                        </a:cubicBezTo>
                        <a:cubicBezTo>
                          <a:pt x="209589" y="29245"/>
                          <a:pt x="225136" y="64435"/>
                          <a:pt x="215111" y="73312"/>
                        </a:cubicBezTo>
                        <a:cubicBezTo>
                          <a:pt x="205013" y="82190"/>
                          <a:pt x="200436" y="79252"/>
                          <a:pt x="193098" y="64180"/>
                        </a:cubicBezTo>
                        <a:cubicBezTo>
                          <a:pt x="185761" y="49171"/>
                          <a:pt x="149727" y="66862"/>
                          <a:pt x="149727" y="61497"/>
                        </a:cubicBezTo>
                        <a:cubicBezTo>
                          <a:pt x="149727" y="56133"/>
                          <a:pt x="133236" y="72802"/>
                          <a:pt x="130185" y="53961"/>
                        </a:cubicBezTo>
                        <a:cubicBezTo>
                          <a:pt x="127134" y="35185"/>
                          <a:pt x="160407" y="12321"/>
                          <a:pt x="149074" y="2422"/>
                        </a:cubicBezTo>
                        <a:cubicBezTo>
                          <a:pt x="137813" y="-7541"/>
                          <a:pt x="100254" y="15323"/>
                          <a:pt x="80058" y="33014"/>
                        </a:cubicBezTo>
                        <a:cubicBezTo>
                          <a:pt x="59862" y="50704"/>
                          <a:pt x="35452" y="22795"/>
                          <a:pt x="21431" y="28160"/>
                        </a:cubicBezTo>
                        <a:cubicBezTo>
                          <a:pt x="7410" y="33524"/>
                          <a:pt x="16273" y="55302"/>
                          <a:pt x="7991" y="62519"/>
                        </a:cubicBezTo>
                        <a:cubicBezTo>
                          <a:pt x="-218" y="69800"/>
                          <a:pt x="-581" y="78102"/>
                          <a:pt x="6756" y="92025"/>
                        </a:cubicBezTo>
                        <a:cubicBezTo>
                          <a:pt x="14094" y="106011"/>
                          <a:pt x="27824" y="113228"/>
                          <a:pt x="11042" y="127981"/>
                        </a:cubicBezTo>
                        <a:cubicBezTo>
                          <a:pt x="4431" y="133793"/>
                          <a:pt x="1308" y="139413"/>
                          <a:pt x="0" y="144011"/>
                        </a:cubicBezTo>
                        <a:cubicBezTo>
                          <a:pt x="6901" y="143884"/>
                          <a:pt x="15474" y="154421"/>
                          <a:pt x="33636" y="150015"/>
                        </a:cubicBezTo>
                        <a:cubicBezTo>
                          <a:pt x="55648" y="144650"/>
                          <a:pt x="65674" y="164767"/>
                          <a:pt x="87977" y="145161"/>
                        </a:cubicBezTo>
                        <a:cubicBezTo>
                          <a:pt x="110280" y="125554"/>
                          <a:pt x="136869" y="109716"/>
                          <a:pt x="154595" y="113484"/>
                        </a:cubicBezTo>
                        <a:cubicBezTo>
                          <a:pt x="172321" y="117252"/>
                          <a:pt x="169851" y="127470"/>
                          <a:pt x="159462" y="136539"/>
                        </a:cubicBezTo>
                        <a:cubicBezTo>
                          <a:pt x="149074" y="145672"/>
                          <a:pt x="162223" y="153463"/>
                          <a:pt x="153941" y="160744"/>
                        </a:cubicBezTo>
                        <a:cubicBezTo>
                          <a:pt x="145659" y="167961"/>
                          <a:pt x="155467" y="178179"/>
                          <a:pt x="162514" y="184374"/>
                        </a:cubicBezTo>
                        <a:cubicBezTo>
                          <a:pt x="169560" y="190569"/>
                          <a:pt x="179005" y="204747"/>
                          <a:pt x="195496" y="190250"/>
                        </a:cubicBezTo>
                        <a:cubicBezTo>
                          <a:pt x="211987" y="175752"/>
                          <a:pt x="211987" y="154804"/>
                          <a:pt x="246785" y="154804"/>
                        </a:cubicBezTo>
                        <a:cubicBezTo>
                          <a:pt x="281584" y="154804"/>
                          <a:pt x="317617" y="141393"/>
                          <a:pt x="317617" y="131174"/>
                        </a:cubicBezTo>
                        <a:cubicBezTo>
                          <a:pt x="317617" y="122361"/>
                          <a:pt x="358373" y="108885"/>
                          <a:pt x="388013" y="130280"/>
                        </a:cubicBezTo>
                        <a:cubicBezTo>
                          <a:pt x="388158" y="95538"/>
                          <a:pt x="379949" y="66160"/>
                          <a:pt x="370941" y="38314"/>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100" name="Freeform: Shape 99">
                    <a:extLst>
                      <a:ext uri="{FF2B5EF4-FFF2-40B4-BE49-F238E27FC236}">
                        <a16:creationId xmlns:a16="http://schemas.microsoft.com/office/drawing/2014/main" id="{3F5F9CEC-95C8-A45F-6F03-81A933AFC539}"/>
                      </a:ext>
                    </a:extLst>
                  </xdr:cNvPr>
                  <xdr:cNvSpPr/>
                </xdr:nvSpPr>
                <xdr:spPr>
                  <a:xfrm>
                    <a:off x="13801409" y="7619659"/>
                    <a:ext cx="390147" cy="198429"/>
                  </a:xfrm>
                  <a:custGeom>
                    <a:avLst/>
                    <a:gdLst>
                      <a:gd name="connsiteX0" fmla="*/ 182592 w 390147"/>
                      <a:gd name="connsiteY0" fmla="*/ 198429 h 198429"/>
                      <a:gd name="connsiteX1" fmla="*/ 162686 w 390147"/>
                      <a:gd name="connsiteY1" fmla="*/ 185976 h 198429"/>
                      <a:gd name="connsiteX2" fmla="*/ 162686 w 390147"/>
                      <a:gd name="connsiteY2" fmla="*/ 185976 h 198429"/>
                      <a:gd name="connsiteX3" fmla="*/ 150699 w 390147"/>
                      <a:gd name="connsiteY3" fmla="*/ 168157 h 198429"/>
                      <a:gd name="connsiteX4" fmla="*/ 150699 w 390147"/>
                      <a:gd name="connsiteY4" fmla="*/ 168157 h 198429"/>
                      <a:gd name="connsiteX5" fmla="*/ 154114 w 390147"/>
                      <a:gd name="connsiteY5" fmla="*/ 161196 h 198429"/>
                      <a:gd name="connsiteX6" fmla="*/ 154114 w 390147"/>
                      <a:gd name="connsiteY6" fmla="*/ 161196 h 198429"/>
                      <a:gd name="connsiteX7" fmla="*/ 156729 w 390147"/>
                      <a:gd name="connsiteY7" fmla="*/ 155767 h 198429"/>
                      <a:gd name="connsiteX8" fmla="*/ 156729 w 390147"/>
                      <a:gd name="connsiteY8" fmla="*/ 155767 h 198429"/>
                      <a:gd name="connsiteX9" fmla="*/ 155131 w 390147"/>
                      <a:gd name="connsiteY9" fmla="*/ 145868 h 198429"/>
                      <a:gd name="connsiteX10" fmla="*/ 155131 w 390147"/>
                      <a:gd name="connsiteY10" fmla="*/ 145868 h 198429"/>
                      <a:gd name="connsiteX11" fmla="*/ 159635 w 390147"/>
                      <a:gd name="connsiteY11" fmla="*/ 136991 h 198429"/>
                      <a:gd name="connsiteX12" fmla="*/ 159635 w 390147"/>
                      <a:gd name="connsiteY12" fmla="*/ 136991 h 198429"/>
                      <a:gd name="connsiteX13" fmla="*/ 167481 w 390147"/>
                      <a:gd name="connsiteY13" fmla="*/ 124537 h 198429"/>
                      <a:gd name="connsiteX14" fmla="*/ 167481 w 390147"/>
                      <a:gd name="connsiteY14" fmla="*/ 124537 h 198429"/>
                      <a:gd name="connsiteX15" fmla="*/ 155203 w 390147"/>
                      <a:gd name="connsiteY15" fmla="*/ 115213 h 198429"/>
                      <a:gd name="connsiteX16" fmla="*/ 155203 w 390147"/>
                      <a:gd name="connsiteY16" fmla="*/ 115213 h 198429"/>
                      <a:gd name="connsiteX17" fmla="*/ 149827 w 390147"/>
                      <a:gd name="connsiteY17" fmla="*/ 114702 h 198429"/>
                      <a:gd name="connsiteX18" fmla="*/ 149827 w 390147"/>
                      <a:gd name="connsiteY18" fmla="*/ 114702 h 198429"/>
                      <a:gd name="connsiteX19" fmla="*/ 89457 w 390147"/>
                      <a:gd name="connsiteY19" fmla="*/ 146698 h 198429"/>
                      <a:gd name="connsiteX20" fmla="*/ 89457 w 390147"/>
                      <a:gd name="connsiteY20" fmla="*/ 146698 h 198429"/>
                      <a:gd name="connsiteX21" fmla="*/ 69188 w 390147"/>
                      <a:gd name="connsiteY21" fmla="*/ 155703 h 198429"/>
                      <a:gd name="connsiteX22" fmla="*/ 69188 w 390147"/>
                      <a:gd name="connsiteY22" fmla="*/ 155703 h 198429"/>
                      <a:gd name="connsiteX23" fmla="*/ 42236 w 390147"/>
                      <a:gd name="connsiteY23" fmla="*/ 150850 h 198429"/>
                      <a:gd name="connsiteX24" fmla="*/ 42236 w 390147"/>
                      <a:gd name="connsiteY24" fmla="*/ 150850 h 198429"/>
                      <a:gd name="connsiteX25" fmla="*/ 34753 w 390147"/>
                      <a:gd name="connsiteY25" fmla="*/ 151808 h 198429"/>
                      <a:gd name="connsiteX26" fmla="*/ 34753 w 390147"/>
                      <a:gd name="connsiteY26" fmla="*/ 151808 h 198429"/>
                      <a:gd name="connsiteX27" fmla="*/ 25890 w 390147"/>
                      <a:gd name="connsiteY27" fmla="*/ 152893 h 198429"/>
                      <a:gd name="connsiteX28" fmla="*/ 25890 w 390147"/>
                      <a:gd name="connsiteY28" fmla="*/ 152893 h 198429"/>
                      <a:gd name="connsiteX29" fmla="*/ 1044 w 390147"/>
                      <a:gd name="connsiteY29" fmla="*/ 145804 h 198429"/>
                      <a:gd name="connsiteX30" fmla="*/ 1044 w 390147"/>
                      <a:gd name="connsiteY30" fmla="*/ 145804 h 198429"/>
                      <a:gd name="connsiteX31" fmla="*/ 1044 w 390147"/>
                      <a:gd name="connsiteY31" fmla="*/ 145804 h 198429"/>
                      <a:gd name="connsiteX32" fmla="*/ 245 w 390147"/>
                      <a:gd name="connsiteY32" fmla="*/ 145549 h 198429"/>
                      <a:gd name="connsiteX33" fmla="*/ 245 w 390147"/>
                      <a:gd name="connsiteY33" fmla="*/ 145549 h 198429"/>
                      <a:gd name="connsiteX34" fmla="*/ 27 w 390147"/>
                      <a:gd name="connsiteY34" fmla="*/ 144782 h 198429"/>
                      <a:gd name="connsiteX35" fmla="*/ 27 w 390147"/>
                      <a:gd name="connsiteY35" fmla="*/ 144782 h 198429"/>
                      <a:gd name="connsiteX36" fmla="*/ 11288 w 390147"/>
                      <a:gd name="connsiteY36" fmla="*/ 128433 h 198429"/>
                      <a:gd name="connsiteX37" fmla="*/ 11288 w 390147"/>
                      <a:gd name="connsiteY37" fmla="*/ 128433 h 198429"/>
                      <a:gd name="connsiteX38" fmla="*/ 19061 w 390147"/>
                      <a:gd name="connsiteY38" fmla="*/ 115660 h 198429"/>
                      <a:gd name="connsiteX39" fmla="*/ 19061 w 390147"/>
                      <a:gd name="connsiteY39" fmla="*/ 115660 h 198429"/>
                      <a:gd name="connsiteX40" fmla="*/ 6856 w 390147"/>
                      <a:gd name="connsiteY40" fmla="*/ 93307 h 198429"/>
                      <a:gd name="connsiteX41" fmla="*/ 6856 w 390147"/>
                      <a:gd name="connsiteY41" fmla="*/ 93307 h 198429"/>
                      <a:gd name="connsiteX42" fmla="*/ 1553 w 390147"/>
                      <a:gd name="connsiteY42" fmla="*/ 76383 h 198429"/>
                      <a:gd name="connsiteX43" fmla="*/ 1553 w 390147"/>
                      <a:gd name="connsiteY43" fmla="*/ 76383 h 198429"/>
                      <a:gd name="connsiteX44" fmla="*/ 8309 w 390147"/>
                      <a:gd name="connsiteY44" fmla="*/ 62843 h 198429"/>
                      <a:gd name="connsiteX45" fmla="*/ 8309 w 390147"/>
                      <a:gd name="connsiteY45" fmla="*/ 62843 h 198429"/>
                      <a:gd name="connsiteX46" fmla="*/ 22040 w 390147"/>
                      <a:gd name="connsiteY46" fmla="*/ 28292 h 198429"/>
                      <a:gd name="connsiteX47" fmla="*/ 22040 w 390147"/>
                      <a:gd name="connsiteY47" fmla="*/ 28292 h 198429"/>
                      <a:gd name="connsiteX48" fmla="*/ 26471 w 390147"/>
                      <a:gd name="connsiteY48" fmla="*/ 27526 h 198429"/>
                      <a:gd name="connsiteX49" fmla="*/ 26471 w 390147"/>
                      <a:gd name="connsiteY49" fmla="*/ 27526 h 198429"/>
                      <a:gd name="connsiteX50" fmla="*/ 65628 w 390147"/>
                      <a:gd name="connsiteY50" fmla="*/ 39022 h 198429"/>
                      <a:gd name="connsiteX51" fmla="*/ 65628 w 390147"/>
                      <a:gd name="connsiteY51" fmla="*/ 39022 h 198429"/>
                      <a:gd name="connsiteX52" fmla="*/ 80449 w 390147"/>
                      <a:gd name="connsiteY52" fmla="*/ 33274 h 198429"/>
                      <a:gd name="connsiteX53" fmla="*/ 80449 w 390147"/>
                      <a:gd name="connsiteY53" fmla="*/ 33274 h 198429"/>
                      <a:gd name="connsiteX54" fmla="*/ 142417 w 390147"/>
                      <a:gd name="connsiteY54" fmla="*/ 0 h 198429"/>
                      <a:gd name="connsiteX55" fmla="*/ 142417 w 390147"/>
                      <a:gd name="connsiteY55" fmla="*/ 0 h 198429"/>
                      <a:gd name="connsiteX56" fmla="*/ 150772 w 390147"/>
                      <a:gd name="connsiteY56" fmla="*/ 2618 h 198429"/>
                      <a:gd name="connsiteX57" fmla="*/ 150772 w 390147"/>
                      <a:gd name="connsiteY57" fmla="*/ 2618 h 198429"/>
                      <a:gd name="connsiteX58" fmla="*/ 153387 w 390147"/>
                      <a:gd name="connsiteY58" fmla="*/ 8302 h 198429"/>
                      <a:gd name="connsiteX59" fmla="*/ 153387 w 390147"/>
                      <a:gd name="connsiteY59" fmla="*/ 8302 h 198429"/>
                      <a:gd name="connsiteX60" fmla="*/ 131956 w 390147"/>
                      <a:gd name="connsiteY60" fmla="*/ 52242 h 198429"/>
                      <a:gd name="connsiteX61" fmla="*/ 131956 w 390147"/>
                      <a:gd name="connsiteY61" fmla="*/ 52242 h 198429"/>
                      <a:gd name="connsiteX62" fmla="*/ 132174 w 390147"/>
                      <a:gd name="connsiteY62" fmla="*/ 54669 h 198429"/>
                      <a:gd name="connsiteX63" fmla="*/ 132174 w 390147"/>
                      <a:gd name="connsiteY63" fmla="*/ 54669 h 198429"/>
                      <a:gd name="connsiteX64" fmla="*/ 139076 w 390147"/>
                      <a:gd name="connsiteY64" fmla="*/ 63163 h 198429"/>
                      <a:gd name="connsiteX65" fmla="*/ 139076 w 390147"/>
                      <a:gd name="connsiteY65" fmla="*/ 63163 h 198429"/>
                      <a:gd name="connsiteX66" fmla="*/ 149755 w 390147"/>
                      <a:gd name="connsiteY66" fmla="*/ 60353 h 198429"/>
                      <a:gd name="connsiteX67" fmla="*/ 149755 w 390147"/>
                      <a:gd name="connsiteY67" fmla="*/ 60353 h 198429"/>
                      <a:gd name="connsiteX68" fmla="*/ 151716 w 390147"/>
                      <a:gd name="connsiteY68" fmla="*/ 62269 h 198429"/>
                      <a:gd name="connsiteX69" fmla="*/ 151716 w 390147"/>
                      <a:gd name="connsiteY69" fmla="*/ 62269 h 198429"/>
                      <a:gd name="connsiteX70" fmla="*/ 152733 w 390147"/>
                      <a:gd name="connsiteY70" fmla="*/ 62524 h 198429"/>
                      <a:gd name="connsiteX71" fmla="*/ 152733 w 390147"/>
                      <a:gd name="connsiteY71" fmla="*/ 62524 h 198429"/>
                      <a:gd name="connsiteX72" fmla="*/ 180848 w 390147"/>
                      <a:gd name="connsiteY72" fmla="*/ 57990 h 198429"/>
                      <a:gd name="connsiteX73" fmla="*/ 180848 w 390147"/>
                      <a:gd name="connsiteY73" fmla="*/ 57990 h 198429"/>
                      <a:gd name="connsiteX74" fmla="*/ 195015 w 390147"/>
                      <a:gd name="connsiteY74" fmla="*/ 64696 h 198429"/>
                      <a:gd name="connsiteX75" fmla="*/ 195015 w 390147"/>
                      <a:gd name="connsiteY75" fmla="*/ 64696 h 198429"/>
                      <a:gd name="connsiteX76" fmla="*/ 206711 w 390147"/>
                      <a:gd name="connsiteY76" fmla="*/ 78299 h 198429"/>
                      <a:gd name="connsiteX77" fmla="*/ 206711 w 390147"/>
                      <a:gd name="connsiteY77" fmla="*/ 78299 h 198429"/>
                      <a:gd name="connsiteX78" fmla="*/ 215501 w 390147"/>
                      <a:gd name="connsiteY78" fmla="*/ 73573 h 198429"/>
                      <a:gd name="connsiteX79" fmla="*/ 215501 w 390147"/>
                      <a:gd name="connsiteY79" fmla="*/ 73573 h 198429"/>
                      <a:gd name="connsiteX80" fmla="*/ 218988 w 390147"/>
                      <a:gd name="connsiteY80" fmla="*/ 59842 h 198429"/>
                      <a:gd name="connsiteX81" fmla="*/ 218988 w 390147"/>
                      <a:gd name="connsiteY81" fmla="*/ 59842 h 198429"/>
                      <a:gd name="connsiteX82" fmla="*/ 218698 w 390147"/>
                      <a:gd name="connsiteY82" fmla="*/ 45728 h 198429"/>
                      <a:gd name="connsiteX83" fmla="*/ 218698 w 390147"/>
                      <a:gd name="connsiteY83" fmla="*/ 45728 h 198429"/>
                      <a:gd name="connsiteX84" fmla="*/ 229886 w 390147"/>
                      <a:gd name="connsiteY84" fmla="*/ 22353 h 198429"/>
                      <a:gd name="connsiteX85" fmla="*/ 229886 w 390147"/>
                      <a:gd name="connsiteY85" fmla="*/ 22353 h 198429"/>
                      <a:gd name="connsiteX86" fmla="*/ 239112 w 390147"/>
                      <a:gd name="connsiteY86" fmla="*/ 20565 h 198429"/>
                      <a:gd name="connsiteX87" fmla="*/ 239112 w 390147"/>
                      <a:gd name="connsiteY87" fmla="*/ 20565 h 198429"/>
                      <a:gd name="connsiteX88" fmla="*/ 278487 w 390147"/>
                      <a:gd name="connsiteY88" fmla="*/ 31933 h 198429"/>
                      <a:gd name="connsiteX89" fmla="*/ 278487 w 390147"/>
                      <a:gd name="connsiteY89" fmla="*/ 31933 h 198429"/>
                      <a:gd name="connsiteX90" fmla="*/ 339584 w 390147"/>
                      <a:gd name="connsiteY90" fmla="*/ 42087 h 198429"/>
                      <a:gd name="connsiteX91" fmla="*/ 339584 w 390147"/>
                      <a:gd name="connsiteY91" fmla="*/ 42087 h 198429"/>
                      <a:gd name="connsiteX92" fmla="*/ 371840 w 390147"/>
                      <a:gd name="connsiteY92" fmla="*/ 38319 h 198429"/>
                      <a:gd name="connsiteX93" fmla="*/ 371840 w 390147"/>
                      <a:gd name="connsiteY93" fmla="*/ 38319 h 198429"/>
                      <a:gd name="connsiteX94" fmla="*/ 372930 w 390147"/>
                      <a:gd name="connsiteY94" fmla="*/ 38894 h 198429"/>
                      <a:gd name="connsiteX95" fmla="*/ 372930 w 390147"/>
                      <a:gd name="connsiteY95" fmla="*/ 38894 h 198429"/>
                      <a:gd name="connsiteX96" fmla="*/ 390147 w 390147"/>
                      <a:gd name="connsiteY96" fmla="*/ 130796 h 198429"/>
                      <a:gd name="connsiteX97" fmla="*/ 390147 w 390147"/>
                      <a:gd name="connsiteY97" fmla="*/ 130796 h 198429"/>
                      <a:gd name="connsiteX98" fmla="*/ 390147 w 390147"/>
                      <a:gd name="connsiteY98" fmla="*/ 131179 h 198429"/>
                      <a:gd name="connsiteX99" fmla="*/ 390147 w 390147"/>
                      <a:gd name="connsiteY99" fmla="*/ 131179 h 198429"/>
                      <a:gd name="connsiteX100" fmla="*/ 389639 w 390147"/>
                      <a:gd name="connsiteY100" fmla="*/ 131882 h 198429"/>
                      <a:gd name="connsiteX101" fmla="*/ 389639 w 390147"/>
                      <a:gd name="connsiteY101" fmla="*/ 131882 h 198429"/>
                      <a:gd name="connsiteX102" fmla="*/ 388694 w 390147"/>
                      <a:gd name="connsiteY102" fmla="*/ 131754 h 198429"/>
                      <a:gd name="connsiteX103" fmla="*/ 388694 w 390147"/>
                      <a:gd name="connsiteY103" fmla="*/ 131754 h 198429"/>
                      <a:gd name="connsiteX104" fmla="*/ 352152 w 390147"/>
                      <a:gd name="connsiteY104" fmla="*/ 120450 h 198429"/>
                      <a:gd name="connsiteX105" fmla="*/ 352152 w 390147"/>
                      <a:gd name="connsiteY105" fmla="*/ 120450 h 198429"/>
                      <a:gd name="connsiteX106" fmla="*/ 329050 w 390147"/>
                      <a:gd name="connsiteY106" fmla="*/ 124537 h 198429"/>
                      <a:gd name="connsiteX107" fmla="*/ 329050 w 390147"/>
                      <a:gd name="connsiteY107" fmla="*/ 124537 h 198429"/>
                      <a:gd name="connsiteX108" fmla="*/ 319824 w 390147"/>
                      <a:gd name="connsiteY108" fmla="*/ 132009 h 198429"/>
                      <a:gd name="connsiteX109" fmla="*/ 319824 w 390147"/>
                      <a:gd name="connsiteY109" fmla="*/ 132009 h 198429"/>
                      <a:gd name="connsiteX110" fmla="*/ 248048 w 390147"/>
                      <a:gd name="connsiteY110" fmla="*/ 156406 h 198429"/>
                      <a:gd name="connsiteX111" fmla="*/ 248048 w 390147"/>
                      <a:gd name="connsiteY111" fmla="*/ 156406 h 198429"/>
                      <a:gd name="connsiteX112" fmla="*/ 197339 w 390147"/>
                      <a:gd name="connsiteY112" fmla="*/ 191596 h 198429"/>
                      <a:gd name="connsiteX113" fmla="*/ 197339 w 390147"/>
                      <a:gd name="connsiteY113" fmla="*/ 191596 h 198429"/>
                      <a:gd name="connsiteX114" fmla="*/ 182592 w 390147"/>
                      <a:gd name="connsiteY114" fmla="*/ 198429 h 198429"/>
                      <a:gd name="connsiteX115" fmla="*/ 182592 w 390147"/>
                      <a:gd name="connsiteY115" fmla="*/ 198429 h 198429"/>
                      <a:gd name="connsiteX116" fmla="*/ 182592 w 390147"/>
                      <a:gd name="connsiteY116" fmla="*/ 198429 h 198429"/>
                      <a:gd name="connsiteX117" fmla="*/ 182592 w 390147"/>
                      <a:gd name="connsiteY117" fmla="*/ 198429 h 198429"/>
                      <a:gd name="connsiteX118" fmla="*/ 155567 w 390147"/>
                      <a:gd name="connsiteY118" fmla="*/ 113744 h 198429"/>
                      <a:gd name="connsiteX119" fmla="*/ 169224 w 390147"/>
                      <a:gd name="connsiteY119" fmla="*/ 124601 h 198429"/>
                      <a:gd name="connsiteX120" fmla="*/ 169224 w 390147"/>
                      <a:gd name="connsiteY120" fmla="*/ 124601 h 198429"/>
                      <a:gd name="connsiteX121" fmla="*/ 160870 w 390147"/>
                      <a:gd name="connsiteY121" fmla="*/ 138204 h 198429"/>
                      <a:gd name="connsiteX122" fmla="*/ 160870 w 390147"/>
                      <a:gd name="connsiteY122" fmla="*/ 138204 h 198429"/>
                      <a:gd name="connsiteX123" fmla="*/ 156874 w 390147"/>
                      <a:gd name="connsiteY123" fmla="*/ 145932 h 198429"/>
                      <a:gd name="connsiteX124" fmla="*/ 156874 w 390147"/>
                      <a:gd name="connsiteY124" fmla="*/ 145932 h 198429"/>
                      <a:gd name="connsiteX125" fmla="*/ 158473 w 390147"/>
                      <a:gd name="connsiteY125" fmla="*/ 155831 h 198429"/>
                      <a:gd name="connsiteX126" fmla="*/ 158473 w 390147"/>
                      <a:gd name="connsiteY126" fmla="*/ 155831 h 198429"/>
                      <a:gd name="connsiteX127" fmla="*/ 155349 w 390147"/>
                      <a:gd name="connsiteY127" fmla="*/ 162409 h 198429"/>
                      <a:gd name="connsiteX128" fmla="*/ 155349 w 390147"/>
                      <a:gd name="connsiteY128" fmla="*/ 162409 h 198429"/>
                      <a:gd name="connsiteX129" fmla="*/ 152443 w 390147"/>
                      <a:gd name="connsiteY129" fmla="*/ 168221 h 198429"/>
                      <a:gd name="connsiteX130" fmla="*/ 152443 w 390147"/>
                      <a:gd name="connsiteY130" fmla="*/ 168221 h 198429"/>
                      <a:gd name="connsiteX131" fmla="*/ 163921 w 390147"/>
                      <a:gd name="connsiteY131" fmla="*/ 184890 h 198429"/>
                      <a:gd name="connsiteX132" fmla="*/ 163921 w 390147"/>
                      <a:gd name="connsiteY132" fmla="*/ 184890 h 198429"/>
                      <a:gd name="connsiteX133" fmla="*/ 182592 w 390147"/>
                      <a:gd name="connsiteY133" fmla="*/ 196833 h 198429"/>
                      <a:gd name="connsiteX134" fmla="*/ 182592 w 390147"/>
                      <a:gd name="connsiteY134" fmla="*/ 196833 h 198429"/>
                      <a:gd name="connsiteX135" fmla="*/ 195668 w 390147"/>
                      <a:gd name="connsiteY135" fmla="*/ 190765 h 198429"/>
                      <a:gd name="connsiteX136" fmla="*/ 195668 w 390147"/>
                      <a:gd name="connsiteY136" fmla="*/ 190765 h 198429"/>
                      <a:gd name="connsiteX137" fmla="*/ 247612 w 390147"/>
                      <a:gd name="connsiteY137" fmla="*/ 155129 h 198429"/>
                      <a:gd name="connsiteX138" fmla="*/ 247612 w 390147"/>
                      <a:gd name="connsiteY138" fmla="*/ 155129 h 198429"/>
                      <a:gd name="connsiteX139" fmla="*/ 295778 w 390147"/>
                      <a:gd name="connsiteY139" fmla="*/ 147209 h 198429"/>
                      <a:gd name="connsiteX140" fmla="*/ 295778 w 390147"/>
                      <a:gd name="connsiteY140" fmla="*/ 147209 h 198429"/>
                      <a:gd name="connsiteX141" fmla="*/ 317572 w 390147"/>
                      <a:gd name="connsiteY141" fmla="*/ 132329 h 198429"/>
                      <a:gd name="connsiteX142" fmla="*/ 317572 w 390147"/>
                      <a:gd name="connsiteY142" fmla="*/ 132329 h 198429"/>
                      <a:gd name="connsiteX143" fmla="*/ 351716 w 390147"/>
                      <a:gd name="connsiteY143" fmla="*/ 119173 h 198429"/>
                      <a:gd name="connsiteX144" fmla="*/ 351716 w 390147"/>
                      <a:gd name="connsiteY144" fmla="*/ 119173 h 198429"/>
                      <a:gd name="connsiteX145" fmla="*/ 387968 w 390147"/>
                      <a:gd name="connsiteY145" fmla="*/ 129774 h 198429"/>
                      <a:gd name="connsiteX146" fmla="*/ 387968 w 390147"/>
                      <a:gd name="connsiteY146" fmla="*/ 129774 h 198429"/>
                      <a:gd name="connsiteX147" fmla="*/ 371041 w 390147"/>
                      <a:gd name="connsiteY147" fmla="*/ 40363 h 198429"/>
                      <a:gd name="connsiteX148" fmla="*/ 371041 w 390147"/>
                      <a:gd name="connsiteY148" fmla="*/ 40363 h 198429"/>
                      <a:gd name="connsiteX149" fmla="*/ 339221 w 390147"/>
                      <a:gd name="connsiteY149" fmla="*/ 44003 h 198429"/>
                      <a:gd name="connsiteX150" fmla="*/ 339221 w 390147"/>
                      <a:gd name="connsiteY150" fmla="*/ 44003 h 198429"/>
                      <a:gd name="connsiteX151" fmla="*/ 278124 w 390147"/>
                      <a:gd name="connsiteY151" fmla="*/ 33785 h 198429"/>
                      <a:gd name="connsiteX152" fmla="*/ 278124 w 390147"/>
                      <a:gd name="connsiteY152" fmla="*/ 33785 h 198429"/>
                      <a:gd name="connsiteX153" fmla="*/ 238749 w 390147"/>
                      <a:gd name="connsiteY153" fmla="*/ 22417 h 198429"/>
                      <a:gd name="connsiteX154" fmla="*/ 238749 w 390147"/>
                      <a:gd name="connsiteY154" fmla="*/ 22417 h 198429"/>
                      <a:gd name="connsiteX155" fmla="*/ 230249 w 390147"/>
                      <a:gd name="connsiteY155" fmla="*/ 24077 h 198429"/>
                      <a:gd name="connsiteX156" fmla="*/ 230249 w 390147"/>
                      <a:gd name="connsiteY156" fmla="*/ 24077 h 198429"/>
                      <a:gd name="connsiteX157" fmla="*/ 220223 w 390147"/>
                      <a:gd name="connsiteY157" fmla="*/ 45983 h 198429"/>
                      <a:gd name="connsiteX158" fmla="*/ 220223 w 390147"/>
                      <a:gd name="connsiteY158" fmla="*/ 45983 h 198429"/>
                      <a:gd name="connsiteX159" fmla="*/ 220514 w 390147"/>
                      <a:gd name="connsiteY159" fmla="*/ 60097 h 198429"/>
                      <a:gd name="connsiteX160" fmla="*/ 220514 w 390147"/>
                      <a:gd name="connsiteY160" fmla="*/ 60097 h 198429"/>
                      <a:gd name="connsiteX161" fmla="*/ 216518 w 390147"/>
                      <a:gd name="connsiteY161" fmla="*/ 74914 h 198429"/>
                      <a:gd name="connsiteX162" fmla="*/ 216518 w 390147"/>
                      <a:gd name="connsiteY162" fmla="*/ 74914 h 198429"/>
                      <a:gd name="connsiteX163" fmla="*/ 206420 w 390147"/>
                      <a:gd name="connsiteY163" fmla="*/ 80087 h 198429"/>
                      <a:gd name="connsiteX164" fmla="*/ 206420 w 390147"/>
                      <a:gd name="connsiteY164" fmla="*/ 80087 h 198429"/>
                      <a:gd name="connsiteX165" fmla="*/ 193053 w 390147"/>
                      <a:gd name="connsiteY165" fmla="*/ 65526 h 198429"/>
                      <a:gd name="connsiteX166" fmla="*/ 193053 w 390147"/>
                      <a:gd name="connsiteY166" fmla="*/ 65526 h 198429"/>
                      <a:gd name="connsiteX167" fmla="*/ 180558 w 390147"/>
                      <a:gd name="connsiteY167" fmla="*/ 59778 h 198429"/>
                      <a:gd name="connsiteX168" fmla="*/ 180558 w 390147"/>
                      <a:gd name="connsiteY168" fmla="*/ 59778 h 198429"/>
                      <a:gd name="connsiteX169" fmla="*/ 152443 w 390147"/>
                      <a:gd name="connsiteY169" fmla="*/ 64312 h 198429"/>
                      <a:gd name="connsiteX170" fmla="*/ 152443 w 390147"/>
                      <a:gd name="connsiteY170" fmla="*/ 64312 h 198429"/>
                      <a:gd name="connsiteX171" fmla="*/ 149610 w 390147"/>
                      <a:gd name="connsiteY171" fmla="*/ 62460 h 198429"/>
                      <a:gd name="connsiteX172" fmla="*/ 149610 w 390147"/>
                      <a:gd name="connsiteY172" fmla="*/ 62460 h 198429"/>
                      <a:gd name="connsiteX173" fmla="*/ 149464 w 390147"/>
                      <a:gd name="connsiteY173" fmla="*/ 62141 h 198429"/>
                      <a:gd name="connsiteX174" fmla="*/ 149464 w 390147"/>
                      <a:gd name="connsiteY174" fmla="*/ 62141 h 198429"/>
                      <a:gd name="connsiteX175" fmla="*/ 138785 w 390147"/>
                      <a:gd name="connsiteY175" fmla="*/ 64951 h 198429"/>
                      <a:gd name="connsiteX176" fmla="*/ 138785 w 390147"/>
                      <a:gd name="connsiteY176" fmla="*/ 64951 h 198429"/>
                      <a:gd name="connsiteX177" fmla="*/ 130140 w 390147"/>
                      <a:gd name="connsiteY177" fmla="*/ 55052 h 198429"/>
                      <a:gd name="connsiteX178" fmla="*/ 130140 w 390147"/>
                      <a:gd name="connsiteY178" fmla="*/ 55052 h 198429"/>
                      <a:gd name="connsiteX179" fmla="*/ 129922 w 390147"/>
                      <a:gd name="connsiteY179" fmla="*/ 52433 h 198429"/>
                      <a:gd name="connsiteX180" fmla="*/ 129922 w 390147"/>
                      <a:gd name="connsiteY180" fmla="*/ 52433 h 198429"/>
                      <a:gd name="connsiteX181" fmla="*/ 151426 w 390147"/>
                      <a:gd name="connsiteY181" fmla="*/ 8494 h 198429"/>
                      <a:gd name="connsiteX182" fmla="*/ 151426 w 390147"/>
                      <a:gd name="connsiteY182" fmla="*/ 8494 h 198429"/>
                      <a:gd name="connsiteX183" fmla="*/ 149319 w 390147"/>
                      <a:gd name="connsiteY183" fmla="*/ 3960 h 198429"/>
                      <a:gd name="connsiteX184" fmla="*/ 149319 w 390147"/>
                      <a:gd name="connsiteY184" fmla="*/ 3960 h 198429"/>
                      <a:gd name="connsiteX185" fmla="*/ 142272 w 390147"/>
                      <a:gd name="connsiteY185" fmla="*/ 1788 h 198429"/>
                      <a:gd name="connsiteX186" fmla="*/ 142272 w 390147"/>
                      <a:gd name="connsiteY186" fmla="*/ 1788 h 198429"/>
                      <a:gd name="connsiteX187" fmla="*/ 81611 w 390147"/>
                      <a:gd name="connsiteY187" fmla="*/ 34551 h 198429"/>
                      <a:gd name="connsiteX188" fmla="*/ 81611 w 390147"/>
                      <a:gd name="connsiteY188" fmla="*/ 34551 h 198429"/>
                      <a:gd name="connsiteX189" fmla="*/ 65483 w 390147"/>
                      <a:gd name="connsiteY189" fmla="*/ 40746 h 198429"/>
                      <a:gd name="connsiteX190" fmla="*/ 65483 w 390147"/>
                      <a:gd name="connsiteY190" fmla="*/ 40746 h 198429"/>
                      <a:gd name="connsiteX191" fmla="*/ 26326 w 390147"/>
                      <a:gd name="connsiteY191" fmla="*/ 29250 h 198429"/>
                      <a:gd name="connsiteX192" fmla="*/ 26326 w 390147"/>
                      <a:gd name="connsiteY192" fmla="*/ 29250 h 198429"/>
                      <a:gd name="connsiteX193" fmla="*/ 22693 w 390147"/>
                      <a:gd name="connsiteY193" fmla="*/ 29889 h 198429"/>
                      <a:gd name="connsiteX194" fmla="*/ 22693 w 390147"/>
                      <a:gd name="connsiteY194" fmla="*/ 29889 h 198429"/>
                      <a:gd name="connsiteX195" fmla="*/ 9544 w 390147"/>
                      <a:gd name="connsiteY195" fmla="*/ 64121 h 198429"/>
                      <a:gd name="connsiteX196" fmla="*/ 9544 w 390147"/>
                      <a:gd name="connsiteY196" fmla="*/ 64121 h 198429"/>
                      <a:gd name="connsiteX197" fmla="*/ 3369 w 390147"/>
                      <a:gd name="connsiteY197" fmla="*/ 76511 h 198429"/>
                      <a:gd name="connsiteX198" fmla="*/ 3369 w 390147"/>
                      <a:gd name="connsiteY198" fmla="*/ 76511 h 198429"/>
                      <a:gd name="connsiteX199" fmla="*/ 8527 w 390147"/>
                      <a:gd name="connsiteY199" fmla="*/ 92732 h 198429"/>
                      <a:gd name="connsiteX200" fmla="*/ 8527 w 390147"/>
                      <a:gd name="connsiteY200" fmla="*/ 92732 h 198429"/>
                      <a:gd name="connsiteX201" fmla="*/ 20877 w 390147"/>
                      <a:gd name="connsiteY201" fmla="*/ 115724 h 198429"/>
                      <a:gd name="connsiteX202" fmla="*/ 20877 w 390147"/>
                      <a:gd name="connsiteY202" fmla="*/ 115724 h 198429"/>
                      <a:gd name="connsiteX203" fmla="*/ 12595 w 390147"/>
                      <a:gd name="connsiteY203" fmla="*/ 129583 h 198429"/>
                      <a:gd name="connsiteX204" fmla="*/ 12595 w 390147"/>
                      <a:gd name="connsiteY204" fmla="*/ 129583 h 198429"/>
                      <a:gd name="connsiteX205" fmla="*/ 2061 w 390147"/>
                      <a:gd name="connsiteY205" fmla="*/ 144335 h 198429"/>
                      <a:gd name="connsiteX206" fmla="*/ 2061 w 390147"/>
                      <a:gd name="connsiteY206" fmla="*/ 144335 h 198429"/>
                      <a:gd name="connsiteX207" fmla="*/ 25890 w 390147"/>
                      <a:gd name="connsiteY207" fmla="*/ 151361 h 198429"/>
                      <a:gd name="connsiteX208" fmla="*/ 25890 w 390147"/>
                      <a:gd name="connsiteY208" fmla="*/ 151361 h 198429"/>
                      <a:gd name="connsiteX209" fmla="*/ 34317 w 390147"/>
                      <a:gd name="connsiteY209" fmla="*/ 150339 h 198429"/>
                      <a:gd name="connsiteX210" fmla="*/ 34317 w 390147"/>
                      <a:gd name="connsiteY210" fmla="*/ 150339 h 198429"/>
                      <a:gd name="connsiteX211" fmla="*/ 42308 w 390147"/>
                      <a:gd name="connsiteY211" fmla="*/ 149381 h 198429"/>
                      <a:gd name="connsiteX212" fmla="*/ 42308 w 390147"/>
                      <a:gd name="connsiteY212" fmla="*/ 149381 h 198429"/>
                      <a:gd name="connsiteX213" fmla="*/ 69261 w 390147"/>
                      <a:gd name="connsiteY213" fmla="*/ 154298 h 198429"/>
                      <a:gd name="connsiteX214" fmla="*/ 69261 w 390147"/>
                      <a:gd name="connsiteY214" fmla="*/ 154298 h 198429"/>
                      <a:gd name="connsiteX215" fmla="*/ 88295 w 390147"/>
                      <a:gd name="connsiteY215" fmla="*/ 145804 h 198429"/>
                      <a:gd name="connsiteX216" fmla="*/ 88295 w 390147"/>
                      <a:gd name="connsiteY216" fmla="*/ 145804 h 198429"/>
                      <a:gd name="connsiteX217" fmla="*/ 149973 w 390147"/>
                      <a:gd name="connsiteY217" fmla="*/ 113297 h 198429"/>
                      <a:gd name="connsiteX218" fmla="*/ 149973 w 390147"/>
                      <a:gd name="connsiteY218" fmla="*/ 113297 h 198429"/>
                      <a:gd name="connsiteX219" fmla="*/ 155567 w 390147"/>
                      <a:gd name="connsiteY219" fmla="*/ 113744 h 198429"/>
                      <a:gd name="connsiteX220" fmla="*/ 155567 w 390147"/>
                      <a:gd name="connsiteY220" fmla="*/ 113744 h 198429"/>
                      <a:gd name="connsiteX221" fmla="*/ 370750 w 390147"/>
                      <a:gd name="connsiteY221" fmla="*/ 39533 h 198429"/>
                      <a:gd name="connsiteX222" fmla="*/ 371622 w 390147"/>
                      <a:gd name="connsiteY222" fmla="*/ 39341 h 198429"/>
                      <a:gd name="connsiteX223" fmla="*/ 370750 w 390147"/>
                      <a:gd name="connsiteY223" fmla="*/ 39533 h 198429"/>
                      <a:gd name="connsiteX224" fmla="*/ 370750 w 390147"/>
                      <a:gd name="connsiteY224" fmla="*/ 39533 h 1984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Lst>
                    <a:rect l="l" t="t" r="r" b="b"/>
                    <a:pathLst>
                      <a:path w="390147" h="198429">
                        <a:moveTo>
                          <a:pt x="182592" y="198429"/>
                        </a:moveTo>
                        <a:cubicBezTo>
                          <a:pt x="173365" y="198365"/>
                          <a:pt x="167408" y="190063"/>
                          <a:pt x="162686" y="185976"/>
                        </a:cubicBezTo>
                        <a:lnTo>
                          <a:pt x="162686" y="185976"/>
                        </a:lnTo>
                        <a:cubicBezTo>
                          <a:pt x="157528" y="181377"/>
                          <a:pt x="150772" y="174735"/>
                          <a:pt x="150699" y="168157"/>
                        </a:cubicBezTo>
                        <a:lnTo>
                          <a:pt x="150699" y="168157"/>
                        </a:lnTo>
                        <a:cubicBezTo>
                          <a:pt x="150699" y="165730"/>
                          <a:pt x="151716" y="163303"/>
                          <a:pt x="154114" y="161196"/>
                        </a:cubicBezTo>
                        <a:lnTo>
                          <a:pt x="154114" y="161196"/>
                        </a:lnTo>
                        <a:cubicBezTo>
                          <a:pt x="156148" y="159344"/>
                          <a:pt x="156729" y="157683"/>
                          <a:pt x="156729" y="155767"/>
                        </a:cubicBezTo>
                        <a:lnTo>
                          <a:pt x="156729" y="155767"/>
                        </a:lnTo>
                        <a:cubicBezTo>
                          <a:pt x="156729" y="152830"/>
                          <a:pt x="155131" y="149572"/>
                          <a:pt x="155131" y="145868"/>
                        </a:cubicBezTo>
                        <a:lnTo>
                          <a:pt x="155131" y="145868"/>
                        </a:lnTo>
                        <a:cubicBezTo>
                          <a:pt x="155131" y="143058"/>
                          <a:pt x="156148" y="139993"/>
                          <a:pt x="159635" y="136991"/>
                        </a:cubicBezTo>
                        <a:lnTo>
                          <a:pt x="159635" y="136991"/>
                        </a:lnTo>
                        <a:cubicBezTo>
                          <a:pt x="164502" y="132712"/>
                          <a:pt x="167481" y="128178"/>
                          <a:pt x="167481" y="124537"/>
                        </a:cubicBezTo>
                        <a:lnTo>
                          <a:pt x="167481" y="124537"/>
                        </a:lnTo>
                        <a:cubicBezTo>
                          <a:pt x="167481" y="120578"/>
                          <a:pt x="164284" y="117193"/>
                          <a:pt x="155203" y="115213"/>
                        </a:cubicBezTo>
                        <a:lnTo>
                          <a:pt x="155203" y="115213"/>
                        </a:lnTo>
                        <a:cubicBezTo>
                          <a:pt x="153533" y="114830"/>
                          <a:pt x="151716" y="114702"/>
                          <a:pt x="149827" y="114702"/>
                        </a:cubicBezTo>
                        <a:lnTo>
                          <a:pt x="149827" y="114702"/>
                        </a:lnTo>
                        <a:cubicBezTo>
                          <a:pt x="132973" y="114638"/>
                          <a:pt x="109435" y="129072"/>
                          <a:pt x="89457" y="146698"/>
                        </a:cubicBezTo>
                        <a:lnTo>
                          <a:pt x="89457" y="146698"/>
                        </a:lnTo>
                        <a:cubicBezTo>
                          <a:pt x="81684" y="153468"/>
                          <a:pt x="75218" y="155703"/>
                          <a:pt x="69188" y="155703"/>
                        </a:cubicBezTo>
                        <a:lnTo>
                          <a:pt x="69188" y="155703"/>
                        </a:lnTo>
                        <a:cubicBezTo>
                          <a:pt x="59889" y="155640"/>
                          <a:pt x="52189" y="150786"/>
                          <a:pt x="42236" y="150850"/>
                        </a:cubicBezTo>
                        <a:lnTo>
                          <a:pt x="42236" y="150850"/>
                        </a:lnTo>
                        <a:cubicBezTo>
                          <a:pt x="39911" y="150850"/>
                          <a:pt x="37441" y="151105"/>
                          <a:pt x="34753" y="151808"/>
                        </a:cubicBezTo>
                        <a:lnTo>
                          <a:pt x="34753" y="151808"/>
                        </a:lnTo>
                        <a:cubicBezTo>
                          <a:pt x="31484" y="152574"/>
                          <a:pt x="28578" y="152893"/>
                          <a:pt x="25890" y="152893"/>
                        </a:cubicBezTo>
                        <a:lnTo>
                          <a:pt x="25890" y="152893"/>
                        </a:lnTo>
                        <a:cubicBezTo>
                          <a:pt x="13177" y="152830"/>
                          <a:pt x="5984" y="145677"/>
                          <a:pt x="1044" y="145804"/>
                        </a:cubicBezTo>
                        <a:lnTo>
                          <a:pt x="1044" y="145804"/>
                        </a:lnTo>
                        <a:lnTo>
                          <a:pt x="1044" y="145804"/>
                        </a:lnTo>
                        <a:cubicBezTo>
                          <a:pt x="754" y="145868"/>
                          <a:pt x="463" y="145804"/>
                          <a:pt x="245" y="145549"/>
                        </a:cubicBezTo>
                        <a:lnTo>
                          <a:pt x="245" y="145549"/>
                        </a:lnTo>
                        <a:cubicBezTo>
                          <a:pt x="27" y="145357"/>
                          <a:pt x="-45" y="145038"/>
                          <a:pt x="27" y="144782"/>
                        </a:cubicBezTo>
                        <a:lnTo>
                          <a:pt x="27" y="144782"/>
                        </a:lnTo>
                        <a:cubicBezTo>
                          <a:pt x="1408" y="140057"/>
                          <a:pt x="4604" y="134309"/>
                          <a:pt x="11288" y="128433"/>
                        </a:cubicBezTo>
                        <a:lnTo>
                          <a:pt x="11288" y="128433"/>
                        </a:lnTo>
                        <a:cubicBezTo>
                          <a:pt x="17027" y="123324"/>
                          <a:pt x="18988" y="119300"/>
                          <a:pt x="19061" y="115660"/>
                        </a:cubicBezTo>
                        <a:lnTo>
                          <a:pt x="19061" y="115660"/>
                        </a:lnTo>
                        <a:cubicBezTo>
                          <a:pt x="19134" y="108826"/>
                          <a:pt x="11796" y="102568"/>
                          <a:pt x="6856" y="93307"/>
                        </a:cubicBezTo>
                        <a:lnTo>
                          <a:pt x="6856" y="93307"/>
                        </a:lnTo>
                        <a:cubicBezTo>
                          <a:pt x="3369" y="86601"/>
                          <a:pt x="1553" y="81173"/>
                          <a:pt x="1553" y="76383"/>
                        </a:cubicBezTo>
                        <a:lnTo>
                          <a:pt x="1553" y="76383"/>
                        </a:lnTo>
                        <a:cubicBezTo>
                          <a:pt x="1553" y="71146"/>
                          <a:pt x="3805" y="66739"/>
                          <a:pt x="8309" y="62843"/>
                        </a:cubicBezTo>
                        <a:lnTo>
                          <a:pt x="8309" y="62843"/>
                        </a:lnTo>
                        <a:cubicBezTo>
                          <a:pt x="16228" y="56457"/>
                          <a:pt x="7147" y="34360"/>
                          <a:pt x="22040" y="28292"/>
                        </a:cubicBezTo>
                        <a:lnTo>
                          <a:pt x="22040" y="28292"/>
                        </a:lnTo>
                        <a:cubicBezTo>
                          <a:pt x="23420" y="27717"/>
                          <a:pt x="24945" y="27526"/>
                          <a:pt x="26471" y="27526"/>
                        </a:cubicBezTo>
                        <a:lnTo>
                          <a:pt x="26471" y="27526"/>
                        </a:lnTo>
                        <a:cubicBezTo>
                          <a:pt x="37586" y="27654"/>
                          <a:pt x="51898" y="39085"/>
                          <a:pt x="65628" y="39022"/>
                        </a:cubicBezTo>
                        <a:lnTo>
                          <a:pt x="65628" y="39022"/>
                        </a:lnTo>
                        <a:cubicBezTo>
                          <a:pt x="70714" y="39022"/>
                          <a:pt x="75654" y="37553"/>
                          <a:pt x="80449" y="33274"/>
                        </a:cubicBezTo>
                        <a:lnTo>
                          <a:pt x="80449" y="33274"/>
                        </a:lnTo>
                        <a:cubicBezTo>
                          <a:pt x="97376" y="18457"/>
                          <a:pt x="125999" y="64"/>
                          <a:pt x="142417" y="0"/>
                        </a:cubicBezTo>
                        <a:lnTo>
                          <a:pt x="142417" y="0"/>
                        </a:lnTo>
                        <a:cubicBezTo>
                          <a:pt x="145759" y="0"/>
                          <a:pt x="148665" y="766"/>
                          <a:pt x="150772" y="2618"/>
                        </a:cubicBezTo>
                        <a:lnTo>
                          <a:pt x="150772" y="2618"/>
                        </a:lnTo>
                        <a:cubicBezTo>
                          <a:pt x="152588" y="4215"/>
                          <a:pt x="153387" y="6195"/>
                          <a:pt x="153387" y="8302"/>
                        </a:cubicBezTo>
                        <a:lnTo>
                          <a:pt x="153387" y="8302"/>
                        </a:lnTo>
                        <a:cubicBezTo>
                          <a:pt x="153169" y="19734"/>
                          <a:pt x="131811" y="37233"/>
                          <a:pt x="131956" y="52242"/>
                        </a:cubicBezTo>
                        <a:lnTo>
                          <a:pt x="131956" y="52242"/>
                        </a:lnTo>
                        <a:cubicBezTo>
                          <a:pt x="131956" y="53072"/>
                          <a:pt x="132029" y="53838"/>
                          <a:pt x="132174" y="54669"/>
                        </a:cubicBezTo>
                        <a:lnTo>
                          <a:pt x="132174" y="54669"/>
                        </a:lnTo>
                        <a:cubicBezTo>
                          <a:pt x="133409" y="61758"/>
                          <a:pt x="136097" y="63163"/>
                          <a:pt x="139076" y="63163"/>
                        </a:cubicBezTo>
                        <a:lnTo>
                          <a:pt x="139076" y="63163"/>
                        </a:lnTo>
                        <a:cubicBezTo>
                          <a:pt x="142853" y="63227"/>
                          <a:pt x="147140" y="60480"/>
                          <a:pt x="149755" y="60353"/>
                        </a:cubicBezTo>
                        <a:lnTo>
                          <a:pt x="149755" y="60353"/>
                        </a:lnTo>
                        <a:cubicBezTo>
                          <a:pt x="150844" y="60353"/>
                          <a:pt x="151716" y="61247"/>
                          <a:pt x="151716" y="62269"/>
                        </a:cubicBezTo>
                        <a:lnTo>
                          <a:pt x="151716" y="62269"/>
                        </a:lnTo>
                        <a:cubicBezTo>
                          <a:pt x="151716" y="62396"/>
                          <a:pt x="151716" y="62396"/>
                          <a:pt x="152733" y="62524"/>
                        </a:cubicBezTo>
                        <a:lnTo>
                          <a:pt x="152733" y="62524"/>
                        </a:lnTo>
                        <a:cubicBezTo>
                          <a:pt x="157165" y="62588"/>
                          <a:pt x="170242" y="57990"/>
                          <a:pt x="180848" y="57990"/>
                        </a:cubicBezTo>
                        <a:lnTo>
                          <a:pt x="180848" y="57990"/>
                        </a:lnTo>
                        <a:cubicBezTo>
                          <a:pt x="186878" y="57990"/>
                          <a:pt x="192545" y="59586"/>
                          <a:pt x="195015" y="64696"/>
                        </a:cubicBezTo>
                        <a:lnTo>
                          <a:pt x="195015" y="64696"/>
                        </a:lnTo>
                        <a:cubicBezTo>
                          <a:pt x="199591" y="74148"/>
                          <a:pt x="203151" y="78426"/>
                          <a:pt x="206711" y="78299"/>
                        </a:cubicBezTo>
                        <a:lnTo>
                          <a:pt x="206711" y="78299"/>
                        </a:lnTo>
                        <a:cubicBezTo>
                          <a:pt x="208890" y="78299"/>
                          <a:pt x="211796" y="76830"/>
                          <a:pt x="215501" y="73573"/>
                        </a:cubicBezTo>
                        <a:lnTo>
                          <a:pt x="215501" y="73573"/>
                        </a:lnTo>
                        <a:cubicBezTo>
                          <a:pt x="218262" y="71146"/>
                          <a:pt x="219061" y="66037"/>
                          <a:pt x="218988" y="59842"/>
                        </a:cubicBezTo>
                        <a:lnTo>
                          <a:pt x="218988" y="59842"/>
                        </a:lnTo>
                        <a:cubicBezTo>
                          <a:pt x="218988" y="55435"/>
                          <a:pt x="218698" y="50517"/>
                          <a:pt x="218698" y="45728"/>
                        </a:cubicBezTo>
                        <a:lnTo>
                          <a:pt x="218698" y="45728"/>
                        </a:lnTo>
                        <a:cubicBezTo>
                          <a:pt x="218698" y="35765"/>
                          <a:pt x="220151" y="25865"/>
                          <a:pt x="229886" y="22353"/>
                        </a:cubicBezTo>
                        <a:lnTo>
                          <a:pt x="229886" y="22353"/>
                        </a:lnTo>
                        <a:cubicBezTo>
                          <a:pt x="233373" y="21076"/>
                          <a:pt x="236351" y="20565"/>
                          <a:pt x="239112" y="20565"/>
                        </a:cubicBezTo>
                        <a:lnTo>
                          <a:pt x="239112" y="20565"/>
                        </a:lnTo>
                        <a:cubicBezTo>
                          <a:pt x="252261" y="20756"/>
                          <a:pt x="257710" y="31997"/>
                          <a:pt x="278487" y="31933"/>
                        </a:cubicBezTo>
                        <a:lnTo>
                          <a:pt x="278487" y="31933"/>
                        </a:lnTo>
                        <a:cubicBezTo>
                          <a:pt x="304495" y="31997"/>
                          <a:pt x="317935" y="42151"/>
                          <a:pt x="339584" y="42087"/>
                        </a:cubicBezTo>
                        <a:lnTo>
                          <a:pt x="339584" y="42087"/>
                        </a:lnTo>
                        <a:cubicBezTo>
                          <a:pt x="351862" y="42087"/>
                          <a:pt x="363776" y="40107"/>
                          <a:pt x="371840" y="38319"/>
                        </a:cubicBezTo>
                        <a:lnTo>
                          <a:pt x="371840" y="38319"/>
                        </a:lnTo>
                        <a:cubicBezTo>
                          <a:pt x="372348" y="38191"/>
                          <a:pt x="372784" y="38447"/>
                          <a:pt x="372930" y="38894"/>
                        </a:cubicBezTo>
                        <a:lnTo>
                          <a:pt x="372930" y="38894"/>
                        </a:lnTo>
                        <a:cubicBezTo>
                          <a:pt x="381938" y="66611"/>
                          <a:pt x="390147" y="95989"/>
                          <a:pt x="390147" y="130796"/>
                        </a:cubicBezTo>
                        <a:lnTo>
                          <a:pt x="390147" y="130796"/>
                        </a:lnTo>
                        <a:cubicBezTo>
                          <a:pt x="390147" y="130924"/>
                          <a:pt x="390147" y="131051"/>
                          <a:pt x="390147" y="131179"/>
                        </a:cubicBezTo>
                        <a:lnTo>
                          <a:pt x="390147" y="131179"/>
                        </a:lnTo>
                        <a:cubicBezTo>
                          <a:pt x="390147" y="131498"/>
                          <a:pt x="389929" y="131754"/>
                          <a:pt x="389639" y="131882"/>
                        </a:cubicBezTo>
                        <a:lnTo>
                          <a:pt x="389639" y="131882"/>
                        </a:lnTo>
                        <a:cubicBezTo>
                          <a:pt x="389348" y="132009"/>
                          <a:pt x="388912" y="131946"/>
                          <a:pt x="388694" y="131754"/>
                        </a:cubicBezTo>
                        <a:lnTo>
                          <a:pt x="388694" y="131754"/>
                        </a:lnTo>
                        <a:cubicBezTo>
                          <a:pt x="377143" y="123388"/>
                          <a:pt x="363921" y="120450"/>
                          <a:pt x="352152" y="120450"/>
                        </a:cubicBezTo>
                        <a:lnTo>
                          <a:pt x="352152" y="120450"/>
                        </a:lnTo>
                        <a:cubicBezTo>
                          <a:pt x="343071" y="120450"/>
                          <a:pt x="334862" y="122174"/>
                          <a:pt x="329050" y="124537"/>
                        </a:cubicBezTo>
                        <a:lnTo>
                          <a:pt x="329050" y="124537"/>
                        </a:lnTo>
                        <a:cubicBezTo>
                          <a:pt x="323093" y="126900"/>
                          <a:pt x="319751" y="130030"/>
                          <a:pt x="319824" y="132009"/>
                        </a:cubicBezTo>
                        <a:lnTo>
                          <a:pt x="319824" y="132009"/>
                        </a:lnTo>
                        <a:cubicBezTo>
                          <a:pt x="319243" y="143441"/>
                          <a:pt x="283136" y="156214"/>
                          <a:pt x="248048" y="156406"/>
                        </a:cubicBezTo>
                        <a:lnTo>
                          <a:pt x="248048" y="156406"/>
                        </a:lnTo>
                        <a:cubicBezTo>
                          <a:pt x="213830" y="156406"/>
                          <a:pt x="214194" y="176651"/>
                          <a:pt x="197339" y="191596"/>
                        </a:cubicBezTo>
                        <a:lnTo>
                          <a:pt x="197339" y="191596"/>
                        </a:lnTo>
                        <a:cubicBezTo>
                          <a:pt x="191600" y="196513"/>
                          <a:pt x="186878" y="198429"/>
                          <a:pt x="182592" y="198429"/>
                        </a:cubicBezTo>
                        <a:lnTo>
                          <a:pt x="182592" y="198429"/>
                        </a:lnTo>
                        <a:cubicBezTo>
                          <a:pt x="182592" y="198429"/>
                          <a:pt x="182592" y="198429"/>
                          <a:pt x="182592" y="198429"/>
                        </a:cubicBezTo>
                        <a:lnTo>
                          <a:pt x="182592" y="198429"/>
                        </a:lnTo>
                        <a:close/>
                        <a:moveTo>
                          <a:pt x="155567" y="113744"/>
                        </a:moveTo>
                        <a:cubicBezTo>
                          <a:pt x="164938" y="115660"/>
                          <a:pt x="169297" y="119683"/>
                          <a:pt x="169224" y="124601"/>
                        </a:cubicBezTo>
                        <a:lnTo>
                          <a:pt x="169224" y="124601"/>
                        </a:lnTo>
                        <a:cubicBezTo>
                          <a:pt x="169224" y="129008"/>
                          <a:pt x="165883" y="133734"/>
                          <a:pt x="160870" y="138204"/>
                        </a:cubicBezTo>
                        <a:lnTo>
                          <a:pt x="160870" y="138204"/>
                        </a:lnTo>
                        <a:cubicBezTo>
                          <a:pt x="157746" y="140951"/>
                          <a:pt x="156947" y="143441"/>
                          <a:pt x="156874" y="145932"/>
                        </a:cubicBezTo>
                        <a:lnTo>
                          <a:pt x="156874" y="145932"/>
                        </a:lnTo>
                        <a:cubicBezTo>
                          <a:pt x="156874" y="149189"/>
                          <a:pt x="158473" y="152446"/>
                          <a:pt x="158473" y="155831"/>
                        </a:cubicBezTo>
                        <a:lnTo>
                          <a:pt x="158473" y="155831"/>
                        </a:lnTo>
                        <a:cubicBezTo>
                          <a:pt x="158473" y="158003"/>
                          <a:pt x="157746" y="160302"/>
                          <a:pt x="155349" y="162409"/>
                        </a:cubicBezTo>
                        <a:lnTo>
                          <a:pt x="155349" y="162409"/>
                        </a:lnTo>
                        <a:cubicBezTo>
                          <a:pt x="153242" y="164261"/>
                          <a:pt x="152443" y="166177"/>
                          <a:pt x="152443" y="168221"/>
                        </a:cubicBezTo>
                        <a:lnTo>
                          <a:pt x="152443" y="168221"/>
                        </a:lnTo>
                        <a:cubicBezTo>
                          <a:pt x="152370" y="173777"/>
                          <a:pt x="158763" y="180419"/>
                          <a:pt x="163921" y="184890"/>
                        </a:cubicBezTo>
                        <a:lnTo>
                          <a:pt x="163921" y="184890"/>
                        </a:lnTo>
                        <a:cubicBezTo>
                          <a:pt x="168789" y="189233"/>
                          <a:pt x="174673" y="196897"/>
                          <a:pt x="182592" y="196833"/>
                        </a:cubicBezTo>
                        <a:lnTo>
                          <a:pt x="182592" y="196833"/>
                        </a:lnTo>
                        <a:cubicBezTo>
                          <a:pt x="186224" y="196833"/>
                          <a:pt x="190510" y="195236"/>
                          <a:pt x="195668" y="190765"/>
                        </a:cubicBezTo>
                        <a:lnTo>
                          <a:pt x="195668" y="190765"/>
                        </a:lnTo>
                        <a:cubicBezTo>
                          <a:pt x="211796" y="176715"/>
                          <a:pt x="212232" y="155065"/>
                          <a:pt x="247612" y="155129"/>
                        </a:cubicBezTo>
                        <a:lnTo>
                          <a:pt x="247612" y="155129"/>
                        </a:lnTo>
                        <a:cubicBezTo>
                          <a:pt x="264902" y="155129"/>
                          <a:pt x="282483" y="151808"/>
                          <a:pt x="295778" y="147209"/>
                        </a:cubicBezTo>
                        <a:lnTo>
                          <a:pt x="295778" y="147209"/>
                        </a:lnTo>
                        <a:cubicBezTo>
                          <a:pt x="309072" y="142675"/>
                          <a:pt x="317790" y="136608"/>
                          <a:pt x="317572" y="132329"/>
                        </a:cubicBezTo>
                        <a:lnTo>
                          <a:pt x="317572" y="132329"/>
                        </a:lnTo>
                        <a:cubicBezTo>
                          <a:pt x="317935" y="125942"/>
                          <a:pt x="333118" y="119300"/>
                          <a:pt x="351716" y="119173"/>
                        </a:cubicBezTo>
                        <a:lnTo>
                          <a:pt x="351716" y="119173"/>
                        </a:lnTo>
                        <a:cubicBezTo>
                          <a:pt x="363340" y="119173"/>
                          <a:pt x="376417" y="121983"/>
                          <a:pt x="387968" y="129774"/>
                        </a:cubicBezTo>
                        <a:lnTo>
                          <a:pt x="387968" y="129774"/>
                        </a:lnTo>
                        <a:cubicBezTo>
                          <a:pt x="387750" y="96053"/>
                          <a:pt x="379831" y="67442"/>
                          <a:pt x="371041" y="40363"/>
                        </a:cubicBezTo>
                        <a:lnTo>
                          <a:pt x="371041" y="40363"/>
                        </a:lnTo>
                        <a:cubicBezTo>
                          <a:pt x="362904" y="42087"/>
                          <a:pt x="351280" y="44003"/>
                          <a:pt x="339221" y="44003"/>
                        </a:cubicBezTo>
                        <a:lnTo>
                          <a:pt x="339221" y="44003"/>
                        </a:lnTo>
                        <a:cubicBezTo>
                          <a:pt x="316845" y="43939"/>
                          <a:pt x="303478" y="33785"/>
                          <a:pt x="278124" y="33785"/>
                        </a:cubicBezTo>
                        <a:lnTo>
                          <a:pt x="278124" y="33785"/>
                        </a:lnTo>
                        <a:cubicBezTo>
                          <a:pt x="256475" y="33721"/>
                          <a:pt x="250373" y="22225"/>
                          <a:pt x="238749" y="22417"/>
                        </a:cubicBezTo>
                        <a:lnTo>
                          <a:pt x="238749" y="22417"/>
                        </a:lnTo>
                        <a:cubicBezTo>
                          <a:pt x="236279" y="22417"/>
                          <a:pt x="233518" y="22864"/>
                          <a:pt x="230249" y="24077"/>
                        </a:cubicBezTo>
                        <a:lnTo>
                          <a:pt x="230249" y="24077"/>
                        </a:lnTo>
                        <a:cubicBezTo>
                          <a:pt x="221749" y="27015"/>
                          <a:pt x="220223" y="35956"/>
                          <a:pt x="220223" y="45983"/>
                        </a:cubicBezTo>
                        <a:lnTo>
                          <a:pt x="220223" y="45983"/>
                        </a:lnTo>
                        <a:cubicBezTo>
                          <a:pt x="220223" y="50709"/>
                          <a:pt x="220514" y="55627"/>
                          <a:pt x="220514" y="60097"/>
                        </a:cubicBezTo>
                        <a:lnTo>
                          <a:pt x="220514" y="60097"/>
                        </a:lnTo>
                        <a:cubicBezTo>
                          <a:pt x="220514" y="66356"/>
                          <a:pt x="219933" y="71785"/>
                          <a:pt x="216518" y="74914"/>
                        </a:cubicBezTo>
                        <a:lnTo>
                          <a:pt x="216518" y="74914"/>
                        </a:lnTo>
                        <a:cubicBezTo>
                          <a:pt x="212668" y="78235"/>
                          <a:pt x="209544" y="80087"/>
                          <a:pt x="206420" y="80087"/>
                        </a:cubicBezTo>
                        <a:lnTo>
                          <a:pt x="206420" y="80087"/>
                        </a:lnTo>
                        <a:cubicBezTo>
                          <a:pt x="201117" y="79959"/>
                          <a:pt x="197630" y="74914"/>
                          <a:pt x="193053" y="65526"/>
                        </a:cubicBezTo>
                        <a:lnTo>
                          <a:pt x="193053" y="65526"/>
                        </a:lnTo>
                        <a:cubicBezTo>
                          <a:pt x="190946" y="61183"/>
                          <a:pt x="186369" y="59842"/>
                          <a:pt x="180558" y="59778"/>
                        </a:cubicBezTo>
                        <a:lnTo>
                          <a:pt x="180558" y="59778"/>
                        </a:lnTo>
                        <a:cubicBezTo>
                          <a:pt x="170387" y="59778"/>
                          <a:pt x="157673" y="64312"/>
                          <a:pt x="152443" y="64312"/>
                        </a:cubicBezTo>
                        <a:lnTo>
                          <a:pt x="152443" y="64312"/>
                        </a:lnTo>
                        <a:cubicBezTo>
                          <a:pt x="151208" y="64312"/>
                          <a:pt x="149610" y="63865"/>
                          <a:pt x="149610" y="62460"/>
                        </a:cubicBezTo>
                        <a:lnTo>
                          <a:pt x="149610" y="62460"/>
                        </a:lnTo>
                        <a:cubicBezTo>
                          <a:pt x="149464" y="62141"/>
                          <a:pt x="149610" y="62269"/>
                          <a:pt x="149464" y="62141"/>
                        </a:cubicBezTo>
                        <a:lnTo>
                          <a:pt x="149464" y="62141"/>
                        </a:lnTo>
                        <a:cubicBezTo>
                          <a:pt x="148084" y="62013"/>
                          <a:pt x="143289" y="64951"/>
                          <a:pt x="138785" y="64951"/>
                        </a:cubicBezTo>
                        <a:lnTo>
                          <a:pt x="138785" y="64951"/>
                        </a:lnTo>
                        <a:cubicBezTo>
                          <a:pt x="134862" y="65015"/>
                          <a:pt x="131157" y="62396"/>
                          <a:pt x="130140" y="55052"/>
                        </a:cubicBezTo>
                        <a:lnTo>
                          <a:pt x="130140" y="55052"/>
                        </a:lnTo>
                        <a:cubicBezTo>
                          <a:pt x="129994" y="54158"/>
                          <a:pt x="129922" y="53264"/>
                          <a:pt x="129922" y="52433"/>
                        </a:cubicBezTo>
                        <a:lnTo>
                          <a:pt x="129922" y="52433"/>
                        </a:lnTo>
                        <a:cubicBezTo>
                          <a:pt x="130067" y="36467"/>
                          <a:pt x="151571" y="18649"/>
                          <a:pt x="151426" y="8494"/>
                        </a:cubicBezTo>
                        <a:lnTo>
                          <a:pt x="151426" y="8494"/>
                        </a:lnTo>
                        <a:cubicBezTo>
                          <a:pt x="151426" y="6706"/>
                          <a:pt x="150772" y="5237"/>
                          <a:pt x="149319" y="3960"/>
                        </a:cubicBezTo>
                        <a:lnTo>
                          <a:pt x="149319" y="3960"/>
                        </a:lnTo>
                        <a:cubicBezTo>
                          <a:pt x="147648" y="2491"/>
                          <a:pt x="145251" y="1788"/>
                          <a:pt x="142272" y="1788"/>
                        </a:cubicBezTo>
                        <a:lnTo>
                          <a:pt x="142272" y="1788"/>
                        </a:lnTo>
                        <a:cubicBezTo>
                          <a:pt x="127234" y="1724"/>
                          <a:pt x="98175" y="19862"/>
                          <a:pt x="81611" y="34551"/>
                        </a:cubicBezTo>
                        <a:lnTo>
                          <a:pt x="81611" y="34551"/>
                        </a:lnTo>
                        <a:cubicBezTo>
                          <a:pt x="76453" y="39085"/>
                          <a:pt x="70932" y="40746"/>
                          <a:pt x="65483" y="40746"/>
                        </a:cubicBezTo>
                        <a:lnTo>
                          <a:pt x="65483" y="40746"/>
                        </a:lnTo>
                        <a:cubicBezTo>
                          <a:pt x="50808" y="40682"/>
                          <a:pt x="36206" y="29123"/>
                          <a:pt x="26326" y="29250"/>
                        </a:cubicBezTo>
                        <a:lnTo>
                          <a:pt x="26326" y="29250"/>
                        </a:lnTo>
                        <a:cubicBezTo>
                          <a:pt x="25018" y="29250"/>
                          <a:pt x="23783" y="29442"/>
                          <a:pt x="22693" y="29889"/>
                        </a:cubicBezTo>
                        <a:lnTo>
                          <a:pt x="22693" y="29889"/>
                        </a:lnTo>
                        <a:cubicBezTo>
                          <a:pt x="9471" y="34615"/>
                          <a:pt x="18117" y="55946"/>
                          <a:pt x="9544" y="64121"/>
                        </a:cubicBezTo>
                        <a:lnTo>
                          <a:pt x="9544" y="64121"/>
                        </a:lnTo>
                        <a:cubicBezTo>
                          <a:pt x="5330" y="67825"/>
                          <a:pt x="3369" y="71657"/>
                          <a:pt x="3369" y="76511"/>
                        </a:cubicBezTo>
                        <a:lnTo>
                          <a:pt x="3369" y="76511"/>
                        </a:lnTo>
                        <a:cubicBezTo>
                          <a:pt x="3369" y="80917"/>
                          <a:pt x="5040" y="86154"/>
                          <a:pt x="8527" y="92732"/>
                        </a:cubicBezTo>
                        <a:lnTo>
                          <a:pt x="8527" y="92732"/>
                        </a:lnTo>
                        <a:cubicBezTo>
                          <a:pt x="13177" y="101673"/>
                          <a:pt x="20805" y="107932"/>
                          <a:pt x="20877" y="115724"/>
                        </a:cubicBezTo>
                        <a:lnTo>
                          <a:pt x="20877" y="115724"/>
                        </a:lnTo>
                        <a:cubicBezTo>
                          <a:pt x="20877" y="119939"/>
                          <a:pt x="18552" y="124346"/>
                          <a:pt x="12595" y="129583"/>
                        </a:cubicBezTo>
                        <a:lnTo>
                          <a:pt x="12595" y="129583"/>
                        </a:lnTo>
                        <a:cubicBezTo>
                          <a:pt x="6493" y="134947"/>
                          <a:pt x="3514" y="139993"/>
                          <a:pt x="2061" y="144335"/>
                        </a:cubicBezTo>
                        <a:lnTo>
                          <a:pt x="2061" y="144335"/>
                        </a:lnTo>
                        <a:cubicBezTo>
                          <a:pt x="8164" y="145166"/>
                          <a:pt x="14557" y="151361"/>
                          <a:pt x="25890" y="151361"/>
                        </a:cubicBezTo>
                        <a:lnTo>
                          <a:pt x="25890" y="151361"/>
                        </a:lnTo>
                        <a:cubicBezTo>
                          <a:pt x="28433" y="151361"/>
                          <a:pt x="31193" y="151041"/>
                          <a:pt x="34317" y="150339"/>
                        </a:cubicBezTo>
                        <a:lnTo>
                          <a:pt x="34317" y="150339"/>
                        </a:lnTo>
                        <a:cubicBezTo>
                          <a:pt x="37150" y="149636"/>
                          <a:pt x="39766" y="149381"/>
                          <a:pt x="42308" y="149381"/>
                        </a:cubicBezTo>
                        <a:lnTo>
                          <a:pt x="42308" y="149381"/>
                        </a:lnTo>
                        <a:cubicBezTo>
                          <a:pt x="52915" y="149445"/>
                          <a:pt x="60761" y="154298"/>
                          <a:pt x="69261" y="154298"/>
                        </a:cubicBezTo>
                        <a:lnTo>
                          <a:pt x="69261" y="154298"/>
                        </a:lnTo>
                        <a:cubicBezTo>
                          <a:pt x="74782" y="154298"/>
                          <a:pt x="80667" y="152382"/>
                          <a:pt x="88295" y="145804"/>
                        </a:cubicBezTo>
                        <a:lnTo>
                          <a:pt x="88295" y="145804"/>
                        </a:lnTo>
                        <a:cubicBezTo>
                          <a:pt x="108418" y="128114"/>
                          <a:pt x="131956" y="113361"/>
                          <a:pt x="149973" y="113297"/>
                        </a:cubicBezTo>
                        <a:lnTo>
                          <a:pt x="149973" y="113297"/>
                        </a:lnTo>
                        <a:cubicBezTo>
                          <a:pt x="151716" y="113169"/>
                          <a:pt x="153678" y="113361"/>
                          <a:pt x="155567" y="113744"/>
                        </a:cubicBezTo>
                        <a:lnTo>
                          <a:pt x="155567" y="113744"/>
                        </a:lnTo>
                        <a:close/>
                        <a:moveTo>
                          <a:pt x="370750" y="39533"/>
                        </a:moveTo>
                        <a:lnTo>
                          <a:pt x="371622" y="39341"/>
                        </a:lnTo>
                        <a:lnTo>
                          <a:pt x="370750" y="39533"/>
                        </a:lnTo>
                        <a:lnTo>
                          <a:pt x="370750" y="39533"/>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69" name="Gráfico 53">
                  <a:extLst>
                    <a:ext uri="{FF2B5EF4-FFF2-40B4-BE49-F238E27FC236}">
                      <a16:creationId xmlns:a16="http://schemas.microsoft.com/office/drawing/2014/main" id="{1B85AFA7-AFE3-30C6-F7F0-F340F893F17D}"/>
                    </a:ext>
                  </a:extLst>
                </xdr:cNvPr>
                <xdr:cNvGrpSpPr/>
              </xdr:nvGrpSpPr>
              <xdr:grpSpPr>
                <a:xfrm>
                  <a:off x="13853525" y="7867329"/>
                  <a:ext cx="300883" cy="145548"/>
                  <a:chOff x="13853525" y="7867329"/>
                  <a:chExt cx="300883" cy="145548"/>
                </a:xfrm>
                <a:solidFill>
                  <a:srgbClr val="DADADA"/>
                </a:solidFill>
              </xdr:grpSpPr>
              <xdr:sp macro="" textlink="">
                <xdr:nvSpPr>
                  <xdr:cNvPr id="97" name="Freeform: Shape 96">
                    <a:extLst>
                      <a:ext uri="{FF2B5EF4-FFF2-40B4-BE49-F238E27FC236}">
                        <a16:creationId xmlns:a16="http://schemas.microsoft.com/office/drawing/2014/main" id="{EBE4CD53-1D51-344C-F1B2-FBF4DE30DBC5}"/>
                      </a:ext>
                    </a:extLst>
                  </xdr:cNvPr>
                  <xdr:cNvSpPr/>
                </xdr:nvSpPr>
                <xdr:spPr>
                  <a:xfrm>
                    <a:off x="13854469" y="7868110"/>
                    <a:ext cx="299164" cy="143872"/>
                  </a:xfrm>
                  <a:custGeom>
                    <a:avLst/>
                    <a:gdLst>
                      <a:gd name="connsiteX0" fmla="*/ 193898 w 299164"/>
                      <a:gd name="connsiteY0" fmla="*/ 29299 h 143872"/>
                      <a:gd name="connsiteX1" fmla="*/ 129750 w 299164"/>
                      <a:gd name="connsiteY1" fmla="*/ 40028 h 143872"/>
                      <a:gd name="connsiteX2" fmla="*/ 63785 w 299164"/>
                      <a:gd name="connsiteY2" fmla="*/ 15312 h 143872"/>
                      <a:gd name="connsiteX3" fmla="*/ 29568 w 299164"/>
                      <a:gd name="connsiteY3" fmla="*/ 20677 h 143872"/>
                      <a:gd name="connsiteX4" fmla="*/ 0 w 299164"/>
                      <a:gd name="connsiteY4" fmla="*/ 42136 h 143872"/>
                      <a:gd name="connsiteX5" fmla="*/ 5884 w 299164"/>
                      <a:gd name="connsiteY5" fmla="*/ 57080 h 143872"/>
                      <a:gd name="connsiteX6" fmla="*/ 141954 w 299164"/>
                      <a:gd name="connsiteY6" fmla="*/ 121584 h 143872"/>
                      <a:gd name="connsiteX7" fmla="*/ 178496 w 299164"/>
                      <a:gd name="connsiteY7" fmla="*/ 143873 h 143872"/>
                      <a:gd name="connsiteX8" fmla="*/ 242717 w 299164"/>
                      <a:gd name="connsiteY8" fmla="*/ 75218 h 143872"/>
                      <a:gd name="connsiteX9" fmla="*/ 299165 w 299164"/>
                      <a:gd name="connsiteY9" fmla="*/ 5860 h 143872"/>
                      <a:gd name="connsiteX10" fmla="*/ 193898 w 299164"/>
                      <a:gd name="connsiteY10" fmla="*/ 29299 h 1438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9164" h="143872">
                        <a:moveTo>
                          <a:pt x="193898" y="29299"/>
                        </a:moveTo>
                        <a:cubicBezTo>
                          <a:pt x="167962" y="52098"/>
                          <a:pt x="149292" y="32492"/>
                          <a:pt x="129750" y="40028"/>
                        </a:cubicBezTo>
                        <a:cubicBezTo>
                          <a:pt x="110207" y="47564"/>
                          <a:pt x="79695" y="18569"/>
                          <a:pt x="63785" y="15312"/>
                        </a:cubicBezTo>
                        <a:cubicBezTo>
                          <a:pt x="47875" y="12119"/>
                          <a:pt x="29568" y="12119"/>
                          <a:pt x="29568" y="20677"/>
                        </a:cubicBezTo>
                        <a:cubicBezTo>
                          <a:pt x="29568" y="27063"/>
                          <a:pt x="10098" y="37218"/>
                          <a:pt x="0" y="42136"/>
                        </a:cubicBezTo>
                        <a:cubicBezTo>
                          <a:pt x="727" y="47628"/>
                          <a:pt x="1598" y="53184"/>
                          <a:pt x="5884" y="57080"/>
                        </a:cubicBezTo>
                        <a:cubicBezTo>
                          <a:pt x="31021" y="54334"/>
                          <a:pt x="120596" y="110344"/>
                          <a:pt x="141954" y="121584"/>
                        </a:cubicBezTo>
                        <a:cubicBezTo>
                          <a:pt x="154086" y="127970"/>
                          <a:pt x="168398" y="137167"/>
                          <a:pt x="178496" y="143873"/>
                        </a:cubicBezTo>
                        <a:cubicBezTo>
                          <a:pt x="196077" y="129631"/>
                          <a:pt x="212641" y="108939"/>
                          <a:pt x="242717" y="75218"/>
                        </a:cubicBezTo>
                        <a:cubicBezTo>
                          <a:pt x="264729" y="50566"/>
                          <a:pt x="283909" y="29107"/>
                          <a:pt x="299165" y="5860"/>
                        </a:cubicBezTo>
                        <a:cubicBezTo>
                          <a:pt x="239230" y="-9468"/>
                          <a:pt x="218453" y="7712"/>
                          <a:pt x="193898" y="29299"/>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8" name="Freeform: Shape 97">
                    <a:extLst>
                      <a:ext uri="{FF2B5EF4-FFF2-40B4-BE49-F238E27FC236}">
                        <a16:creationId xmlns:a16="http://schemas.microsoft.com/office/drawing/2014/main" id="{73932BA7-F179-4E19-9EBF-49BB6078EC56}"/>
                      </a:ext>
                    </a:extLst>
                  </xdr:cNvPr>
                  <xdr:cNvSpPr/>
                </xdr:nvSpPr>
                <xdr:spPr>
                  <a:xfrm>
                    <a:off x="13853525" y="7867329"/>
                    <a:ext cx="300883" cy="145548"/>
                  </a:xfrm>
                  <a:custGeom>
                    <a:avLst/>
                    <a:gdLst>
                      <a:gd name="connsiteX0" fmla="*/ 178859 w 300883"/>
                      <a:gd name="connsiteY0" fmla="*/ 145421 h 145548"/>
                      <a:gd name="connsiteX1" fmla="*/ 142390 w 300883"/>
                      <a:gd name="connsiteY1" fmla="*/ 123132 h 145548"/>
                      <a:gd name="connsiteX2" fmla="*/ 142390 w 300883"/>
                      <a:gd name="connsiteY2" fmla="*/ 123132 h 145548"/>
                      <a:gd name="connsiteX3" fmla="*/ 8645 w 300883"/>
                      <a:gd name="connsiteY3" fmla="*/ 58628 h 145548"/>
                      <a:gd name="connsiteX4" fmla="*/ 8645 w 300883"/>
                      <a:gd name="connsiteY4" fmla="*/ 58628 h 145548"/>
                      <a:gd name="connsiteX5" fmla="*/ 6902 w 300883"/>
                      <a:gd name="connsiteY5" fmla="*/ 58756 h 145548"/>
                      <a:gd name="connsiteX6" fmla="*/ 6902 w 300883"/>
                      <a:gd name="connsiteY6" fmla="*/ 58756 h 145548"/>
                      <a:gd name="connsiteX7" fmla="*/ 6102 w 300883"/>
                      <a:gd name="connsiteY7" fmla="*/ 58501 h 145548"/>
                      <a:gd name="connsiteX8" fmla="*/ 0 w 300883"/>
                      <a:gd name="connsiteY8" fmla="*/ 43045 h 145548"/>
                      <a:gd name="connsiteX9" fmla="*/ 0 w 300883"/>
                      <a:gd name="connsiteY9" fmla="*/ 43045 h 145548"/>
                      <a:gd name="connsiteX10" fmla="*/ 436 w 300883"/>
                      <a:gd name="connsiteY10" fmla="*/ 42279 h 145548"/>
                      <a:gd name="connsiteX11" fmla="*/ 29495 w 300883"/>
                      <a:gd name="connsiteY11" fmla="*/ 21523 h 145548"/>
                      <a:gd name="connsiteX12" fmla="*/ 29495 w 300883"/>
                      <a:gd name="connsiteY12" fmla="*/ 21523 h 145548"/>
                      <a:gd name="connsiteX13" fmla="*/ 46640 w 300883"/>
                      <a:gd name="connsiteY13" fmla="*/ 13348 h 145548"/>
                      <a:gd name="connsiteX14" fmla="*/ 46640 w 300883"/>
                      <a:gd name="connsiteY14" fmla="*/ 13348 h 145548"/>
                      <a:gd name="connsiteX15" fmla="*/ 64802 w 300883"/>
                      <a:gd name="connsiteY15" fmla="*/ 15328 h 145548"/>
                      <a:gd name="connsiteX16" fmla="*/ 64802 w 300883"/>
                      <a:gd name="connsiteY16" fmla="*/ 15328 h 145548"/>
                      <a:gd name="connsiteX17" fmla="*/ 123502 w 300883"/>
                      <a:gd name="connsiteY17" fmla="*/ 41257 h 145548"/>
                      <a:gd name="connsiteX18" fmla="*/ 123502 w 300883"/>
                      <a:gd name="connsiteY18" fmla="*/ 41257 h 145548"/>
                      <a:gd name="connsiteX19" fmla="*/ 130185 w 300883"/>
                      <a:gd name="connsiteY19" fmla="*/ 40107 h 145548"/>
                      <a:gd name="connsiteX20" fmla="*/ 130185 w 300883"/>
                      <a:gd name="connsiteY20" fmla="*/ 40107 h 145548"/>
                      <a:gd name="connsiteX21" fmla="*/ 141083 w 300883"/>
                      <a:gd name="connsiteY21" fmla="*/ 38191 h 145548"/>
                      <a:gd name="connsiteX22" fmla="*/ 141083 w 300883"/>
                      <a:gd name="connsiteY22" fmla="*/ 38191 h 145548"/>
                      <a:gd name="connsiteX23" fmla="*/ 166509 w 300883"/>
                      <a:gd name="connsiteY23" fmla="*/ 40746 h 145548"/>
                      <a:gd name="connsiteX24" fmla="*/ 166509 w 300883"/>
                      <a:gd name="connsiteY24" fmla="*/ 40746 h 145548"/>
                      <a:gd name="connsiteX25" fmla="*/ 194043 w 300883"/>
                      <a:gd name="connsiteY25" fmla="*/ 29506 h 145548"/>
                      <a:gd name="connsiteX26" fmla="*/ 194043 w 300883"/>
                      <a:gd name="connsiteY26" fmla="*/ 29506 h 145548"/>
                      <a:gd name="connsiteX27" fmla="*/ 259499 w 300883"/>
                      <a:gd name="connsiteY27" fmla="*/ 0 h 145548"/>
                      <a:gd name="connsiteX28" fmla="*/ 259499 w 300883"/>
                      <a:gd name="connsiteY28" fmla="*/ 0 h 145548"/>
                      <a:gd name="connsiteX29" fmla="*/ 300254 w 300883"/>
                      <a:gd name="connsiteY29" fmla="*/ 5940 h 145548"/>
                      <a:gd name="connsiteX30" fmla="*/ 300254 w 300883"/>
                      <a:gd name="connsiteY30" fmla="*/ 5940 h 145548"/>
                      <a:gd name="connsiteX31" fmla="*/ 300836 w 300883"/>
                      <a:gd name="connsiteY31" fmla="*/ 6387 h 145548"/>
                      <a:gd name="connsiteX32" fmla="*/ 300836 w 300883"/>
                      <a:gd name="connsiteY32" fmla="*/ 6387 h 145548"/>
                      <a:gd name="connsiteX33" fmla="*/ 300763 w 300883"/>
                      <a:gd name="connsiteY33" fmla="*/ 7089 h 145548"/>
                      <a:gd name="connsiteX34" fmla="*/ 300763 w 300883"/>
                      <a:gd name="connsiteY34" fmla="*/ 7089 h 145548"/>
                      <a:gd name="connsiteX35" fmla="*/ 244243 w 300883"/>
                      <a:gd name="connsiteY35" fmla="*/ 76574 h 145548"/>
                      <a:gd name="connsiteX36" fmla="*/ 244243 w 300883"/>
                      <a:gd name="connsiteY36" fmla="*/ 76574 h 145548"/>
                      <a:gd name="connsiteX37" fmla="*/ 179877 w 300883"/>
                      <a:gd name="connsiteY37" fmla="*/ 145357 h 145548"/>
                      <a:gd name="connsiteX38" fmla="*/ 179877 w 300883"/>
                      <a:gd name="connsiteY38" fmla="*/ 145357 h 145548"/>
                      <a:gd name="connsiteX39" fmla="*/ 179223 w 300883"/>
                      <a:gd name="connsiteY39" fmla="*/ 145549 h 145548"/>
                      <a:gd name="connsiteX40" fmla="*/ 179223 w 300883"/>
                      <a:gd name="connsiteY40" fmla="*/ 145549 h 145548"/>
                      <a:gd name="connsiteX41" fmla="*/ 178859 w 300883"/>
                      <a:gd name="connsiteY41" fmla="*/ 145421 h 145548"/>
                      <a:gd name="connsiteX42" fmla="*/ 178859 w 300883"/>
                      <a:gd name="connsiteY42" fmla="*/ 145421 h 145548"/>
                      <a:gd name="connsiteX43" fmla="*/ 143407 w 300883"/>
                      <a:gd name="connsiteY43" fmla="*/ 121791 h 145548"/>
                      <a:gd name="connsiteX44" fmla="*/ 179441 w 300883"/>
                      <a:gd name="connsiteY44" fmla="*/ 143761 h 145548"/>
                      <a:gd name="connsiteX45" fmla="*/ 179441 w 300883"/>
                      <a:gd name="connsiteY45" fmla="*/ 143761 h 145548"/>
                      <a:gd name="connsiteX46" fmla="*/ 243008 w 300883"/>
                      <a:gd name="connsiteY46" fmla="*/ 75616 h 145548"/>
                      <a:gd name="connsiteX47" fmla="*/ 243008 w 300883"/>
                      <a:gd name="connsiteY47" fmla="*/ 75616 h 145548"/>
                      <a:gd name="connsiteX48" fmla="*/ 298801 w 300883"/>
                      <a:gd name="connsiteY48" fmla="*/ 7217 h 145548"/>
                      <a:gd name="connsiteX49" fmla="*/ 298801 w 300883"/>
                      <a:gd name="connsiteY49" fmla="*/ 7217 h 145548"/>
                      <a:gd name="connsiteX50" fmla="*/ 259644 w 300883"/>
                      <a:gd name="connsiteY50" fmla="*/ 1597 h 145548"/>
                      <a:gd name="connsiteX51" fmla="*/ 259644 w 300883"/>
                      <a:gd name="connsiteY51" fmla="*/ 1597 h 145548"/>
                      <a:gd name="connsiteX52" fmla="*/ 195496 w 300883"/>
                      <a:gd name="connsiteY52" fmla="*/ 30655 h 145548"/>
                      <a:gd name="connsiteX53" fmla="*/ 195496 w 300883"/>
                      <a:gd name="connsiteY53" fmla="*/ 30655 h 145548"/>
                      <a:gd name="connsiteX54" fmla="*/ 166655 w 300883"/>
                      <a:gd name="connsiteY54" fmla="*/ 42343 h 145548"/>
                      <a:gd name="connsiteX55" fmla="*/ 166655 w 300883"/>
                      <a:gd name="connsiteY55" fmla="*/ 42343 h 145548"/>
                      <a:gd name="connsiteX56" fmla="*/ 141228 w 300883"/>
                      <a:gd name="connsiteY56" fmla="*/ 39788 h 145548"/>
                      <a:gd name="connsiteX57" fmla="*/ 141228 w 300883"/>
                      <a:gd name="connsiteY57" fmla="*/ 39788 h 145548"/>
                      <a:gd name="connsiteX58" fmla="*/ 131057 w 300883"/>
                      <a:gd name="connsiteY58" fmla="*/ 41576 h 145548"/>
                      <a:gd name="connsiteX59" fmla="*/ 131057 w 300883"/>
                      <a:gd name="connsiteY59" fmla="*/ 41576 h 145548"/>
                      <a:gd name="connsiteX60" fmla="*/ 123574 w 300883"/>
                      <a:gd name="connsiteY60" fmla="*/ 42854 h 145548"/>
                      <a:gd name="connsiteX61" fmla="*/ 123574 w 300883"/>
                      <a:gd name="connsiteY61" fmla="*/ 42854 h 145548"/>
                      <a:gd name="connsiteX62" fmla="*/ 64511 w 300883"/>
                      <a:gd name="connsiteY62" fmla="*/ 16860 h 145548"/>
                      <a:gd name="connsiteX63" fmla="*/ 64511 w 300883"/>
                      <a:gd name="connsiteY63" fmla="*/ 16860 h 145548"/>
                      <a:gd name="connsiteX64" fmla="*/ 46713 w 300883"/>
                      <a:gd name="connsiteY64" fmla="*/ 14881 h 145548"/>
                      <a:gd name="connsiteX65" fmla="*/ 46713 w 300883"/>
                      <a:gd name="connsiteY65" fmla="*/ 14881 h 145548"/>
                      <a:gd name="connsiteX66" fmla="*/ 31384 w 300883"/>
                      <a:gd name="connsiteY66" fmla="*/ 21459 h 145548"/>
                      <a:gd name="connsiteX67" fmla="*/ 31384 w 300883"/>
                      <a:gd name="connsiteY67" fmla="*/ 21459 h 145548"/>
                      <a:gd name="connsiteX68" fmla="*/ 1889 w 300883"/>
                      <a:gd name="connsiteY68" fmla="*/ 43301 h 145548"/>
                      <a:gd name="connsiteX69" fmla="*/ 1889 w 300883"/>
                      <a:gd name="connsiteY69" fmla="*/ 43301 h 145548"/>
                      <a:gd name="connsiteX70" fmla="*/ 7120 w 300883"/>
                      <a:gd name="connsiteY70" fmla="*/ 57032 h 145548"/>
                      <a:gd name="connsiteX71" fmla="*/ 7120 w 300883"/>
                      <a:gd name="connsiteY71" fmla="*/ 57032 h 145548"/>
                      <a:gd name="connsiteX72" fmla="*/ 8645 w 300883"/>
                      <a:gd name="connsiteY72" fmla="*/ 56968 h 145548"/>
                      <a:gd name="connsiteX73" fmla="*/ 8645 w 300883"/>
                      <a:gd name="connsiteY73" fmla="*/ 56968 h 145548"/>
                      <a:gd name="connsiteX74" fmla="*/ 143407 w 300883"/>
                      <a:gd name="connsiteY74" fmla="*/ 121791 h 145548"/>
                      <a:gd name="connsiteX75" fmla="*/ 143407 w 300883"/>
                      <a:gd name="connsiteY75" fmla="*/ 121791 h 145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Lst>
                    <a:rect l="l" t="t" r="r" b="b"/>
                    <a:pathLst>
                      <a:path w="300883" h="145548">
                        <a:moveTo>
                          <a:pt x="178859" y="145421"/>
                        </a:moveTo>
                        <a:cubicBezTo>
                          <a:pt x="168761" y="138715"/>
                          <a:pt x="154523" y="129519"/>
                          <a:pt x="142390" y="123132"/>
                        </a:cubicBezTo>
                        <a:lnTo>
                          <a:pt x="142390" y="123132"/>
                        </a:lnTo>
                        <a:cubicBezTo>
                          <a:pt x="121540" y="112083"/>
                          <a:pt x="35380" y="58501"/>
                          <a:pt x="8645" y="58628"/>
                        </a:cubicBezTo>
                        <a:lnTo>
                          <a:pt x="8645" y="58628"/>
                        </a:lnTo>
                        <a:cubicBezTo>
                          <a:pt x="8064" y="58628"/>
                          <a:pt x="7483" y="58692"/>
                          <a:pt x="6902" y="58756"/>
                        </a:cubicBezTo>
                        <a:lnTo>
                          <a:pt x="6902" y="58756"/>
                        </a:lnTo>
                        <a:lnTo>
                          <a:pt x="6102" y="58501"/>
                        </a:lnTo>
                        <a:cubicBezTo>
                          <a:pt x="1598" y="54285"/>
                          <a:pt x="727" y="48601"/>
                          <a:pt x="0" y="43045"/>
                        </a:cubicBezTo>
                        <a:lnTo>
                          <a:pt x="0" y="43045"/>
                        </a:lnTo>
                        <a:lnTo>
                          <a:pt x="436" y="42279"/>
                        </a:lnTo>
                        <a:cubicBezTo>
                          <a:pt x="10461" y="37617"/>
                          <a:pt x="29931" y="26887"/>
                          <a:pt x="29495" y="21523"/>
                        </a:cubicBezTo>
                        <a:lnTo>
                          <a:pt x="29495" y="21523"/>
                        </a:lnTo>
                        <a:cubicBezTo>
                          <a:pt x="29641" y="15328"/>
                          <a:pt x="37414" y="13348"/>
                          <a:pt x="46640" y="13348"/>
                        </a:cubicBezTo>
                        <a:lnTo>
                          <a:pt x="46640" y="13348"/>
                        </a:lnTo>
                        <a:cubicBezTo>
                          <a:pt x="52307" y="13348"/>
                          <a:pt x="58772" y="14114"/>
                          <a:pt x="64802" y="15328"/>
                        </a:cubicBezTo>
                        <a:lnTo>
                          <a:pt x="64802" y="15328"/>
                        </a:lnTo>
                        <a:cubicBezTo>
                          <a:pt x="79332" y="18393"/>
                          <a:pt x="104904" y="41321"/>
                          <a:pt x="123502" y="41257"/>
                        </a:cubicBezTo>
                        <a:lnTo>
                          <a:pt x="123502" y="41257"/>
                        </a:lnTo>
                        <a:cubicBezTo>
                          <a:pt x="125899" y="41257"/>
                          <a:pt x="128079" y="40874"/>
                          <a:pt x="130185" y="40107"/>
                        </a:cubicBezTo>
                        <a:lnTo>
                          <a:pt x="130185" y="40107"/>
                        </a:lnTo>
                        <a:cubicBezTo>
                          <a:pt x="133818" y="38638"/>
                          <a:pt x="137450" y="38191"/>
                          <a:pt x="141083" y="38191"/>
                        </a:cubicBezTo>
                        <a:lnTo>
                          <a:pt x="141083" y="38191"/>
                        </a:lnTo>
                        <a:cubicBezTo>
                          <a:pt x="149437" y="38191"/>
                          <a:pt x="157719" y="40746"/>
                          <a:pt x="166509" y="40746"/>
                        </a:cubicBezTo>
                        <a:lnTo>
                          <a:pt x="166509" y="40746"/>
                        </a:lnTo>
                        <a:cubicBezTo>
                          <a:pt x="174864" y="40746"/>
                          <a:pt x="183799" y="38511"/>
                          <a:pt x="194043" y="29506"/>
                        </a:cubicBezTo>
                        <a:lnTo>
                          <a:pt x="194043" y="29506"/>
                        </a:lnTo>
                        <a:cubicBezTo>
                          <a:pt x="211987" y="13667"/>
                          <a:pt x="228260" y="0"/>
                          <a:pt x="259499" y="0"/>
                        </a:cubicBezTo>
                        <a:lnTo>
                          <a:pt x="259499" y="0"/>
                        </a:lnTo>
                        <a:cubicBezTo>
                          <a:pt x="270832" y="0"/>
                          <a:pt x="284199" y="1788"/>
                          <a:pt x="300254" y="5940"/>
                        </a:cubicBezTo>
                        <a:lnTo>
                          <a:pt x="300254" y="5940"/>
                        </a:lnTo>
                        <a:cubicBezTo>
                          <a:pt x="300545" y="6003"/>
                          <a:pt x="300763" y="6195"/>
                          <a:pt x="300836" y="6387"/>
                        </a:cubicBezTo>
                        <a:lnTo>
                          <a:pt x="300836" y="6387"/>
                        </a:lnTo>
                        <a:cubicBezTo>
                          <a:pt x="300908" y="6642"/>
                          <a:pt x="300908" y="6834"/>
                          <a:pt x="300763" y="7089"/>
                        </a:cubicBezTo>
                        <a:lnTo>
                          <a:pt x="300763" y="7089"/>
                        </a:lnTo>
                        <a:cubicBezTo>
                          <a:pt x="285507" y="30400"/>
                          <a:pt x="266255" y="51859"/>
                          <a:pt x="244243" y="76574"/>
                        </a:cubicBezTo>
                        <a:lnTo>
                          <a:pt x="244243" y="76574"/>
                        </a:lnTo>
                        <a:cubicBezTo>
                          <a:pt x="214166" y="110295"/>
                          <a:pt x="197603" y="130988"/>
                          <a:pt x="179877" y="145357"/>
                        </a:cubicBezTo>
                        <a:lnTo>
                          <a:pt x="179877" y="145357"/>
                        </a:lnTo>
                        <a:cubicBezTo>
                          <a:pt x="179659" y="145485"/>
                          <a:pt x="179441" y="145549"/>
                          <a:pt x="179223" y="145549"/>
                        </a:cubicBezTo>
                        <a:lnTo>
                          <a:pt x="179223" y="145549"/>
                        </a:lnTo>
                        <a:cubicBezTo>
                          <a:pt x="179223" y="145549"/>
                          <a:pt x="179078" y="145485"/>
                          <a:pt x="178859" y="145421"/>
                        </a:cubicBezTo>
                        <a:lnTo>
                          <a:pt x="178859" y="145421"/>
                        </a:lnTo>
                        <a:close/>
                        <a:moveTo>
                          <a:pt x="143407" y="121791"/>
                        </a:moveTo>
                        <a:cubicBezTo>
                          <a:pt x="155322" y="128114"/>
                          <a:pt x="169343" y="137055"/>
                          <a:pt x="179441" y="143761"/>
                        </a:cubicBezTo>
                        <a:lnTo>
                          <a:pt x="179441" y="143761"/>
                        </a:lnTo>
                        <a:cubicBezTo>
                          <a:pt x="196731" y="129583"/>
                          <a:pt x="213222" y="109082"/>
                          <a:pt x="243008" y="75616"/>
                        </a:cubicBezTo>
                        <a:lnTo>
                          <a:pt x="243008" y="75616"/>
                        </a:lnTo>
                        <a:cubicBezTo>
                          <a:pt x="264729" y="51284"/>
                          <a:pt x="283690" y="30081"/>
                          <a:pt x="298801" y="7217"/>
                        </a:cubicBezTo>
                        <a:lnTo>
                          <a:pt x="298801" y="7217"/>
                        </a:lnTo>
                        <a:cubicBezTo>
                          <a:pt x="283327" y="3321"/>
                          <a:pt x="270541" y="1597"/>
                          <a:pt x="259644" y="1597"/>
                        </a:cubicBezTo>
                        <a:lnTo>
                          <a:pt x="259644" y="1597"/>
                        </a:lnTo>
                        <a:cubicBezTo>
                          <a:pt x="229132" y="1597"/>
                          <a:pt x="213513" y="14817"/>
                          <a:pt x="195496" y="30655"/>
                        </a:cubicBezTo>
                        <a:lnTo>
                          <a:pt x="195496" y="30655"/>
                        </a:lnTo>
                        <a:cubicBezTo>
                          <a:pt x="184962" y="39916"/>
                          <a:pt x="175445" y="42343"/>
                          <a:pt x="166655" y="42343"/>
                        </a:cubicBezTo>
                        <a:lnTo>
                          <a:pt x="166655" y="42343"/>
                        </a:lnTo>
                        <a:cubicBezTo>
                          <a:pt x="157501" y="42343"/>
                          <a:pt x="149146" y="39724"/>
                          <a:pt x="141228" y="39788"/>
                        </a:cubicBezTo>
                        <a:lnTo>
                          <a:pt x="141228" y="39788"/>
                        </a:lnTo>
                        <a:cubicBezTo>
                          <a:pt x="137813" y="39788"/>
                          <a:pt x="134472" y="40235"/>
                          <a:pt x="131057" y="41576"/>
                        </a:cubicBezTo>
                        <a:lnTo>
                          <a:pt x="131057" y="41576"/>
                        </a:lnTo>
                        <a:cubicBezTo>
                          <a:pt x="128660" y="42470"/>
                          <a:pt x="126190" y="42854"/>
                          <a:pt x="123574" y="42854"/>
                        </a:cubicBezTo>
                        <a:lnTo>
                          <a:pt x="123574" y="42854"/>
                        </a:lnTo>
                        <a:cubicBezTo>
                          <a:pt x="103669" y="42726"/>
                          <a:pt x="78024" y="19479"/>
                          <a:pt x="64511" y="16860"/>
                        </a:cubicBezTo>
                        <a:lnTo>
                          <a:pt x="64511" y="16860"/>
                        </a:lnTo>
                        <a:cubicBezTo>
                          <a:pt x="58554" y="15647"/>
                          <a:pt x="52161" y="14881"/>
                          <a:pt x="46713" y="14881"/>
                        </a:cubicBezTo>
                        <a:lnTo>
                          <a:pt x="46713" y="14881"/>
                        </a:lnTo>
                        <a:cubicBezTo>
                          <a:pt x="37559" y="14881"/>
                          <a:pt x="31457" y="16924"/>
                          <a:pt x="31384" y="21459"/>
                        </a:cubicBezTo>
                        <a:lnTo>
                          <a:pt x="31384" y="21459"/>
                        </a:lnTo>
                        <a:cubicBezTo>
                          <a:pt x="31021" y="28739"/>
                          <a:pt x="12132" y="38191"/>
                          <a:pt x="1889" y="43301"/>
                        </a:cubicBezTo>
                        <a:lnTo>
                          <a:pt x="1889" y="43301"/>
                        </a:lnTo>
                        <a:cubicBezTo>
                          <a:pt x="2543" y="48474"/>
                          <a:pt x="3487" y="53455"/>
                          <a:pt x="7120" y="57032"/>
                        </a:cubicBezTo>
                        <a:lnTo>
                          <a:pt x="7120" y="57032"/>
                        </a:lnTo>
                        <a:cubicBezTo>
                          <a:pt x="7628" y="56968"/>
                          <a:pt x="8137" y="56968"/>
                          <a:pt x="8645" y="56968"/>
                        </a:cubicBezTo>
                        <a:lnTo>
                          <a:pt x="8645" y="56968"/>
                        </a:lnTo>
                        <a:cubicBezTo>
                          <a:pt x="36978" y="57159"/>
                          <a:pt x="122485" y="110806"/>
                          <a:pt x="143407" y="121791"/>
                        </a:cubicBezTo>
                        <a:lnTo>
                          <a:pt x="143407" y="12179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0" name="Gráfico 53">
                  <a:extLst>
                    <a:ext uri="{FF2B5EF4-FFF2-40B4-BE49-F238E27FC236}">
                      <a16:creationId xmlns:a16="http://schemas.microsoft.com/office/drawing/2014/main" id="{9357B96B-E9D4-C4A6-681B-870DEF4811EF}"/>
                    </a:ext>
                  </a:extLst>
                </xdr:cNvPr>
                <xdr:cNvGrpSpPr/>
              </xdr:nvGrpSpPr>
              <xdr:grpSpPr>
                <a:xfrm>
                  <a:off x="12845897" y="7186340"/>
                  <a:ext cx="653904" cy="808463"/>
                  <a:chOff x="12845897" y="7186340"/>
                  <a:chExt cx="653904" cy="808463"/>
                </a:xfrm>
                <a:solidFill>
                  <a:srgbClr val="DADADA"/>
                </a:solidFill>
              </xdr:grpSpPr>
              <xdr:sp macro="" textlink="">
                <xdr:nvSpPr>
                  <xdr:cNvPr id="95" name="Freeform: Shape 94">
                    <a:extLst>
                      <a:ext uri="{FF2B5EF4-FFF2-40B4-BE49-F238E27FC236}">
                        <a16:creationId xmlns:a16="http://schemas.microsoft.com/office/drawing/2014/main" id="{B621985C-4BBB-9D3F-8C65-33650B1D0AD7}"/>
                      </a:ext>
                    </a:extLst>
                  </xdr:cNvPr>
                  <xdr:cNvSpPr/>
                </xdr:nvSpPr>
                <xdr:spPr>
                  <a:xfrm>
                    <a:off x="12846841" y="7186781"/>
                    <a:ext cx="652247" cy="806947"/>
                  </a:xfrm>
                  <a:custGeom>
                    <a:avLst/>
                    <a:gdLst>
                      <a:gd name="connsiteX0" fmla="*/ 651725 w 652247"/>
                      <a:gd name="connsiteY0" fmla="*/ 140248 h 806947"/>
                      <a:gd name="connsiteX1" fmla="*/ 644025 w 652247"/>
                      <a:gd name="connsiteY1" fmla="*/ 137310 h 806947"/>
                      <a:gd name="connsiteX2" fmla="*/ 551616 w 652247"/>
                      <a:gd name="connsiteY2" fmla="*/ 124793 h 806947"/>
                      <a:gd name="connsiteX3" fmla="*/ 495024 w 652247"/>
                      <a:gd name="connsiteY3" fmla="*/ 103653 h 806947"/>
                      <a:gd name="connsiteX4" fmla="*/ 473447 w 652247"/>
                      <a:gd name="connsiteY4" fmla="*/ 96117 h 806947"/>
                      <a:gd name="connsiteX5" fmla="*/ 451435 w 652247"/>
                      <a:gd name="connsiteY5" fmla="*/ 110806 h 806947"/>
                      <a:gd name="connsiteX6" fmla="*/ 426589 w 652247"/>
                      <a:gd name="connsiteY6" fmla="*/ 118342 h 806947"/>
                      <a:gd name="connsiteX7" fmla="*/ 392808 w 652247"/>
                      <a:gd name="connsiteY7" fmla="*/ 102568 h 806947"/>
                      <a:gd name="connsiteX8" fmla="*/ 359826 w 652247"/>
                      <a:gd name="connsiteY8" fmla="*/ 55307 h 806947"/>
                      <a:gd name="connsiteX9" fmla="*/ 347185 w 652247"/>
                      <a:gd name="connsiteY9" fmla="*/ 33146 h 806947"/>
                      <a:gd name="connsiteX10" fmla="*/ 317690 w 652247"/>
                      <a:gd name="connsiteY10" fmla="*/ 37233 h 806947"/>
                      <a:gd name="connsiteX11" fmla="*/ 296695 w 652247"/>
                      <a:gd name="connsiteY11" fmla="*/ 41704 h 806947"/>
                      <a:gd name="connsiteX12" fmla="*/ 277951 w 652247"/>
                      <a:gd name="connsiteY12" fmla="*/ 15583 h 806947"/>
                      <a:gd name="connsiteX13" fmla="*/ 229931 w 652247"/>
                      <a:gd name="connsiteY13" fmla="*/ 1277 h 806947"/>
                      <a:gd name="connsiteX14" fmla="*/ 227098 w 652247"/>
                      <a:gd name="connsiteY14" fmla="*/ 0 h 806947"/>
                      <a:gd name="connsiteX15" fmla="*/ 207701 w 652247"/>
                      <a:gd name="connsiteY15" fmla="*/ 86090 h 806947"/>
                      <a:gd name="connsiteX16" fmla="*/ 182637 w 652247"/>
                      <a:gd name="connsiteY16" fmla="*/ 142994 h 806947"/>
                      <a:gd name="connsiteX17" fmla="*/ 141736 w 652247"/>
                      <a:gd name="connsiteY17" fmla="*/ 209606 h 806947"/>
                      <a:gd name="connsiteX18" fmla="*/ 92263 w 652247"/>
                      <a:gd name="connsiteY18" fmla="*/ 286372 h 806947"/>
                      <a:gd name="connsiteX19" fmla="*/ 0 w 652247"/>
                      <a:gd name="connsiteY19" fmla="*/ 347044 h 806947"/>
                      <a:gd name="connsiteX20" fmla="*/ 32982 w 652247"/>
                      <a:gd name="connsiteY20" fmla="*/ 357773 h 806947"/>
                      <a:gd name="connsiteX21" fmla="*/ 65964 w 652247"/>
                      <a:gd name="connsiteY21" fmla="*/ 370099 h 806947"/>
                      <a:gd name="connsiteX22" fmla="*/ 98947 w 652247"/>
                      <a:gd name="connsiteY22" fmla="*/ 420042 h 806947"/>
                      <a:gd name="connsiteX23" fmla="*/ 88558 w 652247"/>
                      <a:gd name="connsiteY23" fmla="*/ 516670 h 806947"/>
                      <a:gd name="connsiteX24" fmla="*/ 73302 w 652247"/>
                      <a:gd name="connsiteY24" fmla="*/ 541386 h 806947"/>
                      <a:gd name="connsiteX25" fmla="*/ 94079 w 652247"/>
                      <a:gd name="connsiteY25" fmla="*/ 559076 h 806947"/>
                      <a:gd name="connsiteX26" fmla="*/ 120378 w 652247"/>
                      <a:gd name="connsiteY26" fmla="*/ 589157 h 806947"/>
                      <a:gd name="connsiteX27" fmla="*/ 146676 w 652247"/>
                      <a:gd name="connsiteY27" fmla="*/ 605826 h 806947"/>
                      <a:gd name="connsiteX28" fmla="*/ 192517 w 652247"/>
                      <a:gd name="connsiteY28" fmla="*/ 615469 h 806947"/>
                      <a:gd name="connsiteX29" fmla="*/ 162586 w 652247"/>
                      <a:gd name="connsiteY29" fmla="*/ 644975 h 806947"/>
                      <a:gd name="connsiteX30" fmla="*/ 143044 w 652247"/>
                      <a:gd name="connsiteY30" fmla="*/ 693832 h 806947"/>
                      <a:gd name="connsiteX31" fmla="*/ 160770 w 652247"/>
                      <a:gd name="connsiteY31" fmla="*/ 722827 h 806947"/>
                      <a:gd name="connsiteX32" fmla="*/ 183364 w 652247"/>
                      <a:gd name="connsiteY32" fmla="*/ 737835 h 806947"/>
                      <a:gd name="connsiteX33" fmla="*/ 171740 w 652247"/>
                      <a:gd name="connsiteY33" fmla="*/ 754504 h 806947"/>
                      <a:gd name="connsiteX34" fmla="*/ 193098 w 652247"/>
                      <a:gd name="connsiteY34" fmla="*/ 783499 h 806947"/>
                      <a:gd name="connsiteX35" fmla="*/ 229132 w 652247"/>
                      <a:gd name="connsiteY35" fmla="*/ 805532 h 806947"/>
                      <a:gd name="connsiteX36" fmla="*/ 245623 w 652247"/>
                      <a:gd name="connsiteY36" fmla="*/ 806362 h 806947"/>
                      <a:gd name="connsiteX37" fmla="*/ 256665 w 652247"/>
                      <a:gd name="connsiteY37" fmla="*/ 752971 h 806947"/>
                      <a:gd name="connsiteX38" fmla="*/ 243807 w 652247"/>
                      <a:gd name="connsiteY38" fmla="*/ 690128 h 806947"/>
                      <a:gd name="connsiteX39" fmla="*/ 282891 w 652247"/>
                      <a:gd name="connsiteY39" fmla="*/ 610615 h 806947"/>
                      <a:gd name="connsiteX40" fmla="*/ 332365 w 652247"/>
                      <a:gd name="connsiteY40" fmla="*/ 562270 h 806947"/>
                      <a:gd name="connsiteX41" fmla="*/ 403197 w 652247"/>
                      <a:gd name="connsiteY41" fmla="*/ 519288 h 806947"/>
                      <a:gd name="connsiteX42" fmla="*/ 483836 w 652247"/>
                      <a:gd name="connsiteY42" fmla="*/ 497255 h 806947"/>
                      <a:gd name="connsiteX43" fmla="*/ 552851 w 652247"/>
                      <a:gd name="connsiteY43" fmla="*/ 469346 h 806947"/>
                      <a:gd name="connsiteX44" fmla="*/ 525972 w 652247"/>
                      <a:gd name="connsiteY44" fmla="*/ 413464 h 806947"/>
                      <a:gd name="connsiteX45" fmla="*/ 552851 w 652247"/>
                      <a:gd name="connsiteY45" fmla="*/ 368375 h 806947"/>
                      <a:gd name="connsiteX46" fmla="*/ 546095 w 652247"/>
                      <a:gd name="connsiteY46" fmla="*/ 307703 h 806947"/>
                      <a:gd name="connsiteX47" fmla="*/ 539339 w 652247"/>
                      <a:gd name="connsiteY47" fmla="*/ 272258 h 806947"/>
                      <a:gd name="connsiteX48" fmla="*/ 588812 w 652247"/>
                      <a:gd name="connsiteY48" fmla="*/ 201878 h 806947"/>
                      <a:gd name="connsiteX49" fmla="*/ 641337 w 652247"/>
                      <a:gd name="connsiteY49" fmla="*/ 171287 h 806947"/>
                      <a:gd name="connsiteX50" fmla="*/ 651725 w 652247"/>
                      <a:gd name="connsiteY50" fmla="*/ 140248 h 8069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Lst>
                    <a:rect l="l" t="t" r="r" b="b"/>
                    <a:pathLst>
                      <a:path w="652247" h="806947">
                        <a:moveTo>
                          <a:pt x="651725" y="140248"/>
                        </a:moveTo>
                        <a:cubicBezTo>
                          <a:pt x="649546" y="138907"/>
                          <a:pt x="647149" y="137885"/>
                          <a:pt x="644025" y="137310"/>
                        </a:cubicBezTo>
                        <a:cubicBezTo>
                          <a:pt x="629350" y="134820"/>
                          <a:pt x="577261" y="138715"/>
                          <a:pt x="551616" y="124793"/>
                        </a:cubicBezTo>
                        <a:cubicBezTo>
                          <a:pt x="525972" y="110806"/>
                          <a:pt x="506429" y="101865"/>
                          <a:pt x="495024" y="103653"/>
                        </a:cubicBezTo>
                        <a:cubicBezTo>
                          <a:pt x="483618" y="105442"/>
                          <a:pt x="484853" y="96117"/>
                          <a:pt x="473447" y="96117"/>
                        </a:cubicBezTo>
                        <a:cubicBezTo>
                          <a:pt x="462041" y="96117"/>
                          <a:pt x="455939" y="102951"/>
                          <a:pt x="451435" y="110806"/>
                        </a:cubicBezTo>
                        <a:cubicBezTo>
                          <a:pt x="446931" y="118662"/>
                          <a:pt x="433491" y="130860"/>
                          <a:pt x="426589" y="118342"/>
                        </a:cubicBezTo>
                        <a:cubicBezTo>
                          <a:pt x="419688" y="105825"/>
                          <a:pt x="392808" y="126581"/>
                          <a:pt x="392808" y="102568"/>
                        </a:cubicBezTo>
                        <a:cubicBezTo>
                          <a:pt x="392808" y="78618"/>
                          <a:pt x="373265" y="55307"/>
                          <a:pt x="359826" y="55307"/>
                        </a:cubicBezTo>
                        <a:cubicBezTo>
                          <a:pt x="346386" y="55307"/>
                          <a:pt x="359390" y="43875"/>
                          <a:pt x="347185" y="33146"/>
                        </a:cubicBezTo>
                        <a:cubicBezTo>
                          <a:pt x="334980" y="22417"/>
                          <a:pt x="317690" y="27398"/>
                          <a:pt x="317690" y="37233"/>
                        </a:cubicBezTo>
                        <a:cubicBezTo>
                          <a:pt x="317690" y="47069"/>
                          <a:pt x="296695" y="55690"/>
                          <a:pt x="296695" y="41704"/>
                        </a:cubicBezTo>
                        <a:cubicBezTo>
                          <a:pt x="296695" y="27718"/>
                          <a:pt x="288558" y="12709"/>
                          <a:pt x="277951" y="15583"/>
                        </a:cubicBezTo>
                        <a:cubicBezTo>
                          <a:pt x="267345" y="18457"/>
                          <a:pt x="254776" y="12709"/>
                          <a:pt x="229931" y="1277"/>
                        </a:cubicBezTo>
                        <a:cubicBezTo>
                          <a:pt x="229059" y="894"/>
                          <a:pt x="228042" y="447"/>
                          <a:pt x="227098" y="0"/>
                        </a:cubicBezTo>
                        <a:cubicBezTo>
                          <a:pt x="227461" y="39660"/>
                          <a:pt x="207701" y="71082"/>
                          <a:pt x="207701" y="86090"/>
                        </a:cubicBezTo>
                        <a:cubicBezTo>
                          <a:pt x="207701" y="103781"/>
                          <a:pt x="182637" y="116171"/>
                          <a:pt x="182637" y="142994"/>
                        </a:cubicBezTo>
                        <a:cubicBezTo>
                          <a:pt x="182637" y="169882"/>
                          <a:pt x="153287" y="182718"/>
                          <a:pt x="141736" y="209606"/>
                        </a:cubicBezTo>
                        <a:cubicBezTo>
                          <a:pt x="130112" y="236429"/>
                          <a:pt x="111224" y="259548"/>
                          <a:pt x="92263" y="286372"/>
                        </a:cubicBezTo>
                        <a:cubicBezTo>
                          <a:pt x="73302" y="313259"/>
                          <a:pt x="0" y="339571"/>
                          <a:pt x="0" y="347044"/>
                        </a:cubicBezTo>
                        <a:cubicBezTo>
                          <a:pt x="0" y="354580"/>
                          <a:pt x="18961" y="362116"/>
                          <a:pt x="32982" y="357773"/>
                        </a:cubicBezTo>
                        <a:cubicBezTo>
                          <a:pt x="47003" y="353494"/>
                          <a:pt x="48892" y="370099"/>
                          <a:pt x="65964" y="370099"/>
                        </a:cubicBezTo>
                        <a:cubicBezTo>
                          <a:pt x="83037" y="370099"/>
                          <a:pt x="102651" y="370099"/>
                          <a:pt x="98947" y="420042"/>
                        </a:cubicBezTo>
                        <a:cubicBezTo>
                          <a:pt x="95314" y="469984"/>
                          <a:pt x="102942" y="504088"/>
                          <a:pt x="88558" y="516670"/>
                        </a:cubicBezTo>
                        <a:cubicBezTo>
                          <a:pt x="74174" y="529251"/>
                          <a:pt x="60443" y="541386"/>
                          <a:pt x="73302" y="541386"/>
                        </a:cubicBezTo>
                        <a:cubicBezTo>
                          <a:pt x="86160" y="541386"/>
                          <a:pt x="94079" y="552115"/>
                          <a:pt x="94079" y="559076"/>
                        </a:cubicBezTo>
                        <a:cubicBezTo>
                          <a:pt x="94079" y="566038"/>
                          <a:pt x="114203" y="583792"/>
                          <a:pt x="120378" y="589157"/>
                        </a:cubicBezTo>
                        <a:cubicBezTo>
                          <a:pt x="126480" y="594521"/>
                          <a:pt x="136288" y="614958"/>
                          <a:pt x="146676" y="605826"/>
                        </a:cubicBezTo>
                        <a:cubicBezTo>
                          <a:pt x="157065" y="596693"/>
                          <a:pt x="192517" y="584367"/>
                          <a:pt x="192517" y="615469"/>
                        </a:cubicBezTo>
                        <a:cubicBezTo>
                          <a:pt x="192517" y="646635"/>
                          <a:pt x="162586" y="632138"/>
                          <a:pt x="162586" y="644975"/>
                        </a:cubicBezTo>
                        <a:cubicBezTo>
                          <a:pt x="162586" y="657876"/>
                          <a:pt x="143044" y="682592"/>
                          <a:pt x="143044" y="693832"/>
                        </a:cubicBezTo>
                        <a:cubicBezTo>
                          <a:pt x="143044" y="705072"/>
                          <a:pt x="160770" y="708329"/>
                          <a:pt x="160770" y="722827"/>
                        </a:cubicBezTo>
                        <a:cubicBezTo>
                          <a:pt x="160770" y="737324"/>
                          <a:pt x="179731" y="719633"/>
                          <a:pt x="183364" y="737835"/>
                        </a:cubicBezTo>
                        <a:cubicBezTo>
                          <a:pt x="186996" y="756100"/>
                          <a:pt x="171740" y="742689"/>
                          <a:pt x="171740" y="754504"/>
                        </a:cubicBezTo>
                        <a:cubicBezTo>
                          <a:pt x="171740" y="766319"/>
                          <a:pt x="193098" y="767405"/>
                          <a:pt x="193098" y="783499"/>
                        </a:cubicBezTo>
                        <a:cubicBezTo>
                          <a:pt x="193098" y="799593"/>
                          <a:pt x="208355" y="800678"/>
                          <a:pt x="229132" y="805532"/>
                        </a:cubicBezTo>
                        <a:cubicBezTo>
                          <a:pt x="236760" y="807320"/>
                          <a:pt x="242063" y="807193"/>
                          <a:pt x="245623" y="806362"/>
                        </a:cubicBezTo>
                        <a:cubicBezTo>
                          <a:pt x="244533" y="797741"/>
                          <a:pt x="248892" y="777751"/>
                          <a:pt x="256665" y="752971"/>
                        </a:cubicBezTo>
                        <a:cubicBezTo>
                          <a:pt x="267054" y="719697"/>
                          <a:pt x="235016" y="697919"/>
                          <a:pt x="243807" y="690128"/>
                        </a:cubicBezTo>
                        <a:cubicBezTo>
                          <a:pt x="252670" y="682336"/>
                          <a:pt x="272503" y="657876"/>
                          <a:pt x="282891" y="610615"/>
                        </a:cubicBezTo>
                        <a:cubicBezTo>
                          <a:pt x="293280" y="563355"/>
                          <a:pt x="306139" y="565527"/>
                          <a:pt x="332365" y="562270"/>
                        </a:cubicBezTo>
                        <a:cubicBezTo>
                          <a:pt x="358663" y="559012"/>
                          <a:pt x="374210" y="544834"/>
                          <a:pt x="403197" y="519288"/>
                        </a:cubicBezTo>
                        <a:cubicBezTo>
                          <a:pt x="432183" y="493742"/>
                          <a:pt x="467345" y="489719"/>
                          <a:pt x="483836" y="497255"/>
                        </a:cubicBezTo>
                        <a:cubicBezTo>
                          <a:pt x="500327" y="504791"/>
                          <a:pt x="546168" y="497766"/>
                          <a:pt x="552851" y="469346"/>
                        </a:cubicBezTo>
                        <a:cubicBezTo>
                          <a:pt x="559535" y="440862"/>
                          <a:pt x="525972" y="445716"/>
                          <a:pt x="525972" y="413464"/>
                        </a:cubicBezTo>
                        <a:cubicBezTo>
                          <a:pt x="525972" y="381275"/>
                          <a:pt x="538177" y="392516"/>
                          <a:pt x="552851" y="368375"/>
                        </a:cubicBezTo>
                        <a:cubicBezTo>
                          <a:pt x="567526" y="344234"/>
                          <a:pt x="529023" y="322711"/>
                          <a:pt x="546095" y="307703"/>
                        </a:cubicBezTo>
                        <a:cubicBezTo>
                          <a:pt x="563168" y="292694"/>
                          <a:pt x="539339" y="283562"/>
                          <a:pt x="539339" y="272258"/>
                        </a:cubicBezTo>
                        <a:cubicBezTo>
                          <a:pt x="539339" y="260953"/>
                          <a:pt x="568689" y="205135"/>
                          <a:pt x="588812" y="201878"/>
                        </a:cubicBezTo>
                        <a:cubicBezTo>
                          <a:pt x="609008" y="198685"/>
                          <a:pt x="620559" y="189552"/>
                          <a:pt x="641337" y="171287"/>
                        </a:cubicBezTo>
                        <a:cubicBezTo>
                          <a:pt x="652161" y="162026"/>
                          <a:pt x="653178" y="149828"/>
                          <a:pt x="651725" y="140248"/>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6" name="Freeform: Shape 95">
                    <a:extLst>
                      <a:ext uri="{FF2B5EF4-FFF2-40B4-BE49-F238E27FC236}">
                        <a16:creationId xmlns:a16="http://schemas.microsoft.com/office/drawing/2014/main" id="{627A8433-4E72-52F1-9160-740E6E43FC62}"/>
                      </a:ext>
                    </a:extLst>
                  </xdr:cNvPr>
                  <xdr:cNvSpPr/>
                </xdr:nvSpPr>
                <xdr:spPr>
                  <a:xfrm>
                    <a:off x="12845897" y="7186340"/>
                    <a:ext cx="653904" cy="808463"/>
                  </a:xfrm>
                  <a:custGeom>
                    <a:avLst/>
                    <a:gdLst>
                      <a:gd name="connsiteX0" fmla="*/ 240828 w 653904"/>
                      <a:gd name="connsiteY0" fmla="*/ 808335 h 808463"/>
                      <a:gd name="connsiteX1" fmla="*/ 229786 w 653904"/>
                      <a:gd name="connsiteY1" fmla="*/ 806930 h 808463"/>
                      <a:gd name="connsiteX2" fmla="*/ 229786 w 653904"/>
                      <a:gd name="connsiteY2" fmla="*/ 806930 h 808463"/>
                      <a:gd name="connsiteX3" fmla="*/ 193026 w 653904"/>
                      <a:gd name="connsiteY3" fmla="*/ 784131 h 808463"/>
                      <a:gd name="connsiteX4" fmla="*/ 193026 w 653904"/>
                      <a:gd name="connsiteY4" fmla="*/ 784131 h 808463"/>
                      <a:gd name="connsiteX5" fmla="*/ 171667 w 653904"/>
                      <a:gd name="connsiteY5" fmla="*/ 755136 h 808463"/>
                      <a:gd name="connsiteX6" fmla="*/ 171667 w 653904"/>
                      <a:gd name="connsiteY6" fmla="*/ 755136 h 808463"/>
                      <a:gd name="connsiteX7" fmla="*/ 178569 w 653904"/>
                      <a:gd name="connsiteY7" fmla="*/ 748558 h 808463"/>
                      <a:gd name="connsiteX8" fmla="*/ 178569 w 653904"/>
                      <a:gd name="connsiteY8" fmla="*/ 748558 h 808463"/>
                      <a:gd name="connsiteX9" fmla="*/ 183799 w 653904"/>
                      <a:gd name="connsiteY9" fmla="*/ 743384 h 808463"/>
                      <a:gd name="connsiteX10" fmla="*/ 183799 w 653904"/>
                      <a:gd name="connsiteY10" fmla="*/ 743384 h 808463"/>
                      <a:gd name="connsiteX11" fmla="*/ 183291 w 653904"/>
                      <a:gd name="connsiteY11" fmla="*/ 738722 h 808463"/>
                      <a:gd name="connsiteX12" fmla="*/ 183291 w 653904"/>
                      <a:gd name="connsiteY12" fmla="*/ 738722 h 808463"/>
                      <a:gd name="connsiteX13" fmla="*/ 173847 w 653904"/>
                      <a:gd name="connsiteY13" fmla="*/ 730356 h 808463"/>
                      <a:gd name="connsiteX14" fmla="*/ 173847 w 653904"/>
                      <a:gd name="connsiteY14" fmla="*/ 730356 h 808463"/>
                      <a:gd name="connsiteX15" fmla="*/ 167599 w 653904"/>
                      <a:gd name="connsiteY15" fmla="*/ 730675 h 808463"/>
                      <a:gd name="connsiteX16" fmla="*/ 167599 w 653904"/>
                      <a:gd name="connsiteY16" fmla="*/ 730675 h 808463"/>
                      <a:gd name="connsiteX17" fmla="*/ 162659 w 653904"/>
                      <a:gd name="connsiteY17" fmla="*/ 729334 h 808463"/>
                      <a:gd name="connsiteX18" fmla="*/ 162659 w 653904"/>
                      <a:gd name="connsiteY18" fmla="*/ 729334 h 808463"/>
                      <a:gd name="connsiteX19" fmla="*/ 160697 w 653904"/>
                      <a:gd name="connsiteY19" fmla="*/ 723586 h 808463"/>
                      <a:gd name="connsiteX20" fmla="*/ 160697 w 653904"/>
                      <a:gd name="connsiteY20" fmla="*/ 723586 h 808463"/>
                      <a:gd name="connsiteX21" fmla="*/ 142971 w 653904"/>
                      <a:gd name="connsiteY21" fmla="*/ 694591 h 808463"/>
                      <a:gd name="connsiteX22" fmla="*/ 142971 w 653904"/>
                      <a:gd name="connsiteY22" fmla="*/ 694591 h 808463"/>
                      <a:gd name="connsiteX23" fmla="*/ 162514 w 653904"/>
                      <a:gd name="connsiteY23" fmla="*/ 645735 h 808463"/>
                      <a:gd name="connsiteX24" fmla="*/ 162514 w 653904"/>
                      <a:gd name="connsiteY24" fmla="*/ 645735 h 808463"/>
                      <a:gd name="connsiteX25" fmla="*/ 178133 w 653904"/>
                      <a:gd name="connsiteY25" fmla="*/ 637049 h 808463"/>
                      <a:gd name="connsiteX26" fmla="*/ 178133 w 653904"/>
                      <a:gd name="connsiteY26" fmla="*/ 637049 h 808463"/>
                      <a:gd name="connsiteX27" fmla="*/ 192445 w 653904"/>
                      <a:gd name="connsiteY27" fmla="*/ 616229 h 808463"/>
                      <a:gd name="connsiteX28" fmla="*/ 192445 w 653904"/>
                      <a:gd name="connsiteY28" fmla="*/ 616229 h 808463"/>
                      <a:gd name="connsiteX29" fmla="*/ 175300 w 653904"/>
                      <a:gd name="connsiteY29" fmla="*/ 597069 h 808463"/>
                      <a:gd name="connsiteX30" fmla="*/ 175300 w 653904"/>
                      <a:gd name="connsiteY30" fmla="*/ 597069 h 808463"/>
                      <a:gd name="connsiteX31" fmla="*/ 148129 w 653904"/>
                      <a:gd name="connsiteY31" fmla="*/ 607160 h 808463"/>
                      <a:gd name="connsiteX32" fmla="*/ 148129 w 653904"/>
                      <a:gd name="connsiteY32" fmla="*/ 607160 h 808463"/>
                      <a:gd name="connsiteX33" fmla="*/ 142027 w 653904"/>
                      <a:gd name="connsiteY33" fmla="*/ 609715 h 808463"/>
                      <a:gd name="connsiteX34" fmla="*/ 142027 w 653904"/>
                      <a:gd name="connsiteY34" fmla="*/ 609715 h 808463"/>
                      <a:gd name="connsiteX35" fmla="*/ 120596 w 653904"/>
                      <a:gd name="connsiteY35" fmla="*/ 590555 h 808463"/>
                      <a:gd name="connsiteX36" fmla="*/ 120596 w 653904"/>
                      <a:gd name="connsiteY36" fmla="*/ 590555 h 808463"/>
                      <a:gd name="connsiteX37" fmla="*/ 94079 w 653904"/>
                      <a:gd name="connsiteY37" fmla="*/ 559900 h 808463"/>
                      <a:gd name="connsiteX38" fmla="*/ 94079 w 653904"/>
                      <a:gd name="connsiteY38" fmla="*/ 559900 h 808463"/>
                      <a:gd name="connsiteX39" fmla="*/ 74246 w 653904"/>
                      <a:gd name="connsiteY39" fmla="*/ 542975 h 808463"/>
                      <a:gd name="connsiteX40" fmla="*/ 74246 w 653904"/>
                      <a:gd name="connsiteY40" fmla="*/ 542975 h 808463"/>
                      <a:gd name="connsiteX41" fmla="*/ 68216 w 653904"/>
                      <a:gd name="connsiteY41" fmla="*/ 539591 h 808463"/>
                      <a:gd name="connsiteX42" fmla="*/ 68216 w 653904"/>
                      <a:gd name="connsiteY42" fmla="*/ 539591 h 808463"/>
                      <a:gd name="connsiteX43" fmla="*/ 88848 w 653904"/>
                      <a:gd name="connsiteY43" fmla="*/ 516918 h 808463"/>
                      <a:gd name="connsiteX44" fmla="*/ 88848 w 653904"/>
                      <a:gd name="connsiteY44" fmla="*/ 516918 h 808463"/>
                      <a:gd name="connsiteX45" fmla="*/ 97857 w 653904"/>
                      <a:gd name="connsiteY45" fmla="*/ 474001 h 808463"/>
                      <a:gd name="connsiteX46" fmla="*/ 97857 w 653904"/>
                      <a:gd name="connsiteY46" fmla="*/ 474001 h 808463"/>
                      <a:gd name="connsiteX47" fmla="*/ 97857 w 653904"/>
                      <a:gd name="connsiteY47" fmla="*/ 457396 h 808463"/>
                      <a:gd name="connsiteX48" fmla="*/ 97857 w 653904"/>
                      <a:gd name="connsiteY48" fmla="*/ 457396 h 808463"/>
                      <a:gd name="connsiteX49" fmla="*/ 99019 w 653904"/>
                      <a:gd name="connsiteY49" fmla="*/ 420801 h 808463"/>
                      <a:gd name="connsiteX50" fmla="*/ 99019 w 653904"/>
                      <a:gd name="connsiteY50" fmla="*/ 420801 h 808463"/>
                      <a:gd name="connsiteX51" fmla="*/ 99455 w 653904"/>
                      <a:gd name="connsiteY51" fmla="*/ 409433 h 808463"/>
                      <a:gd name="connsiteX52" fmla="*/ 99455 w 653904"/>
                      <a:gd name="connsiteY52" fmla="*/ 409433 h 808463"/>
                      <a:gd name="connsiteX53" fmla="*/ 66909 w 653904"/>
                      <a:gd name="connsiteY53" fmla="*/ 371689 h 808463"/>
                      <a:gd name="connsiteX54" fmla="*/ 66909 w 653904"/>
                      <a:gd name="connsiteY54" fmla="*/ 371689 h 808463"/>
                      <a:gd name="connsiteX55" fmla="*/ 38285 w 653904"/>
                      <a:gd name="connsiteY55" fmla="*/ 358596 h 808463"/>
                      <a:gd name="connsiteX56" fmla="*/ 38285 w 653904"/>
                      <a:gd name="connsiteY56" fmla="*/ 358596 h 808463"/>
                      <a:gd name="connsiteX57" fmla="*/ 34217 w 653904"/>
                      <a:gd name="connsiteY57" fmla="*/ 359299 h 808463"/>
                      <a:gd name="connsiteX58" fmla="*/ 34217 w 653904"/>
                      <a:gd name="connsiteY58" fmla="*/ 359299 h 808463"/>
                      <a:gd name="connsiteX59" fmla="*/ 24991 w 653904"/>
                      <a:gd name="connsiteY59" fmla="*/ 360576 h 808463"/>
                      <a:gd name="connsiteX60" fmla="*/ 24991 w 653904"/>
                      <a:gd name="connsiteY60" fmla="*/ 360576 h 808463"/>
                      <a:gd name="connsiteX61" fmla="*/ 0 w 653904"/>
                      <a:gd name="connsiteY61" fmla="*/ 347803 h 808463"/>
                      <a:gd name="connsiteX62" fmla="*/ 0 w 653904"/>
                      <a:gd name="connsiteY62" fmla="*/ 347803 h 808463"/>
                      <a:gd name="connsiteX63" fmla="*/ 39448 w 653904"/>
                      <a:gd name="connsiteY63" fmla="*/ 324045 h 808463"/>
                      <a:gd name="connsiteX64" fmla="*/ 39448 w 653904"/>
                      <a:gd name="connsiteY64" fmla="*/ 324045 h 808463"/>
                      <a:gd name="connsiteX65" fmla="*/ 92336 w 653904"/>
                      <a:gd name="connsiteY65" fmla="*/ 286748 h 808463"/>
                      <a:gd name="connsiteX66" fmla="*/ 92336 w 653904"/>
                      <a:gd name="connsiteY66" fmla="*/ 286748 h 808463"/>
                      <a:gd name="connsiteX67" fmla="*/ 141736 w 653904"/>
                      <a:gd name="connsiteY67" fmla="*/ 210110 h 808463"/>
                      <a:gd name="connsiteX68" fmla="*/ 141736 w 653904"/>
                      <a:gd name="connsiteY68" fmla="*/ 210110 h 808463"/>
                      <a:gd name="connsiteX69" fmla="*/ 182565 w 653904"/>
                      <a:gd name="connsiteY69" fmla="*/ 143818 h 808463"/>
                      <a:gd name="connsiteX70" fmla="*/ 182565 w 653904"/>
                      <a:gd name="connsiteY70" fmla="*/ 143818 h 808463"/>
                      <a:gd name="connsiteX71" fmla="*/ 207628 w 653904"/>
                      <a:gd name="connsiteY71" fmla="*/ 86914 h 808463"/>
                      <a:gd name="connsiteX72" fmla="*/ 207628 w 653904"/>
                      <a:gd name="connsiteY72" fmla="*/ 86914 h 808463"/>
                      <a:gd name="connsiteX73" fmla="*/ 227025 w 653904"/>
                      <a:gd name="connsiteY73" fmla="*/ 1973 h 808463"/>
                      <a:gd name="connsiteX74" fmla="*/ 227025 w 653904"/>
                      <a:gd name="connsiteY74" fmla="*/ 1973 h 808463"/>
                      <a:gd name="connsiteX75" fmla="*/ 227025 w 653904"/>
                      <a:gd name="connsiteY75" fmla="*/ 823 h 808463"/>
                      <a:gd name="connsiteX76" fmla="*/ 227025 w 653904"/>
                      <a:gd name="connsiteY76" fmla="*/ 823 h 808463"/>
                      <a:gd name="connsiteX77" fmla="*/ 227461 w 653904"/>
                      <a:gd name="connsiteY77" fmla="*/ 121 h 808463"/>
                      <a:gd name="connsiteX78" fmla="*/ 227461 w 653904"/>
                      <a:gd name="connsiteY78" fmla="*/ 121 h 808463"/>
                      <a:gd name="connsiteX79" fmla="*/ 228333 w 653904"/>
                      <a:gd name="connsiteY79" fmla="*/ 121 h 808463"/>
                      <a:gd name="connsiteX80" fmla="*/ 228333 w 653904"/>
                      <a:gd name="connsiteY80" fmla="*/ 121 h 808463"/>
                      <a:gd name="connsiteX81" fmla="*/ 231166 w 653904"/>
                      <a:gd name="connsiteY81" fmla="*/ 1398 h 808463"/>
                      <a:gd name="connsiteX82" fmla="*/ 231166 w 653904"/>
                      <a:gd name="connsiteY82" fmla="*/ 1398 h 808463"/>
                      <a:gd name="connsiteX83" fmla="*/ 273084 w 653904"/>
                      <a:gd name="connsiteY83" fmla="*/ 16343 h 808463"/>
                      <a:gd name="connsiteX84" fmla="*/ 273084 w 653904"/>
                      <a:gd name="connsiteY84" fmla="*/ 16343 h 808463"/>
                      <a:gd name="connsiteX85" fmla="*/ 278460 w 653904"/>
                      <a:gd name="connsiteY85" fmla="*/ 15640 h 808463"/>
                      <a:gd name="connsiteX86" fmla="*/ 278460 w 653904"/>
                      <a:gd name="connsiteY86" fmla="*/ 15640 h 808463"/>
                      <a:gd name="connsiteX87" fmla="*/ 281366 w 653904"/>
                      <a:gd name="connsiteY87" fmla="*/ 15257 h 808463"/>
                      <a:gd name="connsiteX88" fmla="*/ 281366 w 653904"/>
                      <a:gd name="connsiteY88" fmla="*/ 15257 h 808463"/>
                      <a:gd name="connsiteX89" fmla="*/ 298365 w 653904"/>
                      <a:gd name="connsiteY89" fmla="*/ 42527 h 808463"/>
                      <a:gd name="connsiteX90" fmla="*/ 298365 w 653904"/>
                      <a:gd name="connsiteY90" fmla="*/ 42527 h 808463"/>
                      <a:gd name="connsiteX91" fmla="*/ 304105 w 653904"/>
                      <a:gd name="connsiteY91" fmla="*/ 49042 h 808463"/>
                      <a:gd name="connsiteX92" fmla="*/ 304105 w 653904"/>
                      <a:gd name="connsiteY92" fmla="*/ 49042 h 808463"/>
                      <a:gd name="connsiteX93" fmla="*/ 317472 w 653904"/>
                      <a:gd name="connsiteY93" fmla="*/ 38057 h 808463"/>
                      <a:gd name="connsiteX94" fmla="*/ 317472 w 653904"/>
                      <a:gd name="connsiteY94" fmla="*/ 38057 h 808463"/>
                      <a:gd name="connsiteX95" fmla="*/ 332437 w 653904"/>
                      <a:gd name="connsiteY95" fmla="*/ 27072 h 808463"/>
                      <a:gd name="connsiteX96" fmla="*/ 332437 w 653904"/>
                      <a:gd name="connsiteY96" fmla="*/ 27072 h 808463"/>
                      <a:gd name="connsiteX97" fmla="*/ 348565 w 653904"/>
                      <a:gd name="connsiteY97" fmla="*/ 33331 h 808463"/>
                      <a:gd name="connsiteX98" fmla="*/ 348565 w 653904"/>
                      <a:gd name="connsiteY98" fmla="*/ 33331 h 808463"/>
                      <a:gd name="connsiteX99" fmla="*/ 354668 w 653904"/>
                      <a:gd name="connsiteY99" fmla="*/ 47509 h 808463"/>
                      <a:gd name="connsiteX100" fmla="*/ 354668 w 653904"/>
                      <a:gd name="connsiteY100" fmla="*/ 47509 h 808463"/>
                      <a:gd name="connsiteX101" fmla="*/ 354668 w 653904"/>
                      <a:gd name="connsiteY101" fmla="*/ 49808 h 808463"/>
                      <a:gd name="connsiteX102" fmla="*/ 354668 w 653904"/>
                      <a:gd name="connsiteY102" fmla="*/ 49808 h 808463"/>
                      <a:gd name="connsiteX103" fmla="*/ 360552 w 653904"/>
                      <a:gd name="connsiteY103" fmla="*/ 55237 h 808463"/>
                      <a:gd name="connsiteX104" fmla="*/ 360552 w 653904"/>
                      <a:gd name="connsiteY104" fmla="*/ 55237 h 808463"/>
                      <a:gd name="connsiteX105" fmla="*/ 394406 w 653904"/>
                      <a:gd name="connsiteY105" fmla="*/ 103263 h 808463"/>
                      <a:gd name="connsiteX106" fmla="*/ 394406 w 653904"/>
                      <a:gd name="connsiteY106" fmla="*/ 103263 h 808463"/>
                      <a:gd name="connsiteX107" fmla="*/ 404577 w 653904"/>
                      <a:gd name="connsiteY107" fmla="*/ 114759 h 808463"/>
                      <a:gd name="connsiteX108" fmla="*/ 404577 w 653904"/>
                      <a:gd name="connsiteY108" fmla="*/ 114759 h 808463"/>
                      <a:gd name="connsiteX109" fmla="*/ 417871 w 653904"/>
                      <a:gd name="connsiteY109" fmla="*/ 113801 h 808463"/>
                      <a:gd name="connsiteX110" fmla="*/ 417871 w 653904"/>
                      <a:gd name="connsiteY110" fmla="*/ 113801 h 808463"/>
                      <a:gd name="connsiteX111" fmla="*/ 428188 w 653904"/>
                      <a:gd name="connsiteY111" fmla="*/ 118655 h 808463"/>
                      <a:gd name="connsiteX112" fmla="*/ 428188 w 653904"/>
                      <a:gd name="connsiteY112" fmla="*/ 118655 h 808463"/>
                      <a:gd name="connsiteX113" fmla="*/ 435234 w 653904"/>
                      <a:gd name="connsiteY113" fmla="*/ 123572 h 808463"/>
                      <a:gd name="connsiteX114" fmla="*/ 435234 w 653904"/>
                      <a:gd name="connsiteY114" fmla="*/ 123572 h 808463"/>
                      <a:gd name="connsiteX115" fmla="*/ 451435 w 653904"/>
                      <a:gd name="connsiteY115" fmla="*/ 111119 h 808463"/>
                      <a:gd name="connsiteX116" fmla="*/ 451435 w 653904"/>
                      <a:gd name="connsiteY116" fmla="*/ 111119 h 808463"/>
                      <a:gd name="connsiteX117" fmla="*/ 474246 w 653904"/>
                      <a:gd name="connsiteY117" fmla="*/ 95983 h 808463"/>
                      <a:gd name="connsiteX118" fmla="*/ 474246 w 653904"/>
                      <a:gd name="connsiteY118" fmla="*/ 95983 h 808463"/>
                      <a:gd name="connsiteX119" fmla="*/ 493062 w 653904"/>
                      <a:gd name="connsiteY119" fmla="*/ 103710 h 808463"/>
                      <a:gd name="connsiteX120" fmla="*/ 493062 w 653904"/>
                      <a:gd name="connsiteY120" fmla="*/ 103710 h 808463"/>
                      <a:gd name="connsiteX121" fmla="*/ 495605 w 653904"/>
                      <a:gd name="connsiteY121" fmla="*/ 103519 h 808463"/>
                      <a:gd name="connsiteX122" fmla="*/ 495605 w 653904"/>
                      <a:gd name="connsiteY122" fmla="*/ 103519 h 808463"/>
                      <a:gd name="connsiteX123" fmla="*/ 498874 w 653904"/>
                      <a:gd name="connsiteY123" fmla="*/ 103263 h 808463"/>
                      <a:gd name="connsiteX124" fmla="*/ 498874 w 653904"/>
                      <a:gd name="connsiteY124" fmla="*/ 103263 h 808463"/>
                      <a:gd name="connsiteX125" fmla="*/ 552852 w 653904"/>
                      <a:gd name="connsiteY125" fmla="*/ 124786 h 808463"/>
                      <a:gd name="connsiteX126" fmla="*/ 552852 w 653904"/>
                      <a:gd name="connsiteY126" fmla="*/ 124786 h 808463"/>
                      <a:gd name="connsiteX127" fmla="*/ 644969 w 653904"/>
                      <a:gd name="connsiteY127" fmla="*/ 137240 h 808463"/>
                      <a:gd name="connsiteX128" fmla="*/ 644969 w 653904"/>
                      <a:gd name="connsiteY128" fmla="*/ 137240 h 808463"/>
                      <a:gd name="connsiteX129" fmla="*/ 653033 w 653904"/>
                      <a:gd name="connsiteY129" fmla="*/ 140305 h 808463"/>
                      <a:gd name="connsiteX130" fmla="*/ 653033 w 653904"/>
                      <a:gd name="connsiteY130" fmla="*/ 140305 h 808463"/>
                      <a:gd name="connsiteX131" fmla="*/ 652525 w 653904"/>
                      <a:gd name="connsiteY131" fmla="*/ 140944 h 808463"/>
                      <a:gd name="connsiteX132" fmla="*/ 651653 w 653904"/>
                      <a:gd name="connsiteY132" fmla="*/ 141008 h 808463"/>
                      <a:gd name="connsiteX133" fmla="*/ 652525 w 653904"/>
                      <a:gd name="connsiteY133" fmla="*/ 140944 h 808463"/>
                      <a:gd name="connsiteX134" fmla="*/ 653033 w 653904"/>
                      <a:gd name="connsiteY134" fmla="*/ 140305 h 808463"/>
                      <a:gd name="connsiteX135" fmla="*/ 653396 w 653904"/>
                      <a:gd name="connsiteY135" fmla="*/ 140880 h 808463"/>
                      <a:gd name="connsiteX136" fmla="*/ 653905 w 653904"/>
                      <a:gd name="connsiteY136" fmla="*/ 147650 h 808463"/>
                      <a:gd name="connsiteX137" fmla="*/ 653905 w 653904"/>
                      <a:gd name="connsiteY137" fmla="*/ 147650 h 808463"/>
                      <a:gd name="connsiteX138" fmla="*/ 642790 w 653904"/>
                      <a:gd name="connsiteY138" fmla="*/ 172749 h 808463"/>
                      <a:gd name="connsiteX139" fmla="*/ 642790 w 653904"/>
                      <a:gd name="connsiteY139" fmla="*/ 172749 h 808463"/>
                      <a:gd name="connsiteX140" fmla="*/ 589757 w 653904"/>
                      <a:gd name="connsiteY140" fmla="*/ 203596 h 808463"/>
                      <a:gd name="connsiteX141" fmla="*/ 589757 w 653904"/>
                      <a:gd name="connsiteY141" fmla="*/ 203596 h 808463"/>
                      <a:gd name="connsiteX142" fmla="*/ 541010 w 653904"/>
                      <a:gd name="connsiteY142" fmla="*/ 273145 h 808463"/>
                      <a:gd name="connsiteX143" fmla="*/ 541010 w 653904"/>
                      <a:gd name="connsiteY143" fmla="*/ 273145 h 808463"/>
                      <a:gd name="connsiteX144" fmla="*/ 553941 w 653904"/>
                      <a:gd name="connsiteY144" fmla="*/ 297733 h 808463"/>
                      <a:gd name="connsiteX145" fmla="*/ 553941 w 653904"/>
                      <a:gd name="connsiteY145" fmla="*/ 297733 h 808463"/>
                      <a:gd name="connsiteX146" fmla="*/ 547476 w 653904"/>
                      <a:gd name="connsiteY146" fmla="*/ 309101 h 808463"/>
                      <a:gd name="connsiteX147" fmla="*/ 547476 w 653904"/>
                      <a:gd name="connsiteY147" fmla="*/ 309101 h 808463"/>
                      <a:gd name="connsiteX148" fmla="*/ 543262 w 653904"/>
                      <a:gd name="connsiteY148" fmla="*/ 317659 h 808463"/>
                      <a:gd name="connsiteX149" fmla="*/ 543262 w 653904"/>
                      <a:gd name="connsiteY149" fmla="*/ 317659 h 808463"/>
                      <a:gd name="connsiteX150" fmla="*/ 557864 w 653904"/>
                      <a:gd name="connsiteY150" fmla="*/ 357383 h 808463"/>
                      <a:gd name="connsiteX151" fmla="*/ 557864 w 653904"/>
                      <a:gd name="connsiteY151" fmla="*/ 357383 h 808463"/>
                      <a:gd name="connsiteX152" fmla="*/ 554377 w 653904"/>
                      <a:gd name="connsiteY152" fmla="*/ 369581 h 808463"/>
                      <a:gd name="connsiteX153" fmla="*/ 554377 w 653904"/>
                      <a:gd name="connsiteY153" fmla="*/ 369581 h 808463"/>
                      <a:gd name="connsiteX154" fmla="*/ 527570 w 653904"/>
                      <a:gd name="connsiteY154" fmla="*/ 414287 h 808463"/>
                      <a:gd name="connsiteX155" fmla="*/ 527570 w 653904"/>
                      <a:gd name="connsiteY155" fmla="*/ 414287 h 808463"/>
                      <a:gd name="connsiteX156" fmla="*/ 555322 w 653904"/>
                      <a:gd name="connsiteY156" fmla="*/ 463144 h 808463"/>
                      <a:gd name="connsiteX157" fmla="*/ 555322 w 653904"/>
                      <a:gd name="connsiteY157" fmla="*/ 463144 h 808463"/>
                      <a:gd name="connsiteX158" fmla="*/ 554450 w 653904"/>
                      <a:gd name="connsiteY158" fmla="*/ 470297 h 808463"/>
                      <a:gd name="connsiteX159" fmla="*/ 554450 w 653904"/>
                      <a:gd name="connsiteY159" fmla="*/ 470297 h 808463"/>
                      <a:gd name="connsiteX160" fmla="*/ 500908 w 653904"/>
                      <a:gd name="connsiteY160" fmla="*/ 501655 h 808463"/>
                      <a:gd name="connsiteX161" fmla="*/ 500908 w 653904"/>
                      <a:gd name="connsiteY161" fmla="*/ 501655 h 808463"/>
                      <a:gd name="connsiteX162" fmla="*/ 484126 w 653904"/>
                      <a:gd name="connsiteY162" fmla="*/ 498781 h 808463"/>
                      <a:gd name="connsiteX163" fmla="*/ 484126 w 653904"/>
                      <a:gd name="connsiteY163" fmla="*/ 498781 h 808463"/>
                      <a:gd name="connsiteX164" fmla="*/ 466110 w 653904"/>
                      <a:gd name="connsiteY164" fmla="*/ 495460 h 808463"/>
                      <a:gd name="connsiteX165" fmla="*/ 466110 w 653904"/>
                      <a:gd name="connsiteY165" fmla="*/ 495460 h 808463"/>
                      <a:gd name="connsiteX166" fmla="*/ 404577 w 653904"/>
                      <a:gd name="connsiteY166" fmla="*/ 520623 h 808463"/>
                      <a:gd name="connsiteX167" fmla="*/ 404577 w 653904"/>
                      <a:gd name="connsiteY167" fmla="*/ 520623 h 808463"/>
                      <a:gd name="connsiteX168" fmla="*/ 333164 w 653904"/>
                      <a:gd name="connsiteY168" fmla="*/ 563795 h 808463"/>
                      <a:gd name="connsiteX169" fmla="*/ 333164 w 653904"/>
                      <a:gd name="connsiteY169" fmla="*/ 563795 h 808463"/>
                      <a:gd name="connsiteX170" fmla="*/ 284417 w 653904"/>
                      <a:gd name="connsiteY170" fmla="*/ 611503 h 808463"/>
                      <a:gd name="connsiteX171" fmla="*/ 284417 w 653904"/>
                      <a:gd name="connsiteY171" fmla="*/ 611503 h 808463"/>
                      <a:gd name="connsiteX172" fmla="*/ 245042 w 653904"/>
                      <a:gd name="connsiteY172" fmla="*/ 691398 h 808463"/>
                      <a:gd name="connsiteX173" fmla="*/ 245042 w 653904"/>
                      <a:gd name="connsiteY173" fmla="*/ 691398 h 808463"/>
                      <a:gd name="connsiteX174" fmla="*/ 243734 w 653904"/>
                      <a:gd name="connsiteY174" fmla="*/ 694336 h 808463"/>
                      <a:gd name="connsiteX175" fmla="*/ 243734 w 653904"/>
                      <a:gd name="connsiteY175" fmla="*/ 694336 h 808463"/>
                      <a:gd name="connsiteX176" fmla="*/ 260225 w 653904"/>
                      <a:gd name="connsiteY176" fmla="*/ 740127 h 808463"/>
                      <a:gd name="connsiteX177" fmla="*/ 260225 w 653904"/>
                      <a:gd name="connsiteY177" fmla="*/ 740127 h 808463"/>
                      <a:gd name="connsiteX178" fmla="*/ 258118 w 653904"/>
                      <a:gd name="connsiteY178" fmla="*/ 753858 h 808463"/>
                      <a:gd name="connsiteX179" fmla="*/ 258118 w 653904"/>
                      <a:gd name="connsiteY179" fmla="*/ 753858 h 808463"/>
                      <a:gd name="connsiteX180" fmla="*/ 247003 w 653904"/>
                      <a:gd name="connsiteY180" fmla="*/ 804184 h 808463"/>
                      <a:gd name="connsiteX181" fmla="*/ 247003 w 653904"/>
                      <a:gd name="connsiteY181" fmla="*/ 804184 h 808463"/>
                      <a:gd name="connsiteX182" fmla="*/ 247149 w 653904"/>
                      <a:gd name="connsiteY182" fmla="*/ 806994 h 808463"/>
                      <a:gd name="connsiteX183" fmla="*/ 247149 w 653904"/>
                      <a:gd name="connsiteY183" fmla="*/ 806994 h 808463"/>
                      <a:gd name="connsiteX184" fmla="*/ 246495 w 653904"/>
                      <a:gd name="connsiteY184" fmla="*/ 807824 h 808463"/>
                      <a:gd name="connsiteX185" fmla="*/ 246495 w 653904"/>
                      <a:gd name="connsiteY185" fmla="*/ 807824 h 808463"/>
                      <a:gd name="connsiteX186" fmla="*/ 240755 w 653904"/>
                      <a:gd name="connsiteY186" fmla="*/ 808463 h 808463"/>
                      <a:gd name="connsiteX187" fmla="*/ 240755 w 653904"/>
                      <a:gd name="connsiteY187" fmla="*/ 808463 h 808463"/>
                      <a:gd name="connsiteX188" fmla="*/ 240828 w 653904"/>
                      <a:gd name="connsiteY188" fmla="*/ 808335 h 808463"/>
                      <a:gd name="connsiteX189" fmla="*/ 240828 w 653904"/>
                      <a:gd name="connsiteY189" fmla="*/ 808335 h 808463"/>
                      <a:gd name="connsiteX190" fmla="*/ 185107 w 653904"/>
                      <a:gd name="connsiteY190" fmla="*/ 738339 h 808463"/>
                      <a:gd name="connsiteX191" fmla="*/ 185688 w 653904"/>
                      <a:gd name="connsiteY191" fmla="*/ 743321 h 808463"/>
                      <a:gd name="connsiteX192" fmla="*/ 185688 w 653904"/>
                      <a:gd name="connsiteY192" fmla="*/ 743321 h 808463"/>
                      <a:gd name="connsiteX193" fmla="*/ 178787 w 653904"/>
                      <a:gd name="connsiteY193" fmla="*/ 750090 h 808463"/>
                      <a:gd name="connsiteX194" fmla="*/ 178787 w 653904"/>
                      <a:gd name="connsiteY194" fmla="*/ 750090 h 808463"/>
                      <a:gd name="connsiteX195" fmla="*/ 173556 w 653904"/>
                      <a:gd name="connsiteY195" fmla="*/ 755072 h 808463"/>
                      <a:gd name="connsiteX196" fmla="*/ 173556 w 653904"/>
                      <a:gd name="connsiteY196" fmla="*/ 755072 h 808463"/>
                      <a:gd name="connsiteX197" fmla="*/ 194915 w 653904"/>
                      <a:gd name="connsiteY197" fmla="*/ 784067 h 808463"/>
                      <a:gd name="connsiteX198" fmla="*/ 194915 w 653904"/>
                      <a:gd name="connsiteY198" fmla="*/ 784067 h 808463"/>
                      <a:gd name="connsiteX199" fmla="*/ 230294 w 653904"/>
                      <a:gd name="connsiteY199" fmla="*/ 805334 h 808463"/>
                      <a:gd name="connsiteX200" fmla="*/ 230294 w 653904"/>
                      <a:gd name="connsiteY200" fmla="*/ 805334 h 808463"/>
                      <a:gd name="connsiteX201" fmla="*/ 240901 w 653904"/>
                      <a:gd name="connsiteY201" fmla="*/ 806675 h 808463"/>
                      <a:gd name="connsiteX202" fmla="*/ 240901 w 653904"/>
                      <a:gd name="connsiteY202" fmla="*/ 806675 h 808463"/>
                      <a:gd name="connsiteX203" fmla="*/ 245550 w 653904"/>
                      <a:gd name="connsiteY203" fmla="*/ 806228 h 808463"/>
                      <a:gd name="connsiteX204" fmla="*/ 245550 w 653904"/>
                      <a:gd name="connsiteY204" fmla="*/ 806228 h 808463"/>
                      <a:gd name="connsiteX205" fmla="*/ 245478 w 653904"/>
                      <a:gd name="connsiteY205" fmla="*/ 803929 h 808463"/>
                      <a:gd name="connsiteX206" fmla="*/ 245478 w 653904"/>
                      <a:gd name="connsiteY206" fmla="*/ 803929 h 808463"/>
                      <a:gd name="connsiteX207" fmla="*/ 256665 w 653904"/>
                      <a:gd name="connsiteY207" fmla="*/ 753220 h 808463"/>
                      <a:gd name="connsiteX208" fmla="*/ 256665 w 653904"/>
                      <a:gd name="connsiteY208" fmla="*/ 753220 h 808463"/>
                      <a:gd name="connsiteX209" fmla="*/ 258700 w 653904"/>
                      <a:gd name="connsiteY209" fmla="*/ 739936 h 808463"/>
                      <a:gd name="connsiteX210" fmla="*/ 258700 w 653904"/>
                      <a:gd name="connsiteY210" fmla="*/ 739936 h 808463"/>
                      <a:gd name="connsiteX211" fmla="*/ 242209 w 653904"/>
                      <a:gd name="connsiteY211" fmla="*/ 694144 h 808463"/>
                      <a:gd name="connsiteX212" fmla="*/ 242209 w 653904"/>
                      <a:gd name="connsiteY212" fmla="*/ 694144 h 808463"/>
                      <a:gd name="connsiteX213" fmla="*/ 244025 w 653904"/>
                      <a:gd name="connsiteY213" fmla="*/ 690057 h 808463"/>
                      <a:gd name="connsiteX214" fmla="*/ 244025 w 653904"/>
                      <a:gd name="connsiteY214" fmla="*/ 690057 h 808463"/>
                      <a:gd name="connsiteX215" fmla="*/ 282891 w 653904"/>
                      <a:gd name="connsiteY215" fmla="*/ 610992 h 808463"/>
                      <a:gd name="connsiteX216" fmla="*/ 282891 w 653904"/>
                      <a:gd name="connsiteY216" fmla="*/ 610992 h 808463"/>
                      <a:gd name="connsiteX217" fmla="*/ 333164 w 653904"/>
                      <a:gd name="connsiteY217" fmla="*/ 562007 h 808463"/>
                      <a:gd name="connsiteX218" fmla="*/ 333164 w 653904"/>
                      <a:gd name="connsiteY218" fmla="*/ 562007 h 808463"/>
                      <a:gd name="connsiteX219" fmla="*/ 403487 w 653904"/>
                      <a:gd name="connsiteY219" fmla="*/ 519281 h 808463"/>
                      <a:gd name="connsiteX220" fmla="*/ 403487 w 653904"/>
                      <a:gd name="connsiteY220" fmla="*/ 519281 h 808463"/>
                      <a:gd name="connsiteX221" fmla="*/ 466328 w 653904"/>
                      <a:gd name="connsiteY221" fmla="*/ 493608 h 808463"/>
                      <a:gd name="connsiteX222" fmla="*/ 466328 w 653904"/>
                      <a:gd name="connsiteY222" fmla="*/ 493608 h 808463"/>
                      <a:gd name="connsiteX223" fmla="*/ 485144 w 653904"/>
                      <a:gd name="connsiteY223" fmla="*/ 497120 h 808463"/>
                      <a:gd name="connsiteX224" fmla="*/ 485144 w 653904"/>
                      <a:gd name="connsiteY224" fmla="*/ 497120 h 808463"/>
                      <a:gd name="connsiteX225" fmla="*/ 501054 w 653904"/>
                      <a:gd name="connsiteY225" fmla="*/ 499802 h 808463"/>
                      <a:gd name="connsiteX226" fmla="*/ 501054 w 653904"/>
                      <a:gd name="connsiteY226" fmla="*/ 499802 h 808463"/>
                      <a:gd name="connsiteX227" fmla="*/ 552852 w 653904"/>
                      <a:gd name="connsiteY227" fmla="*/ 469722 h 808463"/>
                      <a:gd name="connsiteX228" fmla="*/ 552852 w 653904"/>
                      <a:gd name="connsiteY228" fmla="*/ 469722 h 808463"/>
                      <a:gd name="connsiteX229" fmla="*/ 553723 w 653904"/>
                      <a:gd name="connsiteY229" fmla="*/ 462888 h 808463"/>
                      <a:gd name="connsiteX230" fmla="*/ 553723 w 653904"/>
                      <a:gd name="connsiteY230" fmla="*/ 462888 h 808463"/>
                      <a:gd name="connsiteX231" fmla="*/ 525972 w 653904"/>
                      <a:gd name="connsiteY231" fmla="*/ 414031 h 808463"/>
                      <a:gd name="connsiteX232" fmla="*/ 525972 w 653904"/>
                      <a:gd name="connsiteY232" fmla="*/ 414031 h 808463"/>
                      <a:gd name="connsiteX233" fmla="*/ 552997 w 653904"/>
                      <a:gd name="connsiteY233" fmla="*/ 368559 h 808463"/>
                      <a:gd name="connsiteX234" fmla="*/ 552997 w 653904"/>
                      <a:gd name="connsiteY234" fmla="*/ 368559 h 808463"/>
                      <a:gd name="connsiteX235" fmla="*/ 556266 w 653904"/>
                      <a:gd name="connsiteY235" fmla="*/ 357128 h 808463"/>
                      <a:gd name="connsiteX236" fmla="*/ 556266 w 653904"/>
                      <a:gd name="connsiteY236" fmla="*/ 357128 h 808463"/>
                      <a:gd name="connsiteX237" fmla="*/ 541664 w 653904"/>
                      <a:gd name="connsiteY237" fmla="*/ 317403 h 808463"/>
                      <a:gd name="connsiteX238" fmla="*/ 541664 w 653904"/>
                      <a:gd name="connsiteY238" fmla="*/ 317403 h 808463"/>
                      <a:gd name="connsiteX239" fmla="*/ 546386 w 653904"/>
                      <a:gd name="connsiteY239" fmla="*/ 307696 h 808463"/>
                      <a:gd name="connsiteX240" fmla="*/ 546386 w 653904"/>
                      <a:gd name="connsiteY240" fmla="*/ 307696 h 808463"/>
                      <a:gd name="connsiteX241" fmla="*/ 552270 w 653904"/>
                      <a:gd name="connsiteY241" fmla="*/ 297414 h 808463"/>
                      <a:gd name="connsiteX242" fmla="*/ 552270 w 653904"/>
                      <a:gd name="connsiteY242" fmla="*/ 297414 h 808463"/>
                      <a:gd name="connsiteX243" fmla="*/ 539339 w 653904"/>
                      <a:gd name="connsiteY243" fmla="*/ 272825 h 808463"/>
                      <a:gd name="connsiteX244" fmla="*/ 539339 w 653904"/>
                      <a:gd name="connsiteY244" fmla="*/ 272825 h 808463"/>
                      <a:gd name="connsiteX245" fmla="*/ 589539 w 653904"/>
                      <a:gd name="connsiteY245" fmla="*/ 201680 h 808463"/>
                      <a:gd name="connsiteX246" fmla="*/ 589539 w 653904"/>
                      <a:gd name="connsiteY246" fmla="*/ 201680 h 808463"/>
                      <a:gd name="connsiteX247" fmla="*/ 641555 w 653904"/>
                      <a:gd name="connsiteY247" fmla="*/ 171280 h 808463"/>
                      <a:gd name="connsiteX248" fmla="*/ 641555 w 653904"/>
                      <a:gd name="connsiteY248" fmla="*/ 171280 h 808463"/>
                      <a:gd name="connsiteX249" fmla="*/ 652161 w 653904"/>
                      <a:gd name="connsiteY249" fmla="*/ 147266 h 808463"/>
                      <a:gd name="connsiteX250" fmla="*/ 652161 w 653904"/>
                      <a:gd name="connsiteY250" fmla="*/ 147266 h 808463"/>
                      <a:gd name="connsiteX251" fmla="*/ 651725 w 653904"/>
                      <a:gd name="connsiteY251" fmla="*/ 141008 h 808463"/>
                      <a:gd name="connsiteX252" fmla="*/ 651725 w 653904"/>
                      <a:gd name="connsiteY252" fmla="*/ 141008 h 808463"/>
                      <a:gd name="connsiteX253" fmla="*/ 644679 w 653904"/>
                      <a:gd name="connsiteY253" fmla="*/ 138389 h 808463"/>
                      <a:gd name="connsiteX254" fmla="*/ 644679 w 653904"/>
                      <a:gd name="connsiteY254" fmla="*/ 138389 h 808463"/>
                      <a:gd name="connsiteX255" fmla="*/ 551980 w 653904"/>
                      <a:gd name="connsiteY255" fmla="*/ 125744 h 808463"/>
                      <a:gd name="connsiteX256" fmla="*/ 551980 w 653904"/>
                      <a:gd name="connsiteY256" fmla="*/ 125744 h 808463"/>
                      <a:gd name="connsiteX257" fmla="*/ 498947 w 653904"/>
                      <a:gd name="connsiteY257" fmla="*/ 104477 h 808463"/>
                      <a:gd name="connsiteX258" fmla="*/ 498947 w 653904"/>
                      <a:gd name="connsiteY258" fmla="*/ 104477 h 808463"/>
                      <a:gd name="connsiteX259" fmla="*/ 496041 w 653904"/>
                      <a:gd name="connsiteY259" fmla="*/ 104732 h 808463"/>
                      <a:gd name="connsiteX260" fmla="*/ 496041 w 653904"/>
                      <a:gd name="connsiteY260" fmla="*/ 104732 h 808463"/>
                      <a:gd name="connsiteX261" fmla="*/ 493135 w 653904"/>
                      <a:gd name="connsiteY261" fmla="*/ 104924 h 808463"/>
                      <a:gd name="connsiteX262" fmla="*/ 493135 w 653904"/>
                      <a:gd name="connsiteY262" fmla="*/ 104924 h 808463"/>
                      <a:gd name="connsiteX263" fmla="*/ 474319 w 653904"/>
                      <a:gd name="connsiteY263" fmla="*/ 97196 h 808463"/>
                      <a:gd name="connsiteX264" fmla="*/ 474319 w 653904"/>
                      <a:gd name="connsiteY264" fmla="*/ 97196 h 808463"/>
                      <a:gd name="connsiteX265" fmla="*/ 453106 w 653904"/>
                      <a:gd name="connsiteY265" fmla="*/ 111438 h 808463"/>
                      <a:gd name="connsiteX266" fmla="*/ 453106 w 653904"/>
                      <a:gd name="connsiteY266" fmla="*/ 111438 h 808463"/>
                      <a:gd name="connsiteX267" fmla="*/ 435307 w 653904"/>
                      <a:gd name="connsiteY267" fmla="*/ 124786 h 808463"/>
                      <a:gd name="connsiteX268" fmla="*/ 435307 w 653904"/>
                      <a:gd name="connsiteY268" fmla="*/ 124786 h 808463"/>
                      <a:gd name="connsiteX269" fmla="*/ 426589 w 653904"/>
                      <a:gd name="connsiteY269" fmla="*/ 118974 h 808463"/>
                      <a:gd name="connsiteX270" fmla="*/ 426589 w 653904"/>
                      <a:gd name="connsiteY270" fmla="*/ 118974 h 808463"/>
                      <a:gd name="connsiteX271" fmla="*/ 417944 w 653904"/>
                      <a:gd name="connsiteY271" fmla="*/ 115014 h 808463"/>
                      <a:gd name="connsiteX272" fmla="*/ 417944 w 653904"/>
                      <a:gd name="connsiteY272" fmla="*/ 115014 h 808463"/>
                      <a:gd name="connsiteX273" fmla="*/ 404649 w 653904"/>
                      <a:gd name="connsiteY273" fmla="*/ 115972 h 808463"/>
                      <a:gd name="connsiteX274" fmla="*/ 404649 w 653904"/>
                      <a:gd name="connsiteY274" fmla="*/ 115972 h 808463"/>
                      <a:gd name="connsiteX275" fmla="*/ 392735 w 653904"/>
                      <a:gd name="connsiteY275" fmla="*/ 102880 h 808463"/>
                      <a:gd name="connsiteX276" fmla="*/ 392735 w 653904"/>
                      <a:gd name="connsiteY276" fmla="*/ 102880 h 808463"/>
                      <a:gd name="connsiteX277" fmla="*/ 381402 w 653904"/>
                      <a:gd name="connsiteY277" fmla="*/ 70692 h 808463"/>
                      <a:gd name="connsiteX278" fmla="*/ 381402 w 653904"/>
                      <a:gd name="connsiteY278" fmla="*/ 70692 h 808463"/>
                      <a:gd name="connsiteX279" fmla="*/ 360625 w 653904"/>
                      <a:gd name="connsiteY279" fmla="*/ 56450 h 808463"/>
                      <a:gd name="connsiteX280" fmla="*/ 360625 w 653904"/>
                      <a:gd name="connsiteY280" fmla="*/ 56450 h 808463"/>
                      <a:gd name="connsiteX281" fmla="*/ 354159 w 653904"/>
                      <a:gd name="connsiteY281" fmla="*/ 54406 h 808463"/>
                      <a:gd name="connsiteX282" fmla="*/ 354159 w 653904"/>
                      <a:gd name="connsiteY282" fmla="*/ 54406 h 808463"/>
                      <a:gd name="connsiteX283" fmla="*/ 352924 w 653904"/>
                      <a:gd name="connsiteY283" fmla="*/ 49425 h 808463"/>
                      <a:gd name="connsiteX284" fmla="*/ 352924 w 653904"/>
                      <a:gd name="connsiteY284" fmla="*/ 49425 h 808463"/>
                      <a:gd name="connsiteX285" fmla="*/ 352924 w 653904"/>
                      <a:gd name="connsiteY285" fmla="*/ 47126 h 808463"/>
                      <a:gd name="connsiteX286" fmla="*/ 352924 w 653904"/>
                      <a:gd name="connsiteY286" fmla="*/ 47126 h 808463"/>
                      <a:gd name="connsiteX287" fmla="*/ 347330 w 653904"/>
                      <a:gd name="connsiteY287" fmla="*/ 34097 h 808463"/>
                      <a:gd name="connsiteX288" fmla="*/ 347330 w 653904"/>
                      <a:gd name="connsiteY288" fmla="*/ 34097 h 808463"/>
                      <a:gd name="connsiteX289" fmla="*/ 332510 w 653904"/>
                      <a:gd name="connsiteY289" fmla="*/ 28285 h 808463"/>
                      <a:gd name="connsiteX290" fmla="*/ 332510 w 653904"/>
                      <a:gd name="connsiteY290" fmla="*/ 28285 h 808463"/>
                      <a:gd name="connsiteX291" fmla="*/ 319361 w 653904"/>
                      <a:gd name="connsiteY291" fmla="*/ 37674 h 808463"/>
                      <a:gd name="connsiteX292" fmla="*/ 319361 w 653904"/>
                      <a:gd name="connsiteY292" fmla="*/ 37674 h 808463"/>
                      <a:gd name="connsiteX293" fmla="*/ 304177 w 653904"/>
                      <a:gd name="connsiteY293" fmla="*/ 50255 h 808463"/>
                      <a:gd name="connsiteX294" fmla="*/ 304177 w 653904"/>
                      <a:gd name="connsiteY294" fmla="*/ 50255 h 808463"/>
                      <a:gd name="connsiteX295" fmla="*/ 296622 w 653904"/>
                      <a:gd name="connsiteY295" fmla="*/ 42144 h 808463"/>
                      <a:gd name="connsiteX296" fmla="*/ 296622 w 653904"/>
                      <a:gd name="connsiteY296" fmla="*/ 42144 h 808463"/>
                      <a:gd name="connsiteX297" fmla="*/ 292118 w 653904"/>
                      <a:gd name="connsiteY297" fmla="*/ 24454 h 808463"/>
                      <a:gd name="connsiteX298" fmla="*/ 292118 w 653904"/>
                      <a:gd name="connsiteY298" fmla="*/ 24454 h 808463"/>
                      <a:gd name="connsiteX299" fmla="*/ 281366 w 653904"/>
                      <a:gd name="connsiteY299" fmla="*/ 16470 h 808463"/>
                      <a:gd name="connsiteX300" fmla="*/ 281366 w 653904"/>
                      <a:gd name="connsiteY300" fmla="*/ 16470 h 808463"/>
                      <a:gd name="connsiteX301" fmla="*/ 279041 w 653904"/>
                      <a:gd name="connsiteY301" fmla="*/ 16790 h 808463"/>
                      <a:gd name="connsiteX302" fmla="*/ 279041 w 653904"/>
                      <a:gd name="connsiteY302" fmla="*/ 16790 h 808463"/>
                      <a:gd name="connsiteX303" fmla="*/ 273084 w 653904"/>
                      <a:gd name="connsiteY303" fmla="*/ 17556 h 808463"/>
                      <a:gd name="connsiteX304" fmla="*/ 273084 w 653904"/>
                      <a:gd name="connsiteY304" fmla="*/ 17556 h 808463"/>
                      <a:gd name="connsiteX305" fmla="*/ 230294 w 653904"/>
                      <a:gd name="connsiteY305" fmla="*/ 2420 h 808463"/>
                      <a:gd name="connsiteX306" fmla="*/ 230294 w 653904"/>
                      <a:gd name="connsiteY306" fmla="*/ 2420 h 808463"/>
                      <a:gd name="connsiteX307" fmla="*/ 228769 w 653904"/>
                      <a:gd name="connsiteY307" fmla="*/ 1781 h 808463"/>
                      <a:gd name="connsiteX308" fmla="*/ 228769 w 653904"/>
                      <a:gd name="connsiteY308" fmla="*/ 1781 h 808463"/>
                      <a:gd name="connsiteX309" fmla="*/ 209371 w 653904"/>
                      <a:gd name="connsiteY309" fmla="*/ 86594 h 808463"/>
                      <a:gd name="connsiteX310" fmla="*/ 209371 w 653904"/>
                      <a:gd name="connsiteY310" fmla="*/ 86594 h 808463"/>
                      <a:gd name="connsiteX311" fmla="*/ 184308 w 653904"/>
                      <a:gd name="connsiteY311" fmla="*/ 143498 h 808463"/>
                      <a:gd name="connsiteX312" fmla="*/ 184308 w 653904"/>
                      <a:gd name="connsiteY312" fmla="*/ 143498 h 808463"/>
                      <a:gd name="connsiteX313" fmla="*/ 143334 w 653904"/>
                      <a:gd name="connsiteY313" fmla="*/ 210365 h 808463"/>
                      <a:gd name="connsiteX314" fmla="*/ 143334 w 653904"/>
                      <a:gd name="connsiteY314" fmla="*/ 210365 h 808463"/>
                      <a:gd name="connsiteX315" fmla="*/ 93789 w 653904"/>
                      <a:gd name="connsiteY315" fmla="*/ 287259 h 808463"/>
                      <a:gd name="connsiteX316" fmla="*/ 93789 w 653904"/>
                      <a:gd name="connsiteY316" fmla="*/ 287259 h 808463"/>
                      <a:gd name="connsiteX317" fmla="*/ 40247 w 653904"/>
                      <a:gd name="connsiteY317" fmla="*/ 325131 h 808463"/>
                      <a:gd name="connsiteX318" fmla="*/ 40247 w 653904"/>
                      <a:gd name="connsiteY318" fmla="*/ 325131 h 808463"/>
                      <a:gd name="connsiteX319" fmla="*/ 1671 w 653904"/>
                      <a:gd name="connsiteY319" fmla="*/ 347548 h 808463"/>
                      <a:gd name="connsiteX320" fmla="*/ 1671 w 653904"/>
                      <a:gd name="connsiteY320" fmla="*/ 347548 h 808463"/>
                      <a:gd name="connsiteX321" fmla="*/ 8718 w 653904"/>
                      <a:gd name="connsiteY321" fmla="*/ 355084 h 808463"/>
                      <a:gd name="connsiteX322" fmla="*/ 8718 w 653904"/>
                      <a:gd name="connsiteY322" fmla="*/ 355084 h 808463"/>
                      <a:gd name="connsiteX323" fmla="*/ 24773 w 653904"/>
                      <a:gd name="connsiteY323" fmla="*/ 358724 h 808463"/>
                      <a:gd name="connsiteX324" fmla="*/ 24773 w 653904"/>
                      <a:gd name="connsiteY324" fmla="*/ 358724 h 808463"/>
                      <a:gd name="connsiteX325" fmla="*/ 33418 w 653904"/>
                      <a:gd name="connsiteY325" fmla="*/ 357511 h 808463"/>
                      <a:gd name="connsiteX326" fmla="*/ 33418 w 653904"/>
                      <a:gd name="connsiteY326" fmla="*/ 357511 h 808463"/>
                      <a:gd name="connsiteX327" fmla="*/ 38068 w 653904"/>
                      <a:gd name="connsiteY327" fmla="*/ 356744 h 808463"/>
                      <a:gd name="connsiteX328" fmla="*/ 38068 w 653904"/>
                      <a:gd name="connsiteY328" fmla="*/ 356744 h 808463"/>
                      <a:gd name="connsiteX329" fmla="*/ 66691 w 653904"/>
                      <a:gd name="connsiteY329" fmla="*/ 369837 h 808463"/>
                      <a:gd name="connsiteX330" fmla="*/ 66691 w 653904"/>
                      <a:gd name="connsiteY330" fmla="*/ 369837 h 808463"/>
                      <a:gd name="connsiteX331" fmla="*/ 89866 w 653904"/>
                      <a:gd name="connsiteY331" fmla="*/ 374818 h 808463"/>
                      <a:gd name="connsiteX332" fmla="*/ 89866 w 653904"/>
                      <a:gd name="connsiteY332" fmla="*/ 374818 h 808463"/>
                      <a:gd name="connsiteX333" fmla="*/ 100981 w 653904"/>
                      <a:gd name="connsiteY333" fmla="*/ 409178 h 808463"/>
                      <a:gd name="connsiteX334" fmla="*/ 100981 w 653904"/>
                      <a:gd name="connsiteY334" fmla="*/ 409178 h 808463"/>
                      <a:gd name="connsiteX335" fmla="*/ 100545 w 653904"/>
                      <a:gd name="connsiteY335" fmla="*/ 420610 h 808463"/>
                      <a:gd name="connsiteX336" fmla="*/ 100545 w 653904"/>
                      <a:gd name="connsiteY336" fmla="*/ 420610 h 808463"/>
                      <a:gd name="connsiteX337" fmla="*/ 99382 w 653904"/>
                      <a:gd name="connsiteY337" fmla="*/ 457140 h 808463"/>
                      <a:gd name="connsiteX338" fmla="*/ 99382 w 653904"/>
                      <a:gd name="connsiteY338" fmla="*/ 457140 h 808463"/>
                      <a:gd name="connsiteX339" fmla="*/ 99455 w 653904"/>
                      <a:gd name="connsiteY339" fmla="*/ 473745 h 808463"/>
                      <a:gd name="connsiteX340" fmla="*/ 99455 w 653904"/>
                      <a:gd name="connsiteY340" fmla="*/ 473745 h 808463"/>
                      <a:gd name="connsiteX341" fmla="*/ 89938 w 653904"/>
                      <a:gd name="connsiteY341" fmla="*/ 517749 h 808463"/>
                      <a:gd name="connsiteX342" fmla="*/ 89938 w 653904"/>
                      <a:gd name="connsiteY342" fmla="*/ 517749 h 808463"/>
                      <a:gd name="connsiteX343" fmla="*/ 69815 w 653904"/>
                      <a:gd name="connsiteY343" fmla="*/ 539271 h 808463"/>
                      <a:gd name="connsiteX344" fmla="*/ 69815 w 653904"/>
                      <a:gd name="connsiteY344" fmla="*/ 539271 h 808463"/>
                      <a:gd name="connsiteX345" fmla="*/ 74028 w 653904"/>
                      <a:gd name="connsiteY345" fmla="*/ 541059 h 808463"/>
                      <a:gd name="connsiteX346" fmla="*/ 74028 w 653904"/>
                      <a:gd name="connsiteY346" fmla="*/ 541059 h 808463"/>
                      <a:gd name="connsiteX347" fmla="*/ 95677 w 653904"/>
                      <a:gd name="connsiteY347" fmla="*/ 559580 h 808463"/>
                      <a:gd name="connsiteX348" fmla="*/ 95677 w 653904"/>
                      <a:gd name="connsiteY348" fmla="*/ 559580 h 808463"/>
                      <a:gd name="connsiteX349" fmla="*/ 121685 w 653904"/>
                      <a:gd name="connsiteY349" fmla="*/ 589086 h 808463"/>
                      <a:gd name="connsiteX350" fmla="*/ 121685 w 653904"/>
                      <a:gd name="connsiteY350" fmla="*/ 589086 h 808463"/>
                      <a:gd name="connsiteX351" fmla="*/ 141809 w 653904"/>
                      <a:gd name="connsiteY351" fmla="*/ 607799 h 808463"/>
                      <a:gd name="connsiteX352" fmla="*/ 141809 w 653904"/>
                      <a:gd name="connsiteY352" fmla="*/ 607799 h 808463"/>
                      <a:gd name="connsiteX353" fmla="*/ 146676 w 653904"/>
                      <a:gd name="connsiteY353" fmla="*/ 605755 h 808463"/>
                      <a:gd name="connsiteX354" fmla="*/ 146676 w 653904"/>
                      <a:gd name="connsiteY354" fmla="*/ 605755 h 808463"/>
                      <a:gd name="connsiteX355" fmla="*/ 175082 w 653904"/>
                      <a:gd name="connsiteY355" fmla="*/ 595217 h 808463"/>
                      <a:gd name="connsiteX356" fmla="*/ 175082 w 653904"/>
                      <a:gd name="connsiteY356" fmla="*/ 595217 h 808463"/>
                      <a:gd name="connsiteX357" fmla="*/ 193970 w 653904"/>
                      <a:gd name="connsiteY357" fmla="*/ 615973 h 808463"/>
                      <a:gd name="connsiteX358" fmla="*/ 193970 w 653904"/>
                      <a:gd name="connsiteY358" fmla="*/ 615973 h 808463"/>
                      <a:gd name="connsiteX359" fmla="*/ 178351 w 653904"/>
                      <a:gd name="connsiteY359" fmla="*/ 638326 h 808463"/>
                      <a:gd name="connsiteX360" fmla="*/ 178351 w 653904"/>
                      <a:gd name="connsiteY360" fmla="*/ 638326 h 808463"/>
                      <a:gd name="connsiteX361" fmla="*/ 164039 w 653904"/>
                      <a:gd name="connsiteY361" fmla="*/ 645479 h 808463"/>
                      <a:gd name="connsiteX362" fmla="*/ 164039 w 653904"/>
                      <a:gd name="connsiteY362" fmla="*/ 645479 h 808463"/>
                      <a:gd name="connsiteX363" fmla="*/ 144497 w 653904"/>
                      <a:gd name="connsiteY363" fmla="*/ 694336 h 808463"/>
                      <a:gd name="connsiteX364" fmla="*/ 144497 w 653904"/>
                      <a:gd name="connsiteY364" fmla="*/ 694336 h 808463"/>
                      <a:gd name="connsiteX365" fmla="*/ 162223 w 653904"/>
                      <a:gd name="connsiteY365" fmla="*/ 723331 h 808463"/>
                      <a:gd name="connsiteX366" fmla="*/ 162223 w 653904"/>
                      <a:gd name="connsiteY366" fmla="*/ 723331 h 808463"/>
                      <a:gd name="connsiteX367" fmla="*/ 167381 w 653904"/>
                      <a:gd name="connsiteY367" fmla="*/ 728823 h 808463"/>
                      <a:gd name="connsiteX368" fmla="*/ 167381 w 653904"/>
                      <a:gd name="connsiteY368" fmla="*/ 728823 h 808463"/>
                      <a:gd name="connsiteX369" fmla="*/ 173629 w 653904"/>
                      <a:gd name="connsiteY369" fmla="*/ 728504 h 808463"/>
                      <a:gd name="connsiteX370" fmla="*/ 173629 w 653904"/>
                      <a:gd name="connsiteY370" fmla="*/ 728504 h 808463"/>
                      <a:gd name="connsiteX371" fmla="*/ 174065 w 653904"/>
                      <a:gd name="connsiteY371" fmla="*/ 728504 h 808463"/>
                      <a:gd name="connsiteX372" fmla="*/ 174065 w 653904"/>
                      <a:gd name="connsiteY372" fmla="*/ 728504 h 808463"/>
                      <a:gd name="connsiteX373" fmla="*/ 185107 w 653904"/>
                      <a:gd name="connsiteY373" fmla="*/ 738339 h 808463"/>
                      <a:gd name="connsiteX374" fmla="*/ 185107 w 653904"/>
                      <a:gd name="connsiteY374" fmla="*/ 738339 h 808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Lst>
                    <a:rect l="l" t="t" r="r" b="b"/>
                    <a:pathLst>
                      <a:path w="653904" h="808463">
                        <a:moveTo>
                          <a:pt x="240828" y="808335"/>
                        </a:moveTo>
                        <a:cubicBezTo>
                          <a:pt x="237777" y="808335"/>
                          <a:pt x="234144" y="807952"/>
                          <a:pt x="229786" y="806930"/>
                        </a:cubicBezTo>
                        <a:lnTo>
                          <a:pt x="229786" y="806930"/>
                        </a:lnTo>
                        <a:cubicBezTo>
                          <a:pt x="209299" y="802204"/>
                          <a:pt x="193098" y="800991"/>
                          <a:pt x="193026" y="784131"/>
                        </a:cubicBezTo>
                        <a:lnTo>
                          <a:pt x="193026" y="784131"/>
                        </a:lnTo>
                        <a:cubicBezTo>
                          <a:pt x="193316" y="768739"/>
                          <a:pt x="172176" y="767909"/>
                          <a:pt x="171667" y="755136"/>
                        </a:cubicBezTo>
                        <a:lnTo>
                          <a:pt x="171667" y="755136"/>
                        </a:lnTo>
                        <a:cubicBezTo>
                          <a:pt x="171449" y="749516"/>
                          <a:pt x="175590" y="748621"/>
                          <a:pt x="178569" y="748558"/>
                        </a:cubicBezTo>
                        <a:lnTo>
                          <a:pt x="178569" y="748558"/>
                        </a:lnTo>
                        <a:cubicBezTo>
                          <a:pt x="181693" y="748111"/>
                          <a:pt x="183654" y="748430"/>
                          <a:pt x="183799" y="743384"/>
                        </a:cubicBezTo>
                        <a:lnTo>
                          <a:pt x="183799" y="743384"/>
                        </a:lnTo>
                        <a:cubicBezTo>
                          <a:pt x="183799" y="742171"/>
                          <a:pt x="183654" y="740574"/>
                          <a:pt x="183291" y="738722"/>
                        </a:cubicBezTo>
                        <a:lnTo>
                          <a:pt x="183291" y="738722"/>
                        </a:lnTo>
                        <a:cubicBezTo>
                          <a:pt x="181620" y="731186"/>
                          <a:pt x="178133" y="730420"/>
                          <a:pt x="173847" y="730356"/>
                        </a:cubicBezTo>
                        <a:lnTo>
                          <a:pt x="173847" y="730356"/>
                        </a:lnTo>
                        <a:cubicBezTo>
                          <a:pt x="171813" y="730356"/>
                          <a:pt x="169633" y="730675"/>
                          <a:pt x="167599" y="730675"/>
                        </a:cubicBezTo>
                        <a:lnTo>
                          <a:pt x="167599" y="730675"/>
                        </a:lnTo>
                        <a:cubicBezTo>
                          <a:pt x="165783" y="730675"/>
                          <a:pt x="164039" y="730420"/>
                          <a:pt x="162659" y="729334"/>
                        </a:cubicBezTo>
                        <a:lnTo>
                          <a:pt x="162659" y="729334"/>
                        </a:lnTo>
                        <a:cubicBezTo>
                          <a:pt x="161351" y="728185"/>
                          <a:pt x="160697" y="726396"/>
                          <a:pt x="160697" y="723586"/>
                        </a:cubicBezTo>
                        <a:lnTo>
                          <a:pt x="160697" y="723586"/>
                        </a:lnTo>
                        <a:cubicBezTo>
                          <a:pt x="160915" y="709727"/>
                          <a:pt x="143334" y="706726"/>
                          <a:pt x="142971" y="694591"/>
                        </a:cubicBezTo>
                        <a:lnTo>
                          <a:pt x="142971" y="694591"/>
                        </a:lnTo>
                        <a:cubicBezTo>
                          <a:pt x="143117" y="682776"/>
                          <a:pt x="162586" y="658124"/>
                          <a:pt x="162514" y="645735"/>
                        </a:cubicBezTo>
                        <a:lnTo>
                          <a:pt x="162514" y="645735"/>
                        </a:lnTo>
                        <a:cubicBezTo>
                          <a:pt x="162659" y="638390"/>
                          <a:pt x="171086" y="638901"/>
                          <a:pt x="178133" y="637049"/>
                        </a:cubicBezTo>
                        <a:lnTo>
                          <a:pt x="178133" y="637049"/>
                        </a:lnTo>
                        <a:cubicBezTo>
                          <a:pt x="185398" y="635133"/>
                          <a:pt x="192299" y="631557"/>
                          <a:pt x="192445" y="616229"/>
                        </a:cubicBezTo>
                        <a:lnTo>
                          <a:pt x="192445" y="616229"/>
                        </a:lnTo>
                        <a:cubicBezTo>
                          <a:pt x="192299" y="601412"/>
                          <a:pt x="184671" y="597133"/>
                          <a:pt x="175300" y="597069"/>
                        </a:cubicBezTo>
                        <a:lnTo>
                          <a:pt x="175300" y="597069"/>
                        </a:lnTo>
                        <a:cubicBezTo>
                          <a:pt x="165274" y="597005"/>
                          <a:pt x="153287" y="602562"/>
                          <a:pt x="148129" y="607160"/>
                        </a:cubicBezTo>
                        <a:lnTo>
                          <a:pt x="148129" y="607160"/>
                        </a:lnTo>
                        <a:cubicBezTo>
                          <a:pt x="146168" y="608884"/>
                          <a:pt x="144061" y="609715"/>
                          <a:pt x="142027" y="609715"/>
                        </a:cubicBezTo>
                        <a:lnTo>
                          <a:pt x="142027" y="609715"/>
                        </a:lnTo>
                        <a:cubicBezTo>
                          <a:pt x="132655" y="609459"/>
                          <a:pt x="125536" y="594642"/>
                          <a:pt x="120596" y="590555"/>
                        </a:cubicBezTo>
                        <a:lnTo>
                          <a:pt x="120596" y="590555"/>
                        </a:lnTo>
                        <a:cubicBezTo>
                          <a:pt x="114493" y="585063"/>
                          <a:pt x="94297" y="567755"/>
                          <a:pt x="94079" y="559900"/>
                        </a:cubicBezTo>
                        <a:lnTo>
                          <a:pt x="94079" y="559900"/>
                        </a:lnTo>
                        <a:cubicBezTo>
                          <a:pt x="94079" y="553385"/>
                          <a:pt x="86378" y="542975"/>
                          <a:pt x="74246" y="542975"/>
                        </a:cubicBezTo>
                        <a:lnTo>
                          <a:pt x="74246" y="542975"/>
                        </a:lnTo>
                        <a:cubicBezTo>
                          <a:pt x="70614" y="542975"/>
                          <a:pt x="68216" y="541826"/>
                          <a:pt x="68216" y="539591"/>
                        </a:cubicBezTo>
                        <a:lnTo>
                          <a:pt x="68216" y="539591"/>
                        </a:lnTo>
                        <a:cubicBezTo>
                          <a:pt x="68434" y="534545"/>
                          <a:pt x="78533" y="526115"/>
                          <a:pt x="88848" y="516918"/>
                        </a:cubicBezTo>
                        <a:lnTo>
                          <a:pt x="88848" y="516918"/>
                        </a:lnTo>
                        <a:cubicBezTo>
                          <a:pt x="96912" y="509893"/>
                          <a:pt x="97857" y="495204"/>
                          <a:pt x="97857" y="474001"/>
                        </a:cubicBezTo>
                        <a:lnTo>
                          <a:pt x="97857" y="474001"/>
                        </a:lnTo>
                        <a:cubicBezTo>
                          <a:pt x="97857" y="468828"/>
                          <a:pt x="97857" y="463272"/>
                          <a:pt x="97857" y="457396"/>
                        </a:cubicBezTo>
                        <a:lnTo>
                          <a:pt x="97857" y="457396"/>
                        </a:lnTo>
                        <a:cubicBezTo>
                          <a:pt x="97857" y="446411"/>
                          <a:pt x="98002" y="434149"/>
                          <a:pt x="99019" y="420801"/>
                        </a:cubicBezTo>
                        <a:lnTo>
                          <a:pt x="99019" y="420801"/>
                        </a:lnTo>
                        <a:cubicBezTo>
                          <a:pt x="99310" y="416650"/>
                          <a:pt x="99455" y="412882"/>
                          <a:pt x="99455" y="409433"/>
                        </a:cubicBezTo>
                        <a:lnTo>
                          <a:pt x="99455" y="409433"/>
                        </a:lnTo>
                        <a:cubicBezTo>
                          <a:pt x="99165" y="371114"/>
                          <a:pt x="82601" y="371944"/>
                          <a:pt x="66909" y="371689"/>
                        </a:cubicBezTo>
                        <a:lnTo>
                          <a:pt x="66909" y="371689"/>
                        </a:lnTo>
                        <a:cubicBezTo>
                          <a:pt x="51072" y="371497"/>
                          <a:pt x="47584" y="358277"/>
                          <a:pt x="38285" y="358596"/>
                        </a:cubicBezTo>
                        <a:lnTo>
                          <a:pt x="38285" y="358596"/>
                        </a:lnTo>
                        <a:cubicBezTo>
                          <a:pt x="37051" y="358596"/>
                          <a:pt x="35743" y="358788"/>
                          <a:pt x="34217" y="359299"/>
                        </a:cubicBezTo>
                        <a:lnTo>
                          <a:pt x="34217" y="359299"/>
                        </a:lnTo>
                        <a:cubicBezTo>
                          <a:pt x="31311" y="360193"/>
                          <a:pt x="28115" y="360576"/>
                          <a:pt x="24991" y="360576"/>
                        </a:cubicBezTo>
                        <a:lnTo>
                          <a:pt x="24991" y="360576"/>
                        </a:lnTo>
                        <a:cubicBezTo>
                          <a:pt x="12713" y="360512"/>
                          <a:pt x="290" y="354701"/>
                          <a:pt x="0" y="347803"/>
                        </a:cubicBezTo>
                        <a:lnTo>
                          <a:pt x="0" y="347803"/>
                        </a:lnTo>
                        <a:cubicBezTo>
                          <a:pt x="581" y="342822"/>
                          <a:pt x="18743" y="335158"/>
                          <a:pt x="39448" y="324045"/>
                        </a:cubicBezTo>
                        <a:lnTo>
                          <a:pt x="39448" y="324045"/>
                        </a:lnTo>
                        <a:cubicBezTo>
                          <a:pt x="60153" y="313188"/>
                          <a:pt x="83109" y="299904"/>
                          <a:pt x="92336" y="286748"/>
                        </a:cubicBezTo>
                        <a:lnTo>
                          <a:pt x="92336" y="286748"/>
                        </a:lnTo>
                        <a:cubicBezTo>
                          <a:pt x="111297" y="259861"/>
                          <a:pt x="130185" y="236805"/>
                          <a:pt x="141736" y="210110"/>
                        </a:cubicBezTo>
                        <a:lnTo>
                          <a:pt x="141736" y="210110"/>
                        </a:lnTo>
                        <a:cubicBezTo>
                          <a:pt x="153578" y="182903"/>
                          <a:pt x="182710" y="170066"/>
                          <a:pt x="182565" y="143818"/>
                        </a:cubicBezTo>
                        <a:lnTo>
                          <a:pt x="182565" y="143818"/>
                        </a:lnTo>
                        <a:cubicBezTo>
                          <a:pt x="182710" y="116483"/>
                          <a:pt x="207846" y="103902"/>
                          <a:pt x="207628" y="86914"/>
                        </a:cubicBezTo>
                        <a:lnTo>
                          <a:pt x="207628" y="86914"/>
                        </a:lnTo>
                        <a:cubicBezTo>
                          <a:pt x="207701" y="71522"/>
                          <a:pt x="227025" y="40931"/>
                          <a:pt x="227025" y="1973"/>
                        </a:cubicBezTo>
                        <a:lnTo>
                          <a:pt x="227025" y="1973"/>
                        </a:lnTo>
                        <a:cubicBezTo>
                          <a:pt x="227025" y="1590"/>
                          <a:pt x="227025" y="1207"/>
                          <a:pt x="227025" y="823"/>
                        </a:cubicBezTo>
                        <a:lnTo>
                          <a:pt x="227025" y="823"/>
                        </a:lnTo>
                        <a:cubicBezTo>
                          <a:pt x="227025" y="568"/>
                          <a:pt x="227170" y="313"/>
                          <a:pt x="227461" y="121"/>
                        </a:cubicBezTo>
                        <a:lnTo>
                          <a:pt x="227461" y="121"/>
                        </a:lnTo>
                        <a:cubicBezTo>
                          <a:pt x="227752" y="-7"/>
                          <a:pt x="228042" y="-71"/>
                          <a:pt x="228333" y="121"/>
                        </a:cubicBezTo>
                        <a:lnTo>
                          <a:pt x="228333" y="121"/>
                        </a:lnTo>
                        <a:cubicBezTo>
                          <a:pt x="229277" y="504"/>
                          <a:pt x="230294" y="951"/>
                          <a:pt x="231166" y="1398"/>
                        </a:cubicBezTo>
                        <a:lnTo>
                          <a:pt x="231166" y="1398"/>
                        </a:lnTo>
                        <a:cubicBezTo>
                          <a:pt x="251725" y="10914"/>
                          <a:pt x="263930" y="16407"/>
                          <a:pt x="273084" y="16343"/>
                        </a:cubicBezTo>
                        <a:lnTo>
                          <a:pt x="273084" y="16343"/>
                        </a:lnTo>
                        <a:cubicBezTo>
                          <a:pt x="274973" y="16343"/>
                          <a:pt x="276789" y="16151"/>
                          <a:pt x="278460" y="15640"/>
                        </a:cubicBezTo>
                        <a:lnTo>
                          <a:pt x="278460" y="15640"/>
                        </a:lnTo>
                        <a:cubicBezTo>
                          <a:pt x="279404" y="15385"/>
                          <a:pt x="280421" y="15257"/>
                          <a:pt x="281366" y="15257"/>
                        </a:cubicBezTo>
                        <a:lnTo>
                          <a:pt x="281366" y="15257"/>
                        </a:lnTo>
                        <a:cubicBezTo>
                          <a:pt x="291755" y="15512"/>
                          <a:pt x="298293" y="29563"/>
                          <a:pt x="298365" y="42527"/>
                        </a:cubicBezTo>
                        <a:lnTo>
                          <a:pt x="298365" y="42527"/>
                        </a:lnTo>
                        <a:cubicBezTo>
                          <a:pt x="298438" y="47509"/>
                          <a:pt x="300836" y="48978"/>
                          <a:pt x="304105" y="49042"/>
                        </a:cubicBezTo>
                        <a:lnTo>
                          <a:pt x="304105" y="49042"/>
                        </a:lnTo>
                        <a:cubicBezTo>
                          <a:pt x="309699" y="49042"/>
                          <a:pt x="317472" y="43549"/>
                          <a:pt x="317472" y="38057"/>
                        </a:cubicBezTo>
                        <a:lnTo>
                          <a:pt x="317472" y="38057"/>
                        </a:lnTo>
                        <a:cubicBezTo>
                          <a:pt x="317472" y="31479"/>
                          <a:pt x="324373" y="27136"/>
                          <a:pt x="332437" y="27072"/>
                        </a:cubicBezTo>
                        <a:lnTo>
                          <a:pt x="332437" y="27072"/>
                        </a:lnTo>
                        <a:cubicBezTo>
                          <a:pt x="337741" y="27072"/>
                          <a:pt x="343552" y="28924"/>
                          <a:pt x="348565" y="33331"/>
                        </a:cubicBezTo>
                        <a:lnTo>
                          <a:pt x="348565" y="33331"/>
                        </a:lnTo>
                        <a:cubicBezTo>
                          <a:pt x="354232" y="38248"/>
                          <a:pt x="354668" y="43485"/>
                          <a:pt x="354668" y="47509"/>
                        </a:cubicBezTo>
                        <a:lnTo>
                          <a:pt x="354668" y="47509"/>
                        </a:lnTo>
                        <a:cubicBezTo>
                          <a:pt x="354668" y="48339"/>
                          <a:pt x="354668" y="49106"/>
                          <a:pt x="354668" y="49808"/>
                        </a:cubicBezTo>
                        <a:lnTo>
                          <a:pt x="354668" y="49808"/>
                        </a:lnTo>
                        <a:cubicBezTo>
                          <a:pt x="354886" y="53576"/>
                          <a:pt x="354668" y="55045"/>
                          <a:pt x="360552" y="55237"/>
                        </a:cubicBezTo>
                        <a:lnTo>
                          <a:pt x="360552" y="55237"/>
                        </a:lnTo>
                        <a:cubicBezTo>
                          <a:pt x="375009" y="55428"/>
                          <a:pt x="394334" y="78931"/>
                          <a:pt x="394406" y="103263"/>
                        </a:cubicBezTo>
                        <a:lnTo>
                          <a:pt x="394406" y="103263"/>
                        </a:lnTo>
                        <a:cubicBezTo>
                          <a:pt x="394624" y="113290"/>
                          <a:pt x="398692" y="114631"/>
                          <a:pt x="404577" y="114759"/>
                        </a:cubicBezTo>
                        <a:lnTo>
                          <a:pt x="404577" y="114759"/>
                        </a:lnTo>
                        <a:cubicBezTo>
                          <a:pt x="408645" y="114759"/>
                          <a:pt x="413440" y="113801"/>
                          <a:pt x="417871" y="113801"/>
                        </a:cubicBezTo>
                        <a:lnTo>
                          <a:pt x="417871" y="113801"/>
                        </a:lnTo>
                        <a:cubicBezTo>
                          <a:pt x="422012" y="113737"/>
                          <a:pt x="426081" y="114823"/>
                          <a:pt x="428188" y="118655"/>
                        </a:cubicBezTo>
                        <a:lnTo>
                          <a:pt x="428188" y="118655"/>
                        </a:lnTo>
                        <a:cubicBezTo>
                          <a:pt x="430294" y="122359"/>
                          <a:pt x="432692" y="123572"/>
                          <a:pt x="435234" y="123572"/>
                        </a:cubicBezTo>
                        <a:lnTo>
                          <a:pt x="435234" y="123572"/>
                        </a:lnTo>
                        <a:cubicBezTo>
                          <a:pt x="440973" y="123700"/>
                          <a:pt x="448456" y="116420"/>
                          <a:pt x="451435" y="111119"/>
                        </a:cubicBezTo>
                        <a:lnTo>
                          <a:pt x="451435" y="111119"/>
                        </a:lnTo>
                        <a:cubicBezTo>
                          <a:pt x="455939" y="103199"/>
                          <a:pt x="462332" y="95983"/>
                          <a:pt x="474246" y="95983"/>
                        </a:cubicBezTo>
                        <a:lnTo>
                          <a:pt x="474246" y="95983"/>
                        </a:lnTo>
                        <a:cubicBezTo>
                          <a:pt x="485362" y="96174"/>
                          <a:pt x="485434" y="103966"/>
                          <a:pt x="493062" y="103710"/>
                        </a:cubicBezTo>
                        <a:lnTo>
                          <a:pt x="493062" y="103710"/>
                        </a:lnTo>
                        <a:cubicBezTo>
                          <a:pt x="493861" y="103710"/>
                          <a:pt x="494660" y="103646"/>
                          <a:pt x="495605" y="103519"/>
                        </a:cubicBezTo>
                        <a:lnTo>
                          <a:pt x="495605" y="103519"/>
                        </a:lnTo>
                        <a:cubicBezTo>
                          <a:pt x="496622" y="103327"/>
                          <a:pt x="497712" y="103263"/>
                          <a:pt x="498874" y="103263"/>
                        </a:cubicBezTo>
                        <a:lnTo>
                          <a:pt x="498874" y="103263"/>
                        </a:lnTo>
                        <a:cubicBezTo>
                          <a:pt x="511006" y="103327"/>
                          <a:pt x="529313" y="111949"/>
                          <a:pt x="552852" y="124786"/>
                        </a:cubicBezTo>
                        <a:lnTo>
                          <a:pt x="552852" y="124786"/>
                        </a:lnTo>
                        <a:cubicBezTo>
                          <a:pt x="578060" y="138517"/>
                          <a:pt x="630004" y="134685"/>
                          <a:pt x="644969" y="137240"/>
                        </a:cubicBezTo>
                        <a:lnTo>
                          <a:pt x="644969" y="137240"/>
                        </a:lnTo>
                        <a:cubicBezTo>
                          <a:pt x="648238" y="137814"/>
                          <a:pt x="650781" y="138900"/>
                          <a:pt x="653033" y="140305"/>
                        </a:cubicBezTo>
                        <a:lnTo>
                          <a:pt x="653033" y="140305"/>
                        </a:lnTo>
                        <a:lnTo>
                          <a:pt x="652525" y="140944"/>
                        </a:lnTo>
                        <a:lnTo>
                          <a:pt x="651653" y="141008"/>
                        </a:lnTo>
                        <a:lnTo>
                          <a:pt x="652525" y="140944"/>
                        </a:lnTo>
                        <a:lnTo>
                          <a:pt x="653033" y="140305"/>
                        </a:lnTo>
                        <a:lnTo>
                          <a:pt x="653396" y="140880"/>
                        </a:lnTo>
                        <a:cubicBezTo>
                          <a:pt x="653687" y="142987"/>
                          <a:pt x="653905" y="145287"/>
                          <a:pt x="653905" y="147650"/>
                        </a:cubicBezTo>
                        <a:lnTo>
                          <a:pt x="653905" y="147650"/>
                        </a:lnTo>
                        <a:cubicBezTo>
                          <a:pt x="653905" y="155952"/>
                          <a:pt x="651362" y="165213"/>
                          <a:pt x="642790" y="172749"/>
                        </a:cubicBezTo>
                        <a:lnTo>
                          <a:pt x="642790" y="172749"/>
                        </a:lnTo>
                        <a:cubicBezTo>
                          <a:pt x="622085" y="191014"/>
                          <a:pt x="610244" y="200338"/>
                          <a:pt x="589757" y="203596"/>
                        </a:cubicBezTo>
                        <a:lnTo>
                          <a:pt x="589757" y="203596"/>
                        </a:lnTo>
                        <a:cubicBezTo>
                          <a:pt x="570650" y="206278"/>
                          <a:pt x="540719" y="262479"/>
                          <a:pt x="541010" y="273145"/>
                        </a:cubicBezTo>
                        <a:lnTo>
                          <a:pt x="541010" y="273145"/>
                        </a:lnTo>
                        <a:cubicBezTo>
                          <a:pt x="540792" y="280745"/>
                          <a:pt x="553723" y="287962"/>
                          <a:pt x="553941" y="297733"/>
                        </a:cubicBezTo>
                        <a:lnTo>
                          <a:pt x="553941" y="297733"/>
                        </a:lnTo>
                        <a:cubicBezTo>
                          <a:pt x="553941" y="301246"/>
                          <a:pt x="552125" y="305077"/>
                          <a:pt x="547476" y="309101"/>
                        </a:cubicBezTo>
                        <a:lnTo>
                          <a:pt x="547476" y="309101"/>
                        </a:lnTo>
                        <a:cubicBezTo>
                          <a:pt x="544424" y="311783"/>
                          <a:pt x="543262" y="314593"/>
                          <a:pt x="543262" y="317659"/>
                        </a:cubicBezTo>
                        <a:lnTo>
                          <a:pt x="543262" y="317659"/>
                        </a:lnTo>
                        <a:cubicBezTo>
                          <a:pt x="543117" y="328324"/>
                          <a:pt x="557792" y="341991"/>
                          <a:pt x="557864" y="357383"/>
                        </a:cubicBezTo>
                        <a:lnTo>
                          <a:pt x="557864" y="357383"/>
                        </a:lnTo>
                        <a:cubicBezTo>
                          <a:pt x="557864" y="361343"/>
                          <a:pt x="556847" y="365430"/>
                          <a:pt x="554377" y="369581"/>
                        </a:cubicBezTo>
                        <a:lnTo>
                          <a:pt x="554377" y="369581"/>
                        </a:lnTo>
                        <a:cubicBezTo>
                          <a:pt x="539266" y="394297"/>
                          <a:pt x="527570" y="382418"/>
                          <a:pt x="527570" y="414287"/>
                        </a:cubicBezTo>
                        <a:lnTo>
                          <a:pt x="527570" y="414287"/>
                        </a:lnTo>
                        <a:cubicBezTo>
                          <a:pt x="527352" y="442962"/>
                          <a:pt x="554958" y="441366"/>
                          <a:pt x="555322" y="463144"/>
                        </a:cubicBezTo>
                        <a:lnTo>
                          <a:pt x="555322" y="463144"/>
                        </a:lnTo>
                        <a:cubicBezTo>
                          <a:pt x="555322" y="465251"/>
                          <a:pt x="555031" y="467678"/>
                          <a:pt x="554450" y="470297"/>
                        </a:cubicBezTo>
                        <a:lnTo>
                          <a:pt x="554450" y="470297"/>
                        </a:lnTo>
                        <a:cubicBezTo>
                          <a:pt x="549146" y="492330"/>
                          <a:pt x="521322" y="501655"/>
                          <a:pt x="500908" y="501655"/>
                        </a:cubicBezTo>
                        <a:lnTo>
                          <a:pt x="500908" y="501655"/>
                        </a:lnTo>
                        <a:cubicBezTo>
                          <a:pt x="494297" y="501655"/>
                          <a:pt x="488340" y="500697"/>
                          <a:pt x="484126" y="498781"/>
                        </a:cubicBezTo>
                        <a:lnTo>
                          <a:pt x="484126" y="498781"/>
                        </a:lnTo>
                        <a:cubicBezTo>
                          <a:pt x="479477" y="496673"/>
                          <a:pt x="473302" y="495460"/>
                          <a:pt x="466110" y="495460"/>
                        </a:cubicBezTo>
                        <a:lnTo>
                          <a:pt x="466110" y="495460"/>
                        </a:lnTo>
                        <a:cubicBezTo>
                          <a:pt x="448456" y="495460"/>
                          <a:pt x="424991" y="502676"/>
                          <a:pt x="404577" y="520623"/>
                        </a:cubicBezTo>
                        <a:lnTo>
                          <a:pt x="404577" y="520623"/>
                        </a:lnTo>
                        <a:cubicBezTo>
                          <a:pt x="375590" y="546105"/>
                          <a:pt x="359826" y="560538"/>
                          <a:pt x="333164" y="563795"/>
                        </a:cubicBezTo>
                        <a:lnTo>
                          <a:pt x="333164" y="563795"/>
                        </a:lnTo>
                        <a:cubicBezTo>
                          <a:pt x="306793" y="567244"/>
                          <a:pt x="295096" y="564370"/>
                          <a:pt x="284417" y="611503"/>
                        </a:cubicBezTo>
                        <a:lnTo>
                          <a:pt x="284417" y="611503"/>
                        </a:lnTo>
                        <a:cubicBezTo>
                          <a:pt x="274028" y="658891"/>
                          <a:pt x="254123" y="683415"/>
                          <a:pt x="245042" y="691398"/>
                        </a:cubicBezTo>
                        <a:lnTo>
                          <a:pt x="245042" y="691398"/>
                        </a:lnTo>
                        <a:cubicBezTo>
                          <a:pt x="244097" y="692228"/>
                          <a:pt x="243734" y="693123"/>
                          <a:pt x="243734" y="694336"/>
                        </a:cubicBezTo>
                        <a:lnTo>
                          <a:pt x="243734" y="694336"/>
                        </a:lnTo>
                        <a:cubicBezTo>
                          <a:pt x="243516" y="701872"/>
                          <a:pt x="260225" y="717902"/>
                          <a:pt x="260225" y="740127"/>
                        </a:cubicBezTo>
                        <a:lnTo>
                          <a:pt x="260225" y="740127"/>
                        </a:lnTo>
                        <a:cubicBezTo>
                          <a:pt x="260225" y="744470"/>
                          <a:pt x="259571" y="749005"/>
                          <a:pt x="258118" y="753858"/>
                        </a:cubicBezTo>
                        <a:lnTo>
                          <a:pt x="258118" y="753858"/>
                        </a:lnTo>
                        <a:cubicBezTo>
                          <a:pt x="251144" y="776083"/>
                          <a:pt x="247003" y="794604"/>
                          <a:pt x="247003" y="804184"/>
                        </a:cubicBezTo>
                        <a:lnTo>
                          <a:pt x="247003" y="804184"/>
                        </a:lnTo>
                        <a:cubicBezTo>
                          <a:pt x="247003" y="805206"/>
                          <a:pt x="247076" y="806164"/>
                          <a:pt x="247149" y="806994"/>
                        </a:cubicBezTo>
                        <a:lnTo>
                          <a:pt x="247149" y="806994"/>
                        </a:lnTo>
                        <a:cubicBezTo>
                          <a:pt x="247221" y="807377"/>
                          <a:pt x="246931" y="807761"/>
                          <a:pt x="246495" y="807824"/>
                        </a:cubicBezTo>
                        <a:lnTo>
                          <a:pt x="246495" y="807824"/>
                        </a:lnTo>
                        <a:cubicBezTo>
                          <a:pt x="244896" y="808208"/>
                          <a:pt x="243008" y="808463"/>
                          <a:pt x="240755" y="808463"/>
                        </a:cubicBezTo>
                        <a:lnTo>
                          <a:pt x="240755" y="808463"/>
                        </a:lnTo>
                        <a:cubicBezTo>
                          <a:pt x="240973" y="808335"/>
                          <a:pt x="240901" y="808335"/>
                          <a:pt x="240828" y="808335"/>
                        </a:cubicBezTo>
                        <a:lnTo>
                          <a:pt x="240828" y="808335"/>
                        </a:lnTo>
                        <a:close/>
                        <a:moveTo>
                          <a:pt x="185107" y="738339"/>
                        </a:moveTo>
                        <a:cubicBezTo>
                          <a:pt x="185543" y="740319"/>
                          <a:pt x="185688" y="741979"/>
                          <a:pt x="185688" y="743321"/>
                        </a:cubicBezTo>
                        <a:lnTo>
                          <a:pt x="185688" y="743321"/>
                        </a:lnTo>
                        <a:cubicBezTo>
                          <a:pt x="185906" y="749068"/>
                          <a:pt x="181765" y="750026"/>
                          <a:pt x="178787" y="750090"/>
                        </a:cubicBezTo>
                        <a:lnTo>
                          <a:pt x="178787" y="750090"/>
                        </a:lnTo>
                        <a:cubicBezTo>
                          <a:pt x="175663" y="750537"/>
                          <a:pt x="173701" y="750218"/>
                          <a:pt x="173556" y="755072"/>
                        </a:cubicBezTo>
                        <a:lnTo>
                          <a:pt x="173556" y="755072"/>
                        </a:lnTo>
                        <a:cubicBezTo>
                          <a:pt x="173047" y="765929"/>
                          <a:pt x="194624" y="767270"/>
                          <a:pt x="194915" y="784067"/>
                        </a:cubicBezTo>
                        <a:lnTo>
                          <a:pt x="194915" y="784067"/>
                        </a:lnTo>
                        <a:cubicBezTo>
                          <a:pt x="194842" y="799458"/>
                          <a:pt x="209226" y="800416"/>
                          <a:pt x="230294" y="805334"/>
                        </a:cubicBezTo>
                        <a:lnTo>
                          <a:pt x="230294" y="805334"/>
                        </a:lnTo>
                        <a:cubicBezTo>
                          <a:pt x="234580" y="806292"/>
                          <a:pt x="238068" y="806675"/>
                          <a:pt x="240901" y="806675"/>
                        </a:cubicBezTo>
                        <a:lnTo>
                          <a:pt x="240901" y="806675"/>
                        </a:lnTo>
                        <a:cubicBezTo>
                          <a:pt x="242717" y="806675"/>
                          <a:pt x="244243" y="806483"/>
                          <a:pt x="245550" y="806228"/>
                        </a:cubicBezTo>
                        <a:lnTo>
                          <a:pt x="245550" y="806228"/>
                        </a:lnTo>
                        <a:cubicBezTo>
                          <a:pt x="245478" y="805525"/>
                          <a:pt x="245478" y="804759"/>
                          <a:pt x="245478" y="803929"/>
                        </a:cubicBezTo>
                        <a:lnTo>
                          <a:pt x="245478" y="803929"/>
                        </a:lnTo>
                        <a:cubicBezTo>
                          <a:pt x="245478" y="794030"/>
                          <a:pt x="249691" y="775573"/>
                          <a:pt x="256665" y="753220"/>
                        </a:cubicBezTo>
                        <a:lnTo>
                          <a:pt x="256665" y="753220"/>
                        </a:lnTo>
                        <a:cubicBezTo>
                          <a:pt x="258118" y="748558"/>
                          <a:pt x="258700" y="744151"/>
                          <a:pt x="258700" y="739936"/>
                        </a:cubicBezTo>
                        <a:lnTo>
                          <a:pt x="258700" y="739936"/>
                        </a:lnTo>
                        <a:cubicBezTo>
                          <a:pt x="258700" y="718222"/>
                          <a:pt x="242354" y="703022"/>
                          <a:pt x="242209" y="694144"/>
                        </a:cubicBezTo>
                        <a:lnTo>
                          <a:pt x="242209" y="694144"/>
                        </a:lnTo>
                        <a:cubicBezTo>
                          <a:pt x="242209" y="692612"/>
                          <a:pt x="242790" y="691143"/>
                          <a:pt x="244025" y="690057"/>
                        </a:cubicBezTo>
                        <a:lnTo>
                          <a:pt x="244025" y="690057"/>
                        </a:lnTo>
                        <a:cubicBezTo>
                          <a:pt x="252742" y="682393"/>
                          <a:pt x="272503" y="658124"/>
                          <a:pt x="282891" y="610992"/>
                        </a:cubicBezTo>
                        <a:lnTo>
                          <a:pt x="282891" y="610992"/>
                        </a:lnTo>
                        <a:cubicBezTo>
                          <a:pt x="293062" y="563668"/>
                          <a:pt x="307010" y="565009"/>
                          <a:pt x="333164" y="562007"/>
                        </a:cubicBezTo>
                        <a:lnTo>
                          <a:pt x="333164" y="562007"/>
                        </a:lnTo>
                        <a:cubicBezTo>
                          <a:pt x="359026" y="558814"/>
                          <a:pt x="374428" y="544828"/>
                          <a:pt x="403487" y="519281"/>
                        </a:cubicBezTo>
                        <a:lnTo>
                          <a:pt x="403487" y="519281"/>
                        </a:lnTo>
                        <a:cubicBezTo>
                          <a:pt x="424264" y="501016"/>
                          <a:pt x="448166" y="493608"/>
                          <a:pt x="466328" y="493608"/>
                        </a:cubicBezTo>
                        <a:lnTo>
                          <a:pt x="466328" y="493608"/>
                        </a:lnTo>
                        <a:cubicBezTo>
                          <a:pt x="473738" y="493608"/>
                          <a:pt x="480204" y="494821"/>
                          <a:pt x="485144" y="497120"/>
                        </a:cubicBezTo>
                        <a:lnTo>
                          <a:pt x="485144" y="497120"/>
                        </a:lnTo>
                        <a:cubicBezTo>
                          <a:pt x="488994" y="498845"/>
                          <a:pt x="494660" y="499802"/>
                          <a:pt x="501054" y="499802"/>
                        </a:cubicBezTo>
                        <a:lnTo>
                          <a:pt x="501054" y="499802"/>
                        </a:lnTo>
                        <a:cubicBezTo>
                          <a:pt x="521032" y="499802"/>
                          <a:pt x="547911" y="490606"/>
                          <a:pt x="552852" y="469722"/>
                        </a:cubicBezTo>
                        <a:lnTo>
                          <a:pt x="552852" y="469722"/>
                        </a:lnTo>
                        <a:cubicBezTo>
                          <a:pt x="553433" y="467167"/>
                          <a:pt x="553723" y="464932"/>
                          <a:pt x="553723" y="462888"/>
                        </a:cubicBezTo>
                        <a:lnTo>
                          <a:pt x="553723" y="462888"/>
                        </a:lnTo>
                        <a:cubicBezTo>
                          <a:pt x="554087" y="442835"/>
                          <a:pt x="526190" y="443920"/>
                          <a:pt x="525972" y="414031"/>
                        </a:cubicBezTo>
                        <a:lnTo>
                          <a:pt x="525972" y="414031"/>
                        </a:lnTo>
                        <a:cubicBezTo>
                          <a:pt x="525972" y="381460"/>
                          <a:pt x="538758" y="392190"/>
                          <a:pt x="552997" y="368559"/>
                        </a:cubicBezTo>
                        <a:lnTo>
                          <a:pt x="552997" y="368559"/>
                        </a:lnTo>
                        <a:cubicBezTo>
                          <a:pt x="555322" y="364664"/>
                          <a:pt x="556266" y="360896"/>
                          <a:pt x="556266" y="357128"/>
                        </a:cubicBezTo>
                        <a:lnTo>
                          <a:pt x="556266" y="357128"/>
                        </a:lnTo>
                        <a:cubicBezTo>
                          <a:pt x="556339" y="342566"/>
                          <a:pt x="541809" y="329155"/>
                          <a:pt x="541664" y="317403"/>
                        </a:cubicBezTo>
                        <a:lnTo>
                          <a:pt x="541664" y="317403"/>
                        </a:lnTo>
                        <a:cubicBezTo>
                          <a:pt x="541664" y="313955"/>
                          <a:pt x="543044" y="310634"/>
                          <a:pt x="546386" y="307696"/>
                        </a:cubicBezTo>
                        <a:lnTo>
                          <a:pt x="546386" y="307696"/>
                        </a:lnTo>
                        <a:cubicBezTo>
                          <a:pt x="550817" y="303800"/>
                          <a:pt x="552270" y="300479"/>
                          <a:pt x="552270" y="297414"/>
                        </a:cubicBezTo>
                        <a:lnTo>
                          <a:pt x="552270" y="297414"/>
                        </a:lnTo>
                        <a:cubicBezTo>
                          <a:pt x="552488" y="288792"/>
                          <a:pt x="539557" y="281767"/>
                          <a:pt x="539339" y="272825"/>
                        </a:cubicBezTo>
                        <a:lnTo>
                          <a:pt x="539339" y="272825"/>
                        </a:lnTo>
                        <a:cubicBezTo>
                          <a:pt x="539630" y="260947"/>
                          <a:pt x="568325" y="205512"/>
                          <a:pt x="589539" y="201680"/>
                        </a:cubicBezTo>
                        <a:lnTo>
                          <a:pt x="589539" y="201680"/>
                        </a:lnTo>
                        <a:cubicBezTo>
                          <a:pt x="609372" y="198486"/>
                          <a:pt x="620777" y="189545"/>
                          <a:pt x="641555" y="171280"/>
                        </a:cubicBezTo>
                        <a:lnTo>
                          <a:pt x="641555" y="171280"/>
                        </a:lnTo>
                        <a:cubicBezTo>
                          <a:pt x="649764" y="164063"/>
                          <a:pt x="652161" y="155313"/>
                          <a:pt x="652161" y="147266"/>
                        </a:cubicBezTo>
                        <a:lnTo>
                          <a:pt x="652161" y="147266"/>
                        </a:lnTo>
                        <a:cubicBezTo>
                          <a:pt x="652161" y="145095"/>
                          <a:pt x="651943" y="142987"/>
                          <a:pt x="651725" y="141008"/>
                        </a:cubicBezTo>
                        <a:lnTo>
                          <a:pt x="651725" y="141008"/>
                        </a:lnTo>
                        <a:cubicBezTo>
                          <a:pt x="649691" y="139794"/>
                          <a:pt x="647584" y="138900"/>
                          <a:pt x="644679" y="138389"/>
                        </a:cubicBezTo>
                        <a:lnTo>
                          <a:pt x="644679" y="138389"/>
                        </a:lnTo>
                        <a:cubicBezTo>
                          <a:pt x="630294" y="135898"/>
                          <a:pt x="578060" y="139922"/>
                          <a:pt x="551980" y="125744"/>
                        </a:cubicBezTo>
                        <a:lnTo>
                          <a:pt x="551980" y="125744"/>
                        </a:lnTo>
                        <a:cubicBezTo>
                          <a:pt x="528514" y="112971"/>
                          <a:pt x="510135" y="104477"/>
                          <a:pt x="498947" y="104477"/>
                        </a:cubicBezTo>
                        <a:lnTo>
                          <a:pt x="498947" y="104477"/>
                        </a:lnTo>
                        <a:cubicBezTo>
                          <a:pt x="497929" y="104477"/>
                          <a:pt x="496913" y="104541"/>
                          <a:pt x="496041" y="104732"/>
                        </a:cubicBezTo>
                        <a:lnTo>
                          <a:pt x="496041" y="104732"/>
                        </a:lnTo>
                        <a:cubicBezTo>
                          <a:pt x="495024" y="104924"/>
                          <a:pt x="494007" y="104988"/>
                          <a:pt x="493135" y="104924"/>
                        </a:cubicBezTo>
                        <a:lnTo>
                          <a:pt x="493135" y="104924"/>
                        </a:lnTo>
                        <a:cubicBezTo>
                          <a:pt x="483691" y="104668"/>
                          <a:pt x="483981" y="97004"/>
                          <a:pt x="474319" y="97196"/>
                        </a:cubicBezTo>
                        <a:lnTo>
                          <a:pt x="474319" y="97196"/>
                        </a:lnTo>
                        <a:cubicBezTo>
                          <a:pt x="463422" y="97196"/>
                          <a:pt x="457610" y="103646"/>
                          <a:pt x="453106" y="111438"/>
                        </a:cubicBezTo>
                        <a:lnTo>
                          <a:pt x="453106" y="111438"/>
                        </a:lnTo>
                        <a:cubicBezTo>
                          <a:pt x="449837" y="116994"/>
                          <a:pt x="442644" y="124658"/>
                          <a:pt x="435307" y="124786"/>
                        </a:cubicBezTo>
                        <a:lnTo>
                          <a:pt x="435307" y="124786"/>
                        </a:lnTo>
                        <a:cubicBezTo>
                          <a:pt x="431965" y="124786"/>
                          <a:pt x="428841" y="122998"/>
                          <a:pt x="426589" y="118974"/>
                        </a:cubicBezTo>
                        <a:lnTo>
                          <a:pt x="426589" y="118974"/>
                        </a:lnTo>
                        <a:cubicBezTo>
                          <a:pt x="424846" y="115781"/>
                          <a:pt x="421867" y="115014"/>
                          <a:pt x="417944" y="115014"/>
                        </a:cubicBezTo>
                        <a:lnTo>
                          <a:pt x="417944" y="115014"/>
                        </a:lnTo>
                        <a:cubicBezTo>
                          <a:pt x="413876" y="115014"/>
                          <a:pt x="409008" y="115972"/>
                          <a:pt x="404649" y="115972"/>
                        </a:cubicBezTo>
                        <a:lnTo>
                          <a:pt x="404649" y="115972"/>
                        </a:lnTo>
                        <a:cubicBezTo>
                          <a:pt x="398256" y="115972"/>
                          <a:pt x="392735" y="113290"/>
                          <a:pt x="392735" y="102880"/>
                        </a:cubicBezTo>
                        <a:lnTo>
                          <a:pt x="392735" y="102880"/>
                        </a:lnTo>
                        <a:cubicBezTo>
                          <a:pt x="392735" y="91065"/>
                          <a:pt x="387868" y="79378"/>
                          <a:pt x="381402" y="70692"/>
                        </a:cubicBezTo>
                        <a:lnTo>
                          <a:pt x="381402" y="70692"/>
                        </a:lnTo>
                        <a:cubicBezTo>
                          <a:pt x="374936" y="61942"/>
                          <a:pt x="366727" y="56322"/>
                          <a:pt x="360625" y="56450"/>
                        </a:cubicBezTo>
                        <a:lnTo>
                          <a:pt x="360625" y="56450"/>
                        </a:lnTo>
                        <a:cubicBezTo>
                          <a:pt x="357356" y="56450"/>
                          <a:pt x="355322" y="55811"/>
                          <a:pt x="354159" y="54406"/>
                        </a:cubicBezTo>
                        <a:lnTo>
                          <a:pt x="354159" y="54406"/>
                        </a:lnTo>
                        <a:cubicBezTo>
                          <a:pt x="352997" y="53001"/>
                          <a:pt x="352924" y="51277"/>
                          <a:pt x="352924" y="49425"/>
                        </a:cubicBezTo>
                        <a:lnTo>
                          <a:pt x="352924" y="49425"/>
                        </a:lnTo>
                        <a:cubicBezTo>
                          <a:pt x="352924" y="48659"/>
                          <a:pt x="352924" y="47892"/>
                          <a:pt x="352924" y="47126"/>
                        </a:cubicBezTo>
                        <a:lnTo>
                          <a:pt x="352924" y="47126"/>
                        </a:lnTo>
                        <a:cubicBezTo>
                          <a:pt x="352924" y="43166"/>
                          <a:pt x="352488" y="38632"/>
                          <a:pt x="347330" y="34097"/>
                        </a:cubicBezTo>
                        <a:lnTo>
                          <a:pt x="347330" y="34097"/>
                        </a:lnTo>
                        <a:cubicBezTo>
                          <a:pt x="342681" y="30010"/>
                          <a:pt x="337305" y="28285"/>
                          <a:pt x="332510" y="28285"/>
                        </a:cubicBezTo>
                        <a:lnTo>
                          <a:pt x="332510" y="28285"/>
                        </a:lnTo>
                        <a:cubicBezTo>
                          <a:pt x="325172" y="28285"/>
                          <a:pt x="319361" y="32245"/>
                          <a:pt x="319361" y="37674"/>
                        </a:cubicBezTo>
                        <a:lnTo>
                          <a:pt x="319361" y="37674"/>
                        </a:lnTo>
                        <a:cubicBezTo>
                          <a:pt x="319215" y="44443"/>
                          <a:pt x="310861" y="50191"/>
                          <a:pt x="304177" y="50255"/>
                        </a:cubicBezTo>
                        <a:lnTo>
                          <a:pt x="304177" y="50255"/>
                        </a:lnTo>
                        <a:cubicBezTo>
                          <a:pt x="300036" y="50255"/>
                          <a:pt x="296622" y="47637"/>
                          <a:pt x="296622" y="42144"/>
                        </a:cubicBezTo>
                        <a:lnTo>
                          <a:pt x="296622" y="42144"/>
                        </a:lnTo>
                        <a:cubicBezTo>
                          <a:pt x="296622" y="35885"/>
                          <a:pt x="294951" y="29371"/>
                          <a:pt x="292118" y="24454"/>
                        </a:cubicBezTo>
                        <a:lnTo>
                          <a:pt x="292118" y="24454"/>
                        </a:lnTo>
                        <a:cubicBezTo>
                          <a:pt x="289284" y="19536"/>
                          <a:pt x="285507" y="16407"/>
                          <a:pt x="281366" y="16470"/>
                        </a:cubicBezTo>
                        <a:lnTo>
                          <a:pt x="281366" y="16470"/>
                        </a:lnTo>
                        <a:cubicBezTo>
                          <a:pt x="280567" y="16470"/>
                          <a:pt x="279840" y="16598"/>
                          <a:pt x="279041" y="16790"/>
                        </a:cubicBezTo>
                        <a:lnTo>
                          <a:pt x="279041" y="16790"/>
                        </a:lnTo>
                        <a:cubicBezTo>
                          <a:pt x="277152" y="17301"/>
                          <a:pt x="275191" y="17556"/>
                          <a:pt x="273084" y="17556"/>
                        </a:cubicBezTo>
                        <a:lnTo>
                          <a:pt x="273084" y="17556"/>
                        </a:lnTo>
                        <a:cubicBezTo>
                          <a:pt x="263058" y="17492"/>
                          <a:pt x="250854" y="11872"/>
                          <a:pt x="230294" y="2420"/>
                        </a:cubicBezTo>
                        <a:lnTo>
                          <a:pt x="230294" y="2420"/>
                        </a:lnTo>
                        <a:cubicBezTo>
                          <a:pt x="229858" y="2228"/>
                          <a:pt x="229350" y="1973"/>
                          <a:pt x="228769" y="1781"/>
                        </a:cubicBezTo>
                        <a:lnTo>
                          <a:pt x="228769" y="1781"/>
                        </a:lnTo>
                        <a:cubicBezTo>
                          <a:pt x="228696" y="41059"/>
                          <a:pt x="209299" y="72161"/>
                          <a:pt x="209371" y="86594"/>
                        </a:cubicBezTo>
                        <a:lnTo>
                          <a:pt x="209371" y="86594"/>
                        </a:lnTo>
                        <a:cubicBezTo>
                          <a:pt x="209154" y="104988"/>
                          <a:pt x="184235" y="117122"/>
                          <a:pt x="184308" y="143498"/>
                        </a:cubicBezTo>
                        <a:lnTo>
                          <a:pt x="184308" y="143498"/>
                        </a:lnTo>
                        <a:cubicBezTo>
                          <a:pt x="184163" y="170960"/>
                          <a:pt x="154668" y="183861"/>
                          <a:pt x="143334" y="210365"/>
                        </a:cubicBezTo>
                        <a:lnTo>
                          <a:pt x="143334" y="210365"/>
                        </a:lnTo>
                        <a:cubicBezTo>
                          <a:pt x="131638" y="237316"/>
                          <a:pt x="112677" y="260499"/>
                          <a:pt x="93789" y="287259"/>
                        </a:cubicBezTo>
                        <a:lnTo>
                          <a:pt x="93789" y="287259"/>
                        </a:lnTo>
                        <a:cubicBezTo>
                          <a:pt x="84126" y="300926"/>
                          <a:pt x="60952" y="314210"/>
                          <a:pt x="40247" y="325131"/>
                        </a:cubicBezTo>
                        <a:lnTo>
                          <a:pt x="40247" y="325131"/>
                        </a:lnTo>
                        <a:cubicBezTo>
                          <a:pt x="19615" y="335797"/>
                          <a:pt x="1090" y="345057"/>
                          <a:pt x="1671" y="347548"/>
                        </a:cubicBezTo>
                        <a:lnTo>
                          <a:pt x="1671" y="347548"/>
                        </a:lnTo>
                        <a:cubicBezTo>
                          <a:pt x="1671" y="350039"/>
                          <a:pt x="4359" y="352912"/>
                          <a:pt x="8718" y="355084"/>
                        </a:cubicBezTo>
                        <a:lnTo>
                          <a:pt x="8718" y="355084"/>
                        </a:lnTo>
                        <a:cubicBezTo>
                          <a:pt x="13077" y="357255"/>
                          <a:pt x="18961" y="358724"/>
                          <a:pt x="24773" y="358724"/>
                        </a:cubicBezTo>
                        <a:lnTo>
                          <a:pt x="24773" y="358724"/>
                        </a:lnTo>
                        <a:cubicBezTo>
                          <a:pt x="27751" y="358724"/>
                          <a:pt x="30657" y="358341"/>
                          <a:pt x="33418" y="357511"/>
                        </a:cubicBezTo>
                        <a:lnTo>
                          <a:pt x="33418" y="357511"/>
                        </a:lnTo>
                        <a:cubicBezTo>
                          <a:pt x="35089" y="357000"/>
                          <a:pt x="36687" y="356744"/>
                          <a:pt x="38068" y="356744"/>
                        </a:cubicBezTo>
                        <a:lnTo>
                          <a:pt x="38068" y="356744"/>
                        </a:lnTo>
                        <a:cubicBezTo>
                          <a:pt x="49328" y="357064"/>
                          <a:pt x="52234" y="369964"/>
                          <a:pt x="66691" y="369837"/>
                        </a:cubicBezTo>
                        <a:lnTo>
                          <a:pt x="66691" y="369837"/>
                        </a:lnTo>
                        <a:cubicBezTo>
                          <a:pt x="74537" y="369837"/>
                          <a:pt x="83109" y="369773"/>
                          <a:pt x="89866" y="374818"/>
                        </a:cubicBezTo>
                        <a:lnTo>
                          <a:pt x="89866" y="374818"/>
                        </a:lnTo>
                        <a:cubicBezTo>
                          <a:pt x="96622" y="379864"/>
                          <a:pt x="100981" y="389763"/>
                          <a:pt x="100981" y="409178"/>
                        </a:cubicBezTo>
                        <a:lnTo>
                          <a:pt x="100981" y="409178"/>
                        </a:lnTo>
                        <a:cubicBezTo>
                          <a:pt x="100981" y="412690"/>
                          <a:pt x="100836" y="416458"/>
                          <a:pt x="100545" y="420610"/>
                        </a:cubicBezTo>
                        <a:lnTo>
                          <a:pt x="100545" y="420610"/>
                        </a:lnTo>
                        <a:cubicBezTo>
                          <a:pt x="99600" y="433957"/>
                          <a:pt x="99382" y="446156"/>
                          <a:pt x="99382" y="457140"/>
                        </a:cubicBezTo>
                        <a:lnTo>
                          <a:pt x="99382" y="457140"/>
                        </a:lnTo>
                        <a:cubicBezTo>
                          <a:pt x="99382" y="463016"/>
                          <a:pt x="99455" y="468572"/>
                          <a:pt x="99455" y="473745"/>
                        </a:cubicBezTo>
                        <a:lnTo>
                          <a:pt x="99455" y="473745"/>
                        </a:lnTo>
                        <a:cubicBezTo>
                          <a:pt x="99382" y="494885"/>
                          <a:pt x="98729" y="509893"/>
                          <a:pt x="89938" y="517749"/>
                        </a:cubicBezTo>
                        <a:lnTo>
                          <a:pt x="89938" y="517749"/>
                        </a:lnTo>
                        <a:cubicBezTo>
                          <a:pt x="79549" y="526690"/>
                          <a:pt x="69597" y="535886"/>
                          <a:pt x="69815" y="539271"/>
                        </a:cubicBezTo>
                        <a:lnTo>
                          <a:pt x="69815" y="539271"/>
                        </a:lnTo>
                        <a:cubicBezTo>
                          <a:pt x="69815" y="540293"/>
                          <a:pt x="70468" y="540996"/>
                          <a:pt x="74028" y="541059"/>
                        </a:cubicBezTo>
                        <a:lnTo>
                          <a:pt x="74028" y="541059"/>
                        </a:lnTo>
                        <a:cubicBezTo>
                          <a:pt x="87468" y="541123"/>
                          <a:pt x="95677" y="552172"/>
                          <a:pt x="95677" y="559580"/>
                        </a:cubicBezTo>
                        <a:lnTo>
                          <a:pt x="95677" y="559580"/>
                        </a:lnTo>
                        <a:cubicBezTo>
                          <a:pt x="95459" y="565711"/>
                          <a:pt x="115583" y="583849"/>
                          <a:pt x="121685" y="589086"/>
                        </a:cubicBezTo>
                        <a:lnTo>
                          <a:pt x="121685" y="589086"/>
                        </a:lnTo>
                        <a:cubicBezTo>
                          <a:pt x="126771" y="593812"/>
                          <a:pt x="134617" y="608054"/>
                          <a:pt x="141809" y="607799"/>
                        </a:cubicBezTo>
                        <a:lnTo>
                          <a:pt x="141809" y="607799"/>
                        </a:lnTo>
                        <a:cubicBezTo>
                          <a:pt x="143334" y="607799"/>
                          <a:pt x="144933" y="607224"/>
                          <a:pt x="146676" y="605755"/>
                        </a:cubicBezTo>
                        <a:lnTo>
                          <a:pt x="146676" y="605755"/>
                        </a:lnTo>
                        <a:cubicBezTo>
                          <a:pt x="152270" y="600901"/>
                          <a:pt x="164330" y="595217"/>
                          <a:pt x="175082" y="595217"/>
                        </a:cubicBezTo>
                        <a:lnTo>
                          <a:pt x="175082" y="595217"/>
                        </a:lnTo>
                        <a:cubicBezTo>
                          <a:pt x="185180" y="595217"/>
                          <a:pt x="193970" y="600646"/>
                          <a:pt x="193970" y="615973"/>
                        </a:cubicBezTo>
                        <a:lnTo>
                          <a:pt x="193970" y="615973"/>
                        </a:lnTo>
                        <a:cubicBezTo>
                          <a:pt x="194116" y="631748"/>
                          <a:pt x="186052" y="636538"/>
                          <a:pt x="178351" y="638326"/>
                        </a:cubicBezTo>
                        <a:lnTo>
                          <a:pt x="178351" y="638326"/>
                        </a:lnTo>
                        <a:cubicBezTo>
                          <a:pt x="170505" y="640242"/>
                          <a:pt x="163894" y="639923"/>
                          <a:pt x="164039" y="645479"/>
                        </a:cubicBezTo>
                        <a:lnTo>
                          <a:pt x="164039" y="645479"/>
                        </a:lnTo>
                        <a:cubicBezTo>
                          <a:pt x="163966" y="658827"/>
                          <a:pt x="144352" y="683607"/>
                          <a:pt x="144497" y="694336"/>
                        </a:cubicBezTo>
                        <a:lnTo>
                          <a:pt x="144497" y="694336"/>
                        </a:lnTo>
                        <a:cubicBezTo>
                          <a:pt x="144134" y="704746"/>
                          <a:pt x="162005" y="708195"/>
                          <a:pt x="162223" y="723331"/>
                        </a:cubicBezTo>
                        <a:lnTo>
                          <a:pt x="162223" y="723331"/>
                        </a:lnTo>
                        <a:cubicBezTo>
                          <a:pt x="162441" y="728440"/>
                          <a:pt x="164112" y="728632"/>
                          <a:pt x="167381" y="728823"/>
                        </a:cubicBezTo>
                        <a:lnTo>
                          <a:pt x="167381" y="728823"/>
                        </a:lnTo>
                        <a:cubicBezTo>
                          <a:pt x="169197" y="728823"/>
                          <a:pt x="171377" y="728504"/>
                          <a:pt x="173629" y="728504"/>
                        </a:cubicBezTo>
                        <a:lnTo>
                          <a:pt x="173629" y="728504"/>
                        </a:lnTo>
                        <a:cubicBezTo>
                          <a:pt x="173774" y="728504"/>
                          <a:pt x="173919" y="728504"/>
                          <a:pt x="174065" y="728504"/>
                        </a:cubicBezTo>
                        <a:lnTo>
                          <a:pt x="174065" y="728504"/>
                        </a:lnTo>
                        <a:cubicBezTo>
                          <a:pt x="178859" y="728632"/>
                          <a:pt x="183654" y="730548"/>
                          <a:pt x="185107" y="738339"/>
                        </a:cubicBezTo>
                        <a:lnTo>
                          <a:pt x="185107" y="73833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1" name="Gráfico 53">
                  <a:extLst>
                    <a:ext uri="{FF2B5EF4-FFF2-40B4-BE49-F238E27FC236}">
                      <a16:creationId xmlns:a16="http://schemas.microsoft.com/office/drawing/2014/main" id="{8018C23C-3033-7BD7-366D-5DC9A391A380}"/>
                    </a:ext>
                  </a:extLst>
                </xdr:cNvPr>
                <xdr:cNvGrpSpPr/>
              </xdr:nvGrpSpPr>
              <xdr:grpSpPr>
                <a:xfrm>
                  <a:off x="12619598" y="7536954"/>
                  <a:ext cx="493715" cy="744034"/>
                  <a:chOff x="12619598" y="7536954"/>
                  <a:chExt cx="493715" cy="744034"/>
                </a:xfrm>
                <a:solidFill>
                  <a:srgbClr val="DADADA"/>
                </a:solidFill>
              </xdr:grpSpPr>
              <xdr:sp macro="" textlink="">
                <xdr:nvSpPr>
                  <xdr:cNvPr id="93" name="Freeform: Shape 92">
                    <a:extLst>
                      <a:ext uri="{FF2B5EF4-FFF2-40B4-BE49-F238E27FC236}">
                        <a16:creationId xmlns:a16="http://schemas.microsoft.com/office/drawing/2014/main" id="{C7BBA1E9-4FBD-9751-641C-885887D5AB6F}"/>
                      </a:ext>
                    </a:extLst>
                  </xdr:cNvPr>
                  <xdr:cNvSpPr/>
                </xdr:nvSpPr>
                <xdr:spPr>
                  <a:xfrm>
                    <a:off x="12620465" y="7537912"/>
                    <a:ext cx="491977" cy="742755"/>
                  </a:xfrm>
                  <a:custGeom>
                    <a:avLst/>
                    <a:gdLst>
                      <a:gd name="connsiteX0" fmla="*/ 491977 w 491977"/>
                      <a:gd name="connsiteY0" fmla="*/ 460852 h 742755"/>
                      <a:gd name="connsiteX1" fmla="*/ 474978 w 491977"/>
                      <a:gd name="connsiteY1" fmla="*/ 459957 h 742755"/>
                      <a:gd name="connsiteX2" fmla="*/ 471926 w 491977"/>
                      <a:gd name="connsiteY2" fmla="*/ 455423 h 742755"/>
                      <a:gd name="connsiteX3" fmla="*/ 455435 w 491977"/>
                      <a:gd name="connsiteY3" fmla="*/ 454593 h 742755"/>
                      <a:gd name="connsiteX4" fmla="*/ 419402 w 491977"/>
                      <a:gd name="connsiteY4" fmla="*/ 432559 h 742755"/>
                      <a:gd name="connsiteX5" fmla="*/ 398043 w 491977"/>
                      <a:gd name="connsiteY5" fmla="*/ 403564 h 742755"/>
                      <a:gd name="connsiteX6" fmla="*/ 409667 w 491977"/>
                      <a:gd name="connsiteY6" fmla="*/ 386896 h 742755"/>
                      <a:gd name="connsiteX7" fmla="*/ 387074 w 491977"/>
                      <a:gd name="connsiteY7" fmla="*/ 371887 h 742755"/>
                      <a:gd name="connsiteX8" fmla="*/ 369347 w 491977"/>
                      <a:gd name="connsiteY8" fmla="*/ 342892 h 742755"/>
                      <a:gd name="connsiteX9" fmla="*/ 388890 w 491977"/>
                      <a:gd name="connsiteY9" fmla="*/ 294036 h 742755"/>
                      <a:gd name="connsiteX10" fmla="*/ 418821 w 491977"/>
                      <a:gd name="connsiteY10" fmla="*/ 264530 h 742755"/>
                      <a:gd name="connsiteX11" fmla="*/ 372980 w 491977"/>
                      <a:gd name="connsiteY11" fmla="*/ 254886 h 742755"/>
                      <a:gd name="connsiteX12" fmla="*/ 346681 w 491977"/>
                      <a:gd name="connsiteY12" fmla="*/ 238217 h 742755"/>
                      <a:gd name="connsiteX13" fmla="*/ 320383 w 491977"/>
                      <a:gd name="connsiteY13" fmla="*/ 208137 h 742755"/>
                      <a:gd name="connsiteX14" fmla="*/ 299605 w 491977"/>
                      <a:gd name="connsiteY14" fmla="*/ 190446 h 742755"/>
                      <a:gd name="connsiteX15" fmla="*/ 314861 w 491977"/>
                      <a:gd name="connsiteY15" fmla="*/ 165730 h 742755"/>
                      <a:gd name="connsiteX16" fmla="*/ 325250 w 491977"/>
                      <a:gd name="connsiteY16" fmla="*/ 69102 h 742755"/>
                      <a:gd name="connsiteX17" fmla="*/ 292268 w 491977"/>
                      <a:gd name="connsiteY17" fmla="*/ 19160 h 742755"/>
                      <a:gd name="connsiteX18" fmla="*/ 259286 w 491977"/>
                      <a:gd name="connsiteY18" fmla="*/ 6834 h 742755"/>
                      <a:gd name="connsiteX19" fmla="*/ 227974 w 491977"/>
                      <a:gd name="connsiteY19" fmla="*/ 0 h 742755"/>
                      <a:gd name="connsiteX20" fmla="*/ 199424 w 491977"/>
                      <a:gd name="connsiteY20" fmla="*/ 20245 h 742755"/>
                      <a:gd name="connsiteX21" fmla="*/ 253183 w 491977"/>
                      <a:gd name="connsiteY21" fmla="*/ 43875 h 742755"/>
                      <a:gd name="connsiteX22" fmla="*/ 231825 w 491977"/>
                      <a:gd name="connsiteY22" fmla="*/ 88453 h 742755"/>
                      <a:gd name="connsiteX23" fmla="*/ 181116 w 491977"/>
                      <a:gd name="connsiteY23" fmla="*/ 142675 h 742755"/>
                      <a:gd name="connsiteX24" fmla="*/ 149369 w 491977"/>
                      <a:gd name="connsiteY24" fmla="*/ 178120 h 742755"/>
                      <a:gd name="connsiteX25" fmla="*/ 134113 w 491977"/>
                      <a:gd name="connsiteY25" fmla="*/ 219441 h 742755"/>
                      <a:gd name="connsiteX26" fmla="*/ 150604 w 491977"/>
                      <a:gd name="connsiteY26" fmla="*/ 267787 h 742755"/>
                      <a:gd name="connsiteX27" fmla="*/ 55944 w 491977"/>
                      <a:gd name="connsiteY27" fmla="*/ 395070 h 742755"/>
                      <a:gd name="connsiteX28" fmla="*/ 7706 w 491977"/>
                      <a:gd name="connsiteY28" fmla="*/ 521779 h 742755"/>
                      <a:gd name="connsiteX29" fmla="*/ 14607 w 491977"/>
                      <a:gd name="connsiteY29" fmla="*/ 695045 h 742755"/>
                      <a:gd name="connsiteX30" fmla="*/ 50495 w 491977"/>
                      <a:gd name="connsiteY30" fmla="*/ 656088 h 742755"/>
                      <a:gd name="connsiteX31" fmla="*/ 43739 w 491977"/>
                      <a:gd name="connsiteY31" fmla="*/ 692619 h 742755"/>
                      <a:gd name="connsiteX32" fmla="*/ 128955 w 491977"/>
                      <a:gd name="connsiteY32" fmla="*/ 728064 h 742755"/>
                      <a:gd name="connsiteX33" fmla="*/ 143921 w 491977"/>
                      <a:gd name="connsiteY33" fmla="*/ 697983 h 742755"/>
                      <a:gd name="connsiteX34" fmla="*/ 179373 w 491977"/>
                      <a:gd name="connsiteY34" fmla="*/ 697983 h 742755"/>
                      <a:gd name="connsiteX35" fmla="*/ 206906 w 491977"/>
                      <a:gd name="connsiteY35" fmla="*/ 716249 h 742755"/>
                      <a:gd name="connsiteX36" fmla="*/ 235602 w 491977"/>
                      <a:gd name="connsiteY36" fmla="*/ 730746 h 742755"/>
                      <a:gd name="connsiteX37" fmla="*/ 289653 w 491977"/>
                      <a:gd name="connsiteY37" fmla="*/ 736941 h 742755"/>
                      <a:gd name="connsiteX38" fmla="*/ 301567 w 491977"/>
                      <a:gd name="connsiteY38" fmla="*/ 733428 h 742755"/>
                      <a:gd name="connsiteX39" fmla="*/ 314426 w 491977"/>
                      <a:gd name="connsiteY39" fmla="*/ 721102 h 742755"/>
                      <a:gd name="connsiteX40" fmla="*/ 343121 w 491977"/>
                      <a:gd name="connsiteY40" fmla="*/ 725381 h 742755"/>
                      <a:gd name="connsiteX41" fmla="*/ 387727 w 491977"/>
                      <a:gd name="connsiteY41" fmla="*/ 704945 h 742755"/>
                      <a:gd name="connsiteX42" fmla="*/ 424415 w 491977"/>
                      <a:gd name="connsiteY42" fmla="*/ 695812 h 742755"/>
                      <a:gd name="connsiteX43" fmla="*/ 433350 w 491977"/>
                      <a:gd name="connsiteY43" fmla="*/ 701687 h 742755"/>
                      <a:gd name="connsiteX44" fmla="*/ 439743 w 491977"/>
                      <a:gd name="connsiteY44" fmla="*/ 660367 h 742755"/>
                      <a:gd name="connsiteX45" fmla="*/ 428120 w 491977"/>
                      <a:gd name="connsiteY45" fmla="*/ 617385 h 742755"/>
                      <a:gd name="connsiteX46" fmla="*/ 424487 w 491977"/>
                      <a:gd name="connsiteY46" fmla="*/ 572296 h 742755"/>
                      <a:gd name="connsiteX47" fmla="*/ 422017 w 491977"/>
                      <a:gd name="connsiteY47" fmla="*/ 525547 h 742755"/>
                      <a:gd name="connsiteX48" fmla="*/ 491977 w 491977"/>
                      <a:gd name="connsiteY48" fmla="*/ 460852 h 74275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Lst>
                    <a:rect l="l" t="t" r="r" b="b"/>
                    <a:pathLst>
                      <a:path w="491977" h="742755">
                        <a:moveTo>
                          <a:pt x="491977" y="460852"/>
                        </a:moveTo>
                        <a:cubicBezTo>
                          <a:pt x="487546" y="456317"/>
                          <a:pt x="479627" y="459957"/>
                          <a:pt x="474978" y="459957"/>
                        </a:cubicBezTo>
                        <a:cubicBezTo>
                          <a:pt x="473234" y="459957"/>
                          <a:pt x="472290" y="458361"/>
                          <a:pt x="471926" y="455423"/>
                        </a:cubicBezTo>
                        <a:cubicBezTo>
                          <a:pt x="468367" y="456253"/>
                          <a:pt x="463136" y="456381"/>
                          <a:pt x="455435" y="454593"/>
                        </a:cubicBezTo>
                        <a:cubicBezTo>
                          <a:pt x="434658" y="449739"/>
                          <a:pt x="419402" y="448717"/>
                          <a:pt x="419402" y="432559"/>
                        </a:cubicBezTo>
                        <a:cubicBezTo>
                          <a:pt x="419402" y="416465"/>
                          <a:pt x="398043" y="415380"/>
                          <a:pt x="398043" y="403564"/>
                        </a:cubicBezTo>
                        <a:cubicBezTo>
                          <a:pt x="398043" y="391749"/>
                          <a:pt x="413299" y="405161"/>
                          <a:pt x="409667" y="386896"/>
                        </a:cubicBezTo>
                        <a:cubicBezTo>
                          <a:pt x="405962" y="368630"/>
                          <a:pt x="387074" y="386385"/>
                          <a:pt x="387074" y="371887"/>
                        </a:cubicBezTo>
                        <a:cubicBezTo>
                          <a:pt x="387074" y="357390"/>
                          <a:pt x="369347" y="354133"/>
                          <a:pt x="369347" y="342892"/>
                        </a:cubicBezTo>
                        <a:cubicBezTo>
                          <a:pt x="369347" y="331588"/>
                          <a:pt x="388890" y="306936"/>
                          <a:pt x="388890" y="294036"/>
                        </a:cubicBezTo>
                        <a:cubicBezTo>
                          <a:pt x="388890" y="281135"/>
                          <a:pt x="418821" y="295632"/>
                          <a:pt x="418821" y="264530"/>
                        </a:cubicBezTo>
                        <a:cubicBezTo>
                          <a:pt x="418821" y="233364"/>
                          <a:pt x="383368" y="245753"/>
                          <a:pt x="372980" y="254886"/>
                        </a:cubicBezTo>
                        <a:cubicBezTo>
                          <a:pt x="362591" y="264019"/>
                          <a:pt x="352856" y="243646"/>
                          <a:pt x="346681" y="238217"/>
                        </a:cubicBezTo>
                        <a:cubicBezTo>
                          <a:pt x="340579" y="232853"/>
                          <a:pt x="320383" y="215098"/>
                          <a:pt x="320383" y="208137"/>
                        </a:cubicBezTo>
                        <a:cubicBezTo>
                          <a:pt x="320383" y="201175"/>
                          <a:pt x="312464" y="190446"/>
                          <a:pt x="299605" y="190446"/>
                        </a:cubicBezTo>
                        <a:cubicBezTo>
                          <a:pt x="286747" y="190446"/>
                          <a:pt x="300550" y="178376"/>
                          <a:pt x="314861" y="165730"/>
                        </a:cubicBezTo>
                        <a:cubicBezTo>
                          <a:pt x="329246" y="153085"/>
                          <a:pt x="321545" y="119045"/>
                          <a:pt x="325250" y="69102"/>
                        </a:cubicBezTo>
                        <a:cubicBezTo>
                          <a:pt x="328882" y="19160"/>
                          <a:pt x="309340" y="19160"/>
                          <a:pt x="292268" y="19160"/>
                        </a:cubicBezTo>
                        <a:cubicBezTo>
                          <a:pt x="275196" y="19160"/>
                          <a:pt x="273307" y="2491"/>
                          <a:pt x="259286" y="6834"/>
                        </a:cubicBezTo>
                        <a:cubicBezTo>
                          <a:pt x="247734" y="10346"/>
                          <a:pt x="232914" y="5876"/>
                          <a:pt x="227974" y="0"/>
                        </a:cubicBezTo>
                        <a:cubicBezTo>
                          <a:pt x="214171" y="4024"/>
                          <a:pt x="199424" y="10538"/>
                          <a:pt x="199424" y="20245"/>
                        </a:cubicBezTo>
                        <a:cubicBezTo>
                          <a:pt x="199424" y="38511"/>
                          <a:pt x="253183" y="26696"/>
                          <a:pt x="253183" y="43875"/>
                        </a:cubicBezTo>
                        <a:cubicBezTo>
                          <a:pt x="253183" y="61055"/>
                          <a:pt x="240978" y="70699"/>
                          <a:pt x="231825" y="88453"/>
                        </a:cubicBezTo>
                        <a:cubicBezTo>
                          <a:pt x="222671" y="106208"/>
                          <a:pt x="209812" y="134628"/>
                          <a:pt x="181116" y="142675"/>
                        </a:cubicBezTo>
                        <a:cubicBezTo>
                          <a:pt x="152420" y="150722"/>
                          <a:pt x="149369" y="159344"/>
                          <a:pt x="149369" y="178120"/>
                        </a:cubicBezTo>
                        <a:cubicBezTo>
                          <a:pt x="149369" y="196897"/>
                          <a:pt x="134113" y="203922"/>
                          <a:pt x="134113" y="219441"/>
                        </a:cubicBezTo>
                        <a:cubicBezTo>
                          <a:pt x="134113" y="235024"/>
                          <a:pt x="160993" y="234449"/>
                          <a:pt x="150604" y="267787"/>
                        </a:cubicBezTo>
                        <a:cubicBezTo>
                          <a:pt x="140215" y="301061"/>
                          <a:pt x="70619" y="361797"/>
                          <a:pt x="55944" y="395070"/>
                        </a:cubicBezTo>
                        <a:cubicBezTo>
                          <a:pt x="41269" y="428344"/>
                          <a:pt x="20491" y="479883"/>
                          <a:pt x="7706" y="521779"/>
                        </a:cubicBezTo>
                        <a:cubicBezTo>
                          <a:pt x="-3192" y="557224"/>
                          <a:pt x="-3918" y="661516"/>
                          <a:pt x="14607" y="695045"/>
                        </a:cubicBezTo>
                        <a:cubicBezTo>
                          <a:pt x="21218" y="668414"/>
                          <a:pt x="45991" y="652128"/>
                          <a:pt x="50495" y="656088"/>
                        </a:cubicBezTo>
                        <a:cubicBezTo>
                          <a:pt x="55363" y="660367"/>
                          <a:pt x="40760" y="692619"/>
                          <a:pt x="43739" y="692619"/>
                        </a:cubicBezTo>
                        <a:cubicBezTo>
                          <a:pt x="46790" y="692619"/>
                          <a:pt x="121763" y="734386"/>
                          <a:pt x="128955" y="728064"/>
                        </a:cubicBezTo>
                        <a:cubicBezTo>
                          <a:pt x="136147" y="721741"/>
                          <a:pt x="128955" y="711139"/>
                          <a:pt x="143921" y="697983"/>
                        </a:cubicBezTo>
                        <a:cubicBezTo>
                          <a:pt x="158886" y="684827"/>
                          <a:pt x="168984" y="707116"/>
                          <a:pt x="179373" y="697983"/>
                        </a:cubicBezTo>
                        <a:cubicBezTo>
                          <a:pt x="189761" y="688850"/>
                          <a:pt x="198334" y="708713"/>
                          <a:pt x="206906" y="716249"/>
                        </a:cubicBezTo>
                        <a:cubicBezTo>
                          <a:pt x="215479" y="723785"/>
                          <a:pt x="220346" y="733428"/>
                          <a:pt x="235602" y="730746"/>
                        </a:cubicBezTo>
                        <a:cubicBezTo>
                          <a:pt x="250858" y="728064"/>
                          <a:pt x="282606" y="730746"/>
                          <a:pt x="289653" y="736941"/>
                        </a:cubicBezTo>
                        <a:cubicBezTo>
                          <a:pt x="296699" y="743136"/>
                          <a:pt x="301567" y="747415"/>
                          <a:pt x="301567" y="733428"/>
                        </a:cubicBezTo>
                        <a:cubicBezTo>
                          <a:pt x="301567" y="719442"/>
                          <a:pt x="309776" y="717079"/>
                          <a:pt x="314426" y="721102"/>
                        </a:cubicBezTo>
                        <a:cubicBezTo>
                          <a:pt x="319002" y="725126"/>
                          <a:pt x="327865" y="725381"/>
                          <a:pt x="343121" y="725381"/>
                        </a:cubicBezTo>
                        <a:cubicBezTo>
                          <a:pt x="358378" y="725381"/>
                          <a:pt x="375523" y="704945"/>
                          <a:pt x="387727" y="704945"/>
                        </a:cubicBezTo>
                        <a:cubicBezTo>
                          <a:pt x="399932" y="704945"/>
                          <a:pt x="410321" y="695812"/>
                          <a:pt x="424415" y="695812"/>
                        </a:cubicBezTo>
                        <a:cubicBezTo>
                          <a:pt x="428701" y="695812"/>
                          <a:pt x="431534" y="698175"/>
                          <a:pt x="433350" y="701687"/>
                        </a:cubicBezTo>
                        <a:cubicBezTo>
                          <a:pt x="437346" y="692491"/>
                          <a:pt x="442504" y="676652"/>
                          <a:pt x="439743" y="660367"/>
                        </a:cubicBezTo>
                        <a:cubicBezTo>
                          <a:pt x="435457" y="635140"/>
                          <a:pt x="425068" y="637247"/>
                          <a:pt x="428120" y="617385"/>
                        </a:cubicBezTo>
                        <a:cubicBezTo>
                          <a:pt x="431171" y="597523"/>
                          <a:pt x="441560" y="572296"/>
                          <a:pt x="424487" y="572296"/>
                        </a:cubicBezTo>
                        <a:cubicBezTo>
                          <a:pt x="407415" y="572296"/>
                          <a:pt x="404000" y="541386"/>
                          <a:pt x="422017" y="525547"/>
                        </a:cubicBezTo>
                        <a:cubicBezTo>
                          <a:pt x="439453" y="509964"/>
                          <a:pt x="489870" y="474902"/>
                          <a:pt x="491977" y="460852"/>
                        </a:cubicBezTo>
                        <a:close/>
                      </a:path>
                    </a:pathLst>
                  </a:custGeom>
                  <a:solidFill>
                    <a:srgbClr val="F98909"/>
                  </a:solidFill>
                  <a:ln w="7260" cap="flat">
                    <a:solidFill>
                      <a:srgbClr val="FFFFFF"/>
                    </a:solidFill>
                    <a:prstDash val="solid"/>
                    <a:miter/>
                  </a:ln>
                </xdr:spPr>
                <xdr:txBody>
                  <a:bodyPr rtlCol="0" anchor="ctr"/>
                  <a:lstStyle/>
                  <a:p>
                    <a:endParaRPr lang="pt-BR"/>
                  </a:p>
                </xdr:txBody>
              </xdr:sp>
              <xdr:sp macro="" textlink="">
                <xdr:nvSpPr>
                  <xdr:cNvPr id="94" name="Freeform: Shape 93">
                    <a:extLst>
                      <a:ext uri="{FF2B5EF4-FFF2-40B4-BE49-F238E27FC236}">
                        <a16:creationId xmlns:a16="http://schemas.microsoft.com/office/drawing/2014/main" id="{B646A6E8-841A-0812-D60B-F3AB3355583A}"/>
                      </a:ext>
                    </a:extLst>
                  </xdr:cNvPr>
                  <xdr:cNvSpPr/>
                </xdr:nvSpPr>
                <xdr:spPr>
                  <a:xfrm>
                    <a:off x="12619598" y="7536954"/>
                    <a:ext cx="493715" cy="744034"/>
                  </a:xfrm>
                  <a:custGeom>
                    <a:avLst/>
                    <a:gdLst>
                      <a:gd name="connsiteX0" fmla="*/ 289793 w 493715"/>
                      <a:gd name="connsiteY0" fmla="*/ 738282 h 744034"/>
                      <a:gd name="connsiteX1" fmla="*/ 251072 w 493715"/>
                      <a:gd name="connsiteY1" fmla="*/ 731321 h 744034"/>
                      <a:gd name="connsiteX2" fmla="*/ 251072 w 493715"/>
                      <a:gd name="connsiteY2" fmla="*/ 731321 h 744034"/>
                      <a:gd name="connsiteX3" fmla="*/ 236542 w 493715"/>
                      <a:gd name="connsiteY3" fmla="*/ 732343 h 744034"/>
                      <a:gd name="connsiteX4" fmla="*/ 236542 w 493715"/>
                      <a:gd name="connsiteY4" fmla="*/ 732343 h 744034"/>
                      <a:gd name="connsiteX5" fmla="*/ 231457 w 493715"/>
                      <a:gd name="connsiteY5" fmla="*/ 732790 h 744034"/>
                      <a:gd name="connsiteX6" fmla="*/ 231457 w 493715"/>
                      <a:gd name="connsiteY6" fmla="*/ 732790 h 744034"/>
                      <a:gd name="connsiteX7" fmla="*/ 207047 w 493715"/>
                      <a:gd name="connsiteY7" fmla="*/ 717590 h 744034"/>
                      <a:gd name="connsiteX8" fmla="*/ 207047 w 493715"/>
                      <a:gd name="connsiteY8" fmla="*/ 717590 h 744034"/>
                      <a:gd name="connsiteX9" fmla="*/ 185688 w 493715"/>
                      <a:gd name="connsiteY9" fmla="*/ 697217 h 744034"/>
                      <a:gd name="connsiteX10" fmla="*/ 185688 w 493715"/>
                      <a:gd name="connsiteY10" fmla="*/ 697217 h 744034"/>
                      <a:gd name="connsiteX11" fmla="*/ 180894 w 493715"/>
                      <a:gd name="connsiteY11" fmla="*/ 699388 h 744034"/>
                      <a:gd name="connsiteX12" fmla="*/ 180894 w 493715"/>
                      <a:gd name="connsiteY12" fmla="*/ 699388 h 744034"/>
                      <a:gd name="connsiteX13" fmla="*/ 174646 w 493715"/>
                      <a:gd name="connsiteY13" fmla="*/ 701879 h 744034"/>
                      <a:gd name="connsiteX14" fmla="*/ 174646 w 493715"/>
                      <a:gd name="connsiteY14" fmla="*/ 701879 h 744034"/>
                      <a:gd name="connsiteX15" fmla="*/ 154813 w 493715"/>
                      <a:gd name="connsiteY15" fmla="*/ 695365 h 744034"/>
                      <a:gd name="connsiteX16" fmla="*/ 154813 w 493715"/>
                      <a:gd name="connsiteY16" fmla="*/ 695365 h 744034"/>
                      <a:gd name="connsiteX17" fmla="*/ 145441 w 493715"/>
                      <a:gd name="connsiteY17" fmla="*/ 699388 h 744034"/>
                      <a:gd name="connsiteX18" fmla="*/ 145441 w 493715"/>
                      <a:gd name="connsiteY18" fmla="*/ 699388 h 744034"/>
                      <a:gd name="connsiteX19" fmla="*/ 130476 w 493715"/>
                      <a:gd name="connsiteY19" fmla="*/ 729469 h 744034"/>
                      <a:gd name="connsiteX20" fmla="*/ 130476 w 493715"/>
                      <a:gd name="connsiteY20" fmla="*/ 729469 h 744034"/>
                      <a:gd name="connsiteX21" fmla="*/ 127352 w 493715"/>
                      <a:gd name="connsiteY21" fmla="*/ 730299 h 744034"/>
                      <a:gd name="connsiteX22" fmla="*/ 127352 w 493715"/>
                      <a:gd name="connsiteY22" fmla="*/ 730299 h 744034"/>
                      <a:gd name="connsiteX23" fmla="*/ 44606 w 493715"/>
                      <a:gd name="connsiteY23" fmla="*/ 694215 h 744034"/>
                      <a:gd name="connsiteX24" fmla="*/ 44606 w 493715"/>
                      <a:gd name="connsiteY24" fmla="*/ 694215 h 744034"/>
                      <a:gd name="connsiteX25" fmla="*/ 43298 w 493715"/>
                      <a:gd name="connsiteY25" fmla="*/ 692555 h 744034"/>
                      <a:gd name="connsiteX26" fmla="*/ 43298 w 493715"/>
                      <a:gd name="connsiteY26" fmla="*/ 692555 h 744034"/>
                      <a:gd name="connsiteX27" fmla="*/ 51435 w 493715"/>
                      <a:gd name="connsiteY27" fmla="*/ 660303 h 744034"/>
                      <a:gd name="connsiteX28" fmla="*/ 51435 w 493715"/>
                      <a:gd name="connsiteY28" fmla="*/ 660303 h 744034"/>
                      <a:gd name="connsiteX29" fmla="*/ 50708 w 493715"/>
                      <a:gd name="connsiteY29" fmla="*/ 657429 h 744034"/>
                      <a:gd name="connsiteX30" fmla="*/ 50708 w 493715"/>
                      <a:gd name="connsiteY30" fmla="*/ 657429 h 744034"/>
                      <a:gd name="connsiteX31" fmla="*/ 49473 w 493715"/>
                      <a:gd name="connsiteY31" fmla="*/ 657046 h 744034"/>
                      <a:gd name="connsiteX32" fmla="*/ 49473 w 493715"/>
                      <a:gd name="connsiteY32" fmla="*/ 657046 h 744034"/>
                      <a:gd name="connsiteX33" fmla="*/ 16418 w 493715"/>
                      <a:gd name="connsiteY33" fmla="*/ 696003 h 744034"/>
                      <a:gd name="connsiteX34" fmla="*/ 16418 w 493715"/>
                      <a:gd name="connsiteY34" fmla="*/ 696003 h 744034"/>
                      <a:gd name="connsiteX35" fmla="*/ 15619 w 493715"/>
                      <a:gd name="connsiteY35" fmla="*/ 696642 h 744034"/>
                      <a:gd name="connsiteX36" fmla="*/ 15619 w 493715"/>
                      <a:gd name="connsiteY36" fmla="*/ 696642 h 744034"/>
                      <a:gd name="connsiteX37" fmla="*/ 14675 w 493715"/>
                      <a:gd name="connsiteY37" fmla="*/ 696195 h 744034"/>
                      <a:gd name="connsiteX38" fmla="*/ 14675 w 493715"/>
                      <a:gd name="connsiteY38" fmla="*/ 696195 h 744034"/>
                      <a:gd name="connsiteX39" fmla="*/ 0 w 493715"/>
                      <a:gd name="connsiteY39" fmla="*/ 598992 h 744034"/>
                      <a:gd name="connsiteX40" fmla="*/ 0 w 493715"/>
                      <a:gd name="connsiteY40" fmla="*/ 598992 h 744034"/>
                      <a:gd name="connsiteX41" fmla="*/ 7701 w 493715"/>
                      <a:gd name="connsiteY41" fmla="*/ 522418 h 744034"/>
                      <a:gd name="connsiteX42" fmla="*/ 7701 w 493715"/>
                      <a:gd name="connsiteY42" fmla="*/ 522418 h 744034"/>
                      <a:gd name="connsiteX43" fmla="*/ 56012 w 493715"/>
                      <a:gd name="connsiteY43" fmla="*/ 395581 h 744034"/>
                      <a:gd name="connsiteX44" fmla="*/ 56012 w 493715"/>
                      <a:gd name="connsiteY44" fmla="*/ 395581 h 744034"/>
                      <a:gd name="connsiteX45" fmla="*/ 150672 w 493715"/>
                      <a:gd name="connsiteY45" fmla="*/ 268362 h 744034"/>
                      <a:gd name="connsiteX46" fmla="*/ 150672 w 493715"/>
                      <a:gd name="connsiteY46" fmla="*/ 268362 h 744034"/>
                      <a:gd name="connsiteX47" fmla="*/ 152997 w 493715"/>
                      <a:gd name="connsiteY47" fmla="*/ 254822 h 744034"/>
                      <a:gd name="connsiteX48" fmla="*/ 152997 w 493715"/>
                      <a:gd name="connsiteY48" fmla="*/ 254822 h 744034"/>
                      <a:gd name="connsiteX49" fmla="*/ 134108 w 493715"/>
                      <a:gd name="connsiteY49" fmla="*/ 220207 h 744034"/>
                      <a:gd name="connsiteX50" fmla="*/ 134108 w 493715"/>
                      <a:gd name="connsiteY50" fmla="*/ 220207 h 744034"/>
                      <a:gd name="connsiteX51" fmla="*/ 149364 w 493715"/>
                      <a:gd name="connsiteY51" fmla="*/ 178886 h 744034"/>
                      <a:gd name="connsiteX52" fmla="*/ 149364 w 493715"/>
                      <a:gd name="connsiteY52" fmla="*/ 178886 h 744034"/>
                      <a:gd name="connsiteX53" fmla="*/ 181765 w 493715"/>
                      <a:gd name="connsiteY53" fmla="*/ 142675 h 744034"/>
                      <a:gd name="connsiteX54" fmla="*/ 181765 w 493715"/>
                      <a:gd name="connsiteY54" fmla="*/ 142675 h 744034"/>
                      <a:gd name="connsiteX55" fmla="*/ 231892 w 493715"/>
                      <a:gd name="connsiteY55" fmla="*/ 88900 h 744034"/>
                      <a:gd name="connsiteX56" fmla="*/ 231892 w 493715"/>
                      <a:gd name="connsiteY56" fmla="*/ 88900 h 744034"/>
                      <a:gd name="connsiteX57" fmla="*/ 253178 w 493715"/>
                      <a:gd name="connsiteY57" fmla="*/ 44642 h 744034"/>
                      <a:gd name="connsiteX58" fmla="*/ 253178 w 493715"/>
                      <a:gd name="connsiteY58" fmla="*/ 44642 h 744034"/>
                      <a:gd name="connsiteX59" fmla="*/ 227098 w 493715"/>
                      <a:gd name="connsiteY59" fmla="*/ 34040 h 744034"/>
                      <a:gd name="connsiteX60" fmla="*/ 227098 w 493715"/>
                      <a:gd name="connsiteY60" fmla="*/ 34040 h 744034"/>
                      <a:gd name="connsiteX61" fmla="*/ 199419 w 493715"/>
                      <a:gd name="connsiteY61" fmla="*/ 21012 h 744034"/>
                      <a:gd name="connsiteX62" fmla="*/ 199419 w 493715"/>
                      <a:gd name="connsiteY62" fmla="*/ 21012 h 744034"/>
                      <a:gd name="connsiteX63" fmla="*/ 228623 w 493715"/>
                      <a:gd name="connsiteY63" fmla="*/ 0 h 744034"/>
                      <a:gd name="connsiteX64" fmla="*/ 228623 w 493715"/>
                      <a:gd name="connsiteY64" fmla="*/ 0 h 744034"/>
                      <a:gd name="connsiteX65" fmla="*/ 229640 w 493715"/>
                      <a:gd name="connsiteY65" fmla="*/ 319 h 744034"/>
                      <a:gd name="connsiteX66" fmla="*/ 251290 w 493715"/>
                      <a:gd name="connsiteY66" fmla="*/ 8047 h 744034"/>
                      <a:gd name="connsiteX67" fmla="*/ 251290 w 493715"/>
                      <a:gd name="connsiteY67" fmla="*/ 8047 h 744034"/>
                      <a:gd name="connsiteX68" fmla="*/ 259862 w 493715"/>
                      <a:gd name="connsiteY68" fmla="*/ 6834 h 744034"/>
                      <a:gd name="connsiteX69" fmla="*/ 259862 w 493715"/>
                      <a:gd name="connsiteY69" fmla="*/ 6834 h 744034"/>
                      <a:gd name="connsiteX70" fmla="*/ 264511 w 493715"/>
                      <a:gd name="connsiteY70" fmla="*/ 6067 h 744034"/>
                      <a:gd name="connsiteX71" fmla="*/ 264511 w 493715"/>
                      <a:gd name="connsiteY71" fmla="*/ 6067 h 744034"/>
                      <a:gd name="connsiteX72" fmla="*/ 293135 w 493715"/>
                      <a:gd name="connsiteY72" fmla="*/ 19160 h 744034"/>
                      <a:gd name="connsiteX73" fmla="*/ 293135 w 493715"/>
                      <a:gd name="connsiteY73" fmla="*/ 19160 h 744034"/>
                      <a:gd name="connsiteX74" fmla="*/ 316309 w 493715"/>
                      <a:gd name="connsiteY74" fmla="*/ 24141 h 744034"/>
                      <a:gd name="connsiteX75" fmla="*/ 316309 w 493715"/>
                      <a:gd name="connsiteY75" fmla="*/ 24141 h 744034"/>
                      <a:gd name="connsiteX76" fmla="*/ 327497 w 493715"/>
                      <a:gd name="connsiteY76" fmla="*/ 58501 h 744034"/>
                      <a:gd name="connsiteX77" fmla="*/ 327497 w 493715"/>
                      <a:gd name="connsiteY77" fmla="*/ 58501 h 744034"/>
                      <a:gd name="connsiteX78" fmla="*/ 327061 w 493715"/>
                      <a:gd name="connsiteY78" fmla="*/ 69932 h 744034"/>
                      <a:gd name="connsiteX79" fmla="*/ 327061 w 493715"/>
                      <a:gd name="connsiteY79" fmla="*/ 69932 h 744034"/>
                      <a:gd name="connsiteX80" fmla="*/ 325899 w 493715"/>
                      <a:gd name="connsiteY80" fmla="*/ 106399 h 744034"/>
                      <a:gd name="connsiteX81" fmla="*/ 325899 w 493715"/>
                      <a:gd name="connsiteY81" fmla="*/ 106399 h 744034"/>
                      <a:gd name="connsiteX82" fmla="*/ 325972 w 493715"/>
                      <a:gd name="connsiteY82" fmla="*/ 123068 h 744034"/>
                      <a:gd name="connsiteX83" fmla="*/ 325972 w 493715"/>
                      <a:gd name="connsiteY83" fmla="*/ 123068 h 744034"/>
                      <a:gd name="connsiteX84" fmla="*/ 316455 w 493715"/>
                      <a:gd name="connsiteY84" fmla="*/ 167071 h 744034"/>
                      <a:gd name="connsiteX85" fmla="*/ 316455 w 493715"/>
                      <a:gd name="connsiteY85" fmla="*/ 167071 h 744034"/>
                      <a:gd name="connsiteX86" fmla="*/ 296331 w 493715"/>
                      <a:gd name="connsiteY86" fmla="*/ 188594 h 744034"/>
                      <a:gd name="connsiteX87" fmla="*/ 296331 w 493715"/>
                      <a:gd name="connsiteY87" fmla="*/ 188594 h 744034"/>
                      <a:gd name="connsiteX88" fmla="*/ 300545 w 493715"/>
                      <a:gd name="connsiteY88" fmla="*/ 190382 h 744034"/>
                      <a:gd name="connsiteX89" fmla="*/ 300545 w 493715"/>
                      <a:gd name="connsiteY89" fmla="*/ 190382 h 744034"/>
                      <a:gd name="connsiteX90" fmla="*/ 322194 w 493715"/>
                      <a:gd name="connsiteY90" fmla="*/ 208903 h 744034"/>
                      <a:gd name="connsiteX91" fmla="*/ 322194 w 493715"/>
                      <a:gd name="connsiteY91" fmla="*/ 208903 h 744034"/>
                      <a:gd name="connsiteX92" fmla="*/ 348202 w 493715"/>
                      <a:gd name="connsiteY92" fmla="*/ 238409 h 744034"/>
                      <a:gd name="connsiteX93" fmla="*/ 348202 w 493715"/>
                      <a:gd name="connsiteY93" fmla="*/ 238409 h 744034"/>
                      <a:gd name="connsiteX94" fmla="*/ 368325 w 493715"/>
                      <a:gd name="connsiteY94" fmla="*/ 257121 h 744034"/>
                      <a:gd name="connsiteX95" fmla="*/ 368325 w 493715"/>
                      <a:gd name="connsiteY95" fmla="*/ 257121 h 744034"/>
                      <a:gd name="connsiteX96" fmla="*/ 373193 w 493715"/>
                      <a:gd name="connsiteY96" fmla="*/ 255014 h 744034"/>
                      <a:gd name="connsiteX97" fmla="*/ 373193 w 493715"/>
                      <a:gd name="connsiteY97" fmla="*/ 255014 h 744034"/>
                      <a:gd name="connsiteX98" fmla="*/ 401598 w 493715"/>
                      <a:gd name="connsiteY98" fmla="*/ 244476 h 744034"/>
                      <a:gd name="connsiteX99" fmla="*/ 401598 w 493715"/>
                      <a:gd name="connsiteY99" fmla="*/ 244476 h 744034"/>
                      <a:gd name="connsiteX100" fmla="*/ 420559 w 493715"/>
                      <a:gd name="connsiteY100" fmla="*/ 265232 h 744034"/>
                      <a:gd name="connsiteX101" fmla="*/ 420559 w 493715"/>
                      <a:gd name="connsiteY101" fmla="*/ 265232 h 744034"/>
                      <a:gd name="connsiteX102" fmla="*/ 404940 w 493715"/>
                      <a:gd name="connsiteY102" fmla="*/ 287585 h 744034"/>
                      <a:gd name="connsiteX103" fmla="*/ 404940 w 493715"/>
                      <a:gd name="connsiteY103" fmla="*/ 287585 h 744034"/>
                      <a:gd name="connsiteX104" fmla="*/ 390628 w 493715"/>
                      <a:gd name="connsiteY104" fmla="*/ 294738 h 744034"/>
                      <a:gd name="connsiteX105" fmla="*/ 390628 w 493715"/>
                      <a:gd name="connsiteY105" fmla="*/ 294738 h 744034"/>
                      <a:gd name="connsiteX106" fmla="*/ 371086 w 493715"/>
                      <a:gd name="connsiteY106" fmla="*/ 343595 h 744034"/>
                      <a:gd name="connsiteX107" fmla="*/ 371086 w 493715"/>
                      <a:gd name="connsiteY107" fmla="*/ 343595 h 744034"/>
                      <a:gd name="connsiteX108" fmla="*/ 388812 w 493715"/>
                      <a:gd name="connsiteY108" fmla="*/ 372590 h 744034"/>
                      <a:gd name="connsiteX109" fmla="*/ 388812 w 493715"/>
                      <a:gd name="connsiteY109" fmla="*/ 372590 h 744034"/>
                      <a:gd name="connsiteX110" fmla="*/ 393897 w 493715"/>
                      <a:gd name="connsiteY110" fmla="*/ 378082 h 744034"/>
                      <a:gd name="connsiteX111" fmla="*/ 393897 w 493715"/>
                      <a:gd name="connsiteY111" fmla="*/ 378082 h 744034"/>
                      <a:gd name="connsiteX112" fmla="*/ 400145 w 493715"/>
                      <a:gd name="connsiteY112" fmla="*/ 377763 h 744034"/>
                      <a:gd name="connsiteX113" fmla="*/ 400145 w 493715"/>
                      <a:gd name="connsiteY113" fmla="*/ 377763 h 744034"/>
                      <a:gd name="connsiteX114" fmla="*/ 411333 w 493715"/>
                      <a:gd name="connsiteY114" fmla="*/ 387470 h 744034"/>
                      <a:gd name="connsiteX115" fmla="*/ 411333 w 493715"/>
                      <a:gd name="connsiteY115" fmla="*/ 387470 h 744034"/>
                      <a:gd name="connsiteX116" fmla="*/ 411914 w 493715"/>
                      <a:gd name="connsiteY116" fmla="*/ 392452 h 744034"/>
                      <a:gd name="connsiteX117" fmla="*/ 411914 w 493715"/>
                      <a:gd name="connsiteY117" fmla="*/ 392452 h 744034"/>
                      <a:gd name="connsiteX118" fmla="*/ 405013 w 493715"/>
                      <a:gd name="connsiteY118" fmla="*/ 399285 h 744034"/>
                      <a:gd name="connsiteX119" fmla="*/ 405013 w 493715"/>
                      <a:gd name="connsiteY119" fmla="*/ 399285 h 744034"/>
                      <a:gd name="connsiteX120" fmla="*/ 399709 w 493715"/>
                      <a:gd name="connsiteY120" fmla="*/ 404267 h 744034"/>
                      <a:gd name="connsiteX121" fmla="*/ 399709 w 493715"/>
                      <a:gd name="connsiteY121" fmla="*/ 404267 h 744034"/>
                      <a:gd name="connsiteX122" fmla="*/ 421068 w 493715"/>
                      <a:gd name="connsiteY122" fmla="*/ 433262 h 744034"/>
                      <a:gd name="connsiteX123" fmla="*/ 421068 w 493715"/>
                      <a:gd name="connsiteY123" fmla="*/ 433262 h 744034"/>
                      <a:gd name="connsiteX124" fmla="*/ 456448 w 493715"/>
                      <a:gd name="connsiteY124" fmla="*/ 454529 h 744034"/>
                      <a:gd name="connsiteX125" fmla="*/ 456448 w 493715"/>
                      <a:gd name="connsiteY125" fmla="*/ 454529 h 744034"/>
                      <a:gd name="connsiteX126" fmla="*/ 467054 w 493715"/>
                      <a:gd name="connsiteY126" fmla="*/ 455870 h 744034"/>
                      <a:gd name="connsiteX127" fmla="*/ 467054 w 493715"/>
                      <a:gd name="connsiteY127" fmla="*/ 455870 h 744034"/>
                      <a:gd name="connsiteX128" fmla="*/ 472503 w 493715"/>
                      <a:gd name="connsiteY128" fmla="*/ 455295 h 744034"/>
                      <a:gd name="connsiteX129" fmla="*/ 472503 w 493715"/>
                      <a:gd name="connsiteY129" fmla="*/ 455295 h 744034"/>
                      <a:gd name="connsiteX130" fmla="*/ 473229 w 493715"/>
                      <a:gd name="connsiteY130" fmla="*/ 455423 h 744034"/>
                      <a:gd name="connsiteX131" fmla="*/ 473229 w 493715"/>
                      <a:gd name="connsiteY131" fmla="*/ 455423 h 744034"/>
                      <a:gd name="connsiteX132" fmla="*/ 473665 w 493715"/>
                      <a:gd name="connsiteY132" fmla="*/ 455998 h 744034"/>
                      <a:gd name="connsiteX133" fmla="*/ 473665 w 493715"/>
                      <a:gd name="connsiteY133" fmla="*/ 455998 h 744034"/>
                      <a:gd name="connsiteX134" fmla="*/ 475845 w 493715"/>
                      <a:gd name="connsiteY134" fmla="*/ 459830 h 744034"/>
                      <a:gd name="connsiteX135" fmla="*/ 475845 w 493715"/>
                      <a:gd name="connsiteY135" fmla="*/ 459830 h 744034"/>
                      <a:gd name="connsiteX136" fmla="*/ 486596 w 493715"/>
                      <a:gd name="connsiteY136" fmla="*/ 458425 h 744034"/>
                      <a:gd name="connsiteX137" fmla="*/ 486596 w 493715"/>
                      <a:gd name="connsiteY137" fmla="*/ 458425 h 744034"/>
                      <a:gd name="connsiteX138" fmla="*/ 493498 w 493715"/>
                      <a:gd name="connsiteY138" fmla="*/ 460979 h 744034"/>
                      <a:gd name="connsiteX139" fmla="*/ 493498 w 493715"/>
                      <a:gd name="connsiteY139" fmla="*/ 460979 h 744034"/>
                      <a:gd name="connsiteX140" fmla="*/ 492844 w 493715"/>
                      <a:gd name="connsiteY140" fmla="*/ 461490 h 744034"/>
                      <a:gd name="connsiteX141" fmla="*/ 493498 w 493715"/>
                      <a:gd name="connsiteY141" fmla="*/ 460979 h 744034"/>
                      <a:gd name="connsiteX142" fmla="*/ 493716 w 493715"/>
                      <a:gd name="connsiteY142" fmla="*/ 461618 h 744034"/>
                      <a:gd name="connsiteX143" fmla="*/ 423320 w 493715"/>
                      <a:gd name="connsiteY143" fmla="*/ 526697 h 744034"/>
                      <a:gd name="connsiteX144" fmla="*/ 423320 w 493715"/>
                      <a:gd name="connsiteY144" fmla="*/ 526697 h 744034"/>
                      <a:gd name="connsiteX145" fmla="*/ 411551 w 493715"/>
                      <a:gd name="connsiteY145" fmla="*/ 553009 h 744034"/>
                      <a:gd name="connsiteX146" fmla="*/ 411551 w 493715"/>
                      <a:gd name="connsiteY146" fmla="*/ 553009 h 744034"/>
                      <a:gd name="connsiteX147" fmla="*/ 425136 w 493715"/>
                      <a:gd name="connsiteY147" fmla="*/ 572041 h 744034"/>
                      <a:gd name="connsiteX148" fmla="*/ 425136 w 493715"/>
                      <a:gd name="connsiteY148" fmla="*/ 572041 h 744034"/>
                      <a:gd name="connsiteX149" fmla="*/ 435598 w 493715"/>
                      <a:gd name="connsiteY149" fmla="*/ 584239 h 744034"/>
                      <a:gd name="connsiteX150" fmla="*/ 435598 w 493715"/>
                      <a:gd name="connsiteY150" fmla="*/ 584239 h 744034"/>
                      <a:gd name="connsiteX151" fmla="*/ 429713 w 493715"/>
                      <a:gd name="connsiteY151" fmla="*/ 618088 h 744034"/>
                      <a:gd name="connsiteX152" fmla="*/ 429713 w 493715"/>
                      <a:gd name="connsiteY152" fmla="*/ 618088 h 744034"/>
                      <a:gd name="connsiteX153" fmla="*/ 429132 w 493715"/>
                      <a:gd name="connsiteY153" fmla="*/ 624474 h 744034"/>
                      <a:gd name="connsiteX154" fmla="*/ 429132 w 493715"/>
                      <a:gd name="connsiteY154" fmla="*/ 624474 h 744034"/>
                      <a:gd name="connsiteX155" fmla="*/ 441264 w 493715"/>
                      <a:gd name="connsiteY155" fmla="*/ 660814 h 744034"/>
                      <a:gd name="connsiteX156" fmla="*/ 441264 w 493715"/>
                      <a:gd name="connsiteY156" fmla="*/ 660814 h 744034"/>
                      <a:gd name="connsiteX157" fmla="*/ 442063 w 493715"/>
                      <a:gd name="connsiteY157" fmla="*/ 670457 h 744034"/>
                      <a:gd name="connsiteX158" fmla="*/ 442063 w 493715"/>
                      <a:gd name="connsiteY158" fmla="*/ 670457 h 744034"/>
                      <a:gd name="connsiteX159" fmla="*/ 434871 w 493715"/>
                      <a:gd name="connsiteY159" fmla="*/ 702518 h 744034"/>
                      <a:gd name="connsiteX160" fmla="*/ 434871 w 493715"/>
                      <a:gd name="connsiteY160" fmla="*/ 702518 h 744034"/>
                      <a:gd name="connsiteX161" fmla="*/ 434072 w 493715"/>
                      <a:gd name="connsiteY161" fmla="*/ 703028 h 744034"/>
                      <a:gd name="connsiteX162" fmla="*/ 434072 w 493715"/>
                      <a:gd name="connsiteY162" fmla="*/ 703028 h 744034"/>
                      <a:gd name="connsiteX163" fmla="*/ 433200 w 493715"/>
                      <a:gd name="connsiteY163" fmla="*/ 702581 h 744034"/>
                      <a:gd name="connsiteX164" fmla="*/ 433200 w 493715"/>
                      <a:gd name="connsiteY164" fmla="*/ 702581 h 744034"/>
                      <a:gd name="connsiteX165" fmla="*/ 425136 w 493715"/>
                      <a:gd name="connsiteY165" fmla="*/ 697217 h 744034"/>
                      <a:gd name="connsiteX166" fmla="*/ 425136 w 493715"/>
                      <a:gd name="connsiteY166" fmla="*/ 697217 h 744034"/>
                      <a:gd name="connsiteX167" fmla="*/ 388449 w 493715"/>
                      <a:gd name="connsiteY167" fmla="*/ 706349 h 744034"/>
                      <a:gd name="connsiteX168" fmla="*/ 388449 w 493715"/>
                      <a:gd name="connsiteY168" fmla="*/ 706349 h 744034"/>
                      <a:gd name="connsiteX169" fmla="*/ 343843 w 493715"/>
                      <a:gd name="connsiteY169" fmla="*/ 726722 h 744034"/>
                      <a:gd name="connsiteX170" fmla="*/ 343843 w 493715"/>
                      <a:gd name="connsiteY170" fmla="*/ 726722 h 744034"/>
                      <a:gd name="connsiteX171" fmla="*/ 314493 w 493715"/>
                      <a:gd name="connsiteY171" fmla="*/ 722188 h 744034"/>
                      <a:gd name="connsiteX172" fmla="*/ 314493 w 493715"/>
                      <a:gd name="connsiteY172" fmla="*/ 722188 h 744034"/>
                      <a:gd name="connsiteX173" fmla="*/ 310643 w 493715"/>
                      <a:gd name="connsiteY173" fmla="*/ 720655 h 744034"/>
                      <a:gd name="connsiteX174" fmla="*/ 310643 w 493715"/>
                      <a:gd name="connsiteY174" fmla="*/ 720655 h 744034"/>
                      <a:gd name="connsiteX175" fmla="*/ 303160 w 493715"/>
                      <a:gd name="connsiteY175" fmla="*/ 733939 h 744034"/>
                      <a:gd name="connsiteX176" fmla="*/ 303160 w 493715"/>
                      <a:gd name="connsiteY176" fmla="*/ 733939 h 744034"/>
                      <a:gd name="connsiteX177" fmla="*/ 299019 w 493715"/>
                      <a:gd name="connsiteY177" fmla="*/ 744030 h 744034"/>
                      <a:gd name="connsiteX178" fmla="*/ 299019 w 493715"/>
                      <a:gd name="connsiteY178" fmla="*/ 744030 h 744034"/>
                      <a:gd name="connsiteX179" fmla="*/ 289793 w 493715"/>
                      <a:gd name="connsiteY179" fmla="*/ 738282 h 744034"/>
                      <a:gd name="connsiteX180" fmla="*/ 289793 w 493715"/>
                      <a:gd name="connsiteY180" fmla="*/ 738282 h 744034"/>
                      <a:gd name="connsiteX181" fmla="*/ 291101 w 493715"/>
                      <a:gd name="connsiteY181" fmla="*/ 737132 h 744034"/>
                      <a:gd name="connsiteX182" fmla="*/ 299165 w 493715"/>
                      <a:gd name="connsiteY182" fmla="*/ 742689 h 744034"/>
                      <a:gd name="connsiteX183" fmla="*/ 299165 w 493715"/>
                      <a:gd name="connsiteY183" fmla="*/ 742689 h 744034"/>
                      <a:gd name="connsiteX184" fmla="*/ 301489 w 493715"/>
                      <a:gd name="connsiteY184" fmla="*/ 734195 h 744034"/>
                      <a:gd name="connsiteX185" fmla="*/ 301489 w 493715"/>
                      <a:gd name="connsiteY185" fmla="*/ 734195 h 744034"/>
                      <a:gd name="connsiteX186" fmla="*/ 310716 w 493715"/>
                      <a:gd name="connsiteY186" fmla="*/ 719314 h 744034"/>
                      <a:gd name="connsiteX187" fmla="*/ 310716 w 493715"/>
                      <a:gd name="connsiteY187" fmla="*/ 719314 h 744034"/>
                      <a:gd name="connsiteX188" fmla="*/ 315801 w 493715"/>
                      <a:gd name="connsiteY188" fmla="*/ 721294 h 744034"/>
                      <a:gd name="connsiteX189" fmla="*/ 315801 w 493715"/>
                      <a:gd name="connsiteY189" fmla="*/ 721294 h 744034"/>
                      <a:gd name="connsiteX190" fmla="*/ 343843 w 493715"/>
                      <a:gd name="connsiteY190" fmla="*/ 725381 h 744034"/>
                      <a:gd name="connsiteX191" fmla="*/ 343843 w 493715"/>
                      <a:gd name="connsiteY191" fmla="*/ 725381 h 744034"/>
                      <a:gd name="connsiteX192" fmla="*/ 388449 w 493715"/>
                      <a:gd name="connsiteY192" fmla="*/ 705008 h 744034"/>
                      <a:gd name="connsiteX193" fmla="*/ 388449 w 493715"/>
                      <a:gd name="connsiteY193" fmla="*/ 705008 h 744034"/>
                      <a:gd name="connsiteX194" fmla="*/ 425136 w 493715"/>
                      <a:gd name="connsiteY194" fmla="*/ 695876 h 744034"/>
                      <a:gd name="connsiteX195" fmla="*/ 425136 w 493715"/>
                      <a:gd name="connsiteY195" fmla="*/ 695876 h 744034"/>
                      <a:gd name="connsiteX196" fmla="*/ 433927 w 493715"/>
                      <a:gd name="connsiteY196" fmla="*/ 700602 h 744034"/>
                      <a:gd name="connsiteX197" fmla="*/ 433927 w 493715"/>
                      <a:gd name="connsiteY197" fmla="*/ 700602 h 744034"/>
                      <a:gd name="connsiteX198" fmla="*/ 440320 w 493715"/>
                      <a:gd name="connsiteY198" fmla="*/ 670777 h 744034"/>
                      <a:gd name="connsiteX199" fmla="*/ 440320 w 493715"/>
                      <a:gd name="connsiteY199" fmla="*/ 670777 h 744034"/>
                      <a:gd name="connsiteX200" fmla="*/ 439593 w 493715"/>
                      <a:gd name="connsiteY200" fmla="*/ 661324 h 744034"/>
                      <a:gd name="connsiteX201" fmla="*/ 439593 w 493715"/>
                      <a:gd name="connsiteY201" fmla="*/ 661324 h 744034"/>
                      <a:gd name="connsiteX202" fmla="*/ 427388 w 493715"/>
                      <a:gd name="connsiteY202" fmla="*/ 624794 h 744034"/>
                      <a:gd name="connsiteX203" fmla="*/ 427388 w 493715"/>
                      <a:gd name="connsiteY203" fmla="*/ 624794 h 744034"/>
                      <a:gd name="connsiteX204" fmla="*/ 427969 w 493715"/>
                      <a:gd name="connsiteY204" fmla="*/ 618152 h 744034"/>
                      <a:gd name="connsiteX205" fmla="*/ 427969 w 493715"/>
                      <a:gd name="connsiteY205" fmla="*/ 618152 h 744034"/>
                      <a:gd name="connsiteX206" fmla="*/ 433854 w 493715"/>
                      <a:gd name="connsiteY206" fmla="*/ 584558 h 744034"/>
                      <a:gd name="connsiteX207" fmla="*/ 433854 w 493715"/>
                      <a:gd name="connsiteY207" fmla="*/ 584558 h 744034"/>
                      <a:gd name="connsiteX208" fmla="*/ 425209 w 493715"/>
                      <a:gd name="connsiteY208" fmla="*/ 574021 h 744034"/>
                      <a:gd name="connsiteX209" fmla="*/ 425209 w 493715"/>
                      <a:gd name="connsiteY209" fmla="*/ 574021 h 744034"/>
                      <a:gd name="connsiteX210" fmla="*/ 409807 w 493715"/>
                      <a:gd name="connsiteY210" fmla="*/ 553392 h 744034"/>
                      <a:gd name="connsiteX211" fmla="*/ 409807 w 493715"/>
                      <a:gd name="connsiteY211" fmla="*/ 553392 h 744034"/>
                      <a:gd name="connsiteX212" fmla="*/ 422085 w 493715"/>
                      <a:gd name="connsiteY212" fmla="*/ 525930 h 744034"/>
                      <a:gd name="connsiteX213" fmla="*/ 422085 w 493715"/>
                      <a:gd name="connsiteY213" fmla="*/ 525930 h 744034"/>
                      <a:gd name="connsiteX214" fmla="*/ 491900 w 493715"/>
                      <a:gd name="connsiteY214" fmla="*/ 462129 h 744034"/>
                      <a:gd name="connsiteX215" fmla="*/ 491900 w 493715"/>
                      <a:gd name="connsiteY215" fmla="*/ 462129 h 744034"/>
                      <a:gd name="connsiteX216" fmla="*/ 486596 w 493715"/>
                      <a:gd name="connsiteY216" fmla="*/ 460404 h 744034"/>
                      <a:gd name="connsiteX217" fmla="*/ 486596 w 493715"/>
                      <a:gd name="connsiteY217" fmla="*/ 460404 h 744034"/>
                      <a:gd name="connsiteX218" fmla="*/ 475845 w 493715"/>
                      <a:gd name="connsiteY218" fmla="*/ 461809 h 744034"/>
                      <a:gd name="connsiteX219" fmla="*/ 475845 w 493715"/>
                      <a:gd name="connsiteY219" fmla="*/ 461809 h 744034"/>
                      <a:gd name="connsiteX220" fmla="*/ 471994 w 493715"/>
                      <a:gd name="connsiteY220" fmla="*/ 457403 h 744034"/>
                      <a:gd name="connsiteX221" fmla="*/ 471994 w 493715"/>
                      <a:gd name="connsiteY221" fmla="*/ 457403 h 744034"/>
                      <a:gd name="connsiteX222" fmla="*/ 467127 w 493715"/>
                      <a:gd name="connsiteY222" fmla="*/ 457786 h 744034"/>
                      <a:gd name="connsiteX223" fmla="*/ 467127 w 493715"/>
                      <a:gd name="connsiteY223" fmla="*/ 457786 h 744034"/>
                      <a:gd name="connsiteX224" fmla="*/ 456084 w 493715"/>
                      <a:gd name="connsiteY224" fmla="*/ 456381 h 744034"/>
                      <a:gd name="connsiteX225" fmla="*/ 456084 w 493715"/>
                      <a:gd name="connsiteY225" fmla="*/ 456381 h 744034"/>
                      <a:gd name="connsiteX226" fmla="*/ 419397 w 493715"/>
                      <a:gd name="connsiteY226" fmla="*/ 433581 h 744034"/>
                      <a:gd name="connsiteX227" fmla="*/ 419397 w 493715"/>
                      <a:gd name="connsiteY227" fmla="*/ 433581 h 744034"/>
                      <a:gd name="connsiteX228" fmla="*/ 398038 w 493715"/>
                      <a:gd name="connsiteY228" fmla="*/ 404586 h 744034"/>
                      <a:gd name="connsiteX229" fmla="*/ 398038 w 493715"/>
                      <a:gd name="connsiteY229" fmla="*/ 404586 h 744034"/>
                      <a:gd name="connsiteX230" fmla="*/ 404940 w 493715"/>
                      <a:gd name="connsiteY230" fmla="*/ 398008 h 744034"/>
                      <a:gd name="connsiteX231" fmla="*/ 404940 w 493715"/>
                      <a:gd name="connsiteY231" fmla="*/ 398008 h 744034"/>
                      <a:gd name="connsiteX232" fmla="*/ 410243 w 493715"/>
                      <a:gd name="connsiteY232" fmla="*/ 392771 h 744034"/>
                      <a:gd name="connsiteX233" fmla="*/ 410243 w 493715"/>
                      <a:gd name="connsiteY233" fmla="*/ 392771 h 744034"/>
                      <a:gd name="connsiteX234" fmla="*/ 409662 w 493715"/>
                      <a:gd name="connsiteY234" fmla="*/ 388045 h 744034"/>
                      <a:gd name="connsiteX235" fmla="*/ 409662 w 493715"/>
                      <a:gd name="connsiteY235" fmla="*/ 388045 h 744034"/>
                      <a:gd name="connsiteX236" fmla="*/ 400218 w 493715"/>
                      <a:gd name="connsiteY236" fmla="*/ 379679 h 744034"/>
                      <a:gd name="connsiteX237" fmla="*/ 400218 w 493715"/>
                      <a:gd name="connsiteY237" fmla="*/ 379679 h 744034"/>
                      <a:gd name="connsiteX238" fmla="*/ 393970 w 493715"/>
                      <a:gd name="connsiteY238" fmla="*/ 379934 h 744034"/>
                      <a:gd name="connsiteX239" fmla="*/ 393970 w 493715"/>
                      <a:gd name="connsiteY239" fmla="*/ 379934 h 744034"/>
                      <a:gd name="connsiteX240" fmla="*/ 389030 w 493715"/>
                      <a:gd name="connsiteY240" fmla="*/ 378593 h 744034"/>
                      <a:gd name="connsiteX241" fmla="*/ 389030 w 493715"/>
                      <a:gd name="connsiteY241" fmla="*/ 378593 h 744034"/>
                      <a:gd name="connsiteX242" fmla="*/ 387069 w 493715"/>
                      <a:gd name="connsiteY242" fmla="*/ 372845 h 744034"/>
                      <a:gd name="connsiteX243" fmla="*/ 387069 w 493715"/>
                      <a:gd name="connsiteY243" fmla="*/ 372845 h 744034"/>
                      <a:gd name="connsiteX244" fmla="*/ 369343 w 493715"/>
                      <a:gd name="connsiteY244" fmla="*/ 343850 h 744034"/>
                      <a:gd name="connsiteX245" fmla="*/ 369343 w 493715"/>
                      <a:gd name="connsiteY245" fmla="*/ 343850 h 744034"/>
                      <a:gd name="connsiteX246" fmla="*/ 388885 w 493715"/>
                      <a:gd name="connsiteY246" fmla="*/ 294994 h 744034"/>
                      <a:gd name="connsiteX247" fmla="*/ 388885 w 493715"/>
                      <a:gd name="connsiteY247" fmla="*/ 294994 h 744034"/>
                      <a:gd name="connsiteX248" fmla="*/ 404504 w 493715"/>
                      <a:gd name="connsiteY248" fmla="*/ 286308 h 744034"/>
                      <a:gd name="connsiteX249" fmla="*/ 404504 w 493715"/>
                      <a:gd name="connsiteY249" fmla="*/ 286308 h 744034"/>
                      <a:gd name="connsiteX250" fmla="*/ 418816 w 493715"/>
                      <a:gd name="connsiteY250" fmla="*/ 265488 h 744034"/>
                      <a:gd name="connsiteX251" fmla="*/ 418816 w 493715"/>
                      <a:gd name="connsiteY251" fmla="*/ 265488 h 744034"/>
                      <a:gd name="connsiteX252" fmla="*/ 401671 w 493715"/>
                      <a:gd name="connsiteY252" fmla="*/ 246328 h 744034"/>
                      <a:gd name="connsiteX253" fmla="*/ 401671 w 493715"/>
                      <a:gd name="connsiteY253" fmla="*/ 246328 h 744034"/>
                      <a:gd name="connsiteX254" fmla="*/ 374501 w 493715"/>
                      <a:gd name="connsiteY254" fmla="*/ 256355 h 744034"/>
                      <a:gd name="connsiteX255" fmla="*/ 374501 w 493715"/>
                      <a:gd name="connsiteY255" fmla="*/ 256355 h 744034"/>
                      <a:gd name="connsiteX256" fmla="*/ 368398 w 493715"/>
                      <a:gd name="connsiteY256" fmla="*/ 258910 h 744034"/>
                      <a:gd name="connsiteX257" fmla="*/ 368398 w 493715"/>
                      <a:gd name="connsiteY257" fmla="*/ 258910 h 744034"/>
                      <a:gd name="connsiteX258" fmla="*/ 346967 w 493715"/>
                      <a:gd name="connsiteY258" fmla="*/ 239750 h 744034"/>
                      <a:gd name="connsiteX259" fmla="*/ 346967 w 493715"/>
                      <a:gd name="connsiteY259" fmla="*/ 239750 h 744034"/>
                      <a:gd name="connsiteX260" fmla="*/ 320450 w 493715"/>
                      <a:gd name="connsiteY260" fmla="*/ 209095 h 744034"/>
                      <a:gd name="connsiteX261" fmla="*/ 320450 w 493715"/>
                      <a:gd name="connsiteY261" fmla="*/ 209095 h 744034"/>
                      <a:gd name="connsiteX262" fmla="*/ 300617 w 493715"/>
                      <a:gd name="connsiteY262" fmla="*/ 192170 h 744034"/>
                      <a:gd name="connsiteX263" fmla="*/ 300617 w 493715"/>
                      <a:gd name="connsiteY263" fmla="*/ 192170 h 744034"/>
                      <a:gd name="connsiteX264" fmla="*/ 294588 w 493715"/>
                      <a:gd name="connsiteY264" fmla="*/ 188786 h 744034"/>
                      <a:gd name="connsiteX265" fmla="*/ 294588 w 493715"/>
                      <a:gd name="connsiteY265" fmla="*/ 188786 h 744034"/>
                      <a:gd name="connsiteX266" fmla="*/ 315220 w 493715"/>
                      <a:gd name="connsiteY266" fmla="*/ 166113 h 744034"/>
                      <a:gd name="connsiteX267" fmla="*/ 315220 w 493715"/>
                      <a:gd name="connsiteY267" fmla="*/ 166113 h 744034"/>
                      <a:gd name="connsiteX268" fmla="*/ 324228 w 493715"/>
                      <a:gd name="connsiteY268" fmla="*/ 123196 h 744034"/>
                      <a:gd name="connsiteX269" fmla="*/ 324228 w 493715"/>
                      <a:gd name="connsiteY269" fmla="*/ 123196 h 744034"/>
                      <a:gd name="connsiteX270" fmla="*/ 324156 w 493715"/>
                      <a:gd name="connsiteY270" fmla="*/ 106527 h 744034"/>
                      <a:gd name="connsiteX271" fmla="*/ 324156 w 493715"/>
                      <a:gd name="connsiteY271" fmla="*/ 106527 h 744034"/>
                      <a:gd name="connsiteX272" fmla="*/ 325318 w 493715"/>
                      <a:gd name="connsiteY272" fmla="*/ 69932 h 744034"/>
                      <a:gd name="connsiteX273" fmla="*/ 325318 w 493715"/>
                      <a:gd name="connsiteY273" fmla="*/ 69932 h 744034"/>
                      <a:gd name="connsiteX274" fmla="*/ 325754 w 493715"/>
                      <a:gd name="connsiteY274" fmla="*/ 58564 h 744034"/>
                      <a:gd name="connsiteX275" fmla="*/ 325754 w 493715"/>
                      <a:gd name="connsiteY275" fmla="*/ 58564 h 744034"/>
                      <a:gd name="connsiteX276" fmla="*/ 293207 w 493715"/>
                      <a:gd name="connsiteY276" fmla="*/ 20820 h 744034"/>
                      <a:gd name="connsiteX277" fmla="*/ 293207 w 493715"/>
                      <a:gd name="connsiteY277" fmla="*/ 20820 h 744034"/>
                      <a:gd name="connsiteX278" fmla="*/ 264584 w 493715"/>
                      <a:gd name="connsiteY278" fmla="*/ 7728 h 744034"/>
                      <a:gd name="connsiteX279" fmla="*/ 264584 w 493715"/>
                      <a:gd name="connsiteY279" fmla="*/ 7728 h 744034"/>
                      <a:gd name="connsiteX280" fmla="*/ 260516 w 493715"/>
                      <a:gd name="connsiteY280" fmla="*/ 8430 h 744034"/>
                      <a:gd name="connsiteX281" fmla="*/ 260516 w 493715"/>
                      <a:gd name="connsiteY281" fmla="*/ 8430 h 744034"/>
                      <a:gd name="connsiteX282" fmla="*/ 251290 w 493715"/>
                      <a:gd name="connsiteY282" fmla="*/ 9708 h 744034"/>
                      <a:gd name="connsiteX283" fmla="*/ 251290 w 493715"/>
                      <a:gd name="connsiteY283" fmla="*/ 9708 h 744034"/>
                      <a:gd name="connsiteX284" fmla="*/ 228551 w 493715"/>
                      <a:gd name="connsiteY284" fmla="*/ 1788 h 744034"/>
                      <a:gd name="connsiteX285" fmla="*/ 228551 w 493715"/>
                      <a:gd name="connsiteY285" fmla="*/ 1788 h 744034"/>
                      <a:gd name="connsiteX286" fmla="*/ 201235 w 493715"/>
                      <a:gd name="connsiteY286" fmla="*/ 21139 h 744034"/>
                      <a:gd name="connsiteX287" fmla="*/ 201235 w 493715"/>
                      <a:gd name="connsiteY287" fmla="*/ 21139 h 744034"/>
                      <a:gd name="connsiteX288" fmla="*/ 227316 w 493715"/>
                      <a:gd name="connsiteY288" fmla="*/ 32571 h 744034"/>
                      <a:gd name="connsiteX289" fmla="*/ 227316 w 493715"/>
                      <a:gd name="connsiteY289" fmla="*/ 32571 h 744034"/>
                      <a:gd name="connsiteX290" fmla="*/ 254994 w 493715"/>
                      <a:gd name="connsiteY290" fmla="*/ 44769 h 744034"/>
                      <a:gd name="connsiteX291" fmla="*/ 254994 w 493715"/>
                      <a:gd name="connsiteY291" fmla="*/ 44769 h 744034"/>
                      <a:gd name="connsiteX292" fmla="*/ 233491 w 493715"/>
                      <a:gd name="connsiteY292" fmla="*/ 89667 h 744034"/>
                      <a:gd name="connsiteX293" fmla="*/ 233491 w 493715"/>
                      <a:gd name="connsiteY293" fmla="*/ 89667 h 744034"/>
                      <a:gd name="connsiteX294" fmla="*/ 182201 w 493715"/>
                      <a:gd name="connsiteY294" fmla="*/ 144335 h 744034"/>
                      <a:gd name="connsiteX295" fmla="*/ 182201 w 493715"/>
                      <a:gd name="connsiteY295" fmla="*/ 144335 h 744034"/>
                      <a:gd name="connsiteX296" fmla="*/ 151108 w 493715"/>
                      <a:gd name="connsiteY296" fmla="*/ 179014 h 744034"/>
                      <a:gd name="connsiteX297" fmla="*/ 151108 w 493715"/>
                      <a:gd name="connsiteY297" fmla="*/ 179014 h 744034"/>
                      <a:gd name="connsiteX298" fmla="*/ 135852 w 493715"/>
                      <a:gd name="connsiteY298" fmla="*/ 220335 h 744034"/>
                      <a:gd name="connsiteX299" fmla="*/ 135852 w 493715"/>
                      <a:gd name="connsiteY299" fmla="*/ 220335 h 744034"/>
                      <a:gd name="connsiteX300" fmla="*/ 154740 w 493715"/>
                      <a:gd name="connsiteY300" fmla="*/ 254950 h 744034"/>
                      <a:gd name="connsiteX301" fmla="*/ 154740 w 493715"/>
                      <a:gd name="connsiteY301" fmla="*/ 254950 h 744034"/>
                      <a:gd name="connsiteX302" fmla="*/ 152343 w 493715"/>
                      <a:gd name="connsiteY302" fmla="*/ 268873 h 744034"/>
                      <a:gd name="connsiteX303" fmla="*/ 152343 w 493715"/>
                      <a:gd name="connsiteY303" fmla="*/ 268873 h 744034"/>
                      <a:gd name="connsiteX304" fmla="*/ 57610 w 493715"/>
                      <a:gd name="connsiteY304" fmla="*/ 396220 h 744034"/>
                      <a:gd name="connsiteX305" fmla="*/ 57610 w 493715"/>
                      <a:gd name="connsiteY305" fmla="*/ 396220 h 744034"/>
                      <a:gd name="connsiteX306" fmla="*/ 9371 w 493715"/>
                      <a:gd name="connsiteY306" fmla="*/ 522865 h 744034"/>
                      <a:gd name="connsiteX307" fmla="*/ 9371 w 493715"/>
                      <a:gd name="connsiteY307" fmla="*/ 522865 h 744034"/>
                      <a:gd name="connsiteX308" fmla="*/ 1671 w 493715"/>
                      <a:gd name="connsiteY308" fmla="*/ 599056 h 744034"/>
                      <a:gd name="connsiteX309" fmla="*/ 1671 w 493715"/>
                      <a:gd name="connsiteY309" fmla="*/ 599056 h 744034"/>
                      <a:gd name="connsiteX310" fmla="*/ 15111 w 493715"/>
                      <a:gd name="connsiteY310" fmla="*/ 693449 h 744034"/>
                      <a:gd name="connsiteX311" fmla="*/ 15111 w 493715"/>
                      <a:gd name="connsiteY311" fmla="*/ 693449 h 744034"/>
                      <a:gd name="connsiteX312" fmla="*/ 49328 w 493715"/>
                      <a:gd name="connsiteY312" fmla="*/ 655513 h 744034"/>
                      <a:gd name="connsiteX313" fmla="*/ 49328 w 493715"/>
                      <a:gd name="connsiteY313" fmla="*/ 655513 h 744034"/>
                      <a:gd name="connsiteX314" fmla="*/ 51871 w 493715"/>
                      <a:gd name="connsiteY314" fmla="*/ 656343 h 744034"/>
                      <a:gd name="connsiteX315" fmla="*/ 51871 w 493715"/>
                      <a:gd name="connsiteY315" fmla="*/ 656343 h 744034"/>
                      <a:gd name="connsiteX316" fmla="*/ 53178 w 493715"/>
                      <a:gd name="connsiteY316" fmla="*/ 660366 h 744034"/>
                      <a:gd name="connsiteX317" fmla="*/ 53178 w 493715"/>
                      <a:gd name="connsiteY317" fmla="*/ 660366 h 744034"/>
                      <a:gd name="connsiteX318" fmla="*/ 45042 w 493715"/>
                      <a:gd name="connsiteY318" fmla="*/ 692618 h 744034"/>
                      <a:gd name="connsiteX319" fmla="*/ 45042 w 493715"/>
                      <a:gd name="connsiteY319" fmla="*/ 692618 h 744034"/>
                      <a:gd name="connsiteX320" fmla="*/ 45042 w 493715"/>
                      <a:gd name="connsiteY320" fmla="*/ 692810 h 744034"/>
                      <a:gd name="connsiteX321" fmla="*/ 45042 w 493715"/>
                      <a:gd name="connsiteY321" fmla="*/ 692810 h 744034"/>
                      <a:gd name="connsiteX322" fmla="*/ 127279 w 493715"/>
                      <a:gd name="connsiteY322" fmla="*/ 728766 h 744034"/>
                      <a:gd name="connsiteX323" fmla="*/ 127279 w 493715"/>
                      <a:gd name="connsiteY323" fmla="*/ 728766 h 744034"/>
                      <a:gd name="connsiteX324" fmla="*/ 129095 w 493715"/>
                      <a:gd name="connsiteY324" fmla="*/ 728383 h 744034"/>
                      <a:gd name="connsiteX325" fmla="*/ 129095 w 493715"/>
                      <a:gd name="connsiteY325" fmla="*/ 728383 h 744034"/>
                      <a:gd name="connsiteX326" fmla="*/ 144061 w 493715"/>
                      <a:gd name="connsiteY326" fmla="*/ 698302 h 744034"/>
                      <a:gd name="connsiteX327" fmla="*/ 144061 w 493715"/>
                      <a:gd name="connsiteY327" fmla="*/ 698302 h 744034"/>
                      <a:gd name="connsiteX328" fmla="*/ 154740 w 493715"/>
                      <a:gd name="connsiteY328" fmla="*/ 693768 h 744034"/>
                      <a:gd name="connsiteX329" fmla="*/ 154740 w 493715"/>
                      <a:gd name="connsiteY329" fmla="*/ 693768 h 744034"/>
                      <a:gd name="connsiteX330" fmla="*/ 174573 w 493715"/>
                      <a:gd name="connsiteY330" fmla="*/ 700282 h 744034"/>
                      <a:gd name="connsiteX331" fmla="*/ 174573 w 493715"/>
                      <a:gd name="connsiteY331" fmla="*/ 700282 h 744034"/>
                      <a:gd name="connsiteX332" fmla="*/ 179513 w 493715"/>
                      <a:gd name="connsiteY332" fmla="*/ 698239 h 744034"/>
                      <a:gd name="connsiteX333" fmla="*/ 179513 w 493715"/>
                      <a:gd name="connsiteY333" fmla="*/ 698239 h 744034"/>
                      <a:gd name="connsiteX334" fmla="*/ 185616 w 493715"/>
                      <a:gd name="connsiteY334" fmla="*/ 695620 h 744034"/>
                      <a:gd name="connsiteX335" fmla="*/ 185616 w 493715"/>
                      <a:gd name="connsiteY335" fmla="*/ 695620 h 744034"/>
                      <a:gd name="connsiteX336" fmla="*/ 208282 w 493715"/>
                      <a:gd name="connsiteY336" fmla="*/ 716440 h 744034"/>
                      <a:gd name="connsiteX337" fmla="*/ 208282 w 493715"/>
                      <a:gd name="connsiteY337" fmla="*/ 716440 h 744034"/>
                      <a:gd name="connsiteX338" fmla="*/ 231384 w 493715"/>
                      <a:gd name="connsiteY338" fmla="*/ 731129 h 744034"/>
                      <a:gd name="connsiteX339" fmla="*/ 231384 w 493715"/>
                      <a:gd name="connsiteY339" fmla="*/ 731129 h 744034"/>
                      <a:gd name="connsiteX340" fmla="*/ 236179 w 493715"/>
                      <a:gd name="connsiteY340" fmla="*/ 730682 h 744034"/>
                      <a:gd name="connsiteX341" fmla="*/ 236179 w 493715"/>
                      <a:gd name="connsiteY341" fmla="*/ 730682 h 744034"/>
                      <a:gd name="connsiteX342" fmla="*/ 250999 w 493715"/>
                      <a:gd name="connsiteY342" fmla="*/ 729596 h 744034"/>
                      <a:gd name="connsiteX343" fmla="*/ 250999 w 493715"/>
                      <a:gd name="connsiteY343" fmla="*/ 729596 h 744034"/>
                      <a:gd name="connsiteX344" fmla="*/ 291101 w 493715"/>
                      <a:gd name="connsiteY344" fmla="*/ 737132 h 744034"/>
                      <a:gd name="connsiteX345" fmla="*/ 291101 w 493715"/>
                      <a:gd name="connsiteY345" fmla="*/ 737132 h 7440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Lst>
                    <a:rect l="l" t="t" r="r" b="b"/>
                    <a:pathLst>
                      <a:path w="493715" h="744034">
                        <a:moveTo>
                          <a:pt x="289793" y="738282"/>
                        </a:moveTo>
                        <a:cubicBezTo>
                          <a:pt x="285216" y="734067"/>
                          <a:pt x="266400" y="731257"/>
                          <a:pt x="251072" y="731321"/>
                        </a:cubicBezTo>
                        <a:lnTo>
                          <a:pt x="251072" y="731321"/>
                        </a:lnTo>
                        <a:cubicBezTo>
                          <a:pt x="245623" y="731321"/>
                          <a:pt x="240538" y="731640"/>
                          <a:pt x="236542" y="732343"/>
                        </a:cubicBezTo>
                        <a:lnTo>
                          <a:pt x="236542" y="732343"/>
                        </a:lnTo>
                        <a:cubicBezTo>
                          <a:pt x="234726" y="732662"/>
                          <a:pt x="233055" y="732790"/>
                          <a:pt x="231457" y="732790"/>
                        </a:cubicBezTo>
                        <a:lnTo>
                          <a:pt x="231457" y="732790"/>
                        </a:lnTo>
                        <a:cubicBezTo>
                          <a:pt x="219324" y="732726"/>
                          <a:pt x="214457" y="724040"/>
                          <a:pt x="207047" y="717590"/>
                        </a:cubicBezTo>
                        <a:lnTo>
                          <a:pt x="207047" y="717590"/>
                        </a:lnTo>
                        <a:cubicBezTo>
                          <a:pt x="199927" y="711139"/>
                          <a:pt x="192517" y="696897"/>
                          <a:pt x="185688" y="697217"/>
                        </a:cubicBezTo>
                        <a:lnTo>
                          <a:pt x="185688" y="697217"/>
                        </a:lnTo>
                        <a:cubicBezTo>
                          <a:pt x="184235" y="697217"/>
                          <a:pt x="182637" y="697791"/>
                          <a:pt x="180894" y="699388"/>
                        </a:cubicBezTo>
                        <a:lnTo>
                          <a:pt x="180894" y="699388"/>
                        </a:lnTo>
                        <a:cubicBezTo>
                          <a:pt x="178932" y="701113"/>
                          <a:pt x="176753" y="701879"/>
                          <a:pt x="174646" y="701879"/>
                        </a:cubicBezTo>
                        <a:lnTo>
                          <a:pt x="174646" y="701879"/>
                        </a:lnTo>
                        <a:cubicBezTo>
                          <a:pt x="167890" y="701751"/>
                          <a:pt x="161787" y="695237"/>
                          <a:pt x="154813" y="695365"/>
                        </a:cubicBezTo>
                        <a:lnTo>
                          <a:pt x="154813" y="695365"/>
                        </a:lnTo>
                        <a:cubicBezTo>
                          <a:pt x="151980" y="695365"/>
                          <a:pt x="148928" y="696386"/>
                          <a:pt x="145441" y="699388"/>
                        </a:cubicBezTo>
                        <a:lnTo>
                          <a:pt x="145441" y="699388"/>
                        </a:lnTo>
                        <a:cubicBezTo>
                          <a:pt x="130766" y="712225"/>
                          <a:pt x="138104" y="722380"/>
                          <a:pt x="130476" y="729469"/>
                        </a:cubicBezTo>
                        <a:lnTo>
                          <a:pt x="130476" y="729469"/>
                        </a:lnTo>
                        <a:cubicBezTo>
                          <a:pt x="129677" y="730107"/>
                          <a:pt x="128587" y="730299"/>
                          <a:pt x="127352" y="730299"/>
                        </a:cubicBezTo>
                        <a:lnTo>
                          <a:pt x="127352" y="730299"/>
                        </a:lnTo>
                        <a:cubicBezTo>
                          <a:pt x="111950" y="730235"/>
                          <a:pt x="46567" y="694023"/>
                          <a:pt x="44606" y="694215"/>
                        </a:cubicBezTo>
                        <a:lnTo>
                          <a:pt x="44606" y="694215"/>
                        </a:lnTo>
                        <a:cubicBezTo>
                          <a:pt x="43298" y="694087"/>
                          <a:pt x="43298" y="693066"/>
                          <a:pt x="43298" y="692555"/>
                        </a:cubicBezTo>
                        <a:lnTo>
                          <a:pt x="43298" y="692555"/>
                        </a:lnTo>
                        <a:cubicBezTo>
                          <a:pt x="43371" y="687892"/>
                          <a:pt x="51507" y="668541"/>
                          <a:pt x="51435" y="660303"/>
                        </a:cubicBezTo>
                        <a:lnTo>
                          <a:pt x="51435" y="660303"/>
                        </a:lnTo>
                        <a:cubicBezTo>
                          <a:pt x="51435" y="658770"/>
                          <a:pt x="51072" y="657748"/>
                          <a:pt x="50708" y="657429"/>
                        </a:cubicBezTo>
                        <a:lnTo>
                          <a:pt x="50708" y="657429"/>
                        </a:lnTo>
                        <a:cubicBezTo>
                          <a:pt x="50490" y="657173"/>
                          <a:pt x="50127" y="657046"/>
                          <a:pt x="49473" y="657046"/>
                        </a:cubicBezTo>
                        <a:lnTo>
                          <a:pt x="49473" y="657046"/>
                        </a:lnTo>
                        <a:cubicBezTo>
                          <a:pt x="43080" y="656854"/>
                          <a:pt x="22085" y="672373"/>
                          <a:pt x="16418" y="696003"/>
                        </a:cubicBezTo>
                        <a:lnTo>
                          <a:pt x="16418" y="696003"/>
                        </a:lnTo>
                        <a:cubicBezTo>
                          <a:pt x="16346" y="696323"/>
                          <a:pt x="16055" y="696578"/>
                          <a:pt x="15619" y="696642"/>
                        </a:cubicBezTo>
                        <a:lnTo>
                          <a:pt x="15619" y="696642"/>
                        </a:lnTo>
                        <a:cubicBezTo>
                          <a:pt x="15256" y="696706"/>
                          <a:pt x="14893" y="696514"/>
                          <a:pt x="14675" y="696195"/>
                        </a:cubicBezTo>
                        <a:lnTo>
                          <a:pt x="14675" y="696195"/>
                        </a:lnTo>
                        <a:cubicBezTo>
                          <a:pt x="4286" y="677355"/>
                          <a:pt x="0" y="637247"/>
                          <a:pt x="0" y="598992"/>
                        </a:cubicBezTo>
                        <a:lnTo>
                          <a:pt x="0" y="598992"/>
                        </a:lnTo>
                        <a:cubicBezTo>
                          <a:pt x="0" y="568017"/>
                          <a:pt x="2833" y="538384"/>
                          <a:pt x="7701" y="522418"/>
                        </a:cubicBezTo>
                        <a:lnTo>
                          <a:pt x="7701" y="522418"/>
                        </a:lnTo>
                        <a:cubicBezTo>
                          <a:pt x="20559" y="480522"/>
                          <a:pt x="41337" y="428919"/>
                          <a:pt x="56012" y="395581"/>
                        </a:cubicBezTo>
                        <a:lnTo>
                          <a:pt x="56012" y="395581"/>
                        </a:lnTo>
                        <a:cubicBezTo>
                          <a:pt x="70832" y="361988"/>
                          <a:pt x="140501" y="301252"/>
                          <a:pt x="150672" y="268362"/>
                        </a:cubicBezTo>
                        <a:lnTo>
                          <a:pt x="150672" y="268362"/>
                        </a:lnTo>
                        <a:cubicBezTo>
                          <a:pt x="152343" y="262997"/>
                          <a:pt x="152997" y="258590"/>
                          <a:pt x="152997" y="254822"/>
                        </a:cubicBezTo>
                        <a:lnTo>
                          <a:pt x="152997" y="254822"/>
                        </a:lnTo>
                        <a:cubicBezTo>
                          <a:pt x="153142" y="235535"/>
                          <a:pt x="134471" y="234130"/>
                          <a:pt x="134108" y="220207"/>
                        </a:cubicBezTo>
                        <a:lnTo>
                          <a:pt x="134108" y="220207"/>
                        </a:lnTo>
                        <a:cubicBezTo>
                          <a:pt x="134253" y="204049"/>
                          <a:pt x="149510" y="197216"/>
                          <a:pt x="149364" y="178886"/>
                        </a:cubicBezTo>
                        <a:lnTo>
                          <a:pt x="149364" y="178886"/>
                        </a:lnTo>
                        <a:cubicBezTo>
                          <a:pt x="149219" y="160046"/>
                          <a:pt x="152851" y="150658"/>
                          <a:pt x="181765" y="142675"/>
                        </a:cubicBezTo>
                        <a:lnTo>
                          <a:pt x="181765" y="142675"/>
                        </a:lnTo>
                        <a:cubicBezTo>
                          <a:pt x="209953" y="134820"/>
                          <a:pt x="222739" y="106655"/>
                          <a:pt x="231892" y="88900"/>
                        </a:cubicBezTo>
                        <a:lnTo>
                          <a:pt x="231892" y="88900"/>
                        </a:lnTo>
                        <a:cubicBezTo>
                          <a:pt x="241191" y="71018"/>
                          <a:pt x="253251" y="61438"/>
                          <a:pt x="253178" y="44642"/>
                        </a:cubicBezTo>
                        <a:lnTo>
                          <a:pt x="253178" y="44642"/>
                        </a:lnTo>
                        <a:cubicBezTo>
                          <a:pt x="253469" y="37042"/>
                          <a:pt x="240683" y="35445"/>
                          <a:pt x="227098" y="34040"/>
                        </a:cubicBezTo>
                        <a:lnTo>
                          <a:pt x="227098" y="34040"/>
                        </a:lnTo>
                        <a:cubicBezTo>
                          <a:pt x="213803" y="32507"/>
                          <a:pt x="199637" y="31102"/>
                          <a:pt x="199419" y="21012"/>
                        </a:cubicBezTo>
                        <a:lnTo>
                          <a:pt x="199419" y="21012"/>
                        </a:lnTo>
                        <a:cubicBezTo>
                          <a:pt x="199564" y="10474"/>
                          <a:pt x="214820" y="4024"/>
                          <a:pt x="228623" y="0"/>
                        </a:cubicBezTo>
                        <a:lnTo>
                          <a:pt x="228623" y="0"/>
                        </a:lnTo>
                        <a:lnTo>
                          <a:pt x="229640" y="319"/>
                        </a:lnTo>
                        <a:cubicBezTo>
                          <a:pt x="233055" y="4407"/>
                          <a:pt x="242209" y="8111"/>
                          <a:pt x="251290" y="8047"/>
                        </a:cubicBezTo>
                        <a:lnTo>
                          <a:pt x="251290" y="8047"/>
                        </a:lnTo>
                        <a:cubicBezTo>
                          <a:pt x="254268" y="8047"/>
                          <a:pt x="257174" y="7664"/>
                          <a:pt x="259862" y="6834"/>
                        </a:cubicBezTo>
                        <a:lnTo>
                          <a:pt x="259862" y="6834"/>
                        </a:lnTo>
                        <a:cubicBezTo>
                          <a:pt x="261533" y="6323"/>
                          <a:pt x="263131" y="6067"/>
                          <a:pt x="264511" y="6067"/>
                        </a:cubicBezTo>
                        <a:lnTo>
                          <a:pt x="264511" y="6067"/>
                        </a:lnTo>
                        <a:cubicBezTo>
                          <a:pt x="275772" y="6387"/>
                          <a:pt x="278678" y="19287"/>
                          <a:pt x="293135" y="19160"/>
                        </a:cubicBezTo>
                        <a:lnTo>
                          <a:pt x="293135" y="19160"/>
                        </a:lnTo>
                        <a:cubicBezTo>
                          <a:pt x="300981" y="19160"/>
                          <a:pt x="309553" y="19096"/>
                          <a:pt x="316309" y="24141"/>
                        </a:cubicBezTo>
                        <a:lnTo>
                          <a:pt x="316309" y="24141"/>
                        </a:lnTo>
                        <a:cubicBezTo>
                          <a:pt x="323066" y="29186"/>
                          <a:pt x="327497" y="39085"/>
                          <a:pt x="327497" y="58501"/>
                        </a:cubicBezTo>
                        <a:lnTo>
                          <a:pt x="327497" y="58501"/>
                        </a:lnTo>
                        <a:cubicBezTo>
                          <a:pt x="327497" y="62013"/>
                          <a:pt x="327352" y="65781"/>
                          <a:pt x="327061" y="69932"/>
                        </a:cubicBezTo>
                        <a:lnTo>
                          <a:pt x="327061" y="69932"/>
                        </a:lnTo>
                        <a:cubicBezTo>
                          <a:pt x="326117" y="83216"/>
                          <a:pt x="325899" y="95479"/>
                          <a:pt x="325899" y="106399"/>
                        </a:cubicBezTo>
                        <a:lnTo>
                          <a:pt x="325899" y="106399"/>
                        </a:lnTo>
                        <a:cubicBezTo>
                          <a:pt x="325899" y="112339"/>
                          <a:pt x="325972" y="117895"/>
                          <a:pt x="325972" y="123068"/>
                        </a:cubicBezTo>
                        <a:lnTo>
                          <a:pt x="325972" y="123068"/>
                        </a:lnTo>
                        <a:cubicBezTo>
                          <a:pt x="325972" y="144208"/>
                          <a:pt x="325245" y="159216"/>
                          <a:pt x="316455" y="167071"/>
                        </a:cubicBezTo>
                        <a:lnTo>
                          <a:pt x="316455" y="167071"/>
                        </a:lnTo>
                        <a:cubicBezTo>
                          <a:pt x="306139" y="176013"/>
                          <a:pt x="296113" y="185209"/>
                          <a:pt x="296331" y="188594"/>
                        </a:cubicBezTo>
                        <a:lnTo>
                          <a:pt x="296331" y="188594"/>
                        </a:lnTo>
                        <a:cubicBezTo>
                          <a:pt x="296331" y="189616"/>
                          <a:pt x="296985" y="190318"/>
                          <a:pt x="300545" y="190382"/>
                        </a:cubicBezTo>
                        <a:lnTo>
                          <a:pt x="300545" y="190382"/>
                        </a:lnTo>
                        <a:cubicBezTo>
                          <a:pt x="313985" y="190446"/>
                          <a:pt x="322194" y="201495"/>
                          <a:pt x="322194" y="208903"/>
                        </a:cubicBezTo>
                        <a:lnTo>
                          <a:pt x="322194" y="208903"/>
                        </a:lnTo>
                        <a:cubicBezTo>
                          <a:pt x="321976" y="215034"/>
                          <a:pt x="342100" y="233172"/>
                          <a:pt x="348202" y="238409"/>
                        </a:cubicBezTo>
                        <a:lnTo>
                          <a:pt x="348202" y="238409"/>
                        </a:lnTo>
                        <a:cubicBezTo>
                          <a:pt x="353287" y="243071"/>
                          <a:pt x="361133" y="257377"/>
                          <a:pt x="368325" y="257121"/>
                        </a:cubicBezTo>
                        <a:lnTo>
                          <a:pt x="368325" y="257121"/>
                        </a:lnTo>
                        <a:cubicBezTo>
                          <a:pt x="369851" y="257121"/>
                          <a:pt x="371449" y="256547"/>
                          <a:pt x="373193" y="255014"/>
                        </a:cubicBezTo>
                        <a:lnTo>
                          <a:pt x="373193" y="255014"/>
                        </a:lnTo>
                        <a:cubicBezTo>
                          <a:pt x="378787" y="250096"/>
                          <a:pt x="390846" y="244540"/>
                          <a:pt x="401598" y="244476"/>
                        </a:cubicBezTo>
                        <a:lnTo>
                          <a:pt x="401598" y="244476"/>
                        </a:lnTo>
                        <a:cubicBezTo>
                          <a:pt x="411769" y="244476"/>
                          <a:pt x="420559" y="249905"/>
                          <a:pt x="420559" y="265232"/>
                        </a:cubicBezTo>
                        <a:lnTo>
                          <a:pt x="420559" y="265232"/>
                        </a:lnTo>
                        <a:cubicBezTo>
                          <a:pt x="420632" y="281007"/>
                          <a:pt x="412641" y="285797"/>
                          <a:pt x="404940" y="287585"/>
                        </a:cubicBezTo>
                        <a:lnTo>
                          <a:pt x="404940" y="287585"/>
                        </a:lnTo>
                        <a:cubicBezTo>
                          <a:pt x="397094" y="289501"/>
                          <a:pt x="390483" y="289182"/>
                          <a:pt x="390628" y="294738"/>
                        </a:cubicBezTo>
                        <a:lnTo>
                          <a:pt x="390628" y="294738"/>
                        </a:lnTo>
                        <a:cubicBezTo>
                          <a:pt x="390556" y="308086"/>
                          <a:pt x="370941" y="332802"/>
                          <a:pt x="371086" y="343595"/>
                        </a:cubicBezTo>
                        <a:lnTo>
                          <a:pt x="371086" y="343595"/>
                        </a:lnTo>
                        <a:cubicBezTo>
                          <a:pt x="370723" y="354005"/>
                          <a:pt x="388594" y="357454"/>
                          <a:pt x="388812" y="372590"/>
                        </a:cubicBezTo>
                        <a:lnTo>
                          <a:pt x="388812" y="372590"/>
                        </a:lnTo>
                        <a:cubicBezTo>
                          <a:pt x="389030" y="377699"/>
                          <a:pt x="390701" y="377954"/>
                          <a:pt x="393897" y="378082"/>
                        </a:cubicBezTo>
                        <a:lnTo>
                          <a:pt x="393897" y="378082"/>
                        </a:lnTo>
                        <a:cubicBezTo>
                          <a:pt x="395714" y="378082"/>
                          <a:pt x="397893" y="377763"/>
                          <a:pt x="400145" y="377763"/>
                        </a:cubicBezTo>
                        <a:lnTo>
                          <a:pt x="400145" y="377763"/>
                        </a:lnTo>
                        <a:cubicBezTo>
                          <a:pt x="404795" y="377635"/>
                          <a:pt x="409880" y="379423"/>
                          <a:pt x="411333" y="387470"/>
                        </a:cubicBezTo>
                        <a:lnTo>
                          <a:pt x="411333" y="387470"/>
                        </a:lnTo>
                        <a:cubicBezTo>
                          <a:pt x="411696" y="389450"/>
                          <a:pt x="411914" y="391111"/>
                          <a:pt x="411914" y="392452"/>
                        </a:cubicBezTo>
                        <a:lnTo>
                          <a:pt x="411914" y="392452"/>
                        </a:lnTo>
                        <a:cubicBezTo>
                          <a:pt x="412132" y="398200"/>
                          <a:pt x="407991" y="399158"/>
                          <a:pt x="405013" y="399285"/>
                        </a:cubicBezTo>
                        <a:lnTo>
                          <a:pt x="405013" y="399285"/>
                        </a:lnTo>
                        <a:cubicBezTo>
                          <a:pt x="401889" y="399732"/>
                          <a:pt x="399927" y="399413"/>
                          <a:pt x="399709" y="404267"/>
                        </a:cubicBezTo>
                        <a:lnTo>
                          <a:pt x="399709" y="404267"/>
                        </a:lnTo>
                        <a:cubicBezTo>
                          <a:pt x="399201" y="415124"/>
                          <a:pt x="420777" y="416401"/>
                          <a:pt x="421068" y="433262"/>
                        </a:cubicBezTo>
                        <a:lnTo>
                          <a:pt x="421068" y="433262"/>
                        </a:lnTo>
                        <a:cubicBezTo>
                          <a:pt x="420995" y="448653"/>
                          <a:pt x="435380" y="449611"/>
                          <a:pt x="456448" y="454529"/>
                        </a:cubicBezTo>
                        <a:lnTo>
                          <a:pt x="456448" y="454529"/>
                        </a:lnTo>
                        <a:cubicBezTo>
                          <a:pt x="460734" y="455487"/>
                          <a:pt x="464221" y="455870"/>
                          <a:pt x="467054" y="455870"/>
                        </a:cubicBezTo>
                        <a:lnTo>
                          <a:pt x="467054" y="455870"/>
                        </a:lnTo>
                        <a:cubicBezTo>
                          <a:pt x="469234" y="455870"/>
                          <a:pt x="470977" y="455678"/>
                          <a:pt x="472503" y="455295"/>
                        </a:cubicBezTo>
                        <a:lnTo>
                          <a:pt x="472503" y="455295"/>
                        </a:lnTo>
                        <a:cubicBezTo>
                          <a:pt x="472721" y="455231"/>
                          <a:pt x="473011" y="455295"/>
                          <a:pt x="473229" y="455423"/>
                        </a:cubicBezTo>
                        <a:lnTo>
                          <a:pt x="473229" y="455423"/>
                        </a:lnTo>
                        <a:cubicBezTo>
                          <a:pt x="473447" y="455551"/>
                          <a:pt x="473592" y="455742"/>
                          <a:pt x="473665" y="455998"/>
                        </a:cubicBezTo>
                        <a:lnTo>
                          <a:pt x="473665" y="455998"/>
                        </a:lnTo>
                        <a:cubicBezTo>
                          <a:pt x="474028" y="458936"/>
                          <a:pt x="474973" y="459957"/>
                          <a:pt x="475845" y="459830"/>
                        </a:cubicBezTo>
                        <a:lnTo>
                          <a:pt x="475845" y="459830"/>
                        </a:lnTo>
                        <a:cubicBezTo>
                          <a:pt x="478460" y="459830"/>
                          <a:pt x="482601" y="458425"/>
                          <a:pt x="486596" y="458425"/>
                        </a:cubicBezTo>
                        <a:lnTo>
                          <a:pt x="486596" y="458425"/>
                        </a:lnTo>
                        <a:cubicBezTo>
                          <a:pt x="489066" y="458425"/>
                          <a:pt x="491609" y="458999"/>
                          <a:pt x="493498" y="460979"/>
                        </a:cubicBezTo>
                        <a:lnTo>
                          <a:pt x="493498" y="460979"/>
                        </a:lnTo>
                        <a:lnTo>
                          <a:pt x="492844" y="461490"/>
                        </a:lnTo>
                        <a:lnTo>
                          <a:pt x="493498" y="460979"/>
                        </a:lnTo>
                        <a:lnTo>
                          <a:pt x="493716" y="461618"/>
                        </a:lnTo>
                        <a:cubicBezTo>
                          <a:pt x="491246" y="476498"/>
                          <a:pt x="440901" y="511113"/>
                          <a:pt x="423320" y="526697"/>
                        </a:cubicBezTo>
                        <a:lnTo>
                          <a:pt x="423320" y="526697"/>
                        </a:lnTo>
                        <a:cubicBezTo>
                          <a:pt x="415256" y="533786"/>
                          <a:pt x="411551" y="544004"/>
                          <a:pt x="411551" y="553009"/>
                        </a:cubicBezTo>
                        <a:lnTo>
                          <a:pt x="411551" y="553009"/>
                        </a:lnTo>
                        <a:cubicBezTo>
                          <a:pt x="411551" y="563675"/>
                          <a:pt x="416709" y="572041"/>
                          <a:pt x="425136" y="572041"/>
                        </a:cubicBezTo>
                        <a:lnTo>
                          <a:pt x="425136" y="572041"/>
                        </a:lnTo>
                        <a:cubicBezTo>
                          <a:pt x="432982" y="572041"/>
                          <a:pt x="435598" y="577342"/>
                          <a:pt x="435598" y="584239"/>
                        </a:cubicBezTo>
                        <a:lnTo>
                          <a:pt x="435598" y="584239"/>
                        </a:lnTo>
                        <a:cubicBezTo>
                          <a:pt x="435598" y="593563"/>
                          <a:pt x="431384" y="606720"/>
                          <a:pt x="429713" y="618088"/>
                        </a:cubicBezTo>
                        <a:lnTo>
                          <a:pt x="429713" y="618088"/>
                        </a:lnTo>
                        <a:cubicBezTo>
                          <a:pt x="429350" y="620515"/>
                          <a:pt x="429132" y="622622"/>
                          <a:pt x="429132" y="624474"/>
                        </a:cubicBezTo>
                        <a:lnTo>
                          <a:pt x="429132" y="624474"/>
                        </a:lnTo>
                        <a:cubicBezTo>
                          <a:pt x="429059" y="637247"/>
                          <a:pt x="437414" y="638525"/>
                          <a:pt x="441264" y="660814"/>
                        </a:cubicBezTo>
                        <a:lnTo>
                          <a:pt x="441264" y="660814"/>
                        </a:lnTo>
                        <a:cubicBezTo>
                          <a:pt x="441773" y="664071"/>
                          <a:pt x="442063" y="667328"/>
                          <a:pt x="442063" y="670457"/>
                        </a:cubicBezTo>
                        <a:lnTo>
                          <a:pt x="442063" y="670457"/>
                        </a:lnTo>
                        <a:cubicBezTo>
                          <a:pt x="442063" y="683358"/>
                          <a:pt x="438068" y="695109"/>
                          <a:pt x="434871" y="702518"/>
                        </a:cubicBezTo>
                        <a:lnTo>
                          <a:pt x="434871" y="702518"/>
                        </a:lnTo>
                        <a:cubicBezTo>
                          <a:pt x="434726" y="702773"/>
                          <a:pt x="434435" y="703028"/>
                          <a:pt x="434072" y="703028"/>
                        </a:cubicBezTo>
                        <a:lnTo>
                          <a:pt x="434072" y="703028"/>
                        </a:lnTo>
                        <a:cubicBezTo>
                          <a:pt x="433709" y="703028"/>
                          <a:pt x="433345" y="702837"/>
                          <a:pt x="433200" y="702581"/>
                        </a:cubicBezTo>
                        <a:lnTo>
                          <a:pt x="433200" y="702581"/>
                        </a:lnTo>
                        <a:cubicBezTo>
                          <a:pt x="431457" y="699197"/>
                          <a:pt x="428987" y="697217"/>
                          <a:pt x="425136" y="697217"/>
                        </a:cubicBezTo>
                        <a:lnTo>
                          <a:pt x="425136" y="697217"/>
                        </a:lnTo>
                        <a:cubicBezTo>
                          <a:pt x="411551" y="697153"/>
                          <a:pt x="401235" y="706286"/>
                          <a:pt x="388449" y="706349"/>
                        </a:cubicBezTo>
                        <a:lnTo>
                          <a:pt x="388449" y="706349"/>
                        </a:lnTo>
                        <a:cubicBezTo>
                          <a:pt x="377116" y="706094"/>
                          <a:pt x="359826" y="726595"/>
                          <a:pt x="343843" y="726722"/>
                        </a:cubicBezTo>
                        <a:lnTo>
                          <a:pt x="343843" y="726722"/>
                        </a:lnTo>
                        <a:cubicBezTo>
                          <a:pt x="328587" y="726659"/>
                          <a:pt x="319579" y="726531"/>
                          <a:pt x="314493" y="722188"/>
                        </a:cubicBezTo>
                        <a:lnTo>
                          <a:pt x="314493" y="722188"/>
                        </a:lnTo>
                        <a:cubicBezTo>
                          <a:pt x="313331" y="721166"/>
                          <a:pt x="312023" y="720655"/>
                          <a:pt x="310643" y="720655"/>
                        </a:cubicBezTo>
                        <a:lnTo>
                          <a:pt x="310643" y="720655"/>
                        </a:lnTo>
                        <a:cubicBezTo>
                          <a:pt x="307374" y="720655"/>
                          <a:pt x="303233" y="724040"/>
                          <a:pt x="303160" y="733939"/>
                        </a:cubicBezTo>
                        <a:lnTo>
                          <a:pt x="303160" y="733939"/>
                        </a:lnTo>
                        <a:cubicBezTo>
                          <a:pt x="303087" y="740709"/>
                          <a:pt x="302216" y="743775"/>
                          <a:pt x="299019" y="744030"/>
                        </a:cubicBezTo>
                        <a:lnTo>
                          <a:pt x="299019" y="744030"/>
                        </a:lnTo>
                        <a:cubicBezTo>
                          <a:pt x="296259" y="744158"/>
                          <a:pt x="293498" y="741412"/>
                          <a:pt x="289793" y="738282"/>
                        </a:cubicBezTo>
                        <a:lnTo>
                          <a:pt x="289793" y="738282"/>
                        </a:lnTo>
                        <a:close/>
                        <a:moveTo>
                          <a:pt x="291101" y="737132"/>
                        </a:moveTo>
                        <a:cubicBezTo>
                          <a:pt x="294588" y="740326"/>
                          <a:pt x="297857" y="742817"/>
                          <a:pt x="299165" y="742689"/>
                        </a:cubicBezTo>
                        <a:lnTo>
                          <a:pt x="299165" y="742689"/>
                        </a:lnTo>
                        <a:cubicBezTo>
                          <a:pt x="300036" y="742689"/>
                          <a:pt x="301489" y="741092"/>
                          <a:pt x="301489" y="734195"/>
                        </a:cubicBezTo>
                        <a:lnTo>
                          <a:pt x="301489" y="734195"/>
                        </a:lnTo>
                        <a:cubicBezTo>
                          <a:pt x="301489" y="724040"/>
                          <a:pt x="305848" y="719314"/>
                          <a:pt x="310716" y="719314"/>
                        </a:cubicBezTo>
                        <a:lnTo>
                          <a:pt x="310716" y="719314"/>
                        </a:lnTo>
                        <a:cubicBezTo>
                          <a:pt x="312604" y="719314"/>
                          <a:pt x="314421" y="720017"/>
                          <a:pt x="315801" y="721294"/>
                        </a:cubicBezTo>
                        <a:lnTo>
                          <a:pt x="315801" y="721294"/>
                        </a:lnTo>
                        <a:cubicBezTo>
                          <a:pt x="319869" y="724998"/>
                          <a:pt x="328587" y="725381"/>
                          <a:pt x="343843" y="725381"/>
                        </a:cubicBezTo>
                        <a:lnTo>
                          <a:pt x="343843" y="725381"/>
                        </a:lnTo>
                        <a:cubicBezTo>
                          <a:pt x="358445" y="725573"/>
                          <a:pt x="375372" y="705200"/>
                          <a:pt x="388449" y="705008"/>
                        </a:cubicBezTo>
                        <a:lnTo>
                          <a:pt x="388449" y="705008"/>
                        </a:lnTo>
                        <a:cubicBezTo>
                          <a:pt x="400145" y="705072"/>
                          <a:pt x="410607" y="695939"/>
                          <a:pt x="425136" y="695876"/>
                        </a:cubicBezTo>
                        <a:lnTo>
                          <a:pt x="425136" y="695876"/>
                        </a:lnTo>
                        <a:cubicBezTo>
                          <a:pt x="429132" y="695876"/>
                          <a:pt x="431965" y="697791"/>
                          <a:pt x="433927" y="700602"/>
                        </a:cubicBezTo>
                        <a:lnTo>
                          <a:pt x="433927" y="700602"/>
                        </a:lnTo>
                        <a:cubicBezTo>
                          <a:pt x="436905" y="693257"/>
                          <a:pt x="440320" y="682464"/>
                          <a:pt x="440320" y="670777"/>
                        </a:cubicBezTo>
                        <a:lnTo>
                          <a:pt x="440320" y="670777"/>
                        </a:lnTo>
                        <a:cubicBezTo>
                          <a:pt x="440320" y="667647"/>
                          <a:pt x="440102" y="664518"/>
                          <a:pt x="439593" y="661324"/>
                        </a:cubicBezTo>
                        <a:lnTo>
                          <a:pt x="439593" y="661324"/>
                        </a:lnTo>
                        <a:cubicBezTo>
                          <a:pt x="435961" y="639483"/>
                          <a:pt x="427534" y="638461"/>
                          <a:pt x="427388" y="624794"/>
                        </a:cubicBezTo>
                        <a:lnTo>
                          <a:pt x="427388" y="624794"/>
                        </a:lnTo>
                        <a:cubicBezTo>
                          <a:pt x="427388" y="622878"/>
                          <a:pt x="427534" y="620642"/>
                          <a:pt x="427969" y="618152"/>
                        </a:cubicBezTo>
                        <a:lnTo>
                          <a:pt x="427969" y="618152"/>
                        </a:lnTo>
                        <a:cubicBezTo>
                          <a:pt x="429713" y="606656"/>
                          <a:pt x="433854" y="593500"/>
                          <a:pt x="433854" y="584558"/>
                        </a:cubicBezTo>
                        <a:lnTo>
                          <a:pt x="433854" y="584558"/>
                        </a:lnTo>
                        <a:cubicBezTo>
                          <a:pt x="433709" y="577853"/>
                          <a:pt x="431820" y="574021"/>
                          <a:pt x="425209" y="574021"/>
                        </a:cubicBezTo>
                        <a:lnTo>
                          <a:pt x="425209" y="574021"/>
                        </a:lnTo>
                        <a:cubicBezTo>
                          <a:pt x="415111" y="573957"/>
                          <a:pt x="409807" y="564313"/>
                          <a:pt x="409807" y="553392"/>
                        </a:cubicBezTo>
                        <a:lnTo>
                          <a:pt x="409807" y="553392"/>
                        </a:lnTo>
                        <a:cubicBezTo>
                          <a:pt x="409807" y="544004"/>
                          <a:pt x="413585" y="533402"/>
                          <a:pt x="422085" y="525930"/>
                        </a:cubicBezTo>
                        <a:lnTo>
                          <a:pt x="422085" y="525930"/>
                        </a:lnTo>
                        <a:cubicBezTo>
                          <a:pt x="439593" y="510666"/>
                          <a:pt x="489357" y="475668"/>
                          <a:pt x="491900" y="462129"/>
                        </a:cubicBezTo>
                        <a:lnTo>
                          <a:pt x="491900" y="462129"/>
                        </a:lnTo>
                        <a:cubicBezTo>
                          <a:pt x="490447" y="460788"/>
                          <a:pt x="488703" y="460404"/>
                          <a:pt x="486596" y="460404"/>
                        </a:cubicBezTo>
                        <a:lnTo>
                          <a:pt x="486596" y="460404"/>
                        </a:lnTo>
                        <a:cubicBezTo>
                          <a:pt x="483037" y="460404"/>
                          <a:pt x="478968" y="461746"/>
                          <a:pt x="475845" y="461809"/>
                        </a:cubicBezTo>
                        <a:lnTo>
                          <a:pt x="475845" y="461809"/>
                        </a:lnTo>
                        <a:cubicBezTo>
                          <a:pt x="473520" y="461746"/>
                          <a:pt x="472430" y="459957"/>
                          <a:pt x="471994" y="457403"/>
                        </a:cubicBezTo>
                        <a:lnTo>
                          <a:pt x="471994" y="457403"/>
                        </a:lnTo>
                        <a:cubicBezTo>
                          <a:pt x="470614" y="457658"/>
                          <a:pt x="468943" y="457786"/>
                          <a:pt x="467127" y="457786"/>
                        </a:cubicBezTo>
                        <a:lnTo>
                          <a:pt x="467127" y="457786"/>
                        </a:lnTo>
                        <a:cubicBezTo>
                          <a:pt x="464075" y="457786"/>
                          <a:pt x="460443" y="457403"/>
                          <a:pt x="456084" y="456381"/>
                        </a:cubicBezTo>
                        <a:lnTo>
                          <a:pt x="456084" y="456381"/>
                        </a:lnTo>
                        <a:cubicBezTo>
                          <a:pt x="435598" y="451655"/>
                          <a:pt x="419397" y="450441"/>
                          <a:pt x="419397" y="433581"/>
                        </a:cubicBezTo>
                        <a:lnTo>
                          <a:pt x="419397" y="433581"/>
                        </a:lnTo>
                        <a:cubicBezTo>
                          <a:pt x="419688" y="418190"/>
                          <a:pt x="398547" y="417359"/>
                          <a:pt x="398038" y="404586"/>
                        </a:cubicBezTo>
                        <a:lnTo>
                          <a:pt x="398038" y="404586"/>
                        </a:lnTo>
                        <a:cubicBezTo>
                          <a:pt x="397820" y="398966"/>
                          <a:pt x="401961" y="398072"/>
                          <a:pt x="404940" y="398008"/>
                        </a:cubicBezTo>
                        <a:lnTo>
                          <a:pt x="404940" y="398008"/>
                        </a:lnTo>
                        <a:cubicBezTo>
                          <a:pt x="408064" y="397561"/>
                          <a:pt x="410025" y="397880"/>
                          <a:pt x="410243" y="392771"/>
                        </a:cubicBezTo>
                        <a:lnTo>
                          <a:pt x="410243" y="392771"/>
                        </a:lnTo>
                        <a:cubicBezTo>
                          <a:pt x="410243" y="391558"/>
                          <a:pt x="410098" y="389961"/>
                          <a:pt x="409662" y="388045"/>
                        </a:cubicBezTo>
                        <a:lnTo>
                          <a:pt x="409662" y="388045"/>
                        </a:lnTo>
                        <a:cubicBezTo>
                          <a:pt x="407991" y="380573"/>
                          <a:pt x="404504" y="379807"/>
                          <a:pt x="400218" y="379679"/>
                        </a:cubicBezTo>
                        <a:lnTo>
                          <a:pt x="400218" y="379679"/>
                        </a:lnTo>
                        <a:cubicBezTo>
                          <a:pt x="398111" y="379679"/>
                          <a:pt x="395932" y="379934"/>
                          <a:pt x="393970" y="379934"/>
                        </a:cubicBezTo>
                        <a:lnTo>
                          <a:pt x="393970" y="379934"/>
                        </a:lnTo>
                        <a:cubicBezTo>
                          <a:pt x="392154" y="379934"/>
                          <a:pt x="390410" y="379679"/>
                          <a:pt x="389030" y="378593"/>
                        </a:cubicBezTo>
                        <a:lnTo>
                          <a:pt x="389030" y="378593"/>
                        </a:lnTo>
                        <a:cubicBezTo>
                          <a:pt x="387723" y="377444"/>
                          <a:pt x="387069" y="375655"/>
                          <a:pt x="387069" y="372845"/>
                        </a:cubicBezTo>
                        <a:lnTo>
                          <a:pt x="387069" y="372845"/>
                        </a:lnTo>
                        <a:cubicBezTo>
                          <a:pt x="387287" y="358987"/>
                          <a:pt x="369706" y="355985"/>
                          <a:pt x="369343" y="343850"/>
                        </a:cubicBezTo>
                        <a:lnTo>
                          <a:pt x="369343" y="343850"/>
                        </a:lnTo>
                        <a:cubicBezTo>
                          <a:pt x="369488" y="332099"/>
                          <a:pt x="388957" y="307383"/>
                          <a:pt x="388885" y="294994"/>
                        </a:cubicBezTo>
                        <a:lnTo>
                          <a:pt x="388885" y="294994"/>
                        </a:lnTo>
                        <a:cubicBezTo>
                          <a:pt x="389030" y="287649"/>
                          <a:pt x="397457" y="288160"/>
                          <a:pt x="404504" y="286308"/>
                        </a:cubicBezTo>
                        <a:lnTo>
                          <a:pt x="404504" y="286308"/>
                        </a:lnTo>
                        <a:cubicBezTo>
                          <a:pt x="411769" y="284392"/>
                          <a:pt x="418670" y="280815"/>
                          <a:pt x="418816" y="265488"/>
                        </a:cubicBezTo>
                        <a:lnTo>
                          <a:pt x="418816" y="265488"/>
                        </a:lnTo>
                        <a:cubicBezTo>
                          <a:pt x="418670" y="250671"/>
                          <a:pt x="411042" y="246456"/>
                          <a:pt x="401671" y="246328"/>
                        </a:cubicBezTo>
                        <a:lnTo>
                          <a:pt x="401671" y="246328"/>
                        </a:lnTo>
                        <a:cubicBezTo>
                          <a:pt x="391645" y="246264"/>
                          <a:pt x="379658" y="251821"/>
                          <a:pt x="374501" y="256355"/>
                        </a:cubicBezTo>
                        <a:lnTo>
                          <a:pt x="374501" y="256355"/>
                        </a:lnTo>
                        <a:cubicBezTo>
                          <a:pt x="372539" y="258079"/>
                          <a:pt x="370432" y="258910"/>
                          <a:pt x="368398" y="258910"/>
                        </a:cubicBezTo>
                        <a:lnTo>
                          <a:pt x="368398" y="258910"/>
                        </a:lnTo>
                        <a:cubicBezTo>
                          <a:pt x="359026" y="258654"/>
                          <a:pt x="351907" y="243837"/>
                          <a:pt x="346967" y="239750"/>
                        </a:cubicBezTo>
                        <a:lnTo>
                          <a:pt x="346967" y="239750"/>
                        </a:lnTo>
                        <a:cubicBezTo>
                          <a:pt x="340864" y="234258"/>
                          <a:pt x="320668" y="216950"/>
                          <a:pt x="320450" y="209095"/>
                        </a:cubicBezTo>
                        <a:lnTo>
                          <a:pt x="320450" y="209095"/>
                        </a:lnTo>
                        <a:cubicBezTo>
                          <a:pt x="320450" y="202581"/>
                          <a:pt x="312822" y="192170"/>
                          <a:pt x="300617" y="192170"/>
                        </a:cubicBezTo>
                        <a:lnTo>
                          <a:pt x="300617" y="192170"/>
                        </a:lnTo>
                        <a:cubicBezTo>
                          <a:pt x="296985" y="192170"/>
                          <a:pt x="294588" y="191021"/>
                          <a:pt x="294588" y="188786"/>
                        </a:cubicBezTo>
                        <a:lnTo>
                          <a:pt x="294588" y="188786"/>
                        </a:lnTo>
                        <a:cubicBezTo>
                          <a:pt x="294806" y="183740"/>
                          <a:pt x="304904" y="175310"/>
                          <a:pt x="315220" y="166113"/>
                        </a:cubicBezTo>
                        <a:lnTo>
                          <a:pt x="315220" y="166113"/>
                        </a:lnTo>
                        <a:cubicBezTo>
                          <a:pt x="323284" y="159088"/>
                          <a:pt x="324301" y="144399"/>
                          <a:pt x="324228" y="123196"/>
                        </a:cubicBezTo>
                        <a:lnTo>
                          <a:pt x="324228" y="123196"/>
                        </a:lnTo>
                        <a:cubicBezTo>
                          <a:pt x="324228" y="118023"/>
                          <a:pt x="324156" y="112467"/>
                          <a:pt x="324156" y="106527"/>
                        </a:cubicBezTo>
                        <a:lnTo>
                          <a:pt x="324156" y="106527"/>
                        </a:lnTo>
                        <a:cubicBezTo>
                          <a:pt x="324156" y="95542"/>
                          <a:pt x="324301" y="83280"/>
                          <a:pt x="325318" y="69932"/>
                        </a:cubicBezTo>
                        <a:lnTo>
                          <a:pt x="325318" y="69932"/>
                        </a:lnTo>
                        <a:cubicBezTo>
                          <a:pt x="325608" y="65781"/>
                          <a:pt x="325754" y="62013"/>
                          <a:pt x="325754" y="58564"/>
                        </a:cubicBezTo>
                        <a:lnTo>
                          <a:pt x="325754" y="58564"/>
                        </a:lnTo>
                        <a:cubicBezTo>
                          <a:pt x="325463" y="20245"/>
                          <a:pt x="308899" y="21012"/>
                          <a:pt x="293207" y="20820"/>
                        </a:cubicBezTo>
                        <a:lnTo>
                          <a:pt x="293207" y="20820"/>
                        </a:lnTo>
                        <a:cubicBezTo>
                          <a:pt x="277370" y="20628"/>
                          <a:pt x="273883" y="7472"/>
                          <a:pt x="264584" y="7728"/>
                        </a:cubicBezTo>
                        <a:lnTo>
                          <a:pt x="264584" y="7728"/>
                        </a:lnTo>
                        <a:cubicBezTo>
                          <a:pt x="263349" y="7728"/>
                          <a:pt x="262041" y="7919"/>
                          <a:pt x="260516" y="8430"/>
                        </a:cubicBezTo>
                        <a:lnTo>
                          <a:pt x="260516" y="8430"/>
                        </a:lnTo>
                        <a:cubicBezTo>
                          <a:pt x="257537" y="9324"/>
                          <a:pt x="254413" y="9708"/>
                          <a:pt x="251290" y="9708"/>
                        </a:cubicBezTo>
                        <a:lnTo>
                          <a:pt x="251290" y="9708"/>
                        </a:lnTo>
                        <a:cubicBezTo>
                          <a:pt x="241991" y="9708"/>
                          <a:pt x="232764" y="6259"/>
                          <a:pt x="228551" y="1788"/>
                        </a:cubicBezTo>
                        <a:lnTo>
                          <a:pt x="228551" y="1788"/>
                        </a:lnTo>
                        <a:cubicBezTo>
                          <a:pt x="214966" y="5748"/>
                          <a:pt x="201090" y="12326"/>
                          <a:pt x="201235" y="21139"/>
                        </a:cubicBezTo>
                        <a:lnTo>
                          <a:pt x="201235" y="21139"/>
                        </a:lnTo>
                        <a:cubicBezTo>
                          <a:pt x="201017" y="29314"/>
                          <a:pt x="213730" y="31102"/>
                          <a:pt x="227316" y="32571"/>
                        </a:cubicBezTo>
                        <a:lnTo>
                          <a:pt x="227316" y="32571"/>
                        </a:lnTo>
                        <a:cubicBezTo>
                          <a:pt x="240610" y="34104"/>
                          <a:pt x="254704" y="35190"/>
                          <a:pt x="254994" y="44769"/>
                        </a:cubicBezTo>
                        <a:lnTo>
                          <a:pt x="254994" y="44769"/>
                        </a:lnTo>
                        <a:cubicBezTo>
                          <a:pt x="254922" y="62332"/>
                          <a:pt x="242572" y="72104"/>
                          <a:pt x="233491" y="89667"/>
                        </a:cubicBezTo>
                        <a:lnTo>
                          <a:pt x="233491" y="89667"/>
                        </a:lnTo>
                        <a:cubicBezTo>
                          <a:pt x="224337" y="107357"/>
                          <a:pt x="211478" y="136097"/>
                          <a:pt x="182201" y="144335"/>
                        </a:cubicBezTo>
                        <a:lnTo>
                          <a:pt x="182201" y="144335"/>
                        </a:lnTo>
                        <a:cubicBezTo>
                          <a:pt x="153651" y="152510"/>
                          <a:pt x="151253" y="160238"/>
                          <a:pt x="151108" y="179014"/>
                        </a:cubicBezTo>
                        <a:lnTo>
                          <a:pt x="151108" y="179014"/>
                        </a:lnTo>
                        <a:cubicBezTo>
                          <a:pt x="150963" y="198238"/>
                          <a:pt x="135706" y="205327"/>
                          <a:pt x="135852" y="220335"/>
                        </a:cubicBezTo>
                        <a:lnTo>
                          <a:pt x="135852" y="220335"/>
                        </a:lnTo>
                        <a:cubicBezTo>
                          <a:pt x="135489" y="232533"/>
                          <a:pt x="154595" y="234577"/>
                          <a:pt x="154740" y="254950"/>
                        </a:cubicBezTo>
                        <a:lnTo>
                          <a:pt x="154740" y="254950"/>
                        </a:lnTo>
                        <a:cubicBezTo>
                          <a:pt x="154740" y="258846"/>
                          <a:pt x="154014" y="263444"/>
                          <a:pt x="152343" y="268873"/>
                        </a:cubicBezTo>
                        <a:lnTo>
                          <a:pt x="152343" y="268873"/>
                        </a:lnTo>
                        <a:cubicBezTo>
                          <a:pt x="141736" y="302593"/>
                          <a:pt x="72139" y="363202"/>
                          <a:pt x="57610" y="396220"/>
                        </a:cubicBezTo>
                        <a:lnTo>
                          <a:pt x="57610" y="396220"/>
                        </a:lnTo>
                        <a:cubicBezTo>
                          <a:pt x="42935" y="429494"/>
                          <a:pt x="22158" y="481033"/>
                          <a:pt x="9371" y="522865"/>
                        </a:cubicBezTo>
                        <a:lnTo>
                          <a:pt x="9371" y="522865"/>
                        </a:lnTo>
                        <a:cubicBezTo>
                          <a:pt x="4577" y="538576"/>
                          <a:pt x="1671" y="568209"/>
                          <a:pt x="1671" y="599056"/>
                        </a:cubicBezTo>
                        <a:lnTo>
                          <a:pt x="1671" y="599056"/>
                        </a:lnTo>
                        <a:cubicBezTo>
                          <a:pt x="1671" y="635778"/>
                          <a:pt x="5739" y="674353"/>
                          <a:pt x="15111" y="693449"/>
                        </a:cubicBezTo>
                        <a:lnTo>
                          <a:pt x="15111" y="693449"/>
                        </a:lnTo>
                        <a:cubicBezTo>
                          <a:pt x="21940" y="670457"/>
                          <a:pt x="41337" y="655704"/>
                          <a:pt x="49328" y="655513"/>
                        </a:cubicBezTo>
                        <a:lnTo>
                          <a:pt x="49328" y="655513"/>
                        </a:lnTo>
                        <a:cubicBezTo>
                          <a:pt x="50272" y="655513"/>
                          <a:pt x="51217" y="655704"/>
                          <a:pt x="51871" y="656343"/>
                        </a:cubicBezTo>
                        <a:lnTo>
                          <a:pt x="51871" y="656343"/>
                        </a:lnTo>
                        <a:cubicBezTo>
                          <a:pt x="52888" y="657301"/>
                          <a:pt x="53106" y="658642"/>
                          <a:pt x="53178" y="660366"/>
                        </a:cubicBezTo>
                        <a:lnTo>
                          <a:pt x="53178" y="660366"/>
                        </a:lnTo>
                        <a:cubicBezTo>
                          <a:pt x="53178" y="669052"/>
                          <a:pt x="44969" y="688723"/>
                          <a:pt x="45042" y="692618"/>
                        </a:cubicBezTo>
                        <a:lnTo>
                          <a:pt x="45042" y="692618"/>
                        </a:lnTo>
                        <a:cubicBezTo>
                          <a:pt x="45042" y="692682"/>
                          <a:pt x="45042" y="692746"/>
                          <a:pt x="45042" y="692810"/>
                        </a:cubicBezTo>
                        <a:lnTo>
                          <a:pt x="45042" y="692810"/>
                        </a:lnTo>
                        <a:cubicBezTo>
                          <a:pt x="52016" y="694981"/>
                          <a:pt x="113331" y="728830"/>
                          <a:pt x="127279" y="728766"/>
                        </a:cubicBezTo>
                        <a:lnTo>
                          <a:pt x="127279" y="728766"/>
                        </a:lnTo>
                        <a:cubicBezTo>
                          <a:pt x="128296" y="728766"/>
                          <a:pt x="128878" y="728575"/>
                          <a:pt x="129095" y="728383"/>
                        </a:cubicBezTo>
                        <a:lnTo>
                          <a:pt x="129095" y="728383"/>
                        </a:lnTo>
                        <a:cubicBezTo>
                          <a:pt x="135779" y="722890"/>
                          <a:pt x="128878" y="711778"/>
                          <a:pt x="144061" y="698302"/>
                        </a:cubicBezTo>
                        <a:lnTo>
                          <a:pt x="144061" y="698302"/>
                        </a:lnTo>
                        <a:cubicBezTo>
                          <a:pt x="147766" y="695045"/>
                          <a:pt x="151326" y="693768"/>
                          <a:pt x="154740" y="693768"/>
                        </a:cubicBezTo>
                        <a:lnTo>
                          <a:pt x="154740" y="693768"/>
                        </a:lnTo>
                        <a:cubicBezTo>
                          <a:pt x="162804" y="693896"/>
                          <a:pt x="169197" y="700474"/>
                          <a:pt x="174573" y="700282"/>
                        </a:cubicBezTo>
                        <a:lnTo>
                          <a:pt x="174573" y="700282"/>
                        </a:lnTo>
                        <a:cubicBezTo>
                          <a:pt x="176171" y="700282"/>
                          <a:pt x="177770" y="699771"/>
                          <a:pt x="179513" y="698239"/>
                        </a:cubicBezTo>
                        <a:lnTo>
                          <a:pt x="179513" y="698239"/>
                        </a:lnTo>
                        <a:cubicBezTo>
                          <a:pt x="181475" y="696514"/>
                          <a:pt x="183582" y="695620"/>
                          <a:pt x="185616" y="695620"/>
                        </a:cubicBezTo>
                        <a:lnTo>
                          <a:pt x="185616" y="695620"/>
                        </a:lnTo>
                        <a:cubicBezTo>
                          <a:pt x="194769" y="695876"/>
                          <a:pt x="201308" y="710565"/>
                          <a:pt x="208282" y="716440"/>
                        </a:cubicBezTo>
                        <a:lnTo>
                          <a:pt x="208282" y="716440"/>
                        </a:lnTo>
                        <a:cubicBezTo>
                          <a:pt x="215982" y="723274"/>
                          <a:pt x="220487" y="731193"/>
                          <a:pt x="231384" y="731129"/>
                        </a:cubicBezTo>
                        <a:lnTo>
                          <a:pt x="231384" y="731129"/>
                        </a:lnTo>
                        <a:cubicBezTo>
                          <a:pt x="232837" y="731129"/>
                          <a:pt x="234435" y="731001"/>
                          <a:pt x="236179" y="730682"/>
                        </a:cubicBezTo>
                        <a:lnTo>
                          <a:pt x="236179" y="730682"/>
                        </a:lnTo>
                        <a:cubicBezTo>
                          <a:pt x="240247" y="729980"/>
                          <a:pt x="245478" y="729596"/>
                          <a:pt x="250999" y="729596"/>
                        </a:cubicBezTo>
                        <a:lnTo>
                          <a:pt x="250999" y="729596"/>
                        </a:lnTo>
                        <a:cubicBezTo>
                          <a:pt x="266763" y="729724"/>
                          <a:pt x="285361" y="732215"/>
                          <a:pt x="291101" y="737132"/>
                        </a:cubicBezTo>
                        <a:lnTo>
                          <a:pt x="291101" y="737132"/>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2" name="Gráfico 53">
                  <a:extLst>
                    <a:ext uri="{FF2B5EF4-FFF2-40B4-BE49-F238E27FC236}">
                      <a16:creationId xmlns:a16="http://schemas.microsoft.com/office/drawing/2014/main" id="{66F31E2F-6452-D603-A4B0-54248A6E7824}"/>
                    </a:ext>
                  </a:extLst>
                </xdr:cNvPr>
                <xdr:cNvGrpSpPr/>
              </xdr:nvGrpSpPr>
              <xdr:grpSpPr>
                <a:xfrm>
                  <a:off x="12203369" y="6689397"/>
                  <a:ext cx="493308" cy="493743"/>
                  <a:chOff x="12203369" y="6689397"/>
                  <a:chExt cx="493308" cy="493743"/>
                </a:xfrm>
                <a:solidFill>
                  <a:srgbClr val="DADADA"/>
                </a:solidFill>
              </xdr:grpSpPr>
              <xdr:sp macro="" textlink="">
                <xdr:nvSpPr>
                  <xdr:cNvPr id="91" name="Freeform: Shape 90">
                    <a:extLst>
                      <a:ext uri="{FF2B5EF4-FFF2-40B4-BE49-F238E27FC236}">
                        <a16:creationId xmlns:a16="http://schemas.microsoft.com/office/drawing/2014/main" id="{2CF19A16-CB23-28ED-CE91-2AA292CE7F01}"/>
                      </a:ext>
                    </a:extLst>
                  </xdr:cNvPr>
                  <xdr:cNvSpPr/>
                </xdr:nvSpPr>
                <xdr:spPr>
                  <a:xfrm>
                    <a:off x="12204197" y="6690295"/>
                    <a:ext cx="491558" cy="492015"/>
                  </a:xfrm>
                  <a:custGeom>
                    <a:avLst/>
                    <a:gdLst>
                      <a:gd name="connsiteX0" fmla="*/ 58046 w 491558"/>
                      <a:gd name="connsiteY0" fmla="*/ 229976 h 492015"/>
                      <a:gd name="connsiteX1" fmla="*/ 111805 w 491558"/>
                      <a:gd name="connsiteY1" fmla="*/ 256480 h 492015"/>
                      <a:gd name="connsiteX2" fmla="*/ 146822 w 491558"/>
                      <a:gd name="connsiteY2" fmla="*/ 287263 h 492015"/>
                      <a:gd name="connsiteX3" fmla="*/ 174501 w 491558"/>
                      <a:gd name="connsiteY3" fmla="*/ 338803 h 492015"/>
                      <a:gd name="connsiteX4" fmla="*/ 215256 w 491558"/>
                      <a:gd name="connsiteY4" fmla="*/ 404648 h 492015"/>
                      <a:gd name="connsiteX5" fmla="*/ 233999 w 491558"/>
                      <a:gd name="connsiteY5" fmla="*/ 439007 h 492015"/>
                      <a:gd name="connsiteX6" fmla="*/ 273883 w 491558"/>
                      <a:gd name="connsiteY6" fmla="*/ 492015 h 492015"/>
                      <a:gd name="connsiteX7" fmla="*/ 314566 w 491558"/>
                      <a:gd name="connsiteY7" fmla="*/ 466980 h 492015"/>
                      <a:gd name="connsiteX8" fmla="*/ 369997 w 491558"/>
                      <a:gd name="connsiteY8" fmla="*/ 390342 h 492015"/>
                      <a:gd name="connsiteX9" fmla="*/ 427824 w 491558"/>
                      <a:gd name="connsiteY9" fmla="*/ 358154 h 492015"/>
                      <a:gd name="connsiteX10" fmla="*/ 473883 w 491558"/>
                      <a:gd name="connsiteY10" fmla="*/ 322517 h 492015"/>
                      <a:gd name="connsiteX11" fmla="*/ 476281 w 491558"/>
                      <a:gd name="connsiteY11" fmla="*/ 315939 h 492015"/>
                      <a:gd name="connsiteX12" fmla="*/ 490156 w 491558"/>
                      <a:gd name="connsiteY12" fmla="*/ 245751 h 492015"/>
                      <a:gd name="connsiteX13" fmla="*/ 451871 w 491558"/>
                      <a:gd name="connsiteY13" fmla="*/ 211775 h 492015"/>
                      <a:gd name="connsiteX14" fmla="*/ 416854 w 491558"/>
                      <a:gd name="connsiteY14" fmla="*/ 195297 h 492015"/>
                      <a:gd name="connsiteX15" fmla="*/ 390338 w 491558"/>
                      <a:gd name="connsiteY15" fmla="*/ 140884 h 492015"/>
                      <a:gd name="connsiteX16" fmla="*/ 374864 w 491558"/>
                      <a:gd name="connsiteY16" fmla="*/ 50323 h 492015"/>
                      <a:gd name="connsiteX17" fmla="*/ 329241 w 491558"/>
                      <a:gd name="connsiteY17" fmla="*/ 7023 h 492015"/>
                      <a:gd name="connsiteX18" fmla="*/ 279187 w 491558"/>
                      <a:gd name="connsiteY18" fmla="*/ 72868 h 492015"/>
                      <a:gd name="connsiteX19" fmla="*/ 230294 w 491558"/>
                      <a:gd name="connsiteY19" fmla="*/ 168091 h 492015"/>
                      <a:gd name="connsiteX20" fmla="*/ 155757 w 491558"/>
                      <a:gd name="connsiteY20" fmla="*/ 188144 h 492015"/>
                      <a:gd name="connsiteX21" fmla="*/ 95096 w 491558"/>
                      <a:gd name="connsiteY21" fmla="*/ 185973 h 492015"/>
                      <a:gd name="connsiteX22" fmla="*/ 19760 w 491558"/>
                      <a:gd name="connsiteY22" fmla="*/ 171667 h 492015"/>
                      <a:gd name="connsiteX23" fmla="*/ 0 w 491558"/>
                      <a:gd name="connsiteY23" fmla="*/ 160427 h 492015"/>
                      <a:gd name="connsiteX24" fmla="*/ 17363 w 491558"/>
                      <a:gd name="connsiteY24" fmla="*/ 205707 h 492015"/>
                      <a:gd name="connsiteX25" fmla="*/ 58046 w 491558"/>
                      <a:gd name="connsiteY25" fmla="*/ 229976 h 492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Lst>
                    <a:rect l="l" t="t" r="r" b="b"/>
                    <a:pathLst>
                      <a:path w="491558" h="492015">
                        <a:moveTo>
                          <a:pt x="58046" y="229976"/>
                        </a:moveTo>
                        <a:cubicBezTo>
                          <a:pt x="75191" y="235022"/>
                          <a:pt x="95532" y="256480"/>
                          <a:pt x="111805" y="256480"/>
                        </a:cubicBezTo>
                        <a:cubicBezTo>
                          <a:pt x="128079" y="256480"/>
                          <a:pt x="146822" y="275129"/>
                          <a:pt x="146822" y="287263"/>
                        </a:cubicBezTo>
                        <a:cubicBezTo>
                          <a:pt x="146822" y="299462"/>
                          <a:pt x="174501" y="303038"/>
                          <a:pt x="174501" y="338803"/>
                        </a:cubicBezTo>
                        <a:cubicBezTo>
                          <a:pt x="174501" y="374631"/>
                          <a:pt x="207919" y="398197"/>
                          <a:pt x="215256" y="404648"/>
                        </a:cubicBezTo>
                        <a:cubicBezTo>
                          <a:pt x="222594" y="411098"/>
                          <a:pt x="218525" y="439007"/>
                          <a:pt x="233999" y="439007"/>
                        </a:cubicBezTo>
                        <a:cubicBezTo>
                          <a:pt x="249473" y="439007"/>
                          <a:pt x="238867" y="492015"/>
                          <a:pt x="273883" y="492015"/>
                        </a:cubicBezTo>
                        <a:cubicBezTo>
                          <a:pt x="308900" y="492015"/>
                          <a:pt x="314566" y="481988"/>
                          <a:pt x="314566" y="466980"/>
                        </a:cubicBezTo>
                        <a:cubicBezTo>
                          <a:pt x="314566" y="451972"/>
                          <a:pt x="349582" y="395387"/>
                          <a:pt x="369997" y="390342"/>
                        </a:cubicBezTo>
                        <a:cubicBezTo>
                          <a:pt x="390338" y="385296"/>
                          <a:pt x="418889" y="382486"/>
                          <a:pt x="427824" y="358154"/>
                        </a:cubicBezTo>
                        <a:cubicBezTo>
                          <a:pt x="435234" y="337972"/>
                          <a:pt x="455721" y="318685"/>
                          <a:pt x="473883" y="322517"/>
                        </a:cubicBezTo>
                        <a:cubicBezTo>
                          <a:pt x="474537" y="320409"/>
                          <a:pt x="475336" y="318174"/>
                          <a:pt x="476281" y="315939"/>
                        </a:cubicBezTo>
                        <a:cubicBezTo>
                          <a:pt x="486451" y="290904"/>
                          <a:pt x="495024" y="270850"/>
                          <a:pt x="490156" y="245751"/>
                        </a:cubicBezTo>
                        <a:cubicBezTo>
                          <a:pt x="485289" y="220716"/>
                          <a:pt x="454704" y="231828"/>
                          <a:pt x="451871" y="211775"/>
                        </a:cubicBezTo>
                        <a:cubicBezTo>
                          <a:pt x="449037" y="191721"/>
                          <a:pt x="425427" y="195297"/>
                          <a:pt x="416854" y="195297"/>
                        </a:cubicBezTo>
                        <a:cubicBezTo>
                          <a:pt x="405449" y="195297"/>
                          <a:pt x="406684" y="165217"/>
                          <a:pt x="390338" y="140884"/>
                        </a:cubicBezTo>
                        <a:cubicBezTo>
                          <a:pt x="374065" y="116552"/>
                          <a:pt x="378569" y="96498"/>
                          <a:pt x="374864" y="50323"/>
                        </a:cubicBezTo>
                        <a:cubicBezTo>
                          <a:pt x="371159" y="4149"/>
                          <a:pt x="333745" y="-10157"/>
                          <a:pt x="329241" y="7023"/>
                        </a:cubicBezTo>
                        <a:cubicBezTo>
                          <a:pt x="324737" y="24202"/>
                          <a:pt x="302361" y="38508"/>
                          <a:pt x="279187" y="72868"/>
                        </a:cubicBezTo>
                        <a:cubicBezTo>
                          <a:pt x="255939" y="107227"/>
                          <a:pt x="243734" y="143375"/>
                          <a:pt x="230294" y="168091"/>
                        </a:cubicBezTo>
                        <a:cubicBezTo>
                          <a:pt x="216854" y="192807"/>
                          <a:pt x="171231" y="195297"/>
                          <a:pt x="155757" y="188144"/>
                        </a:cubicBezTo>
                        <a:cubicBezTo>
                          <a:pt x="140283" y="180992"/>
                          <a:pt x="119506" y="169496"/>
                          <a:pt x="95096" y="185973"/>
                        </a:cubicBezTo>
                        <a:cubicBezTo>
                          <a:pt x="70687" y="202450"/>
                          <a:pt x="34435" y="189230"/>
                          <a:pt x="19760" y="171667"/>
                        </a:cubicBezTo>
                        <a:cubicBezTo>
                          <a:pt x="14893" y="165856"/>
                          <a:pt x="7701" y="162279"/>
                          <a:pt x="0" y="160427"/>
                        </a:cubicBezTo>
                        <a:cubicBezTo>
                          <a:pt x="8209" y="173008"/>
                          <a:pt x="17363" y="190380"/>
                          <a:pt x="17363" y="205707"/>
                        </a:cubicBezTo>
                        <a:cubicBezTo>
                          <a:pt x="17363" y="233553"/>
                          <a:pt x="40974" y="224995"/>
                          <a:pt x="58046" y="22997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92" name="Freeform: Shape 91">
                    <a:extLst>
                      <a:ext uri="{FF2B5EF4-FFF2-40B4-BE49-F238E27FC236}">
                        <a16:creationId xmlns:a16="http://schemas.microsoft.com/office/drawing/2014/main" id="{D046334B-5A12-A247-5727-AFB79C293A27}"/>
                      </a:ext>
                    </a:extLst>
                  </xdr:cNvPr>
                  <xdr:cNvSpPr/>
                </xdr:nvSpPr>
                <xdr:spPr>
                  <a:xfrm>
                    <a:off x="12203369" y="6689397"/>
                    <a:ext cx="493308" cy="493743"/>
                  </a:xfrm>
                  <a:custGeom>
                    <a:avLst/>
                    <a:gdLst>
                      <a:gd name="connsiteX0" fmla="*/ 246523 w 493308"/>
                      <a:gd name="connsiteY0" fmla="*/ 466600 h 493743"/>
                      <a:gd name="connsiteX1" fmla="*/ 234754 w 493308"/>
                      <a:gd name="connsiteY1" fmla="*/ 440735 h 493743"/>
                      <a:gd name="connsiteX2" fmla="*/ 234754 w 493308"/>
                      <a:gd name="connsiteY2" fmla="*/ 440735 h 493743"/>
                      <a:gd name="connsiteX3" fmla="*/ 215357 w 493308"/>
                      <a:gd name="connsiteY3" fmla="*/ 406120 h 493743"/>
                      <a:gd name="connsiteX4" fmla="*/ 215357 w 493308"/>
                      <a:gd name="connsiteY4" fmla="*/ 406120 h 493743"/>
                      <a:gd name="connsiteX5" fmla="*/ 174384 w 493308"/>
                      <a:gd name="connsiteY5" fmla="*/ 339700 h 493743"/>
                      <a:gd name="connsiteX6" fmla="*/ 174384 w 493308"/>
                      <a:gd name="connsiteY6" fmla="*/ 339700 h 493743"/>
                      <a:gd name="connsiteX7" fmla="*/ 146705 w 493308"/>
                      <a:gd name="connsiteY7" fmla="*/ 288161 h 493743"/>
                      <a:gd name="connsiteX8" fmla="*/ 146705 w 493308"/>
                      <a:gd name="connsiteY8" fmla="*/ 288161 h 493743"/>
                      <a:gd name="connsiteX9" fmla="*/ 112633 w 493308"/>
                      <a:gd name="connsiteY9" fmla="*/ 258144 h 493743"/>
                      <a:gd name="connsiteX10" fmla="*/ 112633 w 493308"/>
                      <a:gd name="connsiteY10" fmla="*/ 258144 h 493743"/>
                      <a:gd name="connsiteX11" fmla="*/ 58583 w 493308"/>
                      <a:gd name="connsiteY11" fmla="*/ 231640 h 493743"/>
                      <a:gd name="connsiteX12" fmla="*/ 58583 w 493308"/>
                      <a:gd name="connsiteY12" fmla="*/ 231640 h 493743"/>
                      <a:gd name="connsiteX13" fmla="*/ 58874 w 493308"/>
                      <a:gd name="connsiteY13" fmla="*/ 230874 h 493743"/>
                      <a:gd name="connsiteX14" fmla="*/ 59164 w 493308"/>
                      <a:gd name="connsiteY14" fmla="*/ 230108 h 493743"/>
                      <a:gd name="connsiteX15" fmla="*/ 112633 w 493308"/>
                      <a:gd name="connsiteY15" fmla="*/ 256548 h 493743"/>
                      <a:gd name="connsiteX16" fmla="*/ 112633 w 493308"/>
                      <a:gd name="connsiteY16" fmla="*/ 256548 h 493743"/>
                      <a:gd name="connsiteX17" fmla="*/ 148521 w 493308"/>
                      <a:gd name="connsiteY17" fmla="*/ 288161 h 493743"/>
                      <a:gd name="connsiteX18" fmla="*/ 148521 w 493308"/>
                      <a:gd name="connsiteY18" fmla="*/ 288161 h 493743"/>
                      <a:gd name="connsiteX19" fmla="*/ 176200 w 493308"/>
                      <a:gd name="connsiteY19" fmla="*/ 339700 h 493743"/>
                      <a:gd name="connsiteX20" fmla="*/ 176200 w 493308"/>
                      <a:gd name="connsiteY20" fmla="*/ 339700 h 493743"/>
                      <a:gd name="connsiteX21" fmla="*/ 216665 w 493308"/>
                      <a:gd name="connsiteY21" fmla="*/ 404971 h 493743"/>
                      <a:gd name="connsiteX22" fmla="*/ 216665 w 493308"/>
                      <a:gd name="connsiteY22" fmla="*/ 404971 h 493743"/>
                      <a:gd name="connsiteX23" fmla="*/ 234754 w 493308"/>
                      <a:gd name="connsiteY23" fmla="*/ 439075 h 493743"/>
                      <a:gd name="connsiteX24" fmla="*/ 234754 w 493308"/>
                      <a:gd name="connsiteY24" fmla="*/ 439075 h 493743"/>
                      <a:gd name="connsiteX25" fmla="*/ 248267 w 493308"/>
                      <a:gd name="connsiteY25" fmla="*/ 466217 h 493743"/>
                      <a:gd name="connsiteX26" fmla="*/ 248267 w 493308"/>
                      <a:gd name="connsiteY26" fmla="*/ 466217 h 493743"/>
                      <a:gd name="connsiteX27" fmla="*/ 274638 w 493308"/>
                      <a:gd name="connsiteY27" fmla="*/ 492083 h 493743"/>
                      <a:gd name="connsiteX28" fmla="*/ 274638 w 493308"/>
                      <a:gd name="connsiteY28" fmla="*/ 492083 h 493743"/>
                      <a:gd name="connsiteX29" fmla="*/ 314449 w 493308"/>
                      <a:gd name="connsiteY29" fmla="*/ 467814 h 493743"/>
                      <a:gd name="connsiteX30" fmla="*/ 314449 w 493308"/>
                      <a:gd name="connsiteY30" fmla="*/ 467814 h 493743"/>
                      <a:gd name="connsiteX31" fmla="*/ 370534 w 493308"/>
                      <a:gd name="connsiteY31" fmla="*/ 390409 h 493743"/>
                      <a:gd name="connsiteX32" fmla="*/ 370534 w 493308"/>
                      <a:gd name="connsiteY32" fmla="*/ 390409 h 493743"/>
                      <a:gd name="connsiteX33" fmla="*/ 427780 w 493308"/>
                      <a:gd name="connsiteY33" fmla="*/ 358732 h 493743"/>
                      <a:gd name="connsiteX34" fmla="*/ 427780 w 493308"/>
                      <a:gd name="connsiteY34" fmla="*/ 358732 h 493743"/>
                      <a:gd name="connsiteX35" fmla="*/ 469989 w 493308"/>
                      <a:gd name="connsiteY35" fmla="*/ 322010 h 493743"/>
                      <a:gd name="connsiteX36" fmla="*/ 469989 w 493308"/>
                      <a:gd name="connsiteY36" fmla="*/ 322010 h 493743"/>
                      <a:gd name="connsiteX37" fmla="*/ 474130 w 493308"/>
                      <a:gd name="connsiteY37" fmla="*/ 322393 h 493743"/>
                      <a:gd name="connsiteX38" fmla="*/ 474130 w 493308"/>
                      <a:gd name="connsiteY38" fmla="*/ 322393 h 493743"/>
                      <a:gd name="connsiteX39" fmla="*/ 476309 w 493308"/>
                      <a:gd name="connsiteY39" fmla="*/ 316453 h 493743"/>
                      <a:gd name="connsiteX40" fmla="*/ 476309 w 493308"/>
                      <a:gd name="connsiteY40" fmla="*/ 316453 h 493743"/>
                      <a:gd name="connsiteX41" fmla="*/ 491493 w 493308"/>
                      <a:gd name="connsiteY41" fmla="*/ 261018 h 493743"/>
                      <a:gd name="connsiteX42" fmla="*/ 491493 w 493308"/>
                      <a:gd name="connsiteY42" fmla="*/ 261018 h 493743"/>
                      <a:gd name="connsiteX43" fmla="*/ 490112 w 493308"/>
                      <a:gd name="connsiteY43" fmla="*/ 246649 h 493743"/>
                      <a:gd name="connsiteX44" fmla="*/ 490112 w 493308"/>
                      <a:gd name="connsiteY44" fmla="*/ 246649 h 493743"/>
                      <a:gd name="connsiteX45" fmla="*/ 451827 w 493308"/>
                      <a:gd name="connsiteY45" fmla="*/ 212608 h 493743"/>
                      <a:gd name="connsiteX46" fmla="*/ 451827 w 493308"/>
                      <a:gd name="connsiteY46" fmla="*/ 212608 h 493743"/>
                      <a:gd name="connsiteX47" fmla="*/ 426981 w 493308"/>
                      <a:gd name="connsiteY47" fmla="*/ 196578 h 493743"/>
                      <a:gd name="connsiteX48" fmla="*/ 426981 w 493308"/>
                      <a:gd name="connsiteY48" fmla="*/ 196578 h 493743"/>
                      <a:gd name="connsiteX49" fmla="*/ 417755 w 493308"/>
                      <a:gd name="connsiteY49" fmla="*/ 196834 h 493743"/>
                      <a:gd name="connsiteX50" fmla="*/ 417755 w 493308"/>
                      <a:gd name="connsiteY50" fmla="*/ 196834 h 493743"/>
                      <a:gd name="connsiteX51" fmla="*/ 390512 w 493308"/>
                      <a:gd name="connsiteY51" fmla="*/ 142037 h 493743"/>
                      <a:gd name="connsiteX52" fmla="*/ 390512 w 493308"/>
                      <a:gd name="connsiteY52" fmla="*/ 142037 h 493743"/>
                      <a:gd name="connsiteX53" fmla="*/ 374893 w 493308"/>
                      <a:gd name="connsiteY53" fmla="*/ 51093 h 493743"/>
                      <a:gd name="connsiteX54" fmla="*/ 374893 w 493308"/>
                      <a:gd name="connsiteY54" fmla="*/ 51093 h 493743"/>
                      <a:gd name="connsiteX55" fmla="*/ 339803 w 493308"/>
                      <a:gd name="connsiteY55" fmla="*/ 1470 h 493743"/>
                      <a:gd name="connsiteX56" fmla="*/ 339803 w 493308"/>
                      <a:gd name="connsiteY56" fmla="*/ 1470 h 493743"/>
                      <a:gd name="connsiteX57" fmla="*/ 331013 w 493308"/>
                      <a:gd name="connsiteY57" fmla="*/ 7920 h 493743"/>
                      <a:gd name="connsiteX58" fmla="*/ 331013 w 493308"/>
                      <a:gd name="connsiteY58" fmla="*/ 7920 h 493743"/>
                      <a:gd name="connsiteX59" fmla="*/ 280813 w 493308"/>
                      <a:gd name="connsiteY59" fmla="*/ 74021 h 493743"/>
                      <a:gd name="connsiteX60" fmla="*/ 280813 w 493308"/>
                      <a:gd name="connsiteY60" fmla="*/ 74021 h 493743"/>
                      <a:gd name="connsiteX61" fmla="*/ 231994 w 493308"/>
                      <a:gd name="connsiteY61" fmla="*/ 169180 h 493743"/>
                      <a:gd name="connsiteX62" fmla="*/ 231994 w 493308"/>
                      <a:gd name="connsiteY62" fmla="*/ 169180 h 493743"/>
                      <a:gd name="connsiteX63" fmla="*/ 177726 w 493308"/>
                      <a:gd name="connsiteY63" fmla="*/ 193193 h 493743"/>
                      <a:gd name="connsiteX64" fmla="*/ 177726 w 493308"/>
                      <a:gd name="connsiteY64" fmla="*/ 193193 h 493743"/>
                      <a:gd name="connsiteX65" fmla="*/ 156222 w 493308"/>
                      <a:gd name="connsiteY65" fmla="*/ 189617 h 493743"/>
                      <a:gd name="connsiteX66" fmla="*/ 156222 w 493308"/>
                      <a:gd name="connsiteY66" fmla="*/ 189617 h 493743"/>
                      <a:gd name="connsiteX67" fmla="*/ 121932 w 493308"/>
                      <a:gd name="connsiteY67" fmla="*/ 179079 h 493743"/>
                      <a:gd name="connsiteX68" fmla="*/ 121932 w 493308"/>
                      <a:gd name="connsiteY68" fmla="*/ 179079 h 493743"/>
                      <a:gd name="connsiteX69" fmla="*/ 96505 w 493308"/>
                      <a:gd name="connsiteY69" fmla="*/ 187382 h 493743"/>
                      <a:gd name="connsiteX70" fmla="*/ 96505 w 493308"/>
                      <a:gd name="connsiteY70" fmla="*/ 187382 h 493743"/>
                      <a:gd name="connsiteX71" fmla="*/ 69843 w 493308"/>
                      <a:gd name="connsiteY71" fmla="*/ 195045 h 493743"/>
                      <a:gd name="connsiteX72" fmla="*/ 69843 w 493308"/>
                      <a:gd name="connsiteY72" fmla="*/ 195045 h 493743"/>
                      <a:gd name="connsiteX73" fmla="*/ 19934 w 493308"/>
                      <a:gd name="connsiteY73" fmla="*/ 172884 h 493743"/>
                      <a:gd name="connsiteX74" fmla="*/ 19934 w 493308"/>
                      <a:gd name="connsiteY74" fmla="*/ 172884 h 493743"/>
                      <a:gd name="connsiteX75" fmla="*/ 2789 w 493308"/>
                      <a:gd name="connsiteY75" fmla="*/ 162474 h 493743"/>
                      <a:gd name="connsiteX76" fmla="*/ 2789 w 493308"/>
                      <a:gd name="connsiteY76" fmla="*/ 162474 h 493743"/>
                      <a:gd name="connsiteX77" fmla="*/ 19135 w 493308"/>
                      <a:gd name="connsiteY77" fmla="*/ 206414 h 493743"/>
                      <a:gd name="connsiteX78" fmla="*/ 19135 w 493308"/>
                      <a:gd name="connsiteY78" fmla="*/ 206414 h 493743"/>
                      <a:gd name="connsiteX79" fmla="*/ 59237 w 493308"/>
                      <a:gd name="connsiteY79" fmla="*/ 229980 h 493743"/>
                      <a:gd name="connsiteX80" fmla="*/ 59237 w 493308"/>
                      <a:gd name="connsiteY80" fmla="*/ 229980 h 493743"/>
                      <a:gd name="connsiteX81" fmla="*/ 58946 w 493308"/>
                      <a:gd name="connsiteY81" fmla="*/ 230746 h 493743"/>
                      <a:gd name="connsiteX82" fmla="*/ 58656 w 493308"/>
                      <a:gd name="connsiteY82" fmla="*/ 231513 h 493743"/>
                      <a:gd name="connsiteX83" fmla="*/ 17319 w 493308"/>
                      <a:gd name="connsiteY83" fmla="*/ 206414 h 493743"/>
                      <a:gd name="connsiteX84" fmla="*/ 17319 w 493308"/>
                      <a:gd name="connsiteY84" fmla="*/ 206414 h 493743"/>
                      <a:gd name="connsiteX85" fmla="*/ 101 w 493308"/>
                      <a:gd name="connsiteY85" fmla="*/ 161580 h 493743"/>
                      <a:gd name="connsiteX86" fmla="*/ 101 w 493308"/>
                      <a:gd name="connsiteY86" fmla="*/ 161580 h 493743"/>
                      <a:gd name="connsiteX87" fmla="*/ 174 w 493308"/>
                      <a:gd name="connsiteY87" fmla="*/ 160686 h 493743"/>
                      <a:gd name="connsiteX88" fmla="*/ 174 w 493308"/>
                      <a:gd name="connsiteY88" fmla="*/ 160686 h 493743"/>
                      <a:gd name="connsiteX89" fmla="*/ 1118 w 493308"/>
                      <a:gd name="connsiteY89" fmla="*/ 160431 h 493743"/>
                      <a:gd name="connsiteX90" fmla="*/ 1118 w 493308"/>
                      <a:gd name="connsiteY90" fmla="*/ 160431 h 493743"/>
                      <a:gd name="connsiteX91" fmla="*/ 21387 w 493308"/>
                      <a:gd name="connsiteY91" fmla="*/ 171990 h 493743"/>
                      <a:gd name="connsiteX92" fmla="*/ 21387 w 493308"/>
                      <a:gd name="connsiteY92" fmla="*/ 171990 h 493743"/>
                      <a:gd name="connsiteX93" fmla="*/ 69843 w 493308"/>
                      <a:gd name="connsiteY93" fmla="*/ 193513 h 493743"/>
                      <a:gd name="connsiteX94" fmla="*/ 69843 w 493308"/>
                      <a:gd name="connsiteY94" fmla="*/ 193513 h 493743"/>
                      <a:gd name="connsiteX95" fmla="*/ 95416 w 493308"/>
                      <a:gd name="connsiteY95" fmla="*/ 186168 h 493743"/>
                      <a:gd name="connsiteX96" fmla="*/ 95416 w 493308"/>
                      <a:gd name="connsiteY96" fmla="*/ 186168 h 493743"/>
                      <a:gd name="connsiteX97" fmla="*/ 121932 w 493308"/>
                      <a:gd name="connsiteY97" fmla="*/ 177546 h 493743"/>
                      <a:gd name="connsiteX98" fmla="*/ 121932 w 493308"/>
                      <a:gd name="connsiteY98" fmla="*/ 177546 h 493743"/>
                      <a:gd name="connsiteX99" fmla="*/ 157094 w 493308"/>
                      <a:gd name="connsiteY99" fmla="*/ 188276 h 493743"/>
                      <a:gd name="connsiteX100" fmla="*/ 157094 w 493308"/>
                      <a:gd name="connsiteY100" fmla="*/ 188276 h 493743"/>
                      <a:gd name="connsiteX101" fmla="*/ 177798 w 493308"/>
                      <a:gd name="connsiteY101" fmla="*/ 191661 h 493743"/>
                      <a:gd name="connsiteX102" fmla="*/ 177798 w 493308"/>
                      <a:gd name="connsiteY102" fmla="*/ 191661 h 493743"/>
                      <a:gd name="connsiteX103" fmla="*/ 230396 w 493308"/>
                      <a:gd name="connsiteY103" fmla="*/ 168605 h 493743"/>
                      <a:gd name="connsiteX104" fmla="*/ 230396 w 493308"/>
                      <a:gd name="connsiteY104" fmla="*/ 168605 h 493743"/>
                      <a:gd name="connsiteX105" fmla="*/ 279288 w 493308"/>
                      <a:gd name="connsiteY105" fmla="*/ 73318 h 493743"/>
                      <a:gd name="connsiteX106" fmla="*/ 279288 w 493308"/>
                      <a:gd name="connsiteY106" fmla="*/ 73318 h 493743"/>
                      <a:gd name="connsiteX107" fmla="*/ 329270 w 493308"/>
                      <a:gd name="connsiteY107" fmla="*/ 7665 h 493743"/>
                      <a:gd name="connsiteX108" fmla="*/ 329270 w 493308"/>
                      <a:gd name="connsiteY108" fmla="*/ 7665 h 493743"/>
                      <a:gd name="connsiteX109" fmla="*/ 339803 w 493308"/>
                      <a:gd name="connsiteY109" fmla="*/ 1 h 493743"/>
                      <a:gd name="connsiteX110" fmla="*/ 339803 w 493308"/>
                      <a:gd name="connsiteY110" fmla="*/ 1 h 493743"/>
                      <a:gd name="connsiteX111" fmla="*/ 376709 w 493308"/>
                      <a:gd name="connsiteY111" fmla="*/ 51093 h 493743"/>
                      <a:gd name="connsiteX112" fmla="*/ 376709 w 493308"/>
                      <a:gd name="connsiteY112" fmla="*/ 51093 h 493743"/>
                      <a:gd name="connsiteX113" fmla="*/ 392037 w 493308"/>
                      <a:gd name="connsiteY113" fmla="*/ 141335 h 493743"/>
                      <a:gd name="connsiteX114" fmla="*/ 392037 w 493308"/>
                      <a:gd name="connsiteY114" fmla="*/ 141335 h 493743"/>
                      <a:gd name="connsiteX115" fmla="*/ 417755 w 493308"/>
                      <a:gd name="connsiteY115" fmla="*/ 195365 h 493743"/>
                      <a:gd name="connsiteX116" fmla="*/ 417755 w 493308"/>
                      <a:gd name="connsiteY116" fmla="*/ 195365 h 493743"/>
                      <a:gd name="connsiteX117" fmla="*/ 426981 w 493308"/>
                      <a:gd name="connsiteY117" fmla="*/ 195109 h 493743"/>
                      <a:gd name="connsiteX118" fmla="*/ 426981 w 493308"/>
                      <a:gd name="connsiteY118" fmla="*/ 195109 h 493743"/>
                      <a:gd name="connsiteX119" fmla="*/ 453643 w 493308"/>
                      <a:gd name="connsiteY119" fmla="*/ 212545 h 493743"/>
                      <a:gd name="connsiteX120" fmla="*/ 453643 w 493308"/>
                      <a:gd name="connsiteY120" fmla="*/ 212545 h 493743"/>
                      <a:gd name="connsiteX121" fmla="*/ 491928 w 493308"/>
                      <a:gd name="connsiteY121" fmla="*/ 246521 h 493743"/>
                      <a:gd name="connsiteX122" fmla="*/ 491928 w 493308"/>
                      <a:gd name="connsiteY122" fmla="*/ 246521 h 493743"/>
                      <a:gd name="connsiteX123" fmla="*/ 493309 w 493308"/>
                      <a:gd name="connsiteY123" fmla="*/ 261146 h 493743"/>
                      <a:gd name="connsiteX124" fmla="*/ 493309 w 493308"/>
                      <a:gd name="connsiteY124" fmla="*/ 261146 h 493743"/>
                      <a:gd name="connsiteX125" fmla="*/ 477980 w 493308"/>
                      <a:gd name="connsiteY125" fmla="*/ 317092 h 493743"/>
                      <a:gd name="connsiteX126" fmla="*/ 477980 w 493308"/>
                      <a:gd name="connsiteY126" fmla="*/ 317092 h 493743"/>
                      <a:gd name="connsiteX127" fmla="*/ 475655 w 493308"/>
                      <a:gd name="connsiteY127" fmla="*/ 323606 h 493743"/>
                      <a:gd name="connsiteX128" fmla="*/ 475655 w 493308"/>
                      <a:gd name="connsiteY128" fmla="*/ 323606 h 493743"/>
                      <a:gd name="connsiteX129" fmla="*/ 474566 w 493308"/>
                      <a:gd name="connsiteY129" fmla="*/ 324181 h 493743"/>
                      <a:gd name="connsiteX130" fmla="*/ 474566 w 493308"/>
                      <a:gd name="connsiteY130" fmla="*/ 324181 h 493743"/>
                      <a:gd name="connsiteX131" fmla="*/ 470061 w 493308"/>
                      <a:gd name="connsiteY131" fmla="*/ 323734 h 493743"/>
                      <a:gd name="connsiteX132" fmla="*/ 470061 w 493308"/>
                      <a:gd name="connsiteY132" fmla="*/ 323734 h 493743"/>
                      <a:gd name="connsiteX133" fmla="*/ 429597 w 493308"/>
                      <a:gd name="connsiteY133" fmla="*/ 359307 h 493743"/>
                      <a:gd name="connsiteX134" fmla="*/ 429597 w 493308"/>
                      <a:gd name="connsiteY134" fmla="*/ 359307 h 493743"/>
                      <a:gd name="connsiteX135" fmla="*/ 371115 w 493308"/>
                      <a:gd name="connsiteY135" fmla="*/ 392070 h 493743"/>
                      <a:gd name="connsiteX136" fmla="*/ 371115 w 493308"/>
                      <a:gd name="connsiteY136" fmla="*/ 392070 h 493743"/>
                      <a:gd name="connsiteX137" fmla="*/ 316411 w 493308"/>
                      <a:gd name="connsiteY137" fmla="*/ 467878 h 493743"/>
                      <a:gd name="connsiteX138" fmla="*/ 316411 w 493308"/>
                      <a:gd name="connsiteY138" fmla="*/ 467878 h 493743"/>
                      <a:gd name="connsiteX139" fmla="*/ 308855 w 493308"/>
                      <a:gd name="connsiteY139" fmla="*/ 486654 h 493743"/>
                      <a:gd name="connsiteX140" fmla="*/ 308855 w 493308"/>
                      <a:gd name="connsiteY140" fmla="*/ 486654 h 493743"/>
                      <a:gd name="connsiteX141" fmla="*/ 274784 w 493308"/>
                      <a:gd name="connsiteY141" fmla="*/ 493743 h 493743"/>
                      <a:gd name="connsiteX142" fmla="*/ 274784 w 493308"/>
                      <a:gd name="connsiteY142" fmla="*/ 493743 h 493743"/>
                      <a:gd name="connsiteX143" fmla="*/ 246523 w 493308"/>
                      <a:gd name="connsiteY143" fmla="*/ 466600 h 493743"/>
                      <a:gd name="connsiteX144" fmla="*/ 246523 w 493308"/>
                      <a:gd name="connsiteY144" fmla="*/ 466600 h 493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Lst>
                    <a:rect l="l" t="t" r="r" b="b"/>
                    <a:pathLst>
                      <a:path w="493308" h="493743">
                        <a:moveTo>
                          <a:pt x="246523" y="466600"/>
                        </a:moveTo>
                        <a:cubicBezTo>
                          <a:pt x="243036" y="453189"/>
                          <a:pt x="241148" y="440224"/>
                          <a:pt x="234754" y="440735"/>
                        </a:cubicBezTo>
                        <a:lnTo>
                          <a:pt x="234754" y="440735"/>
                        </a:lnTo>
                        <a:cubicBezTo>
                          <a:pt x="217900" y="440224"/>
                          <a:pt x="222404" y="411676"/>
                          <a:pt x="215357" y="406120"/>
                        </a:cubicBezTo>
                        <a:lnTo>
                          <a:pt x="215357" y="406120"/>
                        </a:lnTo>
                        <a:cubicBezTo>
                          <a:pt x="208093" y="399734"/>
                          <a:pt x="174384" y="375912"/>
                          <a:pt x="174384" y="339700"/>
                        </a:cubicBezTo>
                        <a:lnTo>
                          <a:pt x="174384" y="339700"/>
                        </a:lnTo>
                        <a:cubicBezTo>
                          <a:pt x="174384" y="304191"/>
                          <a:pt x="147213" y="301445"/>
                          <a:pt x="146705" y="288161"/>
                        </a:cubicBezTo>
                        <a:lnTo>
                          <a:pt x="146705" y="288161"/>
                        </a:lnTo>
                        <a:cubicBezTo>
                          <a:pt x="146705" y="276601"/>
                          <a:pt x="128107" y="258208"/>
                          <a:pt x="112633" y="258144"/>
                        </a:cubicBezTo>
                        <a:lnTo>
                          <a:pt x="112633" y="258144"/>
                        </a:lnTo>
                        <a:cubicBezTo>
                          <a:pt x="95561" y="258017"/>
                          <a:pt x="75365" y="236430"/>
                          <a:pt x="58583" y="231640"/>
                        </a:cubicBezTo>
                        <a:lnTo>
                          <a:pt x="58583" y="231640"/>
                        </a:lnTo>
                        <a:lnTo>
                          <a:pt x="58874" y="230874"/>
                        </a:lnTo>
                        <a:lnTo>
                          <a:pt x="59164" y="230108"/>
                        </a:lnTo>
                        <a:cubicBezTo>
                          <a:pt x="76600" y="235344"/>
                          <a:pt x="97086" y="256675"/>
                          <a:pt x="112633" y="256548"/>
                        </a:cubicBezTo>
                        <a:lnTo>
                          <a:pt x="112633" y="256548"/>
                        </a:lnTo>
                        <a:cubicBezTo>
                          <a:pt x="129633" y="256675"/>
                          <a:pt x="148376" y="275388"/>
                          <a:pt x="148521" y="288161"/>
                        </a:cubicBezTo>
                        <a:lnTo>
                          <a:pt x="148521" y="288161"/>
                        </a:lnTo>
                        <a:cubicBezTo>
                          <a:pt x="148013" y="299210"/>
                          <a:pt x="176200" y="303553"/>
                          <a:pt x="176200" y="339700"/>
                        </a:cubicBezTo>
                        <a:lnTo>
                          <a:pt x="176200" y="339700"/>
                        </a:lnTo>
                        <a:cubicBezTo>
                          <a:pt x="176200" y="375018"/>
                          <a:pt x="209255" y="398520"/>
                          <a:pt x="216665" y="404971"/>
                        </a:cubicBezTo>
                        <a:lnTo>
                          <a:pt x="216665" y="404971"/>
                        </a:lnTo>
                        <a:cubicBezTo>
                          <a:pt x="224293" y="412315"/>
                          <a:pt x="220661" y="439585"/>
                          <a:pt x="234754" y="439075"/>
                        </a:cubicBezTo>
                        <a:lnTo>
                          <a:pt x="234754" y="439075"/>
                        </a:lnTo>
                        <a:cubicBezTo>
                          <a:pt x="243908" y="439522"/>
                          <a:pt x="244417" y="453125"/>
                          <a:pt x="248267" y="466217"/>
                        </a:cubicBezTo>
                        <a:lnTo>
                          <a:pt x="248267" y="466217"/>
                        </a:lnTo>
                        <a:cubicBezTo>
                          <a:pt x="251972" y="479437"/>
                          <a:pt x="257857" y="492083"/>
                          <a:pt x="274638" y="492083"/>
                        </a:cubicBezTo>
                        <a:lnTo>
                          <a:pt x="274638" y="492083"/>
                        </a:lnTo>
                        <a:cubicBezTo>
                          <a:pt x="309509" y="491891"/>
                          <a:pt x="314231" y="482631"/>
                          <a:pt x="314449" y="467814"/>
                        </a:cubicBezTo>
                        <a:lnTo>
                          <a:pt x="314449" y="467814"/>
                        </a:lnTo>
                        <a:cubicBezTo>
                          <a:pt x="314740" y="452167"/>
                          <a:pt x="349248" y="395966"/>
                          <a:pt x="370534" y="390409"/>
                        </a:cubicBezTo>
                        <a:lnTo>
                          <a:pt x="370534" y="390409"/>
                        </a:lnTo>
                        <a:cubicBezTo>
                          <a:pt x="391093" y="385364"/>
                          <a:pt x="418990" y="382490"/>
                          <a:pt x="427780" y="358732"/>
                        </a:cubicBezTo>
                        <a:lnTo>
                          <a:pt x="427780" y="358732"/>
                        </a:lnTo>
                        <a:cubicBezTo>
                          <a:pt x="434682" y="340147"/>
                          <a:pt x="452335" y="322137"/>
                          <a:pt x="469989" y="322010"/>
                        </a:cubicBezTo>
                        <a:lnTo>
                          <a:pt x="469989" y="322010"/>
                        </a:lnTo>
                        <a:cubicBezTo>
                          <a:pt x="471369" y="322010"/>
                          <a:pt x="472750" y="322137"/>
                          <a:pt x="474130" y="322393"/>
                        </a:cubicBezTo>
                        <a:lnTo>
                          <a:pt x="474130" y="322393"/>
                        </a:lnTo>
                        <a:cubicBezTo>
                          <a:pt x="474784" y="320477"/>
                          <a:pt x="475437" y="318497"/>
                          <a:pt x="476309" y="316453"/>
                        </a:cubicBezTo>
                        <a:lnTo>
                          <a:pt x="476309" y="316453"/>
                        </a:lnTo>
                        <a:cubicBezTo>
                          <a:pt x="484446" y="296400"/>
                          <a:pt x="491493" y="279667"/>
                          <a:pt x="491493" y="261018"/>
                        </a:cubicBezTo>
                        <a:lnTo>
                          <a:pt x="491493" y="261018"/>
                        </a:lnTo>
                        <a:cubicBezTo>
                          <a:pt x="491493" y="256356"/>
                          <a:pt x="491057" y="251630"/>
                          <a:pt x="490112" y="246649"/>
                        </a:cubicBezTo>
                        <a:lnTo>
                          <a:pt x="490112" y="246649"/>
                        </a:lnTo>
                        <a:cubicBezTo>
                          <a:pt x="485826" y="222316"/>
                          <a:pt x="455459" y="233620"/>
                          <a:pt x="451827" y="212608"/>
                        </a:cubicBezTo>
                        <a:lnTo>
                          <a:pt x="451827" y="212608"/>
                        </a:lnTo>
                        <a:cubicBezTo>
                          <a:pt x="449793" y="198366"/>
                          <a:pt x="437225" y="196642"/>
                          <a:pt x="426981" y="196578"/>
                        </a:cubicBezTo>
                        <a:lnTo>
                          <a:pt x="426981" y="196578"/>
                        </a:lnTo>
                        <a:cubicBezTo>
                          <a:pt x="423349" y="196578"/>
                          <a:pt x="420080" y="196834"/>
                          <a:pt x="417755" y="196834"/>
                        </a:cubicBezTo>
                        <a:lnTo>
                          <a:pt x="417755" y="196834"/>
                        </a:lnTo>
                        <a:cubicBezTo>
                          <a:pt x="404678" y="196003"/>
                          <a:pt x="406930" y="166115"/>
                          <a:pt x="390512" y="142037"/>
                        </a:cubicBezTo>
                        <a:lnTo>
                          <a:pt x="390512" y="142037"/>
                        </a:lnTo>
                        <a:cubicBezTo>
                          <a:pt x="374021" y="117385"/>
                          <a:pt x="378598" y="97204"/>
                          <a:pt x="374893" y="51093"/>
                        </a:cubicBezTo>
                        <a:lnTo>
                          <a:pt x="374893" y="51093"/>
                        </a:lnTo>
                        <a:cubicBezTo>
                          <a:pt x="372277" y="17692"/>
                          <a:pt x="351718" y="1406"/>
                          <a:pt x="339803" y="1470"/>
                        </a:cubicBezTo>
                        <a:lnTo>
                          <a:pt x="339803" y="1470"/>
                        </a:lnTo>
                        <a:cubicBezTo>
                          <a:pt x="335372" y="1534"/>
                          <a:pt x="332248" y="3514"/>
                          <a:pt x="331013" y="7920"/>
                        </a:cubicBezTo>
                        <a:lnTo>
                          <a:pt x="331013" y="7920"/>
                        </a:lnTo>
                        <a:cubicBezTo>
                          <a:pt x="326291" y="25547"/>
                          <a:pt x="303915" y="39725"/>
                          <a:pt x="280813" y="74021"/>
                        </a:cubicBezTo>
                        <a:lnTo>
                          <a:pt x="280813" y="74021"/>
                        </a:lnTo>
                        <a:cubicBezTo>
                          <a:pt x="257639" y="108317"/>
                          <a:pt x="245506" y="144400"/>
                          <a:pt x="231994" y="169180"/>
                        </a:cubicBezTo>
                        <a:lnTo>
                          <a:pt x="231994" y="169180"/>
                        </a:lnTo>
                        <a:cubicBezTo>
                          <a:pt x="222404" y="186679"/>
                          <a:pt x="197413" y="193130"/>
                          <a:pt x="177726" y="193193"/>
                        </a:cubicBezTo>
                        <a:lnTo>
                          <a:pt x="177726" y="193193"/>
                        </a:lnTo>
                        <a:cubicBezTo>
                          <a:pt x="168935" y="193193"/>
                          <a:pt x="161162" y="191916"/>
                          <a:pt x="156222" y="189617"/>
                        </a:cubicBezTo>
                        <a:lnTo>
                          <a:pt x="156222" y="189617"/>
                        </a:lnTo>
                        <a:cubicBezTo>
                          <a:pt x="146560" y="185146"/>
                          <a:pt x="135009" y="179079"/>
                          <a:pt x="121932" y="179079"/>
                        </a:cubicBezTo>
                        <a:lnTo>
                          <a:pt x="121932" y="179079"/>
                        </a:lnTo>
                        <a:cubicBezTo>
                          <a:pt x="114013" y="179079"/>
                          <a:pt x="105586" y="181251"/>
                          <a:pt x="96505" y="187382"/>
                        </a:cubicBezTo>
                        <a:lnTo>
                          <a:pt x="96505" y="187382"/>
                        </a:lnTo>
                        <a:cubicBezTo>
                          <a:pt x="88514" y="192810"/>
                          <a:pt x="79215" y="195045"/>
                          <a:pt x="69843" y="195045"/>
                        </a:cubicBezTo>
                        <a:lnTo>
                          <a:pt x="69843" y="195045"/>
                        </a:lnTo>
                        <a:cubicBezTo>
                          <a:pt x="50083" y="195045"/>
                          <a:pt x="30032" y="185019"/>
                          <a:pt x="19934" y="172884"/>
                        </a:cubicBezTo>
                        <a:lnTo>
                          <a:pt x="19934" y="172884"/>
                        </a:lnTo>
                        <a:cubicBezTo>
                          <a:pt x="15648" y="167775"/>
                          <a:pt x="9473" y="164390"/>
                          <a:pt x="2789" y="162474"/>
                        </a:cubicBezTo>
                        <a:lnTo>
                          <a:pt x="2789" y="162474"/>
                        </a:lnTo>
                        <a:cubicBezTo>
                          <a:pt x="10708" y="174992"/>
                          <a:pt x="19135" y="191533"/>
                          <a:pt x="19135" y="206414"/>
                        </a:cubicBezTo>
                        <a:lnTo>
                          <a:pt x="19135" y="206414"/>
                        </a:lnTo>
                        <a:cubicBezTo>
                          <a:pt x="19135" y="233556"/>
                          <a:pt x="41293" y="224807"/>
                          <a:pt x="59237" y="229980"/>
                        </a:cubicBezTo>
                        <a:lnTo>
                          <a:pt x="59237" y="229980"/>
                        </a:lnTo>
                        <a:lnTo>
                          <a:pt x="58946" y="230746"/>
                        </a:lnTo>
                        <a:lnTo>
                          <a:pt x="58656" y="231513"/>
                        </a:lnTo>
                        <a:cubicBezTo>
                          <a:pt x="42382" y="226659"/>
                          <a:pt x="17319" y="235089"/>
                          <a:pt x="17319" y="206414"/>
                        </a:cubicBezTo>
                        <a:lnTo>
                          <a:pt x="17319" y="206414"/>
                        </a:lnTo>
                        <a:cubicBezTo>
                          <a:pt x="17319" y="191405"/>
                          <a:pt x="8310" y="174098"/>
                          <a:pt x="101" y="161580"/>
                        </a:cubicBezTo>
                        <a:lnTo>
                          <a:pt x="101" y="161580"/>
                        </a:lnTo>
                        <a:cubicBezTo>
                          <a:pt x="-44" y="161325"/>
                          <a:pt x="-44" y="160941"/>
                          <a:pt x="174" y="160686"/>
                        </a:cubicBezTo>
                        <a:lnTo>
                          <a:pt x="174" y="160686"/>
                        </a:lnTo>
                        <a:cubicBezTo>
                          <a:pt x="392" y="160431"/>
                          <a:pt x="755" y="160303"/>
                          <a:pt x="1118" y="160431"/>
                        </a:cubicBezTo>
                        <a:lnTo>
                          <a:pt x="1118" y="160431"/>
                        </a:lnTo>
                        <a:cubicBezTo>
                          <a:pt x="8964" y="162283"/>
                          <a:pt x="16375" y="165987"/>
                          <a:pt x="21387" y="171990"/>
                        </a:cubicBezTo>
                        <a:lnTo>
                          <a:pt x="21387" y="171990"/>
                        </a:lnTo>
                        <a:cubicBezTo>
                          <a:pt x="31122" y="183677"/>
                          <a:pt x="50810" y="193513"/>
                          <a:pt x="69843" y="193513"/>
                        </a:cubicBezTo>
                        <a:lnTo>
                          <a:pt x="69843" y="193513"/>
                        </a:lnTo>
                        <a:cubicBezTo>
                          <a:pt x="78852" y="193513"/>
                          <a:pt x="87715" y="191341"/>
                          <a:pt x="95416" y="186168"/>
                        </a:cubicBezTo>
                        <a:lnTo>
                          <a:pt x="95416" y="186168"/>
                        </a:lnTo>
                        <a:cubicBezTo>
                          <a:pt x="104715" y="179846"/>
                          <a:pt x="113650" y="177546"/>
                          <a:pt x="121932" y="177546"/>
                        </a:cubicBezTo>
                        <a:lnTo>
                          <a:pt x="121932" y="177546"/>
                        </a:lnTo>
                        <a:cubicBezTo>
                          <a:pt x="135662" y="177546"/>
                          <a:pt x="147432" y="183805"/>
                          <a:pt x="157094" y="188276"/>
                        </a:cubicBezTo>
                        <a:lnTo>
                          <a:pt x="157094" y="188276"/>
                        </a:lnTo>
                        <a:cubicBezTo>
                          <a:pt x="161671" y="190383"/>
                          <a:pt x="169226" y="191661"/>
                          <a:pt x="177798" y="191661"/>
                        </a:cubicBezTo>
                        <a:lnTo>
                          <a:pt x="177798" y="191661"/>
                        </a:lnTo>
                        <a:cubicBezTo>
                          <a:pt x="197050" y="191661"/>
                          <a:pt x="221387" y="185210"/>
                          <a:pt x="230396" y="168605"/>
                        </a:cubicBezTo>
                        <a:lnTo>
                          <a:pt x="230396" y="168605"/>
                        </a:lnTo>
                        <a:cubicBezTo>
                          <a:pt x="243763" y="144017"/>
                          <a:pt x="256040" y="107806"/>
                          <a:pt x="279288" y="73318"/>
                        </a:cubicBezTo>
                        <a:lnTo>
                          <a:pt x="279288" y="73318"/>
                        </a:lnTo>
                        <a:cubicBezTo>
                          <a:pt x="302608" y="38895"/>
                          <a:pt x="324983" y="24398"/>
                          <a:pt x="329270" y="7665"/>
                        </a:cubicBezTo>
                        <a:lnTo>
                          <a:pt x="329270" y="7665"/>
                        </a:lnTo>
                        <a:cubicBezTo>
                          <a:pt x="330505" y="2683"/>
                          <a:pt x="334718" y="-63"/>
                          <a:pt x="339803" y="1"/>
                        </a:cubicBezTo>
                        <a:lnTo>
                          <a:pt x="339803" y="1"/>
                        </a:lnTo>
                        <a:cubicBezTo>
                          <a:pt x="353389" y="65"/>
                          <a:pt x="373948" y="17245"/>
                          <a:pt x="376709" y="51093"/>
                        </a:cubicBezTo>
                        <a:lnTo>
                          <a:pt x="376709" y="51093"/>
                        </a:lnTo>
                        <a:cubicBezTo>
                          <a:pt x="380341" y="97396"/>
                          <a:pt x="375910" y="117258"/>
                          <a:pt x="392037" y="141335"/>
                        </a:cubicBezTo>
                        <a:lnTo>
                          <a:pt x="392037" y="141335"/>
                        </a:lnTo>
                        <a:cubicBezTo>
                          <a:pt x="408165" y="165923"/>
                          <a:pt x="407947" y="196131"/>
                          <a:pt x="417755" y="195365"/>
                        </a:cubicBezTo>
                        <a:lnTo>
                          <a:pt x="417755" y="195365"/>
                        </a:lnTo>
                        <a:cubicBezTo>
                          <a:pt x="419934" y="195365"/>
                          <a:pt x="423276" y="195109"/>
                          <a:pt x="426981" y="195109"/>
                        </a:cubicBezTo>
                        <a:lnTo>
                          <a:pt x="426981" y="195109"/>
                        </a:lnTo>
                        <a:cubicBezTo>
                          <a:pt x="437297" y="195045"/>
                          <a:pt x="451536" y="197217"/>
                          <a:pt x="453643" y="212545"/>
                        </a:cubicBezTo>
                        <a:lnTo>
                          <a:pt x="453643" y="212545"/>
                        </a:lnTo>
                        <a:cubicBezTo>
                          <a:pt x="455750" y="231576"/>
                          <a:pt x="486480" y="220719"/>
                          <a:pt x="491928" y="246521"/>
                        </a:cubicBezTo>
                        <a:lnTo>
                          <a:pt x="491928" y="246521"/>
                        </a:lnTo>
                        <a:cubicBezTo>
                          <a:pt x="492873" y="251566"/>
                          <a:pt x="493309" y="256420"/>
                          <a:pt x="493309" y="261146"/>
                        </a:cubicBezTo>
                        <a:lnTo>
                          <a:pt x="493309" y="261146"/>
                        </a:lnTo>
                        <a:cubicBezTo>
                          <a:pt x="493309" y="280114"/>
                          <a:pt x="486117" y="297038"/>
                          <a:pt x="477980" y="317092"/>
                        </a:cubicBezTo>
                        <a:lnTo>
                          <a:pt x="477980" y="317092"/>
                        </a:lnTo>
                        <a:cubicBezTo>
                          <a:pt x="477036" y="319327"/>
                          <a:pt x="476309" y="321499"/>
                          <a:pt x="475655" y="323606"/>
                        </a:cubicBezTo>
                        <a:lnTo>
                          <a:pt x="475655" y="323606"/>
                        </a:lnTo>
                        <a:cubicBezTo>
                          <a:pt x="475510" y="323989"/>
                          <a:pt x="475002" y="324245"/>
                          <a:pt x="474566" y="324181"/>
                        </a:cubicBezTo>
                        <a:lnTo>
                          <a:pt x="474566" y="324181"/>
                        </a:lnTo>
                        <a:cubicBezTo>
                          <a:pt x="473040" y="323862"/>
                          <a:pt x="471587" y="323734"/>
                          <a:pt x="470061" y="323734"/>
                        </a:cubicBezTo>
                        <a:lnTo>
                          <a:pt x="470061" y="323734"/>
                        </a:lnTo>
                        <a:cubicBezTo>
                          <a:pt x="453933" y="323670"/>
                          <a:pt x="436208" y="341105"/>
                          <a:pt x="429597" y="359307"/>
                        </a:cubicBezTo>
                        <a:lnTo>
                          <a:pt x="429597" y="359307"/>
                        </a:lnTo>
                        <a:cubicBezTo>
                          <a:pt x="420370" y="384214"/>
                          <a:pt x="391311" y="387024"/>
                          <a:pt x="371115" y="392070"/>
                        </a:cubicBezTo>
                        <a:lnTo>
                          <a:pt x="371115" y="392070"/>
                        </a:lnTo>
                        <a:cubicBezTo>
                          <a:pt x="351645" y="396540"/>
                          <a:pt x="316120" y="453508"/>
                          <a:pt x="316411" y="467878"/>
                        </a:cubicBezTo>
                        <a:lnTo>
                          <a:pt x="316411" y="467878"/>
                        </a:lnTo>
                        <a:cubicBezTo>
                          <a:pt x="316411" y="475478"/>
                          <a:pt x="314958" y="482056"/>
                          <a:pt x="308855" y="486654"/>
                        </a:cubicBezTo>
                        <a:lnTo>
                          <a:pt x="308855" y="486654"/>
                        </a:lnTo>
                        <a:cubicBezTo>
                          <a:pt x="302753" y="491252"/>
                          <a:pt x="292364" y="493743"/>
                          <a:pt x="274784" y="493743"/>
                        </a:cubicBezTo>
                        <a:lnTo>
                          <a:pt x="274784" y="493743"/>
                        </a:lnTo>
                        <a:cubicBezTo>
                          <a:pt x="256549" y="493743"/>
                          <a:pt x="250156" y="479884"/>
                          <a:pt x="246523" y="466600"/>
                        </a:cubicBezTo>
                        <a:lnTo>
                          <a:pt x="246523" y="466600"/>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3" name="Gráfico 53">
                  <a:extLst>
                    <a:ext uri="{FF2B5EF4-FFF2-40B4-BE49-F238E27FC236}">
                      <a16:creationId xmlns:a16="http://schemas.microsoft.com/office/drawing/2014/main" id="{BCF9B2AD-FDEB-5BAF-F00A-DD9755E8B708}"/>
                    </a:ext>
                  </a:extLst>
                </xdr:cNvPr>
                <xdr:cNvGrpSpPr/>
              </xdr:nvGrpSpPr>
              <xdr:grpSpPr>
                <a:xfrm>
                  <a:off x="11536634" y="7736341"/>
                  <a:ext cx="1128739" cy="957723"/>
                  <a:chOff x="11536634" y="7736341"/>
                  <a:chExt cx="1128739" cy="957723"/>
                </a:xfrm>
                <a:solidFill>
                  <a:srgbClr val="00A0D7"/>
                </a:solidFill>
              </xdr:grpSpPr>
              <xdr:sp macro="" textlink="">
                <xdr:nvSpPr>
                  <xdr:cNvPr id="89" name="Freeform: Shape 88">
                    <a:extLst>
                      <a:ext uri="{FF2B5EF4-FFF2-40B4-BE49-F238E27FC236}">
                        <a16:creationId xmlns:a16="http://schemas.microsoft.com/office/drawing/2014/main" id="{C1967772-E643-15DD-5C2B-F88A01EB3737}"/>
                      </a:ext>
                    </a:extLst>
                  </xdr:cNvPr>
                  <xdr:cNvSpPr/>
                </xdr:nvSpPr>
                <xdr:spPr>
                  <a:xfrm>
                    <a:off x="11537571" y="7737058"/>
                    <a:ext cx="1126633" cy="956176"/>
                  </a:xfrm>
                  <a:custGeom>
                    <a:avLst/>
                    <a:gdLst>
                      <a:gd name="connsiteX0" fmla="*/ 547701 w 1126633"/>
                      <a:gd name="connsiteY0" fmla="*/ 186281 h 956176"/>
                      <a:gd name="connsiteX1" fmla="*/ 477741 w 1126633"/>
                      <a:gd name="connsiteY1" fmla="*/ 174849 h 956176"/>
                      <a:gd name="connsiteX2" fmla="*/ 452968 w 1126633"/>
                      <a:gd name="connsiteY2" fmla="*/ 158244 h 956176"/>
                      <a:gd name="connsiteX3" fmla="*/ 399136 w 1126633"/>
                      <a:gd name="connsiteY3" fmla="*/ 114688 h 956176"/>
                      <a:gd name="connsiteX4" fmla="*/ 384606 w 1126633"/>
                      <a:gd name="connsiteY4" fmla="*/ 63915 h 956176"/>
                      <a:gd name="connsiteX5" fmla="*/ 351987 w 1126633"/>
                      <a:gd name="connsiteY5" fmla="*/ 305 h 956176"/>
                      <a:gd name="connsiteX6" fmla="*/ 330774 w 1126633"/>
                      <a:gd name="connsiteY6" fmla="*/ 34856 h 956176"/>
                      <a:gd name="connsiteX7" fmla="*/ 324889 w 1126633"/>
                      <a:gd name="connsiteY7" fmla="*/ 58359 h 956176"/>
                      <a:gd name="connsiteX8" fmla="*/ 325253 w 1126633"/>
                      <a:gd name="connsiteY8" fmla="*/ 90866 h 956176"/>
                      <a:gd name="connsiteX9" fmla="*/ 316971 w 1126633"/>
                      <a:gd name="connsiteY9" fmla="*/ 125098 h 956176"/>
                      <a:gd name="connsiteX10" fmla="*/ 28849 w 1126633"/>
                      <a:gd name="connsiteY10" fmla="*/ 129249 h 956176"/>
                      <a:gd name="connsiteX11" fmla="*/ 5238 w 1126633"/>
                      <a:gd name="connsiteY11" fmla="*/ 169995 h 956176"/>
                      <a:gd name="connsiteX12" fmla="*/ 8798 w 1126633"/>
                      <a:gd name="connsiteY12" fmla="*/ 227346 h 956176"/>
                      <a:gd name="connsiteX13" fmla="*/ 9960 w 1126633"/>
                      <a:gd name="connsiteY13" fmla="*/ 272307 h 956176"/>
                      <a:gd name="connsiteX14" fmla="*/ 8798 w 1126633"/>
                      <a:gd name="connsiteY14" fmla="*/ 320015 h 956176"/>
                      <a:gd name="connsiteX15" fmla="*/ 118060 w 1126633"/>
                      <a:gd name="connsiteY15" fmla="*/ 327295 h 956176"/>
                      <a:gd name="connsiteX16" fmla="*/ 163248 w 1126633"/>
                      <a:gd name="connsiteY16" fmla="*/ 340388 h 956176"/>
                      <a:gd name="connsiteX17" fmla="*/ 149081 w 1126633"/>
                      <a:gd name="connsiteY17" fmla="*/ 383944 h 956176"/>
                      <a:gd name="connsiteX18" fmla="*/ 176179 w 1126633"/>
                      <a:gd name="connsiteY18" fmla="*/ 454770 h 956176"/>
                      <a:gd name="connsiteX19" fmla="*/ 154167 w 1126633"/>
                      <a:gd name="connsiteY19" fmla="*/ 495899 h 956176"/>
                      <a:gd name="connsiteX20" fmla="*/ 124671 w 1126633"/>
                      <a:gd name="connsiteY20" fmla="*/ 530131 h 956176"/>
                      <a:gd name="connsiteX21" fmla="*/ 93723 w 1126633"/>
                      <a:gd name="connsiteY21" fmla="*/ 566023 h 956176"/>
                      <a:gd name="connsiteX22" fmla="*/ 101933 w 1126633"/>
                      <a:gd name="connsiteY22" fmla="*/ 569408 h 956176"/>
                      <a:gd name="connsiteX23" fmla="*/ 122274 w 1126633"/>
                      <a:gd name="connsiteY23" fmla="*/ 601980 h 956176"/>
                      <a:gd name="connsiteX24" fmla="*/ 136513 w 1126633"/>
                      <a:gd name="connsiteY24" fmla="*/ 651347 h 956176"/>
                      <a:gd name="connsiteX25" fmla="*/ 129176 w 1126633"/>
                      <a:gd name="connsiteY25" fmla="*/ 697522 h 956176"/>
                      <a:gd name="connsiteX26" fmla="*/ 128376 w 1126633"/>
                      <a:gd name="connsiteY26" fmla="*/ 714702 h 956176"/>
                      <a:gd name="connsiteX27" fmla="*/ 144286 w 1126633"/>
                      <a:gd name="connsiteY27" fmla="*/ 764836 h 956176"/>
                      <a:gd name="connsiteX28" fmla="*/ 167098 w 1126633"/>
                      <a:gd name="connsiteY28" fmla="*/ 796321 h 956176"/>
                      <a:gd name="connsiteX29" fmla="*/ 314138 w 1126633"/>
                      <a:gd name="connsiteY29" fmla="*/ 799195 h 956176"/>
                      <a:gd name="connsiteX30" fmla="*/ 331646 w 1126633"/>
                      <a:gd name="connsiteY30" fmla="*/ 802389 h 956176"/>
                      <a:gd name="connsiteX31" fmla="*/ 316971 w 1126633"/>
                      <a:gd name="connsiteY31" fmla="*/ 850032 h 956176"/>
                      <a:gd name="connsiteX32" fmla="*/ 371529 w 1126633"/>
                      <a:gd name="connsiteY32" fmla="*/ 909107 h 956176"/>
                      <a:gd name="connsiteX33" fmla="*/ 397828 w 1126633"/>
                      <a:gd name="connsiteY33" fmla="*/ 942062 h 956176"/>
                      <a:gd name="connsiteX34" fmla="*/ 470476 w 1126633"/>
                      <a:gd name="connsiteY34" fmla="*/ 911023 h 956176"/>
                      <a:gd name="connsiteX35" fmla="*/ 534624 w 1126633"/>
                      <a:gd name="connsiteY35" fmla="*/ 886308 h 956176"/>
                      <a:gd name="connsiteX36" fmla="*/ 637857 w 1126633"/>
                      <a:gd name="connsiteY36" fmla="*/ 921242 h 956176"/>
                      <a:gd name="connsiteX37" fmla="*/ 692852 w 1126633"/>
                      <a:gd name="connsiteY37" fmla="*/ 911598 h 956176"/>
                      <a:gd name="connsiteX38" fmla="*/ 738620 w 1126633"/>
                      <a:gd name="connsiteY38" fmla="*/ 923413 h 956176"/>
                      <a:gd name="connsiteX39" fmla="*/ 783226 w 1126633"/>
                      <a:gd name="connsiteY39" fmla="*/ 884775 h 956176"/>
                      <a:gd name="connsiteX40" fmla="*/ 792380 w 1126633"/>
                      <a:gd name="connsiteY40" fmla="*/ 914281 h 956176"/>
                      <a:gd name="connsiteX41" fmla="*/ 763684 w 1126633"/>
                      <a:gd name="connsiteY41" fmla="*/ 937911 h 956176"/>
                      <a:gd name="connsiteX42" fmla="*/ 799717 w 1126633"/>
                      <a:gd name="connsiteY42" fmla="*/ 956176 h 956176"/>
                      <a:gd name="connsiteX43" fmla="*/ 845267 w 1126633"/>
                      <a:gd name="connsiteY43" fmla="*/ 956176 h 956176"/>
                      <a:gd name="connsiteX44" fmla="*/ 836332 w 1126633"/>
                      <a:gd name="connsiteY44" fmla="*/ 884200 h 956176"/>
                      <a:gd name="connsiteX45" fmla="*/ 891907 w 1126633"/>
                      <a:gd name="connsiteY45" fmla="*/ 809031 h 956176"/>
                      <a:gd name="connsiteX46" fmla="*/ 924890 w 1126633"/>
                      <a:gd name="connsiteY46" fmla="*/ 766049 h 956176"/>
                      <a:gd name="connsiteX47" fmla="*/ 982282 w 1126633"/>
                      <a:gd name="connsiteY47" fmla="*/ 732201 h 956176"/>
                      <a:gd name="connsiteX48" fmla="*/ 1018315 w 1126633"/>
                      <a:gd name="connsiteY48" fmla="*/ 687112 h 956176"/>
                      <a:gd name="connsiteX49" fmla="*/ 1050062 w 1126633"/>
                      <a:gd name="connsiteY49" fmla="*/ 652752 h 956176"/>
                      <a:gd name="connsiteX50" fmla="*/ 1062921 w 1126633"/>
                      <a:gd name="connsiteY50" fmla="*/ 590484 h 956176"/>
                      <a:gd name="connsiteX51" fmla="*/ 1095903 w 1126633"/>
                      <a:gd name="connsiteY51" fmla="*/ 503499 h 956176"/>
                      <a:gd name="connsiteX52" fmla="*/ 1097283 w 1126633"/>
                      <a:gd name="connsiteY52" fmla="*/ 495772 h 956176"/>
                      <a:gd name="connsiteX53" fmla="*/ 1090382 w 1126633"/>
                      <a:gd name="connsiteY53" fmla="*/ 322505 h 956176"/>
                      <a:gd name="connsiteX54" fmla="*/ 1126633 w 1126633"/>
                      <a:gd name="connsiteY54" fmla="*/ 223961 h 956176"/>
                      <a:gd name="connsiteX55" fmla="*/ 771965 w 1126633"/>
                      <a:gd name="connsiteY55" fmla="*/ 200139 h 956176"/>
                      <a:gd name="connsiteX56" fmla="*/ 547701 w 1126633"/>
                      <a:gd name="connsiteY56" fmla="*/ 186281 h 9561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Lst>
                    <a:rect l="l" t="t" r="r" b="b"/>
                    <a:pathLst>
                      <a:path w="1126633" h="956176">
                        <a:moveTo>
                          <a:pt x="547701" y="186281"/>
                        </a:moveTo>
                        <a:cubicBezTo>
                          <a:pt x="519804" y="180086"/>
                          <a:pt x="477741" y="186983"/>
                          <a:pt x="477741" y="174849"/>
                        </a:cubicBezTo>
                        <a:cubicBezTo>
                          <a:pt x="477741" y="162778"/>
                          <a:pt x="452968" y="172103"/>
                          <a:pt x="452968" y="158244"/>
                        </a:cubicBezTo>
                        <a:cubicBezTo>
                          <a:pt x="452968" y="144385"/>
                          <a:pt x="402623" y="129568"/>
                          <a:pt x="399136" y="114688"/>
                        </a:cubicBezTo>
                        <a:cubicBezTo>
                          <a:pt x="395576" y="99807"/>
                          <a:pt x="393251" y="76688"/>
                          <a:pt x="384606" y="63915"/>
                        </a:cubicBezTo>
                        <a:cubicBezTo>
                          <a:pt x="375961" y="51142"/>
                          <a:pt x="372837" y="4137"/>
                          <a:pt x="351987" y="305"/>
                        </a:cubicBezTo>
                        <a:cubicBezTo>
                          <a:pt x="331137" y="-3463"/>
                          <a:pt x="337675" y="28789"/>
                          <a:pt x="330774" y="34856"/>
                        </a:cubicBezTo>
                        <a:cubicBezTo>
                          <a:pt x="323872" y="40923"/>
                          <a:pt x="319005" y="50439"/>
                          <a:pt x="324889" y="58359"/>
                        </a:cubicBezTo>
                        <a:cubicBezTo>
                          <a:pt x="330774" y="66278"/>
                          <a:pt x="332590" y="84416"/>
                          <a:pt x="325253" y="90866"/>
                        </a:cubicBezTo>
                        <a:cubicBezTo>
                          <a:pt x="317988" y="97253"/>
                          <a:pt x="320167" y="116795"/>
                          <a:pt x="316971" y="125098"/>
                        </a:cubicBezTo>
                        <a:cubicBezTo>
                          <a:pt x="313847" y="133400"/>
                          <a:pt x="60305" y="129249"/>
                          <a:pt x="28849" y="129249"/>
                        </a:cubicBezTo>
                        <a:cubicBezTo>
                          <a:pt x="-2608" y="129249"/>
                          <a:pt x="21003" y="156200"/>
                          <a:pt x="5238" y="169995"/>
                        </a:cubicBezTo>
                        <a:cubicBezTo>
                          <a:pt x="-10454" y="183854"/>
                          <a:pt x="14682" y="210422"/>
                          <a:pt x="8798" y="227346"/>
                        </a:cubicBezTo>
                        <a:cubicBezTo>
                          <a:pt x="2913" y="244270"/>
                          <a:pt x="-4933" y="259151"/>
                          <a:pt x="9960" y="272307"/>
                        </a:cubicBezTo>
                        <a:cubicBezTo>
                          <a:pt x="24853" y="285400"/>
                          <a:pt x="6037" y="301302"/>
                          <a:pt x="8798" y="320015"/>
                        </a:cubicBezTo>
                        <a:cubicBezTo>
                          <a:pt x="11558" y="338663"/>
                          <a:pt x="112975" y="313117"/>
                          <a:pt x="118060" y="327295"/>
                        </a:cubicBezTo>
                        <a:cubicBezTo>
                          <a:pt x="123146" y="341473"/>
                          <a:pt x="156564" y="330041"/>
                          <a:pt x="163248" y="340388"/>
                        </a:cubicBezTo>
                        <a:cubicBezTo>
                          <a:pt x="169931" y="350734"/>
                          <a:pt x="160487" y="359419"/>
                          <a:pt x="149081" y="383944"/>
                        </a:cubicBezTo>
                        <a:cubicBezTo>
                          <a:pt x="137675" y="408468"/>
                          <a:pt x="201170" y="441805"/>
                          <a:pt x="176179" y="454770"/>
                        </a:cubicBezTo>
                        <a:cubicBezTo>
                          <a:pt x="151188" y="467735"/>
                          <a:pt x="154167" y="483126"/>
                          <a:pt x="154167" y="495899"/>
                        </a:cubicBezTo>
                        <a:cubicBezTo>
                          <a:pt x="154167" y="508672"/>
                          <a:pt x="130193" y="505224"/>
                          <a:pt x="124671" y="530131"/>
                        </a:cubicBezTo>
                        <a:cubicBezTo>
                          <a:pt x="120966" y="546864"/>
                          <a:pt x="104257" y="559509"/>
                          <a:pt x="93723" y="566023"/>
                        </a:cubicBezTo>
                        <a:cubicBezTo>
                          <a:pt x="96339" y="567492"/>
                          <a:pt x="99027" y="568642"/>
                          <a:pt x="101933" y="569408"/>
                        </a:cubicBezTo>
                        <a:cubicBezTo>
                          <a:pt x="117407" y="573368"/>
                          <a:pt x="125543" y="579435"/>
                          <a:pt x="122274" y="601980"/>
                        </a:cubicBezTo>
                        <a:cubicBezTo>
                          <a:pt x="119005" y="624524"/>
                          <a:pt x="129975" y="637425"/>
                          <a:pt x="136513" y="651347"/>
                        </a:cubicBezTo>
                        <a:cubicBezTo>
                          <a:pt x="143051" y="665334"/>
                          <a:pt x="145449" y="697522"/>
                          <a:pt x="129176" y="697522"/>
                        </a:cubicBezTo>
                        <a:cubicBezTo>
                          <a:pt x="112903" y="697522"/>
                          <a:pt x="113702" y="707549"/>
                          <a:pt x="128376" y="714702"/>
                        </a:cubicBezTo>
                        <a:cubicBezTo>
                          <a:pt x="143051" y="721855"/>
                          <a:pt x="144286" y="743697"/>
                          <a:pt x="144286" y="764836"/>
                        </a:cubicBezTo>
                        <a:cubicBezTo>
                          <a:pt x="144286" y="785975"/>
                          <a:pt x="140218" y="796321"/>
                          <a:pt x="167098" y="796321"/>
                        </a:cubicBezTo>
                        <a:cubicBezTo>
                          <a:pt x="193978" y="796321"/>
                          <a:pt x="295830" y="799195"/>
                          <a:pt x="314138" y="799195"/>
                        </a:cubicBezTo>
                        <a:cubicBezTo>
                          <a:pt x="332445" y="799195"/>
                          <a:pt x="331646" y="802389"/>
                          <a:pt x="331646" y="802389"/>
                        </a:cubicBezTo>
                        <a:cubicBezTo>
                          <a:pt x="331646" y="827807"/>
                          <a:pt x="316971" y="812799"/>
                          <a:pt x="316971" y="850032"/>
                        </a:cubicBezTo>
                        <a:cubicBezTo>
                          <a:pt x="316971" y="887265"/>
                          <a:pt x="345521" y="902657"/>
                          <a:pt x="371529" y="909107"/>
                        </a:cubicBezTo>
                        <a:cubicBezTo>
                          <a:pt x="394268" y="914728"/>
                          <a:pt x="394341" y="926351"/>
                          <a:pt x="397828" y="942062"/>
                        </a:cubicBezTo>
                        <a:cubicBezTo>
                          <a:pt x="426524" y="946469"/>
                          <a:pt x="461395" y="927692"/>
                          <a:pt x="470476" y="911023"/>
                        </a:cubicBezTo>
                        <a:cubicBezTo>
                          <a:pt x="481155" y="891417"/>
                          <a:pt x="502223" y="893333"/>
                          <a:pt x="534624" y="886308"/>
                        </a:cubicBezTo>
                        <a:cubicBezTo>
                          <a:pt x="566953" y="879346"/>
                          <a:pt x="608507" y="914791"/>
                          <a:pt x="637857" y="921242"/>
                        </a:cubicBezTo>
                        <a:cubicBezTo>
                          <a:pt x="667207" y="927692"/>
                          <a:pt x="674544" y="920731"/>
                          <a:pt x="692852" y="911598"/>
                        </a:cubicBezTo>
                        <a:cubicBezTo>
                          <a:pt x="711159" y="902465"/>
                          <a:pt x="719731" y="923413"/>
                          <a:pt x="738620" y="923413"/>
                        </a:cubicBezTo>
                        <a:cubicBezTo>
                          <a:pt x="757581" y="923413"/>
                          <a:pt x="771021" y="884775"/>
                          <a:pt x="783226" y="884775"/>
                        </a:cubicBezTo>
                        <a:cubicBezTo>
                          <a:pt x="795431" y="884775"/>
                          <a:pt x="792380" y="900869"/>
                          <a:pt x="792380" y="914281"/>
                        </a:cubicBezTo>
                        <a:cubicBezTo>
                          <a:pt x="792380" y="927692"/>
                          <a:pt x="763684" y="923924"/>
                          <a:pt x="763684" y="937911"/>
                        </a:cubicBezTo>
                        <a:cubicBezTo>
                          <a:pt x="763684" y="951897"/>
                          <a:pt x="779594" y="956176"/>
                          <a:pt x="799717" y="956176"/>
                        </a:cubicBezTo>
                        <a:cubicBezTo>
                          <a:pt x="811195" y="956176"/>
                          <a:pt x="830665" y="956176"/>
                          <a:pt x="845267" y="956176"/>
                        </a:cubicBezTo>
                        <a:cubicBezTo>
                          <a:pt x="850135" y="935931"/>
                          <a:pt x="823836" y="908277"/>
                          <a:pt x="836332" y="884200"/>
                        </a:cubicBezTo>
                        <a:cubicBezTo>
                          <a:pt x="849190" y="859484"/>
                          <a:pt x="891907" y="826210"/>
                          <a:pt x="891907" y="809031"/>
                        </a:cubicBezTo>
                        <a:cubicBezTo>
                          <a:pt x="891907" y="791851"/>
                          <a:pt x="910868" y="784315"/>
                          <a:pt x="924890" y="766049"/>
                        </a:cubicBezTo>
                        <a:cubicBezTo>
                          <a:pt x="938911" y="747784"/>
                          <a:pt x="979230" y="766049"/>
                          <a:pt x="982282" y="732201"/>
                        </a:cubicBezTo>
                        <a:cubicBezTo>
                          <a:pt x="985333" y="698352"/>
                          <a:pt x="999426" y="689794"/>
                          <a:pt x="1018315" y="687112"/>
                        </a:cubicBezTo>
                        <a:cubicBezTo>
                          <a:pt x="1037276" y="684429"/>
                          <a:pt x="1046430" y="678490"/>
                          <a:pt x="1050062" y="652752"/>
                        </a:cubicBezTo>
                        <a:cubicBezTo>
                          <a:pt x="1053695" y="626951"/>
                          <a:pt x="1057981" y="618393"/>
                          <a:pt x="1062921" y="590484"/>
                        </a:cubicBezTo>
                        <a:cubicBezTo>
                          <a:pt x="1067788" y="562575"/>
                          <a:pt x="1092852" y="534602"/>
                          <a:pt x="1095903" y="503499"/>
                        </a:cubicBezTo>
                        <a:cubicBezTo>
                          <a:pt x="1096194" y="500817"/>
                          <a:pt x="1096702" y="498262"/>
                          <a:pt x="1097283" y="495772"/>
                        </a:cubicBezTo>
                        <a:cubicBezTo>
                          <a:pt x="1078758" y="462306"/>
                          <a:pt x="1079557" y="358014"/>
                          <a:pt x="1090382" y="322505"/>
                        </a:cubicBezTo>
                        <a:cubicBezTo>
                          <a:pt x="1099971" y="291147"/>
                          <a:pt x="1113993" y="254425"/>
                          <a:pt x="1126633" y="223961"/>
                        </a:cubicBezTo>
                        <a:cubicBezTo>
                          <a:pt x="1084788" y="221279"/>
                          <a:pt x="811486" y="203588"/>
                          <a:pt x="771965" y="200139"/>
                        </a:cubicBezTo>
                        <a:cubicBezTo>
                          <a:pt x="729248" y="196308"/>
                          <a:pt x="575598" y="192539"/>
                          <a:pt x="547701" y="186281"/>
                        </a:cubicBezTo>
                        <a:close/>
                      </a:path>
                    </a:pathLst>
                  </a:custGeom>
                  <a:solidFill>
                    <a:srgbClr val="00A0D7"/>
                  </a:solidFill>
                  <a:ln w="7260" cap="flat">
                    <a:noFill/>
                    <a:prstDash val="solid"/>
                    <a:miter/>
                  </a:ln>
                </xdr:spPr>
                <xdr:txBody>
                  <a:bodyPr rtlCol="0" anchor="ctr"/>
                  <a:lstStyle/>
                  <a:p>
                    <a:endParaRPr lang="pt-BR"/>
                  </a:p>
                </xdr:txBody>
              </xdr:sp>
              <xdr:sp macro="" textlink="">
                <xdr:nvSpPr>
                  <xdr:cNvPr id="90" name="Freeform: Shape 89">
                    <a:extLst>
                      <a:ext uri="{FF2B5EF4-FFF2-40B4-BE49-F238E27FC236}">
                        <a16:creationId xmlns:a16="http://schemas.microsoft.com/office/drawing/2014/main" id="{8752EDE9-7C3A-0640-63F0-C2548BD6D962}"/>
                      </a:ext>
                    </a:extLst>
                  </xdr:cNvPr>
                  <xdr:cNvSpPr/>
                </xdr:nvSpPr>
                <xdr:spPr>
                  <a:xfrm>
                    <a:off x="11536634" y="7736341"/>
                    <a:ext cx="1128739" cy="957723"/>
                  </a:xfrm>
                  <a:custGeom>
                    <a:avLst/>
                    <a:gdLst>
                      <a:gd name="connsiteX0" fmla="*/ 800799 w 1128739"/>
                      <a:gd name="connsiteY0" fmla="*/ 957723 h 957723"/>
                      <a:gd name="connsiteX1" fmla="*/ 763821 w 1128739"/>
                      <a:gd name="connsiteY1" fmla="*/ 938691 h 957723"/>
                      <a:gd name="connsiteX2" fmla="*/ 763821 w 1128739"/>
                      <a:gd name="connsiteY2" fmla="*/ 938691 h 957723"/>
                      <a:gd name="connsiteX3" fmla="*/ 792517 w 1128739"/>
                      <a:gd name="connsiteY3" fmla="*/ 915061 h 957723"/>
                      <a:gd name="connsiteX4" fmla="*/ 792517 w 1128739"/>
                      <a:gd name="connsiteY4" fmla="*/ 915061 h 957723"/>
                      <a:gd name="connsiteX5" fmla="*/ 792881 w 1128739"/>
                      <a:gd name="connsiteY5" fmla="*/ 901458 h 957723"/>
                      <a:gd name="connsiteX6" fmla="*/ 792881 w 1128739"/>
                      <a:gd name="connsiteY6" fmla="*/ 901458 h 957723"/>
                      <a:gd name="connsiteX7" fmla="*/ 784308 w 1128739"/>
                      <a:gd name="connsiteY7" fmla="*/ 886322 h 957723"/>
                      <a:gd name="connsiteX8" fmla="*/ 784308 w 1128739"/>
                      <a:gd name="connsiteY8" fmla="*/ 886322 h 957723"/>
                      <a:gd name="connsiteX9" fmla="*/ 739702 w 1128739"/>
                      <a:gd name="connsiteY9" fmla="*/ 924960 h 957723"/>
                      <a:gd name="connsiteX10" fmla="*/ 739702 w 1128739"/>
                      <a:gd name="connsiteY10" fmla="*/ 924960 h 957723"/>
                      <a:gd name="connsiteX11" fmla="*/ 702942 w 1128739"/>
                      <a:gd name="connsiteY11" fmla="*/ 910846 h 957723"/>
                      <a:gd name="connsiteX12" fmla="*/ 702942 w 1128739"/>
                      <a:gd name="connsiteY12" fmla="*/ 910846 h 957723"/>
                      <a:gd name="connsiteX13" fmla="*/ 694370 w 1128739"/>
                      <a:gd name="connsiteY13" fmla="*/ 913017 h 957723"/>
                      <a:gd name="connsiteX14" fmla="*/ 694370 w 1128739"/>
                      <a:gd name="connsiteY14" fmla="*/ 913017 h 957723"/>
                      <a:gd name="connsiteX15" fmla="*/ 658554 w 1128739"/>
                      <a:gd name="connsiteY15" fmla="*/ 925279 h 957723"/>
                      <a:gd name="connsiteX16" fmla="*/ 658554 w 1128739"/>
                      <a:gd name="connsiteY16" fmla="*/ 925279 h 957723"/>
                      <a:gd name="connsiteX17" fmla="*/ 638722 w 1128739"/>
                      <a:gd name="connsiteY17" fmla="*/ 922789 h 957723"/>
                      <a:gd name="connsiteX18" fmla="*/ 638722 w 1128739"/>
                      <a:gd name="connsiteY18" fmla="*/ 922789 h 957723"/>
                      <a:gd name="connsiteX19" fmla="*/ 544570 w 1128739"/>
                      <a:gd name="connsiteY19" fmla="*/ 887024 h 957723"/>
                      <a:gd name="connsiteX20" fmla="*/ 544570 w 1128739"/>
                      <a:gd name="connsiteY20" fmla="*/ 887024 h 957723"/>
                      <a:gd name="connsiteX21" fmla="*/ 535924 w 1128739"/>
                      <a:gd name="connsiteY21" fmla="*/ 887918 h 957723"/>
                      <a:gd name="connsiteX22" fmla="*/ 535924 w 1128739"/>
                      <a:gd name="connsiteY22" fmla="*/ 887918 h 957723"/>
                      <a:gd name="connsiteX23" fmla="*/ 472357 w 1128739"/>
                      <a:gd name="connsiteY23" fmla="*/ 912187 h 957723"/>
                      <a:gd name="connsiteX24" fmla="*/ 472357 w 1128739"/>
                      <a:gd name="connsiteY24" fmla="*/ 912187 h 957723"/>
                      <a:gd name="connsiteX25" fmla="*/ 407701 w 1128739"/>
                      <a:gd name="connsiteY25" fmla="*/ 944311 h 957723"/>
                      <a:gd name="connsiteX26" fmla="*/ 407701 w 1128739"/>
                      <a:gd name="connsiteY26" fmla="*/ 944311 h 957723"/>
                      <a:gd name="connsiteX27" fmla="*/ 398692 w 1128739"/>
                      <a:gd name="connsiteY27" fmla="*/ 943673 h 957723"/>
                      <a:gd name="connsiteX28" fmla="*/ 398692 w 1128739"/>
                      <a:gd name="connsiteY28" fmla="*/ 943673 h 957723"/>
                      <a:gd name="connsiteX29" fmla="*/ 397966 w 1128739"/>
                      <a:gd name="connsiteY29" fmla="*/ 943034 h 957723"/>
                      <a:gd name="connsiteX30" fmla="*/ 372321 w 1128739"/>
                      <a:gd name="connsiteY30" fmla="*/ 910654 h 957723"/>
                      <a:gd name="connsiteX31" fmla="*/ 372321 w 1128739"/>
                      <a:gd name="connsiteY31" fmla="*/ 910654 h 957723"/>
                      <a:gd name="connsiteX32" fmla="*/ 317109 w 1128739"/>
                      <a:gd name="connsiteY32" fmla="*/ 850813 h 957723"/>
                      <a:gd name="connsiteX33" fmla="*/ 317109 w 1128739"/>
                      <a:gd name="connsiteY33" fmla="*/ 850813 h 957723"/>
                      <a:gd name="connsiteX34" fmla="*/ 331784 w 1128739"/>
                      <a:gd name="connsiteY34" fmla="*/ 803233 h 957723"/>
                      <a:gd name="connsiteX35" fmla="*/ 331784 w 1128739"/>
                      <a:gd name="connsiteY35" fmla="*/ 803233 h 957723"/>
                      <a:gd name="connsiteX36" fmla="*/ 331784 w 1128739"/>
                      <a:gd name="connsiteY36" fmla="*/ 803169 h 957723"/>
                      <a:gd name="connsiteX37" fmla="*/ 331638 w 1128739"/>
                      <a:gd name="connsiteY37" fmla="*/ 803041 h 957723"/>
                      <a:gd name="connsiteX38" fmla="*/ 331638 w 1128739"/>
                      <a:gd name="connsiteY38" fmla="*/ 803041 h 957723"/>
                      <a:gd name="connsiteX39" fmla="*/ 329895 w 1128739"/>
                      <a:gd name="connsiteY39" fmla="*/ 802211 h 957723"/>
                      <a:gd name="connsiteX40" fmla="*/ 329895 w 1128739"/>
                      <a:gd name="connsiteY40" fmla="*/ 802211 h 957723"/>
                      <a:gd name="connsiteX41" fmla="*/ 315147 w 1128739"/>
                      <a:gd name="connsiteY41" fmla="*/ 800870 h 957723"/>
                      <a:gd name="connsiteX42" fmla="*/ 315147 w 1128739"/>
                      <a:gd name="connsiteY42" fmla="*/ 800870 h 957723"/>
                      <a:gd name="connsiteX43" fmla="*/ 168108 w 1128739"/>
                      <a:gd name="connsiteY43" fmla="*/ 797996 h 957723"/>
                      <a:gd name="connsiteX44" fmla="*/ 168108 w 1128739"/>
                      <a:gd name="connsiteY44" fmla="*/ 797996 h 957723"/>
                      <a:gd name="connsiteX45" fmla="*/ 148202 w 1128739"/>
                      <a:gd name="connsiteY45" fmla="*/ 793142 h 957723"/>
                      <a:gd name="connsiteX46" fmla="*/ 148202 w 1128739"/>
                      <a:gd name="connsiteY46" fmla="*/ 793142 h 957723"/>
                      <a:gd name="connsiteX47" fmla="*/ 144206 w 1128739"/>
                      <a:gd name="connsiteY47" fmla="*/ 778709 h 957723"/>
                      <a:gd name="connsiteX48" fmla="*/ 144206 w 1128739"/>
                      <a:gd name="connsiteY48" fmla="*/ 778709 h 957723"/>
                      <a:gd name="connsiteX49" fmla="*/ 144424 w 1128739"/>
                      <a:gd name="connsiteY49" fmla="*/ 765680 h 957723"/>
                      <a:gd name="connsiteX50" fmla="*/ 144424 w 1128739"/>
                      <a:gd name="connsiteY50" fmla="*/ 765680 h 957723"/>
                      <a:gd name="connsiteX51" fmla="*/ 129023 w 1128739"/>
                      <a:gd name="connsiteY51" fmla="*/ 716249 h 957723"/>
                      <a:gd name="connsiteX52" fmla="*/ 129023 w 1128739"/>
                      <a:gd name="connsiteY52" fmla="*/ 716249 h 957723"/>
                      <a:gd name="connsiteX53" fmla="*/ 117327 w 1128739"/>
                      <a:gd name="connsiteY53" fmla="*/ 704306 h 957723"/>
                      <a:gd name="connsiteX54" fmla="*/ 117327 w 1128739"/>
                      <a:gd name="connsiteY54" fmla="*/ 704306 h 957723"/>
                      <a:gd name="connsiteX55" fmla="*/ 130258 w 1128739"/>
                      <a:gd name="connsiteY55" fmla="*/ 697600 h 957723"/>
                      <a:gd name="connsiteX56" fmla="*/ 130258 w 1128739"/>
                      <a:gd name="connsiteY56" fmla="*/ 697600 h 957723"/>
                      <a:gd name="connsiteX57" fmla="*/ 141664 w 1128739"/>
                      <a:gd name="connsiteY57" fmla="*/ 677227 h 957723"/>
                      <a:gd name="connsiteX58" fmla="*/ 141664 w 1128739"/>
                      <a:gd name="connsiteY58" fmla="*/ 677227 h 957723"/>
                      <a:gd name="connsiteX59" fmla="*/ 136724 w 1128739"/>
                      <a:gd name="connsiteY59" fmla="*/ 652511 h 957723"/>
                      <a:gd name="connsiteX60" fmla="*/ 136724 w 1128739"/>
                      <a:gd name="connsiteY60" fmla="*/ 652511 h 957723"/>
                      <a:gd name="connsiteX61" fmla="*/ 121831 w 1128739"/>
                      <a:gd name="connsiteY61" fmla="*/ 610807 h 957723"/>
                      <a:gd name="connsiteX62" fmla="*/ 121831 w 1128739"/>
                      <a:gd name="connsiteY62" fmla="*/ 610807 h 957723"/>
                      <a:gd name="connsiteX63" fmla="*/ 122412 w 1128739"/>
                      <a:gd name="connsiteY63" fmla="*/ 602696 h 957723"/>
                      <a:gd name="connsiteX64" fmla="*/ 122412 w 1128739"/>
                      <a:gd name="connsiteY64" fmla="*/ 602696 h 957723"/>
                      <a:gd name="connsiteX65" fmla="*/ 123138 w 1128739"/>
                      <a:gd name="connsiteY65" fmla="*/ 593883 h 957723"/>
                      <a:gd name="connsiteX66" fmla="*/ 123138 w 1128739"/>
                      <a:gd name="connsiteY66" fmla="*/ 593883 h 957723"/>
                      <a:gd name="connsiteX67" fmla="*/ 102724 w 1128739"/>
                      <a:gd name="connsiteY67" fmla="*/ 570955 h 957723"/>
                      <a:gd name="connsiteX68" fmla="*/ 102724 w 1128739"/>
                      <a:gd name="connsiteY68" fmla="*/ 570955 h 957723"/>
                      <a:gd name="connsiteX69" fmla="*/ 94224 w 1128739"/>
                      <a:gd name="connsiteY69" fmla="*/ 567506 h 957723"/>
                      <a:gd name="connsiteX70" fmla="*/ 94224 w 1128739"/>
                      <a:gd name="connsiteY70" fmla="*/ 567506 h 957723"/>
                      <a:gd name="connsiteX71" fmla="*/ 93789 w 1128739"/>
                      <a:gd name="connsiteY71" fmla="*/ 566868 h 957723"/>
                      <a:gd name="connsiteX72" fmla="*/ 93789 w 1128739"/>
                      <a:gd name="connsiteY72" fmla="*/ 566868 h 957723"/>
                      <a:gd name="connsiteX73" fmla="*/ 94152 w 1128739"/>
                      <a:gd name="connsiteY73" fmla="*/ 566165 h 957723"/>
                      <a:gd name="connsiteX74" fmla="*/ 94152 w 1128739"/>
                      <a:gd name="connsiteY74" fmla="*/ 566165 h 957723"/>
                      <a:gd name="connsiteX75" fmla="*/ 124737 w 1128739"/>
                      <a:gd name="connsiteY75" fmla="*/ 530784 h 957723"/>
                      <a:gd name="connsiteX76" fmla="*/ 124737 w 1128739"/>
                      <a:gd name="connsiteY76" fmla="*/ 530784 h 957723"/>
                      <a:gd name="connsiteX77" fmla="*/ 154232 w 1128739"/>
                      <a:gd name="connsiteY77" fmla="*/ 496744 h 957723"/>
                      <a:gd name="connsiteX78" fmla="*/ 154232 w 1128739"/>
                      <a:gd name="connsiteY78" fmla="*/ 496744 h 957723"/>
                      <a:gd name="connsiteX79" fmla="*/ 154086 w 1128739"/>
                      <a:gd name="connsiteY79" fmla="*/ 489144 h 957723"/>
                      <a:gd name="connsiteX80" fmla="*/ 154086 w 1128739"/>
                      <a:gd name="connsiteY80" fmla="*/ 489144 h 957723"/>
                      <a:gd name="connsiteX81" fmla="*/ 176607 w 1128739"/>
                      <a:gd name="connsiteY81" fmla="*/ 454912 h 957723"/>
                      <a:gd name="connsiteX82" fmla="*/ 176607 w 1128739"/>
                      <a:gd name="connsiteY82" fmla="*/ 454912 h 957723"/>
                      <a:gd name="connsiteX83" fmla="*/ 181983 w 1128739"/>
                      <a:gd name="connsiteY83" fmla="*/ 447504 h 957723"/>
                      <a:gd name="connsiteX84" fmla="*/ 181983 w 1128739"/>
                      <a:gd name="connsiteY84" fmla="*/ 447504 h 957723"/>
                      <a:gd name="connsiteX85" fmla="*/ 147621 w 1128739"/>
                      <a:gd name="connsiteY85" fmla="*/ 391047 h 957723"/>
                      <a:gd name="connsiteX86" fmla="*/ 147621 w 1128739"/>
                      <a:gd name="connsiteY86" fmla="*/ 391047 h 957723"/>
                      <a:gd name="connsiteX87" fmla="*/ 149074 w 1128739"/>
                      <a:gd name="connsiteY87" fmla="*/ 384405 h 957723"/>
                      <a:gd name="connsiteX88" fmla="*/ 149074 w 1128739"/>
                      <a:gd name="connsiteY88" fmla="*/ 384405 h 957723"/>
                      <a:gd name="connsiteX89" fmla="*/ 165420 w 1128739"/>
                      <a:gd name="connsiteY89" fmla="*/ 348257 h 957723"/>
                      <a:gd name="connsiteX90" fmla="*/ 165420 w 1128739"/>
                      <a:gd name="connsiteY90" fmla="*/ 348257 h 957723"/>
                      <a:gd name="connsiteX91" fmla="*/ 163313 w 1128739"/>
                      <a:gd name="connsiteY91" fmla="*/ 341551 h 957723"/>
                      <a:gd name="connsiteX92" fmla="*/ 163313 w 1128739"/>
                      <a:gd name="connsiteY92" fmla="*/ 341551 h 957723"/>
                      <a:gd name="connsiteX93" fmla="*/ 118053 w 1128739"/>
                      <a:gd name="connsiteY93" fmla="*/ 328267 h 957723"/>
                      <a:gd name="connsiteX94" fmla="*/ 118053 w 1128739"/>
                      <a:gd name="connsiteY94" fmla="*/ 328267 h 957723"/>
                      <a:gd name="connsiteX95" fmla="*/ 101489 w 1128739"/>
                      <a:gd name="connsiteY95" fmla="*/ 324308 h 957723"/>
                      <a:gd name="connsiteX96" fmla="*/ 101489 w 1128739"/>
                      <a:gd name="connsiteY96" fmla="*/ 324308 h 957723"/>
                      <a:gd name="connsiteX97" fmla="*/ 32401 w 1128739"/>
                      <a:gd name="connsiteY97" fmla="*/ 328650 h 957723"/>
                      <a:gd name="connsiteX98" fmla="*/ 32401 w 1128739"/>
                      <a:gd name="connsiteY98" fmla="*/ 328650 h 957723"/>
                      <a:gd name="connsiteX99" fmla="*/ 8790 w 1128739"/>
                      <a:gd name="connsiteY99" fmla="*/ 320859 h 957723"/>
                      <a:gd name="connsiteX100" fmla="*/ 8790 w 1128739"/>
                      <a:gd name="connsiteY100" fmla="*/ 320859 h 957723"/>
                      <a:gd name="connsiteX101" fmla="*/ 8500 w 1128739"/>
                      <a:gd name="connsiteY101" fmla="*/ 316835 h 957723"/>
                      <a:gd name="connsiteX102" fmla="*/ 8500 w 1128739"/>
                      <a:gd name="connsiteY102" fmla="*/ 316835 h 957723"/>
                      <a:gd name="connsiteX103" fmla="*/ 15765 w 1128739"/>
                      <a:gd name="connsiteY103" fmla="*/ 285158 h 957723"/>
                      <a:gd name="connsiteX104" fmla="*/ 15765 w 1128739"/>
                      <a:gd name="connsiteY104" fmla="*/ 285158 h 957723"/>
                      <a:gd name="connsiteX105" fmla="*/ 10243 w 1128739"/>
                      <a:gd name="connsiteY105" fmla="*/ 273599 h 957723"/>
                      <a:gd name="connsiteX106" fmla="*/ 10243 w 1128739"/>
                      <a:gd name="connsiteY106" fmla="*/ 273599 h 957723"/>
                      <a:gd name="connsiteX107" fmla="*/ 1380 w 1128739"/>
                      <a:gd name="connsiteY107" fmla="*/ 255269 h 957723"/>
                      <a:gd name="connsiteX108" fmla="*/ 1380 w 1128739"/>
                      <a:gd name="connsiteY108" fmla="*/ 255269 h 957723"/>
                      <a:gd name="connsiteX109" fmla="*/ 8863 w 1128739"/>
                      <a:gd name="connsiteY109" fmla="*/ 227871 h 957723"/>
                      <a:gd name="connsiteX110" fmla="*/ 8863 w 1128739"/>
                      <a:gd name="connsiteY110" fmla="*/ 227871 h 957723"/>
                      <a:gd name="connsiteX111" fmla="*/ 9735 w 1128739"/>
                      <a:gd name="connsiteY111" fmla="*/ 222251 h 957723"/>
                      <a:gd name="connsiteX112" fmla="*/ 9735 w 1128739"/>
                      <a:gd name="connsiteY112" fmla="*/ 222251 h 957723"/>
                      <a:gd name="connsiteX113" fmla="*/ 0 w 1128739"/>
                      <a:gd name="connsiteY113" fmla="*/ 182910 h 957723"/>
                      <a:gd name="connsiteX114" fmla="*/ 0 w 1128739"/>
                      <a:gd name="connsiteY114" fmla="*/ 182910 h 957723"/>
                      <a:gd name="connsiteX115" fmla="*/ 5521 w 1128739"/>
                      <a:gd name="connsiteY115" fmla="*/ 170201 h 957723"/>
                      <a:gd name="connsiteX116" fmla="*/ 5521 w 1128739"/>
                      <a:gd name="connsiteY116" fmla="*/ 170201 h 957723"/>
                      <a:gd name="connsiteX117" fmla="*/ 11333 w 1128739"/>
                      <a:gd name="connsiteY117" fmla="*/ 154043 h 957723"/>
                      <a:gd name="connsiteX118" fmla="*/ 11333 w 1128739"/>
                      <a:gd name="connsiteY118" fmla="*/ 154043 h 957723"/>
                      <a:gd name="connsiteX119" fmla="*/ 11115 w 1128739"/>
                      <a:gd name="connsiteY119" fmla="*/ 145230 h 957723"/>
                      <a:gd name="connsiteX120" fmla="*/ 11115 w 1128739"/>
                      <a:gd name="connsiteY120" fmla="*/ 145230 h 957723"/>
                      <a:gd name="connsiteX121" fmla="*/ 14239 w 1128739"/>
                      <a:gd name="connsiteY121" fmla="*/ 133925 h 957723"/>
                      <a:gd name="connsiteX122" fmla="*/ 14239 w 1128739"/>
                      <a:gd name="connsiteY122" fmla="*/ 133925 h 957723"/>
                      <a:gd name="connsiteX123" fmla="*/ 29713 w 1128739"/>
                      <a:gd name="connsiteY123" fmla="*/ 129199 h 957723"/>
                      <a:gd name="connsiteX124" fmla="*/ 29713 w 1128739"/>
                      <a:gd name="connsiteY124" fmla="*/ 129199 h 957723"/>
                      <a:gd name="connsiteX125" fmla="*/ 184235 w 1128739"/>
                      <a:gd name="connsiteY125" fmla="*/ 130221 h 957723"/>
                      <a:gd name="connsiteX126" fmla="*/ 184235 w 1128739"/>
                      <a:gd name="connsiteY126" fmla="*/ 130221 h 957723"/>
                      <a:gd name="connsiteX127" fmla="*/ 316455 w 1128739"/>
                      <a:gd name="connsiteY127" fmla="*/ 125878 h 957723"/>
                      <a:gd name="connsiteX128" fmla="*/ 316455 w 1128739"/>
                      <a:gd name="connsiteY128" fmla="*/ 125878 h 957723"/>
                      <a:gd name="connsiteX129" fmla="*/ 316963 w 1128739"/>
                      <a:gd name="connsiteY129" fmla="*/ 125623 h 957723"/>
                      <a:gd name="connsiteX130" fmla="*/ 316963 w 1128739"/>
                      <a:gd name="connsiteY130" fmla="*/ 125623 h 957723"/>
                      <a:gd name="connsiteX131" fmla="*/ 325463 w 1128739"/>
                      <a:gd name="connsiteY131" fmla="*/ 91072 h 957723"/>
                      <a:gd name="connsiteX132" fmla="*/ 325463 w 1128739"/>
                      <a:gd name="connsiteY132" fmla="*/ 91072 h 957723"/>
                      <a:gd name="connsiteX133" fmla="*/ 329967 w 1128739"/>
                      <a:gd name="connsiteY133" fmla="*/ 77469 h 957723"/>
                      <a:gd name="connsiteX134" fmla="*/ 329967 w 1128739"/>
                      <a:gd name="connsiteY134" fmla="*/ 77469 h 957723"/>
                      <a:gd name="connsiteX135" fmla="*/ 324955 w 1128739"/>
                      <a:gd name="connsiteY135" fmla="*/ 59586 h 957723"/>
                      <a:gd name="connsiteX136" fmla="*/ 324955 w 1128739"/>
                      <a:gd name="connsiteY136" fmla="*/ 59586 h 957723"/>
                      <a:gd name="connsiteX137" fmla="*/ 322194 w 1128739"/>
                      <a:gd name="connsiteY137" fmla="*/ 51412 h 957723"/>
                      <a:gd name="connsiteX138" fmla="*/ 322194 w 1128739"/>
                      <a:gd name="connsiteY138" fmla="*/ 51412 h 957723"/>
                      <a:gd name="connsiteX139" fmla="*/ 330984 w 1128739"/>
                      <a:gd name="connsiteY139" fmla="*/ 35126 h 957723"/>
                      <a:gd name="connsiteX140" fmla="*/ 330984 w 1128739"/>
                      <a:gd name="connsiteY140" fmla="*/ 35126 h 957723"/>
                      <a:gd name="connsiteX141" fmla="*/ 349655 w 1128739"/>
                      <a:gd name="connsiteY141" fmla="*/ 0 h 957723"/>
                      <a:gd name="connsiteX142" fmla="*/ 349655 w 1128739"/>
                      <a:gd name="connsiteY142" fmla="*/ 0 h 957723"/>
                      <a:gd name="connsiteX143" fmla="*/ 353069 w 1128739"/>
                      <a:gd name="connsiteY143" fmla="*/ 319 h 957723"/>
                      <a:gd name="connsiteX144" fmla="*/ 353069 w 1128739"/>
                      <a:gd name="connsiteY144" fmla="*/ 319 h 957723"/>
                      <a:gd name="connsiteX145" fmla="*/ 386270 w 1128739"/>
                      <a:gd name="connsiteY145" fmla="*/ 64312 h 957723"/>
                      <a:gd name="connsiteX146" fmla="*/ 386270 w 1128739"/>
                      <a:gd name="connsiteY146" fmla="*/ 64312 h 957723"/>
                      <a:gd name="connsiteX147" fmla="*/ 400944 w 1128739"/>
                      <a:gd name="connsiteY147" fmla="*/ 115341 h 957723"/>
                      <a:gd name="connsiteX148" fmla="*/ 400944 w 1128739"/>
                      <a:gd name="connsiteY148" fmla="*/ 115341 h 957723"/>
                      <a:gd name="connsiteX149" fmla="*/ 454849 w 1128739"/>
                      <a:gd name="connsiteY149" fmla="*/ 159024 h 957723"/>
                      <a:gd name="connsiteX150" fmla="*/ 454849 w 1128739"/>
                      <a:gd name="connsiteY150" fmla="*/ 159024 h 957723"/>
                      <a:gd name="connsiteX151" fmla="*/ 466473 w 1128739"/>
                      <a:gd name="connsiteY151" fmla="*/ 167199 h 957723"/>
                      <a:gd name="connsiteX152" fmla="*/ 466473 w 1128739"/>
                      <a:gd name="connsiteY152" fmla="*/ 167199 h 957723"/>
                      <a:gd name="connsiteX153" fmla="*/ 479622 w 1128739"/>
                      <a:gd name="connsiteY153" fmla="*/ 175629 h 957723"/>
                      <a:gd name="connsiteX154" fmla="*/ 479622 w 1128739"/>
                      <a:gd name="connsiteY154" fmla="*/ 175629 h 957723"/>
                      <a:gd name="connsiteX155" fmla="*/ 548929 w 1128739"/>
                      <a:gd name="connsiteY155" fmla="*/ 186231 h 957723"/>
                      <a:gd name="connsiteX156" fmla="*/ 548929 w 1128739"/>
                      <a:gd name="connsiteY156" fmla="*/ 186231 h 957723"/>
                      <a:gd name="connsiteX157" fmla="*/ 548711 w 1128739"/>
                      <a:gd name="connsiteY157" fmla="*/ 186997 h 957723"/>
                      <a:gd name="connsiteX158" fmla="*/ 548493 w 1128739"/>
                      <a:gd name="connsiteY158" fmla="*/ 187764 h 957723"/>
                      <a:gd name="connsiteX159" fmla="*/ 477806 w 1128739"/>
                      <a:gd name="connsiteY159" fmla="*/ 175566 h 957723"/>
                      <a:gd name="connsiteX160" fmla="*/ 477806 w 1128739"/>
                      <a:gd name="connsiteY160" fmla="*/ 175566 h 957723"/>
                      <a:gd name="connsiteX161" fmla="*/ 466182 w 1128739"/>
                      <a:gd name="connsiteY161" fmla="*/ 168732 h 957723"/>
                      <a:gd name="connsiteX162" fmla="*/ 466182 w 1128739"/>
                      <a:gd name="connsiteY162" fmla="*/ 168732 h 957723"/>
                      <a:gd name="connsiteX163" fmla="*/ 453033 w 1128739"/>
                      <a:gd name="connsiteY163" fmla="*/ 159024 h 957723"/>
                      <a:gd name="connsiteX164" fmla="*/ 453033 w 1128739"/>
                      <a:gd name="connsiteY164" fmla="*/ 159024 h 957723"/>
                      <a:gd name="connsiteX165" fmla="*/ 399201 w 1128739"/>
                      <a:gd name="connsiteY165" fmla="*/ 115660 h 957723"/>
                      <a:gd name="connsiteX166" fmla="*/ 399201 w 1128739"/>
                      <a:gd name="connsiteY166" fmla="*/ 115660 h 957723"/>
                      <a:gd name="connsiteX167" fmla="*/ 384744 w 1128739"/>
                      <a:gd name="connsiteY167" fmla="*/ 65079 h 957723"/>
                      <a:gd name="connsiteX168" fmla="*/ 384744 w 1128739"/>
                      <a:gd name="connsiteY168" fmla="*/ 65079 h 957723"/>
                      <a:gd name="connsiteX169" fmla="*/ 352706 w 1128739"/>
                      <a:gd name="connsiteY169" fmla="*/ 1852 h 957723"/>
                      <a:gd name="connsiteX170" fmla="*/ 352706 w 1128739"/>
                      <a:gd name="connsiteY170" fmla="*/ 1852 h 957723"/>
                      <a:gd name="connsiteX171" fmla="*/ 349655 w 1128739"/>
                      <a:gd name="connsiteY171" fmla="*/ 1533 h 957723"/>
                      <a:gd name="connsiteX172" fmla="*/ 349655 w 1128739"/>
                      <a:gd name="connsiteY172" fmla="*/ 1533 h 957723"/>
                      <a:gd name="connsiteX173" fmla="*/ 332292 w 1128739"/>
                      <a:gd name="connsiteY173" fmla="*/ 36148 h 957723"/>
                      <a:gd name="connsiteX174" fmla="*/ 332292 w 1128739"/>
                      <a:gd name="connsiteY174" fmla="*/ 36148 h 957723"/>
                      <a:gd name="connsiteX175" fmla="*/ 324010 w 1128739"/>
                      <a:gd name="connsiteY175" fmla="*/ 51348 h 957723"/>
                      <a:gd name="connsiteX176" fmla="*/ 324010 w 1128739"/>
                      <a:gd name="connsiteY176" fmla="*/ 51348 h 957723"/>
                      <a:gd name="connsiteX177" fmla="*/ 326480 w 1128739"/>
                      <a:gd name="connsiteY177" fmla="*/ 58692 h 957723"/>
                      <a:gd name="connsiteX178" fmla="*/ 326480 w 1128739"/>
                      <a:gd name="connsiteY178" fmla="*/ 58692 h 957723"/>
                      <a:gd name="connsiteX179" fmla="*/ 331784 w 1128739"/>
                      <a:gd name="connsiteY179" fmla="*/ 77469 h 957723"/>
                      <a:gd name="connsiteX180" fmla="*/ 331784 w 1128739"/>
                      <a:gd name="connsiteY180" fmla="*/ 77469 h 957723"/>
                      <a:gd name="connsiteX181" fmla="*/ 326771 w 1128739"/>
                      <a:gd name="connsiteY181" fmla="*/ 92221 h 957723"/>
                      <a:gd name="connsiteX182" fmla="*/ 326771 w 1128739"/>
                      <a:gd name="connsiteY182" fmla="*/ 92221 h 957723"/>
                      <a:gd name="connsiteX183" fmla="*/ 318707 w 1128739"/>
                      <a:gd name="connsiteY183" fmla="*/ 126134 h 957723"/>
                      <a:gd name="connsiteX184" fmla="*/ 318707 w 1128739"/>
                      <a:gd name="connsiteY184" fmla="*/ 126134 h 957723"/>
                      <a:gd name="connsiteX185" fmla="*/ 305921 w 1128739"/>
                      <a:gd name="connsiteY185" fmla="*/ 129263 h 957723"/>
                      <a:gd name="connsiteX186" fmla="*/ 305921 w 1128739"/>
                      <a:gd name="connsiteY186" fmla="*/ 129263 h 957723"/>
                      <a:gd name="connsiteX187" fmla="*/ 275917 w 1128739"/>
                      <a:gd name="connsiteY187" fmla="*/ 130860 h 957723"/>
                      <a:gd name="connsiteX188" fmla="*/ 275917 w 1128739"/>
                      <a:gd name="connsiteY188" fmla="*/ 130860 h 957723"/>
                      <a:gd name="connsiteX189" fmla="*/ 184235 w 1128739"/>
                      <a:gd name="connsiteY189" fmla="*/ 131882 h 957723"/>
                      <a:gd name="connsiteX190" fmla="*/ 184235 w 1128739"/>
                      <a:gd name="connsiteY190" fmla="*/ 131882 h 957723"/>
                      <a:gd name="connsiteX191" fmla="*/ 29713 w 1128739"/>
                      <a:gd name="connsiteY191" fmla="*/ 130860 h 957723"/>
                      <a:gd name="connsiteX192" fmla="*/ 29713 w 1128739"/>
                      <a:gd name="connsiteY192" fmla="*/ 130860 h 957723"/>
                      <a:gd name="connsiteX193" fmla="*/ 12931 w 1128739"/>
                      <a:gd name="connsiteY193" fmla="*/ 145293 h 957723"/>
                      <a:gd name="connsiteX194" fmla="*/ 12931 w 1128739"/>
                      <a:gd name="connsiteY194" fmla="*/ 145293 h 957723"/>
                      <a:gd name="connsiteX195" fmla="*/ 13149 w 1128739"/>
                      <a:gd name="connsiteY195" fmla="*/ 154107 h 957723"/>
                      <a:gd name="connsiteX196" fmla="*/ 13149 w 1128739"/>
                      <a:gd name="connsiteY196" fmla="*/ 154107 h 957723"/>
                      <a:gd name="connsiteX197" fmla="*/ 6756 w 1128739"/>
                      <a:gd name="connsiteY197" fmla="*/ 171414 h 957723"/>
                      <a:gd name="connsiteX198" fmla="*/ 6756 w 1128739"/>
                      <a:gd name="connsiteY198" fmla="*/ 171414 h 957723"/>
                      <a:gd name="connsiteX199" fmla="*/ 1743 w 1128739"/>
                      <a:gd name="connsiteY199" fmla="*/ 182974 h 957723"/>
                      <a:gd name="connsiteX200" fmla="*/ 1743 w 1128739"/>
                      <a:gd name="connsiteY200" fmla="*/ 182974 h 957723"/>
                      <a:gd name="connsiteX201" fmla="*/ 11478 w 1128739"/>
                      <a:gd name="connsiteY201" fmla="*/ 222315 h 957723"/>
                      <a:gd name="connsiteX202" fmla="*/ 11478 w 1128739"/>
                      <a:gd name="connsiteY202" fmla="*/ 222315 h 957723"/>
                      <a:gd name="connsiteX203" fmla="*/ 10534 w 1128739"/>
                      <a:gd name="connsiteY203" fmla="*/ 228382 h 957723"/>
                      <a:gd name="connsiteX204" fmla="*/ 10534 w 1128739"/>
                      <a:gd name="connsiteY204" fmla="*/ 228382 h 957723"/>
                      <a:gd name="connsiteX205" fmla="*/ 3196 w 1128739"/>
                      <a:gd name="connsiteY205" fmla="*/ 255333 h 957723"/>
                      <a:gd name="connsiteX206" fmla="*/ 3196 w 1128739"/>
                      <a:gd name="connsiteY206" fmla="*/ 255333 h 957723"/>
                      <a:gd name="connsiteX207" fmla="*/ 11551 w 1128739"/>
                      <a:gd name="connsiteY207" fmla="*/ 272513 h 957723"/>
                      <a:gd name="connsiteX208" fmla="*/ 11551 w 1128739"/>
                      <a:gd name="connsiteY208" fmla="*/ 272513 h 957723"/>
                      <a:gd name="connsiteX209" fmla="*/ 17653 w 1128739"/>
                      <a:gd name="connsiteY209" fmla="*/ 285158 h 957723"/>
                      <a:gd name="connsiteX210" fmla="*/ 17653 w 1128739"/>
                      <a:gd name="connsiteY210" fmla="*/ 285158 h 957723"/>
                      <a:gd name="connsiteX211" fmla="*/ 10389 w 1128739"/>
                      <a:gd name="connsiteY211" fmla="*/ 316835 h 957723"/>
                      <a:gd name="connsiteX212" fmla="*/ 10389 w 1128739"/>
                      <a:gd name="connsiteY212" fmla="*/ 316835 h 957723"/>
                      <a:gd name="connsiteX213" fmla="*/ 10679 w 1128739"/>
                      <a:gd name="connsiteY213" fmla="*/ 320667 h 957723"/>
                      <a:gd name="connsiteX214" fmla="*/ 10679 w 1128739"/>
                      <a:gd name="connsiteY214" fmla="*/ 320667 h 957723"/>
                      <a:gd name="connsiteX215" fmla="*/ 32474 w 1128739"/>
                      <a:gd name="connsiteY215" fmla="*/ 327118 h 957723"/>
                      <a:gd name="connsiteX216" fmla="*/ 32474 w 1128739"/>
                      <a:gd name="connsiteY216" fmla="*/ 327118 h 957723"/>
                      <a:gd name="connsiteX217" fmla="*/ 101562 w 1128739"/>
                      <a:gd name="connsiteY217" fmla="*/ 322711 h 957723"/>
                      <a:gd name="connsiteX218" fmla="*/ 101562 w 1128739"/>
                      <a:gd name="connsiteY218" fmla="*/ 322711 h 957723"/>
                      <a:gd name="connsiteX219" fmla="*/ 119869 w 1128739"/>
                      <a:gd name="connsiteY219" fmla="*/ 327820 h 957723"/>
                      <a:gd name="connsiteX220" fmla="*/ 119869 w 1128739"/>
                      <a:gd name="connsiteY220" fmla="*/ 327820 h 957723"/>
                      <a:gd name="connsiteX221" fmla="*/ 164984 w 1128739"/>
                      <a:gd name="connsiteY221" fmla="*/ 340785 h 957723"/>
                      <a:gd name="connsiteX222" fmla="*/ 164984 w 1128739"/>
                      <a:gd name="connsiteY222" fmla="*/ 340785 h 957723"/>
                      <a:gd name="connsiteX223" fmla="*/ 167308 w 1128739"/>
                      <a:gd name="connsiteY223" fmla="*/ 348257 h 957723"/>
                      <a:gd name="connsiteX224" fmla="*/ 167308 w 1128739"/>
                      <a:gd name="connsiteY224" fmla="*/ 348257 h 957723"/>
                      <a:gd name="connsiteX225" fmla="*/ 150890 w 1128739"/>
                      <a:gd name="connsiteY225" fmla="*/ 384980 h 957723"/>
                      <a:gd name="connsiteX226" fmla="*/ 150890 w 1128739"/>
                      <a:gd name="connsiteY226" fmla="*/ 384980 h 957723"/>
                      <a:gd name="connsiteX227" fmla="*/ 149582 w 1128739"/>
                      <a:gd name="connsiteY227" fmla="*/ 390983 h 957723"/>
                      <a:gd name="connsiteX228" fmla="*/ 149582 w 1128739"/>
                      <a:gd name="connsiteY228" fmla="*/ 390983 h 957723"/>
                      <a:gd name="connsiteX229" fmla="*/ 183945 w 1128739"/>
                      <a:gd name="connsiteY229" fmla="*/ 447440 h 957723"/>
                      <a:gd name="connsiteX230" fmla="*/ 183945 w 1128739"/>
                      <a:gd name="connsiteY230" fmla="*/ 447440 h 957723"/>
                      <a:gd name="connsiteX231" fmla="*/ 177624 w 1128739"/>
                      <a:gd name="connsiteY231" fmla="*/ 456189 h 957723"/>
                      <a:gd name="connsiteX232" fmla="*/ 177624 w 1128739"/>
                      <a:gd name="connsiteY232" fmla="*/ 456189 h 957723"/>
                      <a:gd name="connsiteX233" fmla="*/ 155975 w 1128739"/>
                      <a:gd name="connsiteY233" fmla="*/ 489016 h 957723"/>
                      <a:gd name="connsiteX234" fmla="*/ 155975 w 1128739"/>
                      <a:gd name="connsiteY234" fmla="*/ 489016 h 957723"/>
                      <a:gd name="connsiteX235" fmla="*/ 156121 w 1128739"/>
                      <a:gd name="connsiteY235" fmla="*/ 496616 h 957723"/>
                      <a:gd name="connsiteX236" fmla="*/ 156121 w 1128739"/>
                      <a:gd name="connsiteY236" fmla="*/ 496616 h 957723"/>
                      <a:gd name="connsiteX237" fmla="*/ 126625 w 1128739"/>
                      <a:gd name="connsiteY237" fmla="*/ 530976 h 957723"/>
                      <a:gd name="connsiteX238" fmla="*/ 126625 w 1128739"/>
                      <a:gd name="connsiteY238" fmla="*/ 530976 h 957723"/>
                      <a:gd name="connsiteX239" fmla="*/ 96477 w 1128739"/>
                      <a:gd name="connsiteY239" fmla="*/ 566676 h 957723"/>
                      <a:gd name="connsiteX240" fmla="*/ 96477 w 1128739"/>
                      <a:gd name="connsiteY240" fmla="*/ 566676 h 957723"/>
                      <a:gd name="connsiteX241" fmla="*/ 103305 w 1128739"/>
                      <a:gd name="connsiteY241" fmla="*/ 569359 h 957723"/>
                      <a:gd name="connsiteX242" fmla="*/ 103305 w 1128739"/>
                      <a:gd name="connsiteY242" fmla="*/ 569359 h 957723"/>
                      <a:gd name="connsiteX243" fmla="*/ 125027 w 1128739"/>
                      <a:gd name="connsiteY243" fmla="*/ 593819 h 957723"/>
                      <a:gd name="connsiteX244" fmla="*/ 125027 w 1128739"/>
                      <a:gd name="connsiteY244" fmla="*/ 593819 h 957723"/>
                      <a:gd name="connsiteX245" fmla="*/ 124301 w 1128739"/>
                      <a:gd name="connsiteY245" fmla="*/ 602824 h 957723"/>
                      <a:gd name="connsiteX246" fmla="*/ 124301 w 1128739"/>
                      <a:gd name="connsiteY246" fmla="*/ 602824 h 957723"/>
                      <a:gd name="connsiteX247" fmla="*/ 123720 w 1128739"/>
                      <a:gd name="connsiteY247" fmla="*/ 610679 h 957723"/>
                      <a:gd name="connsiteX248" fmla="*/ 123720 w 1128739"/>
                      <a:gd name="connsiteY248" fmla="*/ 610679 h 957723"/>
                      <a:gd name="connsiteX249" fmla="*/ 138467 w 1128739"/>
                      <a:gd name="connsiteY249" fmla="*/ 651809 h 957723"/>
                      <a:gd name="connsiteX250" fmla="*/ 138467 w 1128739"/>
                      <a:gd name="connsiteY250" fmla="*/ 651809 h 957723"/>
                      <a:gd name="connsiteX251" fmla="*/ 143552 w 1128739"/>
                      <a:gd name="connsiteY251" fmla="*/ 677099 h 957723"/>
                      <a:gd name="connsiteX252" fmla="*/ 143552 w 1128739"/>
                      <a:gd name="connsiteY252" fmla="*/ 677099 h 957723"/>
                      <a:gd name="connsiteX253" fmla="*/ 130330 w 1128739"/>
                      <a:gd name="connsiteY253" fmla="*/ 699069 h 957723"/>
                      <a:gd name="connsiteX254" fmla="*/ 130330 w 1128739"/>
                      <a:gd name="connsiteY254" fmla="*/ 699069 h 957723"/>
                      <a:gd name="connsiteX255" fmla="*/ 119215 w 1128739"/>
                      <a:gd name="connsiteY255" fmla="*/ 704178 h 957723"/>
                      <a:gd name="connsiteX256" fmla="*/ 119215 w 1128739"/>
                      <a:gd name="connsiteY256" fmla="*/ 704178 h 957723"/>
                      <a:gd name="connsiteX257" fmla="*/ 129967 w 1128739"/>
                      <a:gd name="connsiteY257" fmla="*/ 714780 h 957723"/>
                      <a:gd name="connsiteX258" fmla="*/ 129967 w 1128739"/>
                      <a:gd name="connsiteY258" fmla="*/ 714780 h 957723"/>
                      <a:gd name="connsiteX259" fmla="*/ 146313 w 1128739"/>
                      <a:gd name="connsiteY259" fmla="*/ 765616 h 957723"/>
                      <a:gd name="connsiteX260" fmla="*/ 146313 w 1128739"/>
                      <a:gd name="connsiteY260" fmla="*/ 765616 h 957723"/>
                      <a:gd name="connsiteX261" fmla="*/ 146095 w 1128739"/>
                      <a:gd name="connsiteY261" fmla="*/ 778645 h 957723"/>
                      <a:gd name="connsiteX262" fmla="*/ 146095 w 1128739"/>
                      <a:gd name="connsiteY262" fmla="*/ 778645 h 957723"/>
                      <a:gd name="connsiteX263" fmla="*/ 168180 w 1128739"/>
                      <a:gd name="connsiteY263" fmla="*/ 796335 h 957723"/>
                      <a:gd name="connsiteX264" fmla="*/ 168180 w 1128739"/>
                      <a:gd name="connsiteY264" fmla="*/ 796335 h 957723"/>
                      <a:gd name="connsiteX265" fmla="*/ 315220 w 1128739"/>
                      <a:gd name="connsiteY265" fmla="*/ 799209 h 957723"/>
                      <a:gd name="connsiteX266" fmla="*/ 315220 w 1128739"/>
                      <a:gd name="connsiteY266" fmla="*/ 799209 h 957723"/>
                      <a:gd name="connsiteX267" fmla="*/ 333600 w 1128739"/>
                      <a:gd name="connsiteY267" fmla="*/ 803169 h 957723"/>
                      <a:gd name="connsiteX268" fmla="*/ 333600 w 1128739"/>
                      <a:gd name="connsiteY268" fmla="*/ 803169 h 957723"/>
                      <a:gd name="connsiteX269" fmla="*/ 333600 w 1128739"/>
                      <a:gd name="connsiteY269" fmla="*/ 803233 h 957723"/>
                      <a:gd name="connsiteX270" fmla="*/ 333600 w 1128739"/>
                      <a:gd name="connsiteY270" fmla="*/ 803233 h 957723"/>
                      <a:gd name="connsiteX271" fmla="*/ 318925 w 1128739"/>
                      <a:gd name="connsiteY271" fmla="*/ 850813 h 957723"/>
                      <a:gd name="connsiteX272" fmla="*/ 318925 w 1128739"/>
                      <a:gd name="connsiteY272" fmla="*/ 850813 h 957723"/>
                      <a:gd name="connsiteX273" fmla="*/ 372830 w 1128739"/>
                      <a:gd name="connsiteY273" fmla="*/ 909122 h 957723"/>
                      <a:gd name="connsiteX274" fmla="*/ 372830 w 1128739"/>
                      <a:gd name="connsiteY274" fmla="*/ 909122 h 957723"/>
                      <a:gd name="connsiteX275" fmla="*/ 399637 w 1128739"/>
                      <a:gd name="connsiteY275" fmla="*/ 942140 h 957723"/>
                      <a:gd name="connsiteX276" fmla="*/ 399637 w 1128739"/>
                      <a:gd name="connsiteY276" fmla="*/ 942140 h 957723"/>
                      <a:gd name="connsiteX277" fmla="*/ 407701 w 1128739"/>
                      <a:gd name="connsiteY277" fmla="*/ 942715 h 957723"/>
                      <a:gd name="connsiteX278" fmla="*/ 407701 w 1128739"/>
                      <a:gd name="connsiteY278" fmla="*/ 942715 h 957723"/>
                      <a:gd name="connsiteX279" fmla="*/ 470687 w 1128739"/>
                      <a:gd name="connsiteY279" fmla="*/ 911484 h 957723"/>
                      <a:gd name="connsiteX280" fmla="*/ 470687 w 1128739"/>
                      <a:gd name="connsiteY280" fmla="*/ 911484 h 957723"/>
                      <a:gd name="connsiteX281" fmla="*/ 535416 w 1128739"/>
                      <a:gd name="connsiteY281" fmla="*/ 886385 h 957723"/>
                      <a:gd name="connsiteX282" fmla="*/ 535416 w 1128739"/>
                      <a:gd name="connsiteY282" fmla="*/ 886385 h 957723"/>
                      <a:gd name="connsiteX283" fmla="*/ 544497 w 1128739"/>
                      <a:gd name="connsiteY283" fmla="*/ 885428 h 957723"/>
                      <a:gd name="connsiteX284" fmla="*/ 544497 w 1128739"/>
                      <a:gd name="connsiteY284" fmla="*/ 885428 h 957723"/>
                      <a:gd name="connsiteX285" fmla="*/ 639085 w 1128739"/>
                      <a:gd name="connsiteY285" fmla="*/ 921256 h 957723"/>
                      <a:gd name="connsiteX286" fmla="*/ 639085 w 1128739"/>
                      <a:gd name="connsiteY286" fmla="*/ 921256 h 957723"/>
                      <a:gd name="connsiteX287" fmla="*/ 658482 w 1128739"/>
                      <a:gd name="connsiteY287" fmla="*/ 923747 h 957723"/>
                      <a:gd name="connsiteX288" fmla="*/ 658482 w 1128739"/>
                      <a:gd name="connsiteY288" fmla="*/ 923747 h 957723"/>
                      <a:gd name="connsiteX289" fmla="*/ 693425 w 1128739"/>
                      <a:gd name="connsiteY289" fmla="*/ 911676 h 957723"/>
                      <a:gd name="connsiteX290" fmla="*/ 693425 w 1128739"/>
                      <a:gd name="connsiteY290" fmla="*/ 911676 h 957723"/>
                      <a:gd name="connsiteX291" fmla="*/ 702870 w 1128739"/>
                      <a:gd name="connsiteY291" fmla="*/ 909249 h 957723"/>
                      <a:gd name="connsiteX292" fmla="*/ 702870 w 1128739"/>
                      <a:gd name="connsiteY292" fmla="*/ 909249 h 957723"/>
                      <a:gd name="connsiteX293" fmla="*/ 739630 w 1128739"/>
                      <a:gd name="connsiteY293" fmla="*/ 923364 h 957723"/>
                      <a:gd name="connsiteX294" fmla="*/ 739630 w 1128739"/>
                      <a:gd name="connsiteY294" fmla="*/ 923364 h 957723"/>
                      <a:gd name="connsiteX295" fmla="*/ 784235 w 1128739"/>
                      <a:gd name="connsiteY295" fmla="*/ 884725 h 957723"/>
                      <a:gd name="connsiteX296" fmla="*/ 784235 w 1128739"/>
                      <a:gd name="connsiteY296" fmla="*/ 884725 h 957723"/>
                      <a:gd name="connsiteX297" fmla="*/ 794624 w 1128739"/>
                      <a:gd name="connsiteY297" fmla="*/ 901458 h 957723"/>
                      <a:gd name="connsiteX298" fmla="*/ 794624 w 1128739"/>
                      <a:gd name="connsiteY298" fmla="*/ 901458 h 957723"/>
                      <a:gd name="connsiteX299" fmla="*/ 794261 w 1128739"/>
                      <a:gd name="connsiteY299" fmla="*/ 915061 h 957723"/>
                      <a:gd name="connsiteX300" fmla="*/ 794261 w 1128739"/>
                      <a:gd name="connsiteY300" fmla="*/ 915061 h 957723"/>
                      <a:gd name="connsiteX301" fmla="*/ 765565 w 1128739"/>
                      <a:gd name="connsiteY301" fmla="*/ 938691 h 957723"/>
                      <a:gd name="connsiteX302" fmla="*/ 765565 w 1128739"/>
                      <a:gd name="connsiteY302" fmla="*/ 938691 h 957723"/>
                      <a:gd name="connsiteX303" fmla="*/ 800727 w 1128739"/>
                      <a:gd name="connsiteY303" fmla="*/ 956126 h 957723"/>
                      <a:gd name="connsiteX304" fmla="*/ 800727 w 1128739"/>
                      <a:gd name="connsiteY304" fmla="*/ 956126 h 957723"/>
                      <a:gd name="connsiteX305" fmla="*/ 845550 w 1128739"/>
                      <a:gd name="connsiteY305" fmla="*/ 956126 h 957723"/>
                      <a:gd name="connsiteX306" fmla="*/ 845550 w 1128739"/>
                      <a:gd name="connsiteY306" fmla="*/ 956126 h 957723"/>
                      <a:gd name="connsiteX307" fmla="*/ 845986 w 1128739"/>
                      <a:gd name="connsiteY307" fmla="*/ 951528 h 957723"/>
                      <a:gd name="connsiteX308" fmla="*/ 845986 w 1128739"/>
                      <a:gd name="connsiteY308" fmla="*/ 951528 h 957723"/>
                      <a:gd name="connsiteX309" fmla="*/ 833055 w 1128739"/>
                      <a:gd name="connsiteY309" fmla="*/ 899414 h 957723"/>
                      <a:gd name="connsiteX310" fmla="*/ 833055 w 1128739"/>
                      <a:gd name="connsiteY310" fmla="*/ 899414 h 957723"/>
                      <a:gd name="connsiteX311" fmla="*/ 836542 w 1128739"/>
                      <a:gd name="connsiteY311" fmla="*/ 884661 h 957723"/>
                      <a:gd name="connsiteX312" fmla="*/ 836542 w 1128739"/>
                      <a:gd name="connsiteY312" fmla="*/ 884661 h 957723"/>
                      <a:gd name="connsiteX313" fmla="*/ 892045 w 1128739"/>
                      <a:gd name="connsiteY313" fmla="*/ 809811 h 957723"/>
                      <a:gd name="connsiteX314" fmla="*/ 892045 w 1128739"/>
                      <a:gd name="connsiteY314" fmla="*/ 809811 h 957723"/>
                      <a:gd name="connsiteX315" fmla="*/ 925173 w 1128739"/>
                      <a:gd name="connsiteY315" fmla="*/ 766383 h 957723"/>
                      <a:gd name="connsiteX316" fmla="*/ 925173 w 1128739"/>
                      <a:gd name="connsiteY316" fmla="*/ 766383 h 957723"/>
                      <a:gd name="connsiteX317" fmla="*/ 982419 w 1128739"/>
                      <a:gd name="connsiteY317" fmla="*/ 732917 h 957723"/>
                      <a:gd name="connsiteX318" fmla="*/ 982419 w 1128739"/>
                      <a:gd name="connsiteY318" fmla="*/ 732917 h 957723"/>
                      <a:gd name="connsiteX319" fmla="*/ 1019179 w 1128739"/>
                      <a:gd name="connsiteY319" fmla="*/ 687062 h 957723"/>
                      <a:gd name="connsiteX320" fmla="*/ 1019179 w 1128739"/>
                      <a:gd name="connsiteY320" fmla="*/ 687062 h 957723"/>
                      <a:gd name="connsiteX321" fmla="*/ 1050200 w 1128739"/>
                      <a:gd name="connsiteY321" fmla="*/ 653405 h 957723"/>
                      <a:gd name="connsiteX322" fmla="*/ 1050200 w 1128739"/>
                      <a:gd name="connsiteY322" fmla="*/ 653405 h 957723"/>
                      <a:gd name="connsiteX323" fmla="*/ 1063059 w 1128739"/>
                      <a:gd name="connsiteY323" fmla="*/ 591073 h 957723"/>
                      <a:gd name="connsiteX324" fmla="*/ 1063059 w 1128739"/>
                      <a:gd name="connsiteY324" fmla="*/ 591073 h 957723"/>
                      <a:gd name="connsiteX325" fmla="*/ 1096041 w 1128739"/>
                      <a:gd name="connsiteY325" fmla="*/ 504152 h 957723"/>
                      <a:gd name="connsiteX326" fmla="*/ 1096041 w 1128739"/>
                      <a:gd name="connsiteY326" fmla="*/ 504152 h 957723"/>
                      <a:gd name="connsiteX327" fmla="*/ 1097421 w 1128739"/>
                      <a:gd name="connsiteY327" fmla="*/ 496552 h 957723"/>
                      <a:gd name="connsiteX328" fmla="*/ 1097421 w 1128739"/>
                      <a:gd name="connsiteY328" fmla="*/ 496552 h 957723"/>
                      <a:gd name="connsiteX329" fmla="*/ 1082892 w 1128739"/>
                      <a:gd name="connsiteY329" fmla="*/ 399605 h 957723"/>
                      <a:gd name="connsiteX330" fmla="*/ 1082892 w 1128739"/>
                      <a:gd name="connsiteY330" fmla="*/ 399605 h 957723"/>
                      <a:gd name="connsiteX331" fmla="*/ 1090592 w 1128739"/>
                      <a:gd name="connsiteY331" fmla="*/ 323030 h 957723"/>
                      <a:gd name="connsiteX332" fmla="*/ 1090592 w 1128739"/>
                      <a:gd name="connsiteY332" fmla="*/ 323030 h 957723"/>
                      <a:gd name="connsiteX333" fmla="*/ 1126480 w 1128739"/>
                      <a:gd name="connsiteY333" fmla="*/ 225380 h 957723"/>
                      <a:gd name="connsiteX334" fmla="*/ 1126480 w 1128739"/>
                      <a:gd name="connsiteY334" fmla="*/ 225380 h 957723"/>
                      <a:gd name="connsiteX335" fmla="*/ 772975 w 1128739"/>
                      <a:gd name="connsiteY335" fmla="*/ 201622 h 957723"/>
                      <a:gd name="connsiteX336" fmla="*/ 772975 w 1128739"/>
                      <a:gd name="connsiteY336" fmla="*/ 201622 h 957723"/>
                      <a:gd name="connsiteX337" fmla="*/ 548420 w 1128739"/>
                      <a:gd name="connsiteY337" fmla="*/ 187764 h 957723"/>
                      <a:gd name="connsiteX338" fmla="*/ 548420 w 1128739"/>
                      <a:gd name="connsiteY338" fmla="*/ 187764 h 957723"/>
                      <a:gd name="connsiteX339" fmla="*/ 548638 w 1128739"/>
                      <a:gd name="connsiteY339" fmla="*/ 186997 h 957723"/>
                      <a:gd name="connsiteX340" fmla="*/ 548856 w 1128739"/>
                      <a:gd name="connsiteY340" fmla="*/ 186231 h 957723"/>
                      <a:gd name="connsiteX341" fmla="*/ 773193 w 1128739"/>
                      <a:gd name="connsiteY341" fmla="*/ 200026 h 957723"/>
                      <a:gd name="connsiteX342" fmla="*/ 773193 w 1128739"/>
                      <a:gd name="connsiteY342" fmla="*/ 200026 h 957723"/>
                      <a:gd name="connsiteX343" fmla="*/ 1127861 w 1128739"/>
                      <a:gd name="connsiteY343" fmla="*/ 223848 h 957723"/>
                      <a:gd name="connsiteX344" fmla="*/ 1127861 w 1128739"/>
                      <a:gd name="connsiteY344" fmla="*/ 223848 h 957723"/>
                      <a:gd name="connsiteX345" fmla="*/ 1128587 w 1128739"/>
                      <a:gd name="connsiteY345" fmla="*/ 224231 h 957723"/>
                      <a:gd name="connsiteX346" fmla="*/ 1128587 w 1128739"/>
                      <a:gd name="connsiteY346" fmla="*/ 224231 h 957723"/>
                      <a:gd name="connsiteX347" fmla="*/ 1128660 w 1128739"/>
                      <a:gd name="connsiteY347" fmla="*/ 224933 h 957723"/>
                      <a:gd name="connsiteX348" fmla="*/ 1128660 w 1128739"/>
                      <a:gd name="connsiteY348" fmla="*/ 224933 h 957723"/>
                      <a:gd name="connsiteX349" fmla="*/ 1092481 w 1128739"/>
                      <a:gd name="connsiteY349" fmla="*/ 323414 h 957723"/>
                      <a:gd name="connsiteX350" fmla="*/ 1092481 w 1128739"/>
                      <a:gd name="connsiteY350" fmla="*/ 323414 h 957723"/>
                      <a:gd name="connsiteX351" fmla="*/ 1084781 w 1128739"/>
                      <a:gd name="connsiteY351" fmla="*/ 399605 h 957723"/>
                      <a:gd name="connsiteX352" fmla="*/ 1084781 w 1128739"/>
                      <a:gd name="connsiteY352" fmla="*/ 399605 h 957723"/>
                      <a:gd name="connsiteX353" fmla="*/ 1099310 w 1128739"/>
                      <a:gd name="connsiteY353" fmla="*/ 496105 h 957723"/>
                      <a:gd name="connsiteX354" fmla="*/ 1099310 w 1128739"/>
                      <a:gd name="connsiteY354" fmla="*/ 496105 h 957723"/>
                      <a:gd name="connsiteX355" fmla="*/ 1099383 w 1128739"/>
                      <a:gd name="connsiteY355" fmla="*/ 496616 h 957723"/>
                      <a:gd name="connsiteX356" fmla="*/ 1098002 w 1128739"/>
                      <a:gd name="connsiteY356" fmla="*/ 504280 h 957723"/>
                      <a:gd name="connsiteX357" fmla="*/ 1098002 w 1128739"/>
                      <a:gd name="connsiteY357" fmla="*/ 504280 h 957723"/>
                      <a:gd name="connsiteX358" fmla="*/ 1065020 w 1128739"/>
                      <a:gd name="connsiteY358" fmla="*/ 591328 h 957723"/>
                      <a:gd name="connsiteX359" fmla="*/ 1065020 w 1128739"/>
                      <a:gd name="connsiteY359" fmla="*/ 591328 h 957723"/>
                      <a:gd name="connsiteX360" fmla="*/ 1052161 w 1128739"/>
                      <a:gd name="connsiteY360" fmla="*/ 653597 h 957723"/>
                      <a:gd name="connsiteX361" fmla="*/ 1052161 w 1128739"/>
                      <a:gd name="connsiteY361" fmla="*/ 653597 h 957723"/>
                      <a:gd name="connsiteX362" fmla="*/ 1019615 w 1128739"/>
                      <a:gd name="connsiteY362" fmla="*/ 688659 h 957723"/>
                      <a:gd name="connsiteX363" fmla="*/ 1019615 w 1128739"/>
                      <a:gd name="connsiteY363" fmla="*/ 688659 h 957723"/>
                      <a:gd name="connsiteX364" fmla="*/ 984308 w 1128739"/>
                      <a:gd name="connsiteY364" fmla="*/ 733045 h 957723"/>
                      <a:gd name="connsiteX365" fmla="*/ 984308 w 1128739"/>
                      <a:gd name="connsiteY365" fmla="*/ 733045 h 957723"/>
                      <a:gd name="connsiteX366" fmla="*/ 926698 w 1128739"/>
                      <a:gd name="connsiteY366" fmla="*/ 767277 h 957723"/>
                      <a:gd name="connsiteX367" fmla="*/ 926698 w 1128739"/>
                      <a:gd name="connsiteY367" fmla="*/ 767277 h 957723"/>
                      <a:gd name="connsiteX368" fmla="*/ 893861 w 1128739"/>
                      <a:gd name="connsiteY368" fmla="*/ 809811 h 957723"/>
                      <a:gd name="connsiteX369" fmla="*/ 893861 w 1128739"/>
                      <a:gd name="connsiteY369" fmla="*/ 809811 h 957723"/>
                      <a:gd name="connsiteX370" fmla="*/ 838213 w 1128739"/>
                      <a:gd name="connsiteY370" fmla="*/ 885300 h 957723"/>
                      <a:gd name="connsiteX371" fmla="*/ 838213 w 1128739"/>
                      <a:gd name="connsiteY371" fmla="*/ 885300 h 957723"/>
                      <a:gd name="connsiteX372" fmla="*/ 834871 w 1128739"/>
                      <a:gd name="connsiteY372" fmla="*/ 899414 h 957723"/>
                      <a:gd name="connsiteX373" fmla="*/ 834871 w 1128739"/>
                      <a:gd name="connsiteY373" fmla="*/ 899414 h 957723"/>
                      <a:gd name="connsiteX374" fmla="*/ 847802 w 1128739"/>
                      <a:gd name="connsiteY374" fmla="*/ 951528 h 957723"/>
                      <a:gd name="connsiteX375" fmla="*/ 847802 w 1128739"/>
                      <a:gd name="connsiteY375" fmla="*/ 951528 h 957723"/>
                      <a:gd name="connsiteX376" fmla="*/ 847221 w 1128739"/>
                      <a:gd name="connsiteY376" fmla="*/ 957084 h 957723"/>
                      <a:gd name="connsiteX377" fmla="*/ 847221 w 1128739"/>
                      <a:gd name="connsiteY377" fmla="*/ 957084 h 957723"/>
                      <a:gd name="connsiteX378" fmla="*/ 846350 w 1128739"/>
                      <a:gd name="connsiteY378" fmla="*/ 957723 h 957723"/>
                      <a:gd name="connsiteX379" fmla="*/ 846350 w 1128739"/>
                      <a:gd name="connsiteY379" fmla="*/ 957723 h 957723"/>
                      <a:gd name="connsiteX380" fmla="*/ 800799 w 1128739"/>
                      <a:gd name="connsiteY380" fmla="*/ 957723 h 957723"/>
                      <a:gd name="connsiteX381" fmla="*/ 800799 w 1128739"/>
                      <a:gd name="connsiteY381" fmla="*/ 957723 h 95772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Lst>
                    <a:rect l="l" t="t" r="r" b="b"/>
                    <a:pathLst>
                      <a:path w="1128739" h="957723">
                        <a:moveTo>
                          <a:pt x="800799" y="957723"/>
                        </a:moveTo>
                        <a:cubicBezTo>
                          <a:pt x="780603" y="957723"/>
                          <a:pt x="763894" y="953380"/>
                          <a:pt x="763821" y="938691"/>
                        </a:cubicBezTo>
                        <a:lnTo>
                          <a:pt x="763821" y="938691"/>
                        </a:lnTo>
                        <a:cubicBezTo>
                          <a:pt x="764475" y="923683"/>
                          <a:pt x="793244" y="927387"/>
                          <a:pt x="792517" y="915061"/>
                        </a:cubicBezTo>
                        <a:lnTo>
                          <a:pt x="792517" y="915061"/>
                        </a:lnTo>
                        <a:cubicBezTo>
                          <a:pt x="792517" y="910527"/>
                          <a:pt x="792881" y="905801"/>
                          <a:pt x="792881" y="901458"/>
                        </a:cubicBezTo>
                        <a:lnTo>
                          <a:pt x="792881" y="901458"/>
                        </a:lnTo>
                        <a:cubicBezTo>
                          <a:pt x="792808" y="892580"/>
                          <a:pt x="791500" y="886385"/>
                          <a:pt x="784308" y="886322"/>
                        </a:cubicBezTo>
                        <a:lnTo>
                          <a:pt x="784308" y="886322"/>
                        </a:lnTo>
                        <a:cubicBezTo>
                          <a:pt x="773338" y="885747"/>
                          <a:pt x="759608" y="924641"/>
                          <a:pt x="739702" y="924960"/>
                        </a:cubicBezTo>
                        <a:lnTo>
                          <a:pt x="739702" y="924960"/>
                        </a:lnTo>
                        <a:cubicBezTo>
                          <a:pt x="723502" y="924832"/>
                          <a:pt x="714857" y="910654"/>
                          <a:pt x="702942" y="910846"/>
                        </a:cubicBezTo>
                        <a:lnTo>
                          <a:pt x="702942" y="910846"/>
                        </a:lnTo>
                        <a:cubicBezTo>
                          <a:pt x="700327" y="910846"/>
                          <a:pt x="697566" y="911484"/>
                          <a:pt x="694370" y="913017"/>
                        </a:cubicBezTo>
                        <a:lnTo>
                          <a:pt x="694370" y="913017"/>
                        </a:lnTo>
                        <a:cubicBezTo>
                          <a:pt x="681075" y="919595"/>
                          <a:pt x="673375" y="925279"/>
                          <a:pt x="658554" y="925279"/>
                        </a:cubicBezTo>
                        <a:lnTo>
                          <a:pt x="658554" y="925279"/>
                        </a:lnTo>
                        <a:cubicBezTo>
                          <a:pt x="653106" y="925279"/>
                          <a:pt x="646713" y="924513"/>
                          <a:pt x="638722" y="922789"/>
                        </a:cubicBezTo>
                        <a:lnTo>
                          <a:pt x="638722" y="922789"/>
                        </a:lnTo>
                        <a:cubicBezTo>
                          <a:pt x="611624" y="916721"/>
                          <a:pt x="574791" y="886897"/>
                          <a:pt x="544570" y="887024"/>
                        </a:cubicBezTo>
                        <a:lnTo>
                          <a:pt x="544570" y="887024"/>
                        </a:lnTo>
                        <a:cubicBezTo>
                          <a:pt x="541591" y="887024"/>
                          <a:pt x="538758" y="887280"/>
                          <a:pt x="535924" y="887918"/>
                        </a:cubicBezTo>
                        <a:lnTo>
                          <a:pt x="535924" y="887918"/>
                        </a:lnTo>
                        <a:cubicBezTo>
                          <a:pt x="503306" y="894943"/>
                          <a:pt x="482746" y="893091"/>
                          <a:pt x="472357" y="912187"/>
                        </a:cubicBezTo>
                        <a:lnTo>
                          <a:pt x="472357" y="912187"/>
                        </a:lnTo>
                        <a:cubicBezTo>
                          <a:pt x="463930" y="927515"/>
                          <a:pt x="434798" y="944247"/>
                          <a:pt x="407701" y="944311"/>
                        </a:cubicBezTo>
                        <a:lnTo>
                          <a:pt x="407701" y="944311"/>
                        </a:lnTo>
                        <a:cubicBezTo>
                          <a:pt x="404650" y="944311"/>
                          <a:pt x="401671" y="944120"/>
                          <a:pt x="398692" y="943673"/>
                        </a:cubicBezTo>
                        <a:lnTo>
                          <a:pt x="398692" y="943673"/>
                        </a:lnTo>
                        <a:lnTo>
                          <a:pt x="397966" y="943034"/>
                        </a:lnTo>
                        <a:cubicBezTo>
                          <a:pt x="394406" y="927132"/>
                          <a:pt x="394624" y="916274"/>
                          <a:pt x="372321" y="910654"/>
                        </a:cubicBezTo>
                        <a:lnTo>
                          <a:pt x="372321" y="910654"/>
                        </a:lnTo>
                        <a:cubicBezTo>
                          <a:pt x="346095" y="904204"/>
                          <a:pt x="317036" y="888493"/>
                          <a:pt x="317109" y="850813"/>
                        </a:cubicBezTo>
                        <a:lnTo>
                          <a:pt x="317109" y="850813"/>
                        </a:lnTo>
                        <a:cubicBezTo>
                          <a:pt x="317254" y="813196"/>
                          <a:pt x="332002" y="827885"/>
                          <a:pt x="331784" y="803233"/>
                        </a:cubicBezTo>
                        <a:lnTo>
                          <a:pt x="331784" y="803233"/>
                        </a:lnTo>
                        <a:lnTo>
                          <a:pt x="331784" y="803169"/>
                        </a:lnTo>
                        <a:cubicBezTo>
                          <a:pt x="331711" y="803169"/>
                          <a:pt x="331784" y="803169"/>
                          <a:pt x="331638" y="803041"/>
                        </a:cubicBezTo>
                        <a:lnTo>
                          <a:pt x="331638" y="803041"/>
                        </a:lnTo>
                        <a:cubicBezTo>
                          <a:pt x="331420" y="802850"/>
                          <a:pt x="330984" y="802530"/>
                          <a:pt x="329895" y="802211"/>
                        </a:cubicBezTo>
                        <a:lnTo>
                          <a:pt x="329895" y="802211"/>
                        </a:lnTo>
                        <a:cubicBezTo>
                          <a:pt x="327788" y="801509"/>
                          <a:pt x="323502" y="800870"/>
                          <a:pt x="315147" y="800870"/>
                        </a:cubicBezTo>
                        <a:lnTo>
                          <a:pt x="315147" y="800870"/>
                        </a:lnTo>
                        <a:cubicBezTo>
                          <a:pt x="296767" y="800870"/>
                          <a:pt x="194987" y="797996"/>
                          <a:pt x="168108" y="797996"/>
                        </a:cubicBezTo>
                        <a:lnTo>
                          <a:pt x="168108" y="797996"/>
                        </a:lnTo>
                        <a:cubicBezTo>
                          <a:pt x="157719" y="797996"/>
                          <a:pt x="151689" y="796463"/>
                          <a:pt x="148202" y="793142"/>
                        </a:cubicBezTo>
                        <a:lnTo>
                          <a:pt x="148202" y="793142"/>
                        </a:lnTo>
                        <a:cubicBezTo>
                          <a:pt x="144787" y="789757"/>
                          <a:pt x="144206" y="784967"/>
                          <a:pt x="144206" y="778709"/>
                        </a:cubicBezTo>
                        <a:lnTo>
                          <a:pt x="144206" y="778709"/>
                        </a:lnTo>
                        <a:cubicBezTo>
                          <a:pt x="144206" y="774941"/>
                          <a:pt x="144424" y="770598"/>
                          <a:pt x="144424" y="765680"/>
                        </a:cubicBezTo>
                        <a:lnTo>
                          <a:pt x="144424" y="765680"/>
                        </a:lnTo>
                        <a:cubicBezTo>
                          <a:pt x="144497" y="744541"/>
                          <a:pt x="143044" y="722954"/>
                          <a:pt x="129023" y="716249"/>
                        </a:cubicBezTo>
                        <a:lnTo>
                          <a:pt x="129023" y="716249"/>
                        </a:lnTo>
                        <a:cubicBezTo>
                          <a:pt x="121540" y="712544"/>
                          <a:pt x="117399" y="708202"/>
                          <a:pt x="117327" y="704306"/>
                        </a:cubicBezTo>
                        <a:lnTo>
                          <a:pt x="117327" y="704306"/>
                        </a:lnTo>
                        <a:cubicBezTo>
                          <a:pt x="117327" y="700218"/>
                          <a:pt x="121976" y="697600"/>
                          <a:pt x="130258" y="697600"/>
                        </a:cubicBezTo>
                        <a:lnTo>
                          <a:pt x="130258" y="697600"/>
                        </a:lnTo>
                        <a:cubicBezTo>
                          <a:pt x="138322" y="697600"/>
                          <a:pt x="141664" y="688403"/>
                          <a:pt x="141664" y="677227"/>
                        </a:cubicBezTo>
                        <a:lnTo>
                          <a:pt x="141664" y="677227"/>
                        </a:lnTo>
                        <a:cubicBezTo>
                          <a:pt x="141664" y="668350"/>
                          <a:pt x="139557" y="658578"/>
                          <a:pt x="136724" y="652511"/>
                        </a:cubicBezTo>
                        <a:lnTo>
                          <a:pt x="136724" y="652511"/>
                        </a:lnTo>
                        <a:cubicBezTo>
                          <a:pt x="131057" y="640377"/>
                          <a:pt x="121831" y="628817"/>
                          <a:pt x="121831" y="610807"/>
                        </a:cubicBezTo>
                        <a:lnTo>
                          <a:pt x="121831" y="610807"/>
                        </a:lnTo>
                        <a:cubicBezTo>
                          <a:pt x="121831" y="608253"/>
                          <a:pt x="122049" y="605570"/>
                          <a:pt x="122412" y="602696"/>
                        </a:cubicBezTo>
                        <a:lnTo>
                          <a:pt x="122412" y="602696"/>
                        </a:lnTo>
                        <a:cubicBezTo>
                          <a:pt x="122848" y="599375"/>
                          <a:pt x="123138" y="596501"/>
                          <a:pt x="123138" y="593883"/>
                        </a:cubicBezTo>
                        <a:lnTo>
                          <a:pt x="123138" y="593883"/>
                        </a:lnTo>
                        <a:cubicBezTo>
                          <a:pt x="122993" y="578747"/>
                          <a:pt x="115801" y="574404"/>
                          <a:pt x="102724" y="570955"/>
                        </a:cubicBezTo>
                        <a:lnTo>
                          <a:pt x="102724" y="570955"/>
                        </a:lnTo>
                        <a:cubicBezTo>
                          <a:pt x="99673" y="570189"/>
                          <a:pt x="96912" y="568975"/>
                          <a:pt x="94224" y="567506"/>
                        </a:cubicBezTo>
                        <a:lnTo>
                          <a:pt x="94224" y="567506"/>
                        </a:lnTo>
                        <a:cubicBezTo>
                          <a:pt x="94006" y="567379"/>
                          <a:pt x="93789" y="567123"/>
                          <a:pt x="93789" y="566868"/>
                        </a:cubicBezTo>
                        <a:lnTo>
                          <a:pt x="93789" y="566868"/>
                        </a:lnTo>
                        <a:cubicBezTo>
                          <a:pt x="93789" y="566612"/>
                          <a:pt x="93934" y="566357"/>
                          <a:pt x="94152" y="566165"/>
                        </a:cubicBezTo>
                        <a:lnTo>
                          <a:pt x="94152" y="566165"/>
                        </a:lnTo>
                        <a:cubicBezTo>
                          <a:pt x="104613" y="559715"/>
                          <a:pt x="121104" y="547133"/>
                          <a:pt x="124737" y="530784"/>
                        </a:cubicBezTo>
                        <a:lnTo>
                          <a:pt x="124737" y="530784"/>
                        </a:lnTo>
                        <a:cubicBezTo>
                          <a:pt x="130548" y="505429"/>
                          <a:pt x="154813" y="508367"/>
                          <a:pt x="154232" y="496744"/>
                        </a:cubicBezTo>
                        <a:lnTo>
                          <a:pt x="154232" y="496744"/>
                        </a:lnTo>
                        <a:cubicBezTo>
                          <a:pt x="154232" y="494317"/>
                          <a:pt x="154086" y="491762"/>
                          <a:pt x="154086" y="489144"/>
                        </a:cubicBezTo>
                        <a:lnTo>
                          <a:pt x="154086" y="489144"/>
                        </a:lnTo>
                        <a:cubicBezTo>
                          <a:pt x="154014" y="478095"/>
                          <a:pt x="156193" y="465514"/>
                          <a:pt x="176607" y="454912"/>
                        </a:cubicBezTo>
                        <a:lnTo>
                          <a:pt x="176607" y="454912"/>
                        </a:lnTo>
                        <a:cubicBezTo>
                          <a:pt x="180530" y="452804"/>
                          <a:pt x="181983" y="450441"/>
                          <a:pt x="181983" y="447504"/>
                        </a:cubicBezTo>
                        <a:lnTo>
                          <a:pt x="181983" y="447504"/>
                        </a:lnTo>
                        <a:cubicBezTo>
                          <a:pt x="182274" y="434092"/>
                          <a:pt x="147839" y="411037"/>
                          <a:pt x="147621" y="391047"/>
                        </a:cubicBezTo>
                        <a:lnTo>
                          <a:pt x="147621" y="391047"/>
                        </a:lnTo>
                        <a:cubicBezTo>
                          <a:pt x="147621" y="388812"/>
                          <a:pt x="148057" y="386576"/>
                          <a:pt x="149074" y="384405"/>
                        </a:cubicBezTo>
                        <a:lnTo>
                          <a:pt x="149074" y="384405"/>
                        </a:lnTo>
                        <a:cubicBezTo>
                          <a:pt x="157864" y="365501"/>
                          <a:pt x="165420" y="355921"/>
                          <a:pt x="165420" y="348257"/>
                        </a:cubicBezTo>
                        <a:lnTo>
                          <a:pt x="165420" y="348257"/>
                        </a:lnTo>
                        <a:cubicBezTo>
                          <a:pt x="165420" y="345958"/>
                          <a:pt x="164766" y="343850"/>
                          <a:pt x="163313" y="341551"/>
                        </a:cubicBezTo>
                        <a:lnTo>
                          <a:pt x="163313" y="341551"/>
                        </a:lnTo>
                        <a:cubicBezTo>
                          <a:pt x="157864" y="331780"/>
                          <a:pt x="124083" y="343339"/>
                          <a:pt x="118053" y="328267"/>
                        </a:cubicBezTo>
                        <a:lnTo>
                          <a:pt x="118053" y="328267"/>
                        </a:lnTo>
                        <a:cubicBezTo>
                          <a:pt x="117327" y="325649"/>
                          <a:pt x="111006" y="324244"/>
                          <a:pt x="101489" y="324308"/>
                        </a:cubicBezTo>
                        <a:lnTo>
                          <a:pt x="101489" y="324308"/>
                        </a:lnTo>
                        <a:cubicBezTo>
                          <a:pt x="82819" y="324308"/>
                          <a:pt x="53033" y="328650"/>
                          <a:pt x="32401" y="328650"/>
                        </a:cubicBezTo>
                        <a:lnTo>
                          <a:pt x="32401" y="328650"/>
                        </a:lnTo>
                        <a:cubicBezTo>
                          <a:pt x="19688" y="328587"/>
                          <a:pt x="9953" y="327182"/>
                          <a:pt x="8790" y="320859"/>
                        </a:cubicBezTo>
                        <a:lnTo>
                          <a:pt x="8790" y="320859"/>
                        </a:lnTo>
                        <a:cubicBezTo>
                          <a:pt x="8572" y="319518"/>
                          <a:pt x="8500" y="318177"/>
                          <a:pt x="8500" y="316835"/>
                        </a:cubicBezTo>
                        <a:lnTo>
                          <a:pt x="8500" y="316835"/>
                        </a:lnTo>
                        <a:cubicBezTo>
                          <a:pt x="8572" y="304893"/>
                          <a:pt x="15837" y="294227"/>
                          <a:pt x="15765" y="285158"/>
                        </a:cubicBezTo>
                        <a:lnTo>
                          <a:pt x="15765" y="285158"/>
                        </a:lnTo>
                        <a:cubicBezTo>
                          <a:pt x="15765" y="281071"/>
                          <a:pt x="14384" y="277303"/>
                          <a:pt x="10243" y="273599"/>
                        </a:cubicBezTo>
                        <a:lnTo>
                          <a:pt x="10243" y="273599"/>
                        </a:lnTo>
                        <a:cubicBezTo>
                          <a:pt x="3705" y="267851"/>
                          <a:pt x="1380" y="261656"/>
                          <a:pt x="1380" y="255269"/>
                        </a:cubicBezTo>
                        <a:lnTo>
                          <a:pt x="1380" y="255269"/>
                        </a:lnTo>
                        <a:cubicBezTo>
                          <a:pt x="1380" y="246647"/>
                          <a:pt x="5449" y="237579"/>
                          <a:pt x="8863" y="227871"/>
                        </a:cubicBezTo>
                        <a:lnTo>
                          <a:pt x="8863" y="227871"/>
                        </a:lnTo>
                        <a:cubicBezTo>
                          <a:pt x="9444" y="226083"/>
                          <a:pt x="9735" y="224231"/>
                          <a:pt x="9735" y="222251"/>
                        </a:cubicBezTo>
                        <a:lnTo>
                          <a:pt x="9735" y="222251"/>
                        </a:lnTo>
                        <a:cubicBezTo>
                          <a:pt x="9807" y="210436"/>
                          <a:pt x="73" y="195300"/>
                          <a:pt x="0" y="182910"/>
                        </a:cubicBezTo>
                        <a:lnTo>
                          <a:pt x="0" y="182910"/>
                        </a:lnTo>
                        <a:cubicBezTo>
                          <a:pt x="0" y="178184"/>
                          <a:pt x="1453" y="173777"/>
                          <a:pt x="5521" y="170201"/>
                        </a:cubicBezTo>
                        <a:lnTo>
                          <a:pt x="5521" y="170201"/>
                        </a:lnTo>
                        <a:cubicBezTo>
                          <a:pt x="10461" y="165858"/>
                          <a:pt x="11333" y="160046"/>
                          <a:pt x="11333" y="154043"/>
                        </a:cubicBezTo>
                        <a:lnTo>
                          <a:pt x="11333" y="154043"/>
                        </a:lnTo>
                        <a:cubicBezTo>
                          <a:pt x="11333" y="151041"/>
                          <a:pt x="11115" y="148040"/>
                          <a:pt x="11115" y="145230"/>
                        </a:cubicBezTo>
                        <a:lnTo>
                          <a:pt x="11115" y="145230"/>
                        </a:lnTo>
                        <a:cubicBezTo>
                          <a:pt x="11115" y="140951"/>
                          <a:pt x="11551" y="136991"/>
                          <a:pt x="14239" y="133925"/>
                        </a:cubicBezTo>
                        <a:lnTo>
                          <a:pt x="14239" y="133925"/>
                        </a:lnTo>
                        <a:cubicBezTo>
                          <a:pt x="16927" y="130924"/>
                          <a:pt x="21722" y="129199"/>
                          <a:pt x="29713" y="129199"/>
                        </a:cubicBezTo>
                        <a:lnTo>
                          <a:pt x="29713" y="129199"/>
                        </a:lnTo>
                        <a:cubicBezTo>
                          <a:pt x="45405" y="129199"/>
                          <a:pt x="116600" y="130221"/>
                          <a:pt x="184235" y="130221"/>
                        </a:cubicBezTo>
                        <a:lnTo>
                          <a:pt x="184235" y="130221"/>
                        </a:lnTo>
                        <a:cubicBezTo>
                          <a:pt x="247657" y="130221"/>
                          <a:pt x="308464" y="129199"/>
                          <a:pt x="316455" y="125878"/>
                        </a:cubicBezTo>
                        <a:lnTo>
                          <a:pt x="316455" y="125878"/>
                        </a:lnTo>
                        <a:cubicBezTo>
                          <a:pt x="316963" y="125687"/>
                          <a:pt x="317036" y="125623"/>
                          <a:pt x="316963" y="125623"/>
                        </a:cubicBezTo>
                        <a:lnTo>
                          <a:pt x="316963" y="125623"/>
                        </a:lnTo>
                        <a:cubicBezTo>
                          <a:pt x="320087" y="117640"/>
                          <a:pt x="317690" y="98097"/>
                          <a:pt x="325463" y="91072"/>
                        </a:cubicBezTo>
                        <a:lnTo>
                          <a:pt x="325463" y="91072"/>
                        </a:lnTo>
                        <a:cubicBezTo>
                          <a:pt x="328514" y="88389"/>
                          <a:pt x="329967" y="83153"/>
                          <a:pt x="329967" y="77469"/>
                        </a:cubicBezTo>
                        <a:lnTo>
                          <a:pt x="329967" y="77469"/>
                        </a:lnTo>
                        <a:cubicBezTo>
                          <a:pt x="329967" y="70827"/>
                          <a:pt x="328006" y="63674"/>
                          <a:pt x="324955" y="59586"/>
                        </a:cubicBezTo>
                        <a:lnTo>
                          <a:pt x="324955" y="59586"/>
                        </a:lnTo>
                        <a:cubicBezTo>
                          <a:pt x="322993" y="56968"/>
                          <a:pt x="322194" y="54158"/>
                          <a:pt x="322194" y="51412"/>
                        </a:cubicBezTo>
                        <a:lnTo>
                          <a:pt x="322194" y="51412"/>
                        </a:lnTo>
                        <a:cubicBezTo>
                          <a:pt x="322194" y="45280"/>
                          <a:pt x="326117" y="39405"/>
                          <a:pt x="330984" y="35126"/>
                        </a:cubicBezTo>
                        <a:lnTo>
                          <a:pt x="330984" y="35126"/>
                        </a:lnTo>
                        <a:cubicBezTo>
                          <a:pt x="337159" y="30400"/>
                          <a:pt x="331348" y="447"/>
                          <a:pt x="349655" y="0"/>
                        </a:cubicBezTo>
                        <a:lnTo>
                          <a:pt x="349655" y="0"/>
                        </a:lnTo>
                        <a:cubicBezTo>
                          <a:pt x="350745" y="0"/>
                          <a:pt x="351834" y="128"/>
                          <a:pt x="353069" y="319"/>
                        </a:cubicBezTo>
                        <a:lnTo>
                          <a:pt x="353069" y="319"/>
                        </a:lnTo>
                        <a:cubicBezTo>
                          <a:pt x="375082" y="4726"/>
                          <a:pt x="377624" y="51922"/>
                          <a:pt x="386270" y="64312"/>
                        </a:cubicBezTo>
                        <a:lnTo>
                          <a:pt x="386270" y="64312"/>
                        </a:lnTo>
                        <a:cubicBezTo>
                          <a:pt x="395060" y="77405"/>
                          <a:pt x="397385" y="100588"/>
                          <a:pt x="400944" y="115341"/>
                        </a:cubicBezTo>
                        <a:lnTo>
                          <a:pt x="400944" y="115341"/>
                        </a:lnTo>
                        <a:cubicBezTo>
                          <a:pt x="403923" y="129519"/>
                          <a:pt x="454268" y="144144"/>
                          <a:pt x="454849" y="159024"/>
                        </a:cubicBezTo>
                        <a:lnTo>
                          <a:pt x="454849" y="159024"/>
                        </a:lnTo>
                        <a:cubicBezTo>
                          <a:pt x="454849" y="165347"/>
                          <a:pt x="460153" y="166177"/>
                          <a:pt x="466473" y="167199"/>
                        </a:cubicBezTo>
                        <a:lnTo>
                          <a:pt x="466473" y="167199"/>
                        </a:lnTo>
                        <a:cubicBezTo>
                          <a:pt x="472503" y="168029"/>
                          <a:pt x="479550" y="168860"/>
                          <a:pt x="479622" y="175629"/>
                        </a:cubicBezTo>
                        <a:lnTo>
                          <a:pt x="479622" y="175629"/>
                        </a:lnTo>
                        <a:cubicBezTo>
                          <a:pt x="478533" y="186167"/>
                          <a:pt x="520741" y="180355"/>
                          <a:pt x="548929" y="186231"/>
                        </a:cubicBezTo>
                        <a:lnTo>
                          <a:pt x="548929" y="186231"/>
                        </a:lnTo>
                        <a:lnTo>
                          <a:pt x="548711" y="186997"/>
                        </a:lnTo>
                        <a:lnTo>
                          <a:pt x="548493" y="187764"/>
                        </a:lnTo>
                        <a:cubicBezTo>
                          <a:pt x="520886" y="181250"/>
                          <a:pt x="478968" y="189233"/>
                          <a:pt x="477806" y="175566"/>
                        </a:cubicBezTo>
                        <a:lnTo>
                          <a:pt x="477806" y="175566"/>
                        </a:lnTo>
                        <a:cubicBezTo>
                          <a:pt x="477879" y="170265"/>
                          <a:pt x="472575" y="169690"/>
                          <a:pt x="466182" y="168732"/>
                        </a:cubicBezTo>
                        <a:lnTo>
                          <a:pt x="466182" y="168732"/>
                        </a:lnTo>
                        <a:cubicBezTo>
                          <a:pt x="460080" y="167902"/>
                          <a:pt x="453033" y="166497"/>
                          <a:pt x="453033" y="159024"/>
                        </a:cubicBezTo>
                        <a:lnTo>
                          <a:pt x="453033" y="159024"/>
                        </a:lnTo>
                        <a:cubicBezTo>
                          <a:pt x="453542" y="146251"/>
                          <a:pt x="403269" y="131179"/>
                          <a:pt x="399201" y="115660"/>
                        </a:cubicBezTo>
                        <a:lnTo>
                          <a:pt x="399201" y="115660"/>
                        </a:lnTo>
                        <a:cubicBezTo>
                          <a:pt x="395641" y="100779"/>
                          <a:pt x="393244" y="77596"/>
                          <a:pt x="384744" y="65079"/>
                        </a:cubicBezTo>
                        <a:lnTo>
                          <a:pt x="384744" y="65079"/>
                        </a:lnTo>
                        <a:cubicBezTo>
                          <a:pt x="376099" y="51859"/>
                          <a:pt x="372394" y="5045"/>
                          <a:pt x="352706" y="1852"/>
                        </a:cubicBezTo>
                        <a:lnTo>
                          <a:pt x="352706" y="1852"/>
                        </a:lnTo>
                        <a:cubicBezTo>
                          <a:pt x="351616" y="1660"/>
                          <a:pt x="350599" y="1533"/>
                          <a:pt x="349655" y="1533"/>
                        </a:cubicBezTo>
                        <a:lnTo>
                          <a:pt x="349655" y="1533"/>
                        </a:lnTo>
                        <a:cubicBezTo>
                          <a:pt x="334108" y="1086"/>
                          <a:pt x="339121" y="29442"/>
                          <a:pt x="332292" y="36148"/>
                        </a:cubicBezTo>
                        <a:lnTo>
                          <a:pt x="332292" y="36148"/>
                        </a:lnTo>
                        <a:cubicBezTo>
                          <a:pt x="327715" y="40171"/>
                          <a:pt x="324010" y="45855"/>
                          <a:pt x="324010" y="51348"/>
                        </a:cubicBezTo>
                        <a:lnTo>
                          <a:pt x="324010" y="51348"/>
                        </a:lnTo>
                        <a:cubicBezTo>
                          <a:pt x="324010" y="53838"/>
                          <a:pt x="324737" y="56329"/>
                          <a:pt x="326480" y="58692"/>
                        </a:cubicBezTo>
                        <a:lnTo>
                          <a:pt x="326480" y="58692"/>
                        </a:lnTo>
                        <a:cubicBezTo>
                          <a:pt x="329822" y="63227"/>
                          <a:pt x="331784" y="70571"/>
                          <a:pt x="331784" y="77469"/>
                        </a:cubicBezTo>
                        <a:lnTo>
                          <a:pt x="331784" y="77469"/>
                        </a:lnTo>
                        <a:cubicBezTo>
                          <a:pt x="331784" y="83344"/>
                          <a:pt x="330403" y="88964"/>
                          <a:pt x="326771" y="92221"/>
                        </a:cubicBezTo>
                        <a:lnTo>
                          <a:pt x="326771" y="92221"/>
                        </a:lnTo>
                        <a:cubicBezTo>
                          <a:pt x="319942" y="98033"/>
                          <a:pt x="321903" y="117512"/>
                          <a:pt x="318707" y="126134"/>
                        </a:cubicBezTo>
                        <a:lnTo>
                          <a:pt x="318707" y="126134"/>
                        </a:lnTo>
                        <a:cubicBezTo>
                          <a:pt x="317472" y="128114"/>
                          <a:pt x="313331" y="128369"/>
                          <a:pt x="305921" y="129263"/>
                        </a:cubicBezTo>
                        <a:lnTo>
                          <a:pt x="305921" y="129263"/>
                        </a:lnTo>
                        <a:cubicBezTo>
                          <a:pt x="298583" y="129966"/>
                          <a:pt x="288267" y="130477"/>
                          <a:pt x="275917" y="130860"/>
                        </a:cubicBezTo>
                        <a:lnTo>
                          <a:pt x="275917" y="130860"/>
                        </a:lnTo>
                        <a:cubicBezTo>
                          <a:pt x="251144" y="131626"/>
                          <a:pt x="218162" y="131882"/>
                          <a:pt x="184235" y="131882"/>
                        </a:cubicBezTo>
                        <a:lnTo>
                          <a:pt x="184235" y="131882"/>
                        </a:lnTo>
                        <a:cubicBezTo>
                          <a:pt x="116600" y="131882"/>
                          <a:pt x="45405" y="130860"/>
                          <a:pt x="29713" y="130860"/>
                        </a:cubicBezTo>
                        <a:lnTo>
                          <a:pt x="29713" y="130860"/>
                        </a:lnTo>
                        <a:cubicBezTo>
                          <a:pt x="14384" y="131051"/>
                          <a:pt x="13149" y="136863"/>
                          <a:pt x="12931" y="145293"/>
                        </a:cubicBezTo>
                        <a:lnTo>
                          <a:pt x="12931" y="145293"/>
                        </a:lnTo>
                        <a:cubicBezTo>
                          <a:pt x="12931" y="148103"/>
                          <a:pt x="13149" y="151105"/>
                          <a:pt x="13149" y="154107"/>
                        </a:cubicBezTo>
                        <a:lnTo>
                          <a:pt x="13149" y="154107"/>
                        </a:lnTo>
                        <a:cubicBezTo>
                          <a:pt x="13149" y="160174"/>
                          <a:pt x="12277" y="166561"/>
                          <a:pt x="6756" y="171414"/>
                        </a:cubicBezTo>
                        <a:lnTo>
                          <a:pt x="6756" y="171414"/>
                        </a:lnTo>
                        <a:cubicBezTo>
                          <a:pt x="3124" y="174671"/>
                          <a:pt x="1816" y="178503"/>
                          <a:pt x="1743" y="182974"/>
                        </a:cubicBezTo>
                        <a:lnTo>
                          <a:pt x="1743" y="182974"/>
                        </a:lnTo>
                        <a:cubicBezTo>
                          <a:pt x="1671" y="194725"/>
                          <a:pt x="11406" y="209925"/>
                          <a:pt x="11478" y="222315"/>
                        </a:cubicBezTo>
                        <a:lnTo>
                          <a:pt x="11478" y="222315"/>
                        </a:lnTo>
                        <a:cubicBezTo>
                          <a:pt x="11478" y="224422"/>
                          <a:pt x="11188" y="226466"/>
                          <a:pt x="10534" y="228382"/>
                        </a:cubicBezTo>
                        <a:lnTo>
                          <a:pt x="10534" y="228382"/>
                        </a:lnTo>
                        <a:cubicBezTo>
                          <a:pt x="7119" y="238153"/>
                          <a:pt x="3124" y="247095"/>
                          <a:pt x="3196" y="255333"/>
                        </a:cubicBezTo>
                        <a:lnTo>
                          <a:pt x="3196" y="255333"/>
                        </a:lnTo>
                        <a:cubicBezTo>
                          <a:pt x="3196" y="261400"/>
                          <a:pt x="5303" y="267084"/>
                          <a:pt x="11551" y="272513"/>
                        </a:cubicBezTo>
                        <a:lnTo>
                          <a:pt x="11551" y="272513"/>
                        </a:lnTo>
                        <a:cubicBezTo>
                          <a:pt x="16055" y="276473"/>
                          <a:pt x="17653" y="280752"/>
                          <a:pt x="17653" y="285158"/>
                        </a:cubicBezTo>
                        <a:lnTo>
                          <a:pt x="17653" y="285158"/>
                        </a:lnTo>
                        <a:cubicBezTo>
                          <a:pt x="17581" y="294930"/>
                          <a:pt x="10316" y="305403"/>
                          <a:pt x="10389" y="316835"/>
                        </a:cubicBezTo>
                        <a:lnTo>
                          <a:pt x="10389" y="316835"/>
                        </a:lnTo>
                        <a:cubicBezTo>
                          <a:pt x="10389" y="318113"/>
                          <a:pt x="10461" y="319326"/>
                          <a:pt x="10679" y="320667"/>
                        </a:cubicBezTo>
                        <a:lnTo>
                          <a:pt x="10679" y="320667"/>
                        </a:lnTo>
                        <a:cubicBezTo>
                          <a:pt x="11115" y="325202"/>
                          <a:pt x="19760" y="327118"/>
                          <a:pt x="32474" y="327118"/>
                        </a:cubicBezTo>
                        <a:lnTo>
                          <a:pt x="32474" y="327118"/>
                        </a:lnTo>
                        <a:cubicBezTo>
                          <a:pt x="52888" y="327118"/>
                          <a:pt x="82673" y="322711"/>
                          <a:pt x="101562" y="322711"/>
                        </a:cubicBezTo>
                        <a:lnTo>
                          <a:pt x="101562" y="322711"/>
                        </a:lnTo>
                        <a:cubicBezTo>
                          <a:pt x="111079" y="322775"/>
                          <a:pt x="118126" y="323605"/>
                          <a:pt x="119869" y="327820"/>
                        </a:cubicBezTo>
                        <a:lnTo>
                          <a:pt x="119869" y="327820"/>
                        </a:lnTo>
                        <a:cubicBezTo>
                          <a:pt x="124010" y="341104"/>
                          <a:pt x="157065" y="329800"/>
                          <a:pt x="164984" y="340785"/>
                        </a:cubicBezTo>
                        <a:lnTo>
                          <a:pt x="164984" y="340785"/>
                        </a:lnTo>
                        <a:cubicBezTo>
                          <a:pt x="166582" y="343276"/>
                          <a:pt x="167308" y="345703"/>
                          <a:pt x="167308" y="348257"/>
                        </a:cubicBezTo>
                        <a:lnTo>
                          <a:pt x="167308" y="348257"/>
                        </a:lnTo>
                        <a:cubicBezTo>
                          <a:pt x="167236" y="356815"/>
                          <a:pt x="159608" y="366139"/>
                          <a:pt x="150890" y="384980"/>
                        </a:cubicBezTo>
                        <a:lnTo>
                          <a:pt x="150890" y="384980"/>
                        </a:lnTo>
                        <a:cubicBezTo>
                          <a:pt x="149946" y="386896"/>
                          <a:pt x="149582" y="388939"/>
                          <a:pt x="149582" y="390983"/>
                        </a:cubicBezTo>
                        <a:lnTo>
                          <a:pt x="149582" y="390983"/>
                        </a:lnTo>
                        <a:cubicBezTo>
                          <a:pt x="149364" y="409695"/>
                          <a:pt x="183654" y="432431"/>
                          <a:pt x="183945" y="447440"/>
                        </a:cubicBezTo>
                        <a:lnTo>
                          <a:pt x="183945" y="447440"/>
                        </a:lnTo>
                        <a:cubicBezTo>
                          <a:pt x="183945" y="450888"/>
                          <a:pt x="181983" y="453954"/>
                          <a:pt x="177624" y="456189"/>
                        </a:cubicBezTo>
                        <a:lnTo>
                          <a:pt x="177624" y="456189"/>
                        </a:lnTo>
                        <a:cubicBezTo>
                          <a:pt x="157719" y="466599"/>
                          <a:pt x="156048" y="478095"/>
                          <a:pt x="155975" y="489016"/>
                        </a:cubicBezTo>
                        <a:lnTo>
                          <a:pt x="155975" y="489016"/>
                        </a:lnTo>
                        <a:cubicBezTo>
                          <a:pt x="155975" y="491571"/>
                          <a:pt x="156121" y="494125"/>
                          <a:pt x="156121" y="496616"/>
                        </a:cubicBezTo>
                        <a:lnTo>
                          <a:pt x="156121" y="496616"/>
                        </a:lnTo>
                        <a:cubicBezTo>
                          <a:pt x="155467" y="510539"/>
                          <a:pt x="131784" y="506579"/>
                          <a:pt x="126625" y="530976"/>
                        </a:cubicBezTo>
                        <a:lnTo>
                          <a:pt x="126625" y="530976"/>
                        </a:lnTo>
                        <a:cubicBezTo>
                          <a:pt x="122920" y="547517"/>
                          <a:pt x="107083" y="559970"/>
                          <a:pt x="96477" y="566676"/>
                        </a:cubicBezTo>
                        <a:lnTo>
                          <a:pt x="96477" y="566676"/>
                        </a:lnTo>
                        <a:cubicBezTo>
                          <a:pt x="98656" y="567826"/>
                          <a:pt x="100908" y="568720"/>
                          <a:pt x="103305" y="569359"/>
                        </a:cubicBezTo>
                        <a:lnTo>
                          <a:pt x="103305" y="569359"/>
                        </a:lnTo>
                        <a:cubicBezTo>
                          <a:pt x="116673" y="572616"/>
                          <a:pt x="125173" y="578108"/>
                          <a:pt x="125027" y="593819"/>
                        </a:cubicBezTo>
                        <a:lnTo>
                          <a:pt x="125027" y="593819"/>
                        </a:lnTo>
                        <a:cubicBezTo>
                          <a:pt x="125027" y="596501"/>
                          <a:pt x="124809" y="599503"/>
                          <a:pt x="124301" y="602824"/>
                        </a:cubicBezTo>
                        <a:lnTo>
                          <a:pt x="124301" y="602824"/>
                        </a:lnTo>
                        <a:cubicBezTo>
                          <a:pt x="123865" y="605570"/>
                          <a:pt x="123720" y="608189"/>
                          <a:pt x="123720" y="610679"/>
                        </a:cubicBezTo>
                        <a:lnTo>
                          <a:pt x="123720" y="610679"/>
                        </a:lnTo>
                        <a:cubicBezTo>
                          <a:pt x="123720" y="628178"/>
                          <a:pt x="132728" y="639419"/>
                          <a:pt x="138467" y="651809"/>
                        </a:cubicBezTo>
                        <a:lnTo>
                          <a:pt x="138467" y="651809"/>
                        </a:lnTo>
                        <a:cubicBezTo>
                          <a:pt x="141446" y="658195"/>
                          <a:pt x="143552" y="668030"/>
                          <a:pt x="143552" y="677099"/>
                        </a:cubicBezTo>
                        <a:lnTo>
                          <a:pt x="143552" y="677099"/>
                        </a:lnTo>
                        <a:cubicBezTo>
                          <a:pt x="143552" y="688339"/>
                          <a:pt x="140356" y="698941"/>
                          <a:pt x="130330" y="699069"/>
                        </a:cubicBezTo>
                        <a:lnTo>
                          <a:pt x="130330" y="699069"/>
                        </a:lnTo>
                        <a:cubicBezTo>
                          <a:pt x="122267" y="699133"/>
                          <a:pt x="119215" y="701432"/>
                          <a:pt x="119215" y="704178"/>
                        </a:cubicBezTo>
                        <a:lnTo>
                          <a:pt x="119215" y="704178"/>
                        </a:lnTo>
                        <a:cubicBezTo>
                          <a:pt x="119143" y="707052"/>
                          <a:pt x="122775" y="711267"/>
                          <a:pt x="129967" y="714780"/>
                        </a:cubicBezTo>
                        <a:lnTo>
                          <a:pt x="129967" y="714780"/>
                        </a:lnTo>
                        <a:cubicBezTo>
                          <a:pt x="145296" y="722380"/>
                          <a:pt x="146240" y="744477"/>
                          <a:pt x="146313" y="765616"/>
                        </a:cubicBezTo>
                        <a:lnTo>
                          <a:pt x="146313" y="765616"/>
                        </a:lnTo>
                        <a:cubicBezTo>
                          <a:pt x="146313" y="770534"/>
                          <a:pt x="146095" y="774877"/>
                          <a:pt x="146095" y="778645"/>
                        </a:cubicBezTo>
                        <a:lnTo>
                          <a:pt x="146095" y="778645"/>
                        </a:lnTo>
                        <a:cubicBezTo>
                          <a:pt x="146386" y="790971"/>
                          <a:pt x="147839" y="796144"/>
                          <a:pt x="168180" y="796335"/>
                        </a:cubicBezTo>
                        <a:lnTo>
                          <a:pt x="168180" y="796335"/>
                        </a:lnTo>
                        <a:cubicBezTo>
                          <a:pt x="195060" y="796335"/>
                          <a:pt x="296912" y="799209"/>
                          <a:pt x="315220" y="799209"/>
                        </a:cubicBezTo>
                        <a:lnTo>
                          <a:pt x="315220" y="799209"/>
                        </a:lnTo>
                        <a:cubicBezTo>
                          <a:pt x="332002" y="799273"/>
                          <a:pt x="333382" y="801764"/>
                          <a:pt x="333600" y="803169"/>
                        </a:cubicBezTo>
                        <a:lnTo>
                          <a:pt x="333600" y="803169"/>
                        </a:lnTo>
                        <a:cubicBezTo>
                          <a:pt x="333600" y="803169"/>
                          <a:pt x="333600" y="803233"/>
                          <a:pt x="333600" y="803233"/>
                        </a:cubicBezTo>
                        <a:lnTo>
                          <a:pt x="333600" y="803233"/>
                        </a:lnTo>
                        <a:cubicBezTo>
                          <a:pt x="333382" y="829354"/>
                          <a:pt x="318852" y="814026"/>
                          <a:pt x="318925" y="850813"/>
                        </a:cubicBezTo>
                        <a:lnTo>
                          <a:pt x="318925" y="850813"/>
                        </a:lnTo>
                        <a:cubicBezTo>
                          <a:pt x="318925" y="887599"/>
                          <a:pt x="346967" y="902671"/>
                          <a:pt x="372830" y="909122"/>
                        </a:cubicBezTo>
                        <a:lnTo>
                          <a:pt x="372830" y="909122"/>
                        </a:lnTo>
                        <a:cubicBezTo>
                          <a:pt x="395786" y="914742"/>
                          <a:pt x="396440" y="926876"/>
                          <a:pt x="399637" y="942140"/>
                        </a:cubicBezTo>
                        <a:lnTo>
                          <a:pt x="399637" y="942140"/>
                        </a:lnTo>
                        <a:cubicBezTo>
                          <a:pt x="402252" y="942523"/>
                          <a:pt x="404940" y="942715"/>
                          <a:pt x="407701" y="942715"/>
                        </a:cubicBezTo>
                        <a:lnTo>
                          <a:pt x="407701" y="942715"/>
                        </a:lnTo>
                        <a:cubicBezTo>
                          <a:pt x="433927" y="942779"/>
                          <a:pt x="462841" y="926046"/>
                          <a:pt x="470687" y="911484"/>
                        </a:cubicBezTo>
                        <a:lnTo>
                          <a:pt x="470687" y="911484"/>
                        </a:lnTo>
                        <a:cubicBezTo>
                          <a:pt x="481729" y="891367"/>
                          <a:pt x="503306" y="893347"/>
                          <a:pt x="535416" y="886385"/>
                        </a:cubicBezTo>
                        <a:lnTo>
                          <a:pt x="535416" y="886385"/>
                        </a:lnTo>
                        <a:cubicBezTo>
                          <a:pt x="538395" y="885747"/>
                          <a:pt x="541373" y="885428"/>
                          <a:pt x="544497" y="885428"/>
                        </a:cubicBezTo>
                        <a:lnTo>
                          <a:pt x="544497" y="885428"/>
                        </a:lnTo>
                        <a:cubicBezTo>
                          <a:pt x="575881" y="885491"/>
                          <a:pt x="612786" y="915572"/>
                          <a:pt x="639085" y="921256"/>
                        </a:cubicBezTo>
                        <a:lnTo>
                          <a:pt x="639085" y="921256"/>
                        </a:lnTo>
                        <a:cubicBezTo>
                          <a:pt x="647003" y="922980"/>
                          <a:pt x="653251" y="923747"/>
                          <a:pt x="658482" y="923747"/>
                        </a:cubicBezTo>
                        <a:lnTo>
                          <a:pt x="658482" y="923747"/>
                        </a:lnTo>
                        <a:cubicBezTo>
                          <a:pt x="672648" y="923747"/>
                          <a:pt x="679913" y="918382"/>
                          <a:pt x="693425" y="911676"/>
                        </a:cubicBezTo>
                        <a:lnTo>
                          <a:pt x="693425" y="911676"/>
                        </a:lnTo>
                        <a:cubicBezTo>
                          <a:pt x="696840" y="910016"/>
                          <a:pt x="699964" y="909249"/>
                          <a:pt x="702870" y="909249"/>
                        </a:cubicBezTo>
                        <a:lnTo>
                          <a:pt x="702870" y="909249"/>
                        </a:lnTo>
                        <a:cubicBezTo>
                          <a:pt x="716382" y="909441"/>
                          <a:pt x="724737" y="923491"/>
                          <a:pt x="739630" y="923364"/>
                        </a:cubicBezTo>
                        <a:lnTo>
                          <a:pt x="739630" y="923364"/>
                        </a:lnTo>
                        <a:cubicBezTo>
                          <a:pt x="757574" y="923683"/>
                          <a:pt x="770723" y="885300"/>
                          <a:pt x="784235" y="884725"/>
                        </a:cubicBezTo>
                        <a:lnTo>
                          <a:pt x="784235" y="884725"/>
                        </a:lnTo>
                        <a:cubicBezTo>
                          <a:pt x="793316" y="884789"/>
                          <a:pt x="794624" y="892772"/>
                          <a:pt x="794624" y="901458"/>
                        </a:cubicBezTo>
                        <a:lnTo>
                          <a:pt x="794624" y="901458"/>
                        </a:lnTo>
                        <a:cubicBezTo>
                          <a:pt x="794624" y="905865"/>
                          <a:pt x="794261" y="910590"/>
                          <a:pt x="794261" y="915061"/>
                        </a:cubicBezTo>
                        <a:lnTo>
                          <a:pt x="794261" y="915061"/>
                        </a:lnTo>
                        <a:cubicBezTo>
                          <a:pt x="793534" y="929558"/>
                          <a:pt x="764911" y="925790"/>
                          <a:pt x="765565" y="938691"/>
                        </a:cubicBezTo>
                        <a:lnTo>
                          <a:pt x="765565" y="938691"/>
                        </a:lnTo>
                        <a:cubicBezTo>
                          <a:pt x="765565" y="951911"/>
                          <a:pt x="780531" y="956062"/>
                          <a:pt x="800727" y="956126"/>
                        </a:cubicBezTo>
                        <a:lnTo>
                          <a:pt x="800727" y="956126"/>
                        </a:lnTo>
                        <a:cubicBezTo>
                          <a:pt x="812060" y="956126"/>
                          <a:pt x="831021" y="956126"/>
                          <a:pt x="845550" y="956126"/>
                        </a:cubicBezTo>
                        <a:lnTo>
                          <a:pt x="845550" y="956126"/>
                        </a:lnTo>
                        <a:cubicBezTo>
                          <a:pt x="845841" y="954657"/>
                          <a:pt x="845986" y="953125"/>
                          <a:pt x="845986" y="951528"/>
                        </a:cubicBezTo>
                        <a:lnTo>
                          <a:pt x="845986" y="951528"/>
                        </a:lnTo>
                        <a:cubicBezTo>
                          <a:pt x="846059" y="936456"/>
                          <a:pt x="833128" y="917679"/>
                          <a:pt x="833055" y="899414"/>
                        </a:cubicBezTo>
                        <a:lnTo>
                          <a:pt x="833055" y="899414"/>
                        </a:lnTo>
                        <a:cubicBezTo>
                          <a:pt x="833055" y="894433"/>
                          <a:pt x="834072" y="889451"/>
                          <a:pt x="836542" y="884661"/>
                        </a:cubicBezTo>
                        <a:lnTo>
                          <a:pt x="836542" y="884661"/>
                        </a:lnTo>
                        <a:cubicBezTo>
                          <a:pt x="849546" y="859818"/>
                          <a:pt x="892263" y="826225"/>
                          <a:pt x="892045" y="809811"/>
                        </a:cubicBezTo>
                        <a:lnTo>
                          <a:pt x="892045" y="809811"/>
                        </a:lnTo>
                        <a:cubicBezTo>
                          <a:pt x="892191" y="791993"/>
                          <a:pt x="911369" y="784457"/>
                          <a:pt x="925173" y="766383"/>
                        </a:cubicBezTo>
                        <a:lnTo>
                          <a:pt x="925173" y="766383"/>
                        </a:lnTo>
                        <a:cubicBezTo>
                          <a:pt x="940429" y="747543"/>
                          <a:pt x="979804" y="765872"/>
                          <a:pt x="982419" y="732917"/>
                        </a:cubicBezTo>
                        <a:lnTo>
                          <a:pt x="982419" y="732917"/>
                        </a:lnTo>
                        <a:cubicBezTo>
                          <a:pt x="985398" y="698941"/>
                          <a:pt x="1000000" y="689744"/>
                          <a:pt x="1019179" y="687062"/>
                        </a:cubicBezTo>
                        <a:lnTo>
                          <a:pt x="1019179" y="687062"/>
                        </a:lnTo>
                        <a:cubicBezTo>
                          <a:pt x="1037922" y="684252"/>
                          <a:pt x="1046422" y="679015"/>
                          <a:pt x="1050200" y="653405"/>
                        </a:cubicBezTo>
                        <a:lnTo>
                          <a:pt x="1050200" y="653405"/>
                        </a:lnTo>
                        <a:cubicBezTo>
                          <a:pt x="1053832" y="627540"/>
                          <a:pt x="1058119" y="618982"/>
                          <a:pt x="1063059" y="591073"/>
                        </a:cubicBezTo>
                        <a:lnTo>
                          <a:pt x="1063059" y="591073"/>
                        </a:lnTo>
                        <a:cubicBezTo>
                          <a:pt x="1068071" y="562844"/>
                          <a:pt x="1093062" y="534935"/>
                          <a:pt x="1096041" y="504152"/>
                        </a:cubicBezTo>
                        <a:lnTo>
                          <a:pt x="1096041" y="504152"/>
                        </a:lnTo>
                        <a:cubicBezTo>
                          <a:pt x="1096332" y="501534"/>
                          <a:pt x="1096840" y="499043"/>
                          <a:pt x="1097421" y="496552"/>
                        </a:cubicBezTo>
                        <a:lnTo>
                          <a:pt x="1097421" y="496552"/>
                        </a:lnTo>
                        <a:cubicBezTo>
                          <a:pt x="1087105" y="477648"/>
                          <a:pt x="1082892" y="437732"/>
                          <a:pt x="1082892" y="399605"/>
                        </a:cubicBezTo>
                        <a:lnTo>
                          <a:pt x="1082892" y="399605"/>
                        </a:lnTo>
                        <a:cubicBezTo>
                          <a:pt x="1082892" y="368630"/>
                          <a:pt x="1085725" y="338997"/>
                          <a:pt x="1090592" y="323030"/>
                        </a:cubicBezTo>
                        <a:lnTo>
                          <a:pt x="1090592" y="323030"/>
                        </a:lnTo>
                        <a:cubicBezTo>
                          <a:pt x="1100109" y="291992"/>
                          <a:pt x="1113912" y="255653"/>
                          <a:pt x="1126480" y="225380"/>
                        </a:cubicBezTo>
                        <a:lnTo>
                          <a:pt x="1126480" y="225380"/>
                        </a:lnTo>
                        <a:cubicBezTo>
                          <a:pt x="1080857" y="222443"/>
                          <a:pt x="812205" y="205071"/>
                          <a:pt x="772975" y="201622"/>
                        </a:cubicBezTo>
                        <a:lnTo>
                          <a:pt x="772975" y="201622"/>
                        </a:lnTo>
                        <a:cubicBezTo>
                          <a:pt x="730185" y="197791"/>
                          <a:pt x="576607" y="194086"/>
                          <a:pt x="548420" y="187764"/>
                        </a:cubicBezTo>
                        <a:lnTo>
                          <a:pt x="548420" y="187764"/>
                        </a:lnTo>
                        <a:lnTo>
                          <a:pt x="548638" y="186997"/>
                        </a:lnTo>
                        <a:lnTo>
                          <a:pt x="548856" y="186231"/>
                        </a:lnTo>
                        <a:cubicBezTo>
                          <a:pt x="576462" y="192426"/>
                          <a:pt x="730331" y="196258"/>
                          <a:pt x="773193" y="200026"/>
                        </a:cubicBezTo>
                        <a:lnTo>
                          <a:pt x="773193" y="200026"/>
                        </a:lnTo>
                        <a:cubicBezTo>
                          <a:pt x="812714" y="203538"/>
                          <a:pt x="1086015" y="221165"/>
                          <a:pt x="1127861" y="223848"/>
                        </a:cubicBezTo>
                        <a:lnTo>
                          <a:pt x="1127861" y="223848"/>
                        </a:lnTo>
                        <a:cubicBezTo>
                          <a:pt x="1128151" y="223848"/>
                          <a:pt x="1128369" y="223975"/>
                          <a:pt x="1128587" y="224231"/>
                        </a:cubicBezTo>
                        <a:lnTo>
                          <a:pt x="1128587" y="224231"/>
                        </a:lnTo>
                        <a:cubicBezTo>
                          <a:pt x="1128733" y="224422"/>
                          <a:pt x="1128805" y="224678"/>
                          <a:pt x="1128660" y="224933"/>
                        </a:cubicBezTo>
                        <a:lnTo>
                          <a:pt x="1128660" y="224933"/>
                        </a:lnTo>
                        <a:cubicBezTo>
                          <a:pt x="1116092" y="255397"/>
                          <a:pt x="1101998" y="292120"/>
                          <a:pt x="1092481" y="323414"/>
                        </a:cubicBezTo>
                        <a:lnTo>
                          <a:pt x="1092481" y="323414"/>
                        </a:lnTo>
                        <a:cubicBezTo>
                          <a:pt x="1087686" y="339124"/>
                          <a:pt x="1084781" y="368694"/>
                          <a:pt x="1084781" y="399605"/>
                        </a:cubicBezTo>
                        <a:lnTo>
                          <a:pt x="1084781" y="399605"/>
                        </a:lnTo>
                        <a:cubicBezTo>
                          <a:pt x="1084781" y="437732"/>
                          <a:pt x="1089139" y="477904"/>
                          <a:pt x="1099310" y="496105"/>
                        </a:cubicBezTo>
                        <a:lnTo>
                          <a:pt x="1099310" y="496105"/>
                        </a:lnTo>
                        <a:lnTo>
                          <a:pt x="1099383" y="496616"/>
                        </a:lnTo>
                        <a:cubicBezTo>
                          <a:pt x="1098802" y="499107"/>
                          <a:pt x="1098293" y="501597"/>
                          <a:pt x="1098002" y="504280"/>
                        </a:cubicBezTo>
                        <a:lnTo>
                          <a:pt x="1098002" y="504280"/>
                        </a:lnTo>
                        <a:cubicBezTo>
                          <a:pt x="1094879" y="535765"/>
                          <a:pt x="1069815" y="563675"/>
                          <a:pt x="1065020" y="591328"/>
                        </a:cubicBezTo>
                        <a:lnTo>
                          <a:pt x="1065020" y="591328"/>
                        </a:lnTo>
                        <a:cubicBezTo>
                          <a:pt x="1060080" y="619301"/>
                          <a:pt x="1055867" y="627859"/>
                          <a:pt x="1052161" y="653597"/>
                        </a:cubicBezTo>
                        <a:lnTo>
                          <a:pt x="1052161" y="653597"/>
                        </a:lnTo>
                        <a:cubicBezTo>
                          <a:pt x="1048602" y="679462"/>
                          <a:pt x="1038794" y="686040"/>
                          <a:pt x="1019615" y="688659"/>
                        </a:cubicBezTo>
                        <a:lnTo>
                          <a:pt x="1019615" y="688659"/>
                        </a:lnTo>
                        <a:cubicBezTo>
                          <a:pt x="1001017" y="691405"/>
                          <a:pt x="987505" y="699324"/>
                          <a:pt x="984308" y="733045"/>
                        </a:cubicBezTo>
                        <a:lnTo>
                          <a:pt x="984308" y="733045"/>
                        </a:lnTo>
                        <a:cubicBezTo>
                          <a:pt x="980894" y="767724"/>
                          <a:pt x="939557" y="749586"/>
                          <a:pt x="926698" y="767277"/>
                        </a:cubicBezTo>
                        <a:lnTo>
                          <a:pt x="926698" y="767277"/>
                        </a:lnTo>
                        <a:cubicBezTo>
                          <a:pt x="912387" y="785734"/>
                          <a:pt x="893716" y="793270"/>
                          <a:pt x="893861" y="809811"/>
                        </a:cubicBezTo>
                        <a:lnTo>
                          <a:pt x="893861" y="809811"/>
                        </a:lnTo>
                        <a:cubicBezTo>
                          <a:pt x="893643" y="827821"/>
                          <a:pt x="850854" y="860775"/>
                          <a:pt x="838213" y="885300"/>
                        </a:cubicBezTo>
                        <a:lnTo>
                          <a:pt x="838213" y="885300"/>
                        </a:lnTo>
                        <a:cubicBezTo>
                          <a:pt x="835816" y="889898"/>
                          <a:pt x="834871" y="894624"/>
                          <a:pt x="834871" y="899414"/>
                        </a:cubicBezTo>
                        <a:lnTo>
                          <a:pt x="834871" y="899414"/>
                        </a:lnTo>
                        <a:cubicBezTo>
                          <a:pt x="834799" y="917105"/>
                          <a:pt x="847730" y="935753"/>
                          <a:pt x="847802" y="951528"/>
                        </a:cubicBezTo>
                        <a:lnTo>
                          <a:pt x="847802" y="951528"/>
                        </a:lnTo>
                        <a:cubicBezTo>
                          <a:pt x="847802" y="953444"/>
                          <a:pt x="847585" y="955296"/>
                          <a:pt x="847221" y="957084"/>
                        </a:cubicBezTo>
                        <a:lnTo>
                          <a:pt x="847221" y="957084"/>
                        </a:lnTo>
                        <a:cubicBezTo>
                          <a:pt x="847149" y="957468"/>
                          <a:pt x="846785" y="957723"/>
                          <a:pt x="846350" y="957723"/>
                        </a:cubicBezTo>
                        <a:lnTo>
                          <a:pt x="846350" y="957723"/>
                        </a:lnTo>
                        <a:cubicBezTo>
                          <a:pt x="831747" y="957723"/>
                          <a:pt x="812278" y="957723"/>
                          <a:pt x="800799" y="957723"/>
                        </a:cubicBezTo>
                        <a:lnTo>
                          <a:pt x="800799" y="957723"/>
                        </a:lnTo>
                        <a:close/>
                      </a:path>
                    </a:pathLst>
                  </a:custGeom>
                  <a:solidFill>
                    <a:srgbClr val="00A0D7"/>
                  </a:solidFill>
                  <a:ln w="7260" cap="flat">
                    <a:noFill/>
                    <a:prstDash val="solid"/>
                    <a:miter/>
                  </a:ln>
                </xdr:spPr>
                <xdr:txBody>
                  <a:bodyPr rtlCol="0" anchor="ctr"/>
                  <a:lstStyle/>
                  <a:p>
                    <a:endParaRPr lang="pt-BR"/>
                  </a:p>
                </xdr:txBody>
              </xdr:sp>
            </xdr:grpSp>
            <xdr:grpSp>
              <xdr:nvGrpSpPr>
                <xdr:cNvPr id="74" name="Gráfico 53">
                  <a:extLst>
                    <a:ext uri="{FF2B5EF4-FFF2-40B4-BE49-F238E27FC236}">
                      <a16:creationId xmlns:a16="http://schemas.microsoft.com/office/drawing/2014/main" id="{45EDCE12-E8DB-8E6E-1036-AEA582D25B60}"/>
                    </a:ext>
                  </a:extLst>
                </xdr:cNvPr>
                <xdr:cNvGrpSpPr/>
              </xdr:nvGrpSpPr>
              <xdr:grpSpPr>
                <a:xfrm>
                  <a:off x="11023448" y="7789285"/>
                  <a:ext cx="697275" cy="514179"/>
                  <a:chOff x="11023448" y="7789285"/>
                  <a:chExt cx="697275" cy="514179"/>
                </a:xfrm>
                <a:solidFill>
                  <a:srgbClr val="DADADA"/>
                </a:solidFill>
              </xdr:grpSpPr>
              <xdr:sp macro="" textlink="">
                <xdr:nvSpPr>
                  <xdr:cNvPr id="87" name="Freeform: Shape 86">
                    <a:extLst>
                      <a:ext uri="{FF2B5EF4-FFF2-40B4-BE49-F238E27FC236}">
                        <a16:creationId xmlns:a16="http://schemas.microsoft.com/office/drawing/2014/main" id="{F03EE6DB-8DF9-EBF9-7CEA-1E1E232F1CBB}"/>
                      </a:ext>
                    </a:extLst>
                  </xdr:cNvPr>
                  <xdr:cNvSpPr/>
                </xdr:nvSpPr>
                <xdr:spPr>
                  <a:xfrm>
                    <a:off x="11024393" y="7790243"/>
                    <a:ext cx="695235" cy="512901"/>
                  </a:xfrm>
                  <a:custGeom>
                    <a:avLst/>
                    <a:gdLst>
                      <a:gd name="connsiteX0" fmla="*/ 506502 w 695235"/>
                      <a:gd name="connsiteY0" fmla="*/ 68016 h 512901"/>
                      <a:gd name="connsiteX1" fmla="*/ 461751 w 695235"/>
                      <a:gd name="connsiteY1" fmla="*/ 65143 h 512901"/>
                      <a:gd name="connsiteX2" fmla="*/ 368108 w 695235"/>
                      <a:gd name="connsiteY2" fmla="*/ 0 h 512901"/>
                      <a:gd name="connsiteX3" fmla="*/ 301707 w 695235"/>
                      <a:gd name="connsiteY3" fmla="*/ 18968 h 512901"/>
                      <a:gd name="connsiteX4" fmla="*/ 285434 w 695235"/>
                      <a:gd name="connsiteY4" fmla="*/ 46175 h 512901"/>
                      <a:gd name="connsiteX5" fmla="*/ 263858 w 695235"/>
                      <a:gd name="connsiteY5" fmla="*/ 80151 h 512901"/>
                      <a:gd name="connsiteX6" fmla="*/ 188158 w 695235"/>
                      <a:gd name="connsiteY6" fmla="*/ 98033 h 512901"/>
                      <a:gd name="connsiteX7" fmla="*/ 161279 w 695235"/>
                      <a:gd name="connsiteY7" fmla="*/ 125240 h 512901"/>
                      <a:gd name="connsiteX8" fmla="*/ 121395 w 695235"/>
                      <a:gd name="connsiteY8" fmla="*/ 131690 h 512901"/>
                      <a:gd name="connsiteX9" fmla="*/ 87977 w 695235"/>
                      <a:gd name="connsiteY9" fmla="*/ 132393 h 512901"/>
                      <a:gd name="connsiteX10" fmla="*/ 37486 w 695235"/>
                      <a:gd name="connsiteY10" fmla="*/ 140248 h 512901"/>
                      <a:gd name="connsiteX11" fmla="*/ 0 w 695235"/>
                      <a:gd name="connsiteY11" fmla="*/ 167455 h 512901"/>
                      <a:gd name="connsiteX12" fmla="*/ 14893 w 695235"/>
                      <a:gd name="connsiteY12" fmla="*/ 173522 h 512901"/>
                      <a:gd name="connsiteX13" fmla="*/ 81003 w 695235"/>
                      <a:gd name="connsiteY13" fmla="*/ 164261 h 512901"/>
                      <a:gd name="connsiteX14" fmla="*/ 136360 w 695235"/>
                      <a:gd name="connsiteY14" fmla="*/ 152829 h 512901"/>
                      <a:gd name="connsiteX15" fmla="*/ 149800 w 695235"/>
                      <a:gd name="connsiteY15" fmla="*/ 206540 h 512901"/>
                      <a:gd name="connsiteX16" fmla="*/ 149364 w 695235"/>
                      <a:gd name="connsiteY16" fmla="*/ 254184 h 512901"/>
                      <a:gd name="connsiteX17" fmla="*/ 153869 w 695235"/>
                      <a:gd name="connsiteY17" fmla="*/ 305403 h 512901"/>
                      <a:gd name="connsiteX18" fmla="*/ 178278 w 695235"/>
                      <a:gd name="connsiteY18" fmla="*/ 349087 h 512901"/>
                      <a:gd name="connsiteX19" fmla="*/ 231239 w 695235"/>
                      <a:gd name="connsiteY19" fmla="*/ 383447 h 512901"/>
                      <a:gd name="connsiteX20" fmla="*/ 241409 w 695235"/>
                      <a:gd name="connsiteY20" fmla="*/ 398136 h 512901"/>
                      <a:gd name="connsiteX21" fmla="*/ 323647 w 695235"/>
                      <a:gd name="connsiteY21" fmla="*/ 406374 h 512901"/>
                      <a:gd name="connsiteX22" fmla="*/ 371304 w 695235"/>
                      <a:gd name="connsiteY22" fmla="*/ 420361 h 512901"/>
                      <a:gd name="connsiteX23" fmla="*/ 442136 w 695235"/>
                      <a:gd name="connsiteY23" fmla="*/ 460468 h 512901"/>
                      <a:gd name="connsiteX24" fmla="*/ 484054 w 695235"/>
                      <a:gd name="connsiteY24" fmla="*/ 484801 h 512901"/>
                      <a:gd name="connsiteX25" fmla="*/ 570360 w 695235"/>
                      <a:gd name="connsiteY25" fmla="*/ 496233 h 512901"/>
                      <a:gd name="connsiteX26" fmla="*/ 606902 w 695235"/>
                      <a:gd name="connsiteY26" fmla="*/ 512902 h 512901"/>
                      <a:gd name="connsiteX27" fmla="*/ 637850 w 695235"/>
                      <a:gd name="connsiteY27" fmla="*/ 477009 h 512901"/>
                      <a:gd name="connsiteX28" fmla="*/ 667345 w 695235"/>
                      <a:gd name="connsiteY28" fmla="*/ 442778 h 512901"/>
                      <a:gd name="connsiteX29" fmla="*/ 689357 w 695235"/>
                      <a:gd name="connsiteY29" fmla="*/ 401648 h 512901"/>
                      <a:gd name="connsiteX30" fmla="*/ 662260 w 695235"/>
                      <a:gd name="connsiteY30" fmla="*/ 330822 h 512901"/>
                      <a:gd name="connsiteX31" fmla="*/ 676426 w 695235"/>
                      <a:gd name="connsiteY31" fmla="*/ 287266 h 512901"/>
                      <a:gd name="connsiteX32" fmla="*/ 631239 w 695235"/>
                      <a:gd name="connsiteY32" fmla="*/ 274173 h 512901"/>
                      <a:gd name="connsiteX33" fmla="*/ 521976 w 695235"/>
                      <a:gd name="connsiteY33" fmla="*/ 266893 h 512901"/>
                      <a:gd name="connsiteX34" fmla="*/ 523139 w 695235"/>
                      <a:gd name="connsiteY34" fmla="*/ 219185 h 512901"/>
                      <a:gd name="connsiteX35" fmla="*/ 521976 w 695235"/>
                      <a:gd name="connsiteY35" fmla="*/ 174224 h 512901"/>
                      <a:gd name="connsiteX36" fmla="*/ 518416 w 695235"/>
                      <a:gd name="connsiteY36" fmla="*/ 116873 h 512901"/>
                      <a:gd name="connsiteX37" fmla="*/ 531566 w 695235"/>
                      <a:gd name="connsiteY37" fmla="*/ 77724 h 512901"/>
                      <a:gd name="connsiteX38" fmla="*/ 506502 w 695235"/>
                      <a:gd name="connsiteY38" fmla="*/ 68016 h 5129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695235" h="512901">
                        <a:moveTo>
                          <a:pt x="506502" y="68016"/>
                        </a:moveTo>
                        <a:cubicBezTo>
                          <a:pt x="487759" y="84494"/>
                          <a:pt x="481221" y="82322"/>
                          <a:pt x="461751" y="65143"/>
                        </a:cubicBezTo>
                        <a:cubicBezTo>
                          <a:pt x="442209" y="47963"/>
                          <a:pt x="412859" y="0"/>
                          <a:pt x="368108" y="0"/>
                        </a:cubicBezTo>
                        <a:cubicBezTo>
                          <a:pt x="323284" y="0"/>
                          <a:pt x="305412" y="2874"/>
                          <a:pt x="301707" y="18968"/>
                        </a:cubicBezTo>
                        <a:cubicBezTo>
                          <a:pt x="298075" y="35062"/>
                          <a:pt x="285434" y="30080"/>
                          <a:pt x="285434" y="46175"/>
                        </a:cubicBezTo>
                        <a:cubicBezTo>
                          <a:pt x="285434" y="62269"/>
                          <a:pt x="263858" y="62971"/>
                          <a:pt x="263858" y="80151"/>
                        </a:cubicBezTo>
                        <a:cubicBezTo>
                          <a:pt x="263858" y="97331"/>
                          <a:pt x="188158" y="83727"/>
                          <a:pt x="188158" y="98033"/>
                        </a:cubicBezTo>
                        <a:cubicBezTo>
                          <a:pt x="188158" y="112339"/>
                          <a:pt x="174283" y="136672"/>
                          <a:pt x="161279" y="125240"/>
                        </a:cubicBezTo>
                        <a:cubicBezTo>
                          <a:pt x="148275" y="113808"/>
                          <a:pt x="139702" y="115596"/>
                          <a:pt x="121395" y="131690"/>
                        </a:cubicBezTo>
                        <a:cubicBezTo>
                          <a:pt x="103088" y="147784"/>
                          <a:pt x="101853" y="138843"/>
                          <a:pt x="87977" y="132393"/>
                        </a:cubicBezTo>
                        <a:cubicBezTo>
                          <a:pt x="74101" y="125942"/>
                          <a:pt x="50127" y="129199"/>
                          <a:pt x="37486" y="140248"/>
                        </a:cubicBezTo>
                        <a:cubicBezTo>
                          <a:pt x="24846" y="151361"/>
                          <a:pt x="0" y="167455"/>
                          <a:pt x="0" y="167455"/>
                        </a:cubicBezTo>
                        <a:lnTo>
                          <a:pt x="14893" y="173522"/>
                        </a:lnTo>
                        <a:cubicBezTo>
                          <a:pt x="31892" y="162856"/>
                          <a:pt x="52089" y="164261"/>
                          <a:pt x="81003" y="164261"/>
                        </a:cubicBezTo>
                        <a:cubicBezTo>
                          <a:pt x="110352" y="164261"/>
                          <a:pt x="119651" y="152829"/>
                          <a:pt x="136360" y="152829"/>
                        </a:cubicBezTo>
                        <a:cubicBezTo>
                          <a:pt x="153069" y="152829"/>
                          <a:pt x="157574" y="186103"/>
                          <a:pt x="149800" y="206540"/>
                        </a:cubicBezTo>
                        <a:cubicBezTo>
                          <a:pt x="142100" y="226977"/>
                          <a:pt x="141228" y="242688"/>
                          <a:pt x="149364" y="254184"/>
                        </a:cubicBezTo>
                        <a:cubicBezTo>
                          <a:pt x="157501" y="265615"/>
                          <a:pt x="153869" y="289310"/>
                          <a:pt x="153869" y="305403"/>
                        </a:cubicBezTo>
                        <a:cubicBezTo>
                          <a:pt x="153869" y="321498"/>
                          <a:pt x="172612" y="334079"/>
                          <a:pt x="178278" y="349087"/>
                        </a:cubicBezTo>
                        <a:cubicBezTo>
                          <a:pt x="183945" y="364159"/>
                          <a:pt x="231239" y="377380"/>
                          <a:pt x="231239" y="383447"/>
                        </a:cubicBezTo>
                        <a:cubicBezTo>
                          <a:pt x="231239" y="389514"/>
                          <a:pt x="241409" y="398136"/>
                          <a:pt x="241409" y="398136"/>
                        </a:cubicBezTo>
                        <a:cubicBezTo>
                          <a:pt x="275627" y="414613"/>
                          <a:pt x="298002" y="386704"/>
                          <a:pt x="323647" y="406374"/>
                        </a:cubicBezTo>
                        <a:cubicBezTo>
                          <a:pt x="349292" y="426045"/>
                          <a:pt x="369633" y="409568"/>
                          <a:pt x="371304" y="420361"/>
                        </a:cubicBezTo>
                        <a:cubicBezTo>
                          <a:pt x="372902" y="431090"/>
                          <a:pt x="410389" y="458297"/>
                          <a:pt x="442136" y="460468"/>
                        </a:cubicBezTo>
                        <a:cubicBezTo>
                          <a:pt x="473883" y="462640"/>
                          <a:pt x="466546" y="469409"/>
                          <a:pt x="484054" y="484801"/>
                        </a:cubicBezTo>
                        <a:cubicBezTo>
                          <a:pt x="501562" y="500192"/>
                          <a:pt x="550018" y="496233"/>
                          <a:pt x="570360" y="496233"/>
                        </a:cubicBezTo>
                        <a:cubicBezTo>
                          <a:pt x="586851" y="496233"/>
                          <a:pt x="595859" y="506834"/>
                          <a:pt x="606902" y="512902"/>
                        </a:cubicBezTo>
                        <a:cubicBezTo>
                          <a:pt x="617436" y="506387"/>
                          <a:pt x="634145" y="493742"/>
                          <a:pt x="637850" y="477009"/>
                        </a:cubicBezTo>
                        <a:cubicBezTo>
                          <a:pt x="643371" y="452102"/>
                          <a:pt x="667345" y="455614"/>
                          <a:pt x="667345" y="442778"/>
                        </a:cubicBezTo>
                        <a:cubicBezTo>
                          <a:pt x="667345" y="430005"/>
                          <a:pt x="664366" y="414613"/>
                          <a:pt x="689357" y="401648"/>
                        </a:cubicBezTo>
                        <a:cubicBezTo>
                          <a:pt x="714348" y="388684"/>
                          <a:pt x="650854" y="355346"/>
                          <a:pt x="662260" y="330822"/>
                        </a:cubicBezTo>
                        <a:cubicBezTo>
                          <a:pt x="673665" y="306298"/>
                          <a:pt x="683109" y="297676"/>
                          <a:pt x="676426" y="287266"/>
                        </a:cubicBezTo>
                        <a:cubicBezTo>
                          <a:pt x="669742" y="276920"/>
                          <a:pt x="636324" y="288351"/>
                          <a:pt x="631239" y="274173"/>
                        </a:cubicBezTo>
                        <a:cubicBezTo>
                          <a:pt x="626081" y="259995"/>
                          <a:pt x="524664" y="285605"/>
                          <a:pt x="521976" y="266893"/>
                        </a:cubicBezTo>
                        <a:cubicBezTo>
                          <a:pt x="519216" y="248244"/>
                          <a:pt x="538104" y="232342"/>
                          <a:pt x="523139" y="219185"/>
                        </a:cubicBezTo>
                        <a:cubicBezTo>
                          <a:pt x="508173" y="206029"/>
                          <a:pt x="516019" y="191213"/>
                          <a:pt x="521976" y="174224"/>
                        </a:cubicBezTo>
                        <a:cubicBezTo>
                          <a:pt x="527861" y="157300"/>
                          <a:pt x="502724" y="130668"/>
                          <a:pt x="518416" y="116873"/>
                        </a:cubicBezTo>
                        <a:cubicBezTo>
                          <a:pt x="531856" y="105058"/>
                          <a:pt x="516600" y="83663"/>
                          <a:pt x="531566" y="77724"/>
                        </a:cubicBezTo>
                        <a:cubicBezTo>
                          <a:pt x="524882" y="67697"/>
                          <a:pt x="515874" y="59714"/>
                          <a:pt x="506502" y="68016"/>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8" name="Freeform: Shape 87">
                    <a:extLst>
                      <a:ext uri="{FF2B5EF4-FFF2-40B4-BE49-F238E27FC236}">
                        <a16:creationId xmlns:a16="http://schemas.microsoft.com/office/drawing/2014/main" id="{61E827CB-95CA-85C4-398C-1FE4C2D47828}"/>
                      </a:ext>
                    </a:extLst>
                  </xdr:cNvPr>
                  <xdr:cNvSpPr/>
                </xdr:nvSpPr>
                <xdr:spPr>
                  <a:xfrm>
                    <a:off x="11023448" y="7789285"/>
                    <a:ext cx="697275" cy="514179"/>
                  </a:xfrm>
                  <a:custGeom>
                    <a:avLst/>
                    <a:gdLst>
                      <a:gd name="connsiteX0" fmla="*/ 571377 w 697275"/>
                      <a:gd name="connsiteY0" fmla="*/ 497893 h 514179"/>
                      <a:gd name="connsiteX1" fmla="*/ 543262 w 697275"/>
                      <a:gd name="connsiteY1" fmla="*/ 498340 h 514179"/>
                      <a:gd name="connsiteX2" fmla="*/ 543262 w 697275"/>
                      <a:gd name="connsiteY2" fmla="*/ 498340 h 514179"/>
                      <a:gd name="connsiteX3" fmla="*/ 484417 w 697275"/>
                      <a:gd name="connsiteY3" fmla="*/ 486206 h 514179"/>
                      <a:gd name="connsiteX4" fmla="*/ 484417 w 697275"/>
                      <a:gd name="connsiteY4" fmla="*/ 486206 h 514179"/>
                      <a:gd name="connsiteX5" fmla="*/ 443008 w 697275"/>
                      <a:gd name="connsiteY5" fmla="*/ 462065 h 514179"/>
                      <a:gd name="connsiteX6" fmla="*/ 443008 w 697275"/>
                      <a:gd name="connsiteY6" fmla="*/ 462065 h 514179"/>
                      <a:gd name="connsiteX7" fmla="*/ 371304 w 697275"/>
                      <a:gd name="connsiteY7" fmla="*/ 421255 h 514179"/>
                      <a:gd name="connsiteX8" fmla="*/ 371304 w 697275"/>
                      <a:gd name="connsiteY8" fmla="*/ 421255 h 514179"/>
                      <a:gd name="connsiteX9" fmla="*/ 365783 w 697275"/>
                      <a:gd name="connsiteY9" fmla="*/ 417870 h 514179"/>
                      <a:gd name="connsiteX10" fmla="*/ 365783 w 697275"/>
                      <a:gd name="connsiteY10" fmla="*/ 417870 h 514179"/>
                      <a:gd name="connsiteX11" fmla="*/ 354668 w 697275"/>
                      <a:gd name="connsiteY11" fmla="*/ 418381 h 514179"/>
                      <a:gd name="connsiteX12" fmla="*/ 354668 w 697275"/>
                      <a:gd name="connsiteY12" fmla="*/ 418381 h 514179"/>
                      <a:gd name="connsiteX13" fmla="*/ 323938 w 697275"/>
                      <a:gd name="connsiteY13" fmla="*/ 407780 h 514179"/>
                      <a:gd name="connsiteX14" fmla="*/ 323938 w 697275"/>
                      <a:gd name="connsiteY14" fmla="*/ 407780 h 514179"/>
                      <a:gd name="connsiteX15" fmla="*/ 303015 w 697275"/>
                      <a:gd name="connsiteY15" fmla="*/ 400563 h 514179"/>
                      <a:gd name="connsiteX16" fmla="*/ 303015 w 697275"/>
                      <a:gd name="connsiteY16" fmla="*/ 400563 h 514179"/>
                      <a:gd name="connsiteX17" fmla="*/ 265964 w 697275"/>
                      <a:gd name="connsiteY17" fmla="*/ 405161 h 514179"/>
                      <a:gd name="connsiteX18" fmla="*/ 265964 w 697275"/>
                      <a:gd name="connsiteY18" fmla="*/ 405161 h 514179"/>
                      <a:gd name="connsiteX19" fmla="*/ 241627 w 697275"/>
                      <a:gd name="connsiteY19" fmla="*/ 399477 h 514179"/>
                      <a:gd name="connsiteX20" fmla="*/ 241627 w 697275"/>
                      <a:gd name="connsiteY20" fmla="*/ 399477 h 514179"/>
                      <a:gd name="connsiteX21" fmla="*/ 231166 w 697275"/>
                      <a:gd name="connsiteY21" fmla="*/ 384213 h 514179"/>
                      <a:gd name="connsiteX22" fmla="*/ 231166 w 697275"/>
                      <a:gd name="connsiteY22" fmla="*/ 384213 h 514179"/>
                      <a:gd name="connsiteX23" fmla="*/ 207338 w 697275"/>
                      <a:gd name="connsiteY23" fmla="*/ 371057 h 514179"/>
                      <a:gd name="connsiteX24" fmla="*/ 207338 w 697275"/>
                      <a:gd name="connsiteY24" fmla="*/ 371057 h 514179"/>
                      <a:gd name="connsiteX25" fmla="*/ 178278 w 697275"/>
                      <a:gd name="connsiteY25" fmla="*/ 350045 h 514179"/>
                      <a:gd name="connsiteX26" fmla="*/ 178278 w 697275"/>
                      <a:gd name="connsiteY26" fmla="*/ 350045 h 514179"/>
                      <a:gd name="connsiteX27" fmla="*/ 153796 w 697275"/>
                      <a:gd name="connsiteY27" fmla="*/ 306106 h 514179"/>
                      <a:gd name="connsiteX28" fmla="*/ 153796 w 697275"/>
                      <a:gd name="connsiteY28" fmla="*/ 306106 h 514179"/>
                      <a:gd name="connsiteX29" fmla="*/ 154595 w 697275"/>
                      <a:gd name="connsiteY29" fmla="*/ 280241 h 514179"/>
                      <a:gd name="connsiteX30" fmla="*/ 154595 w 697275"/>
                      <a:gd name="connsiteY30" fmla="*/ 280241 h 514179"/>
                      <a:gd name="connsiteX31" fmla="*/ 149437 w 697275"/>
                      <a:gd name="connsiteY31" fmla="*/ 255333 h 514179"/>
                      <a:gd name="connsiteX32" fmla="*/ 149437 w 697275"/>
                      <a:gd name="connsiteY32" fmla="*/ 255333 h 514179"/>
                      <a:gd name="connsiteX33" fmla="*/ 143553 w 697275"/>
                      <a:gd name="connsiteY33" fmla="*/ 235343 h 514179"/>
                      <a:gd name="connsiteX34" fmla="*/ 143553 w 697275"/>
                      <a:gd name="connsiteY34" fmla="*/ 235343 h 514179"/>
                      <a:gd name="connsiteX35" fmla="*/ 149800 w 697275"/>
                      <a:gd name="connsiteY35" fmla="*/ 207051 h 514179"/>
                      <a:gd name="connsiteX36" fmla="*/ 149800 w 697275"/>
                      <a:gd name="connsiteY36" fmla="*/ 207051 h 514179"/>
                      <a:gd name="connsiteX37" fmla="*/ 153433 w 697275"/>
                      <a:gd name="connsiteY37" fmla="*/ 185529 h 514179"/>
                      <a:gd name="connsiteX38" fmla="*/ 153433 w 697275"/>
                      <a:gd name="connsiteY38" fmla="*/ 185529 h 514179"/>
                      <a:gd name="connsiteX39" fmla="*/ 149219 w 697275"/>
                      <a:gd name="connsiteY39" fmla="*/ 163750 h 514179"/>
                      <a:gd name="connsiteX40" fmla="*/ 149219 w 697275"/>
                      <a:gd name="connsiteY40" fmla="*/ 163750 h 514179"/>
                      <a:gd name="connsiteX41" fmla="*/ 137232 w 697275"/>
                      <a:gd name="connsiteY41" fmla="*/ 154426 h 514179"/>
                      <a:gd name="connsiteX42" fmla="*/ 137232 w 697275"/>
                      <a:gd name="connsiteY42" fmla="*/ 154426 h 514179"/>
                      <a:gd name="connsiteX43" fmla="*/ 81874 w 697275"/>
                      <a:gd name="connsiteY43" fmla="*/ 165922 h 514179"/>
                      <a:gd name="connsiteX44" fmla="*/ 81874 w 697275"/>
                      <a:gd name="connsiteY44" fmla="*/ 165922 h 514179"/>
                      <a:gd name="connsiteX45" fmla="*/ 65165 w 697275"/>
                      <a:gd name="connsiteY45" fmla="*/ 165858 h 514179"/>
                      <a:gd name="connsiteX46" fmla="*/ 65165 w 697275"/>
                      <a:gd name="connsiteY46" fmla="*/ 165858 h 514179"/>
                      <a:gd name="connsiteX47" fmla="*/ 16273 w 697275"/>
                      <a:gd name="connsiteY47" fmla="*/ 175055 h 514179"/>
                      <a:gd name="connsiteX48" fmla="*/ 16273 w 697275"/>
                      <a:gd name="connsiteY48" fmla="*/ 175055 h 514179"/>
                      <a:gd name="connsiteX49" fmla="*/ 15401 w 697275"/>
                      <a:gd name="connsiteY49" fmla="*/ 175118 h 514179"/>
                      <a:gd name="connsiteX50" fmla="*/ 509 w 697275"/>
                      <a:gd name="connsiteY50" fmla="*/ 169051 h 514179"/>
                      <a:gd name="connsiteX51" fmla="*/ 0 w 697275"/>
                      <a:gd name="connsiteY51" fmla="*/ 168413 h 514179"/>
                      <a:gd name="connsiteX52" fmla="*/ 0 w 697275"/>
                      <a:gd name="connsiteY52" fmla="*/ 168413 h 514179"/>
                      <a:gd name="connsiteX53" fmla="*/ 363 w 697275"/>
                      <a:gd name="connsiteY53" fmla="*/ 167710 h 514179"/>
                      <a:gd name="connsiteX54" fmla="*/ 363 w 697275"/>
                      <a:gd name="connsiteY54" fmla="*/ 167710 h 514179"/>
                      <a:gd name="connsiteX55" fmla="*/ 37704 w 697275"/>
                      <a:gd name="connsiteY55" fmla="*/ 140567 h 514179"/>
                      <a:gd name="connsiteX56" fmla="*/ 37704 w 697275"/>
                      <a:gd name="connsiteY56" fmla="*/ 140567 h 514179"/>
                      <a:gd name="connsiteX57" fmla="*/ 71849 w 697275"/>
                      <a:gd name="connsiteY57" fmla="*/ 129199 h 514179"/>
                      <a:gd name="connsiteX58" fmla="*/ 71849 w 697275"/>
                      <a:gd name="connsiteY58" fmla="*/ 129199 h 514179"/>
                      <a:gd name="connsiteX59" fmla="*/ 89284 w 697275"/>
                      <a:gd name="connsiteY59" fmla="*/ 132584 h 514179"/>
                      <a:gd name="connsiteX60" fmla="*/ 89284 w 697275"/>
                      <a:gd name="connsiteY60" fmla="*/ 132584 h 514179"/>
                      <a:gd name="connsiteX61" fmla="*/ 106066 w 697275"/>
                      <a:gd name="connsiteY61" fmla="*/ 140823 h 514179"/>
                      <a:gd name="connsiteX62" fmla="*/ 106066 w 697275"/>
                      <a:gd name="connsiteY62" fmla="*/ 140823 h 514179"/>
                      <a:gd name="connsiteX63" fmla="*/ 121613 w 697275"/>
                      <a:gd name="connsiteY63" fmla="*/ 132009 h 514179"/>
                      <a:gd name="connsiteX64" fmla="*/ 121613 w 697275"/>
                      <a:gd name="connsiteY64" fmla="*/ 132009 h 514179"/>
                      <a:gd name="connsiteX65" fmla="*/ 146894 w 697275"/>
                      <a:gd name="connsiteY65" fmla="*/ 117959 h 514179"/>
                      <a:gd name="connsiteX66" fmla="*/ 146894 w 697275"/>
                      <a:gd name="connsiteY66" fmla="*/ 117959 h 514179"/>
                      <a:gd name="connsiteX67" fmla="*/ 162877 w 697275"/>
                      <a:gd name="connsiteY67" fmla="*/ 125559 h 514179"/>
                      <a:gd name="connsiteX68" fmla="*/ 162877 w 697275"/>
                      <a:gd name="connsiteY68" fmla="*/ 125559 h 514179"/>
                      <a:gd name="connsiteX69" fmla="*/ 169270 w 697275"/>
                      <a:gd name="connsiteY69" fmla="*/ 128305 h 514179"/>
                      <a:gd name="connsiteX70" fmla="*/ 169270 w 697275"/>
                      <a:gd name="connsiteY70" fmla="*/ 128305 h 514179"/>
                      <a:gd name="connsiteX71" fmla="*/ 182347 w 697275"/>
                      <a:gd name="connsiteY71" fmla="*/ 118023 h 514179"/>
                      <a:gd name="connsiteX72" fmla="*/ 182347 w 697275"/>
                      <a:gd name="connsiteY72" fmla="*/ 118023 h 514179"/>
                      <a:gd name="connsiteX73" fmla="*/ 188231 w 697275"/>
                      <a:gd name="connsiteY73" fmla="*/ 98927 h 514179"/>
                      <a:gd name="connsiteX74" fmla="*/ 188231 w 697275"/>
                      <a:gd name="connsiteY74" fmla="*/ 98927 h 514179"/>
                      <a:gd name="connsiteX75" fmla="*/ 252888 w 697275"/>
                      <a:gd name="connsiteY75" fmla="*/ 88262 h 514179"/>
                      <a:gd name="connsiteX76" fmla="*/ 252888 w 697275"/>
                      <a:gd name="connsiteY76" fmla="*/ 88262 h 514179"/>
                      <a:gd name="connsiteX77" fmla="*/ 264003 w 697275"/>
                      <a:gd name="connsiteY77" fmla="*/ 80981 h 514179"/>
                      <a:gd name="connsiteX78" fmla="*/ 264003 w 697275"/>
                      <a:gd name="connsiteY78" fmla="*/ 80981 h 514179"/>
                      <a:gd name="connsiteX79" fmla="*/ 285579 w 697275"/>
                      <a:gd name="connsiteY79" fmla="*/ 47005 h 514179"/>
                      <a:gd name="connsiteX80" fmla="*/ 285579 w 697275"/>
                      <a:gd name="connsiteY80" fmla="*/ 47005 h 514179"/>
                      <a:gd name="connsiteX81" fmla="*/ 301853 w 697275"/>
                      <a:gd name="connsiteY81" fmla="*/ 19607 h 514179"/>
                      <a:gd name="connsiteX82" fmla="*/ 301853 w 697275"/>
                      <a:gd name="connsiteY82" fmla="*/ 19607 h 514179"/>
                      <a:gd name="connsiteX83" fmla="*/ 369125 w 697275"/>
                      <a:gd name="connsiteY83" fmla="*/ 0 h 514179"/>
                      <a:gd name="connsiteX84" fmla="*/ 369125 w 697275"/>
                      <a:gd name="connsiteY84" fmla="*/ 0 h 514179"/>
                      <a:gd name="connsiteX85" fmla="*/ 463422 w 697275"/>
                      <a:gd name="connsiteY85" fmla="*/ 65398 h 514179"/>
                      <a:gd name="connsiteX86" fmla="*/ 463422 w 697275"/>
                      <a:gd name="connsiteY86" fmla="*/ 65398 h 514179"/>
                      <a:gd name="connsiteX87" fmla="*/ 486887 w 697275"/>
                      <a:gd name="connsiteY87" fmla="*/ 79321 h 514179"/>
                      <a:gd name="connsiteX88" fmla="*/ 486887 w 697275"/>
                      <a:gd name="connsiteY88" fmla="*/ 79321 h 514179"/>
                      <a:gd name="connsiteX89" fmla="*/ 506938 w 697275"/>
                      <a:gd name="connsiteY89" fmla="*/ 68272 h 514179"/>
                      <a:gd name="connsiteX90" fmla="*/ 506938 w 697275"/>
                      <a:gd name="connsiteY90" fmla="*/ 68272 h 514179"/>
                      <a:gd name="connsiteX91" fmla="*/ 515656 w 697275"/>
                      <a:gd name="connsiteY91" fmla="*/ 64568 h 514179"/>
                      <a:gd name="connsiteX92" fmla="*/ 515656 w 697275"/>
                      <a:gd name="connsiteY92" fmla="*/ 64568 h 514179"/>
                      <a:gd name="connsiteX93" fmla="*/ 533382 w 697275"/>
                      <a:gd name="connsiteY93" fmla="*/ 78107 h 514179"/>
                      <a:gd name="connsiteX94" fmla="*/ 533382 w 697275"/>
                      <a:gd name="connsiteY94" fmla="*/ 78107 h 514179"/>
                      <a:gd name="connsiteX95" fmla="*/ 533455 w 697275"/>
                      <a:gd name="connsiteY95" fmla="*/ 78746 h 514179"/>
                      <a:gd name="connsiteX96" fmla="*/ 533455 w 697275"/>
                      <a:gd name="connsiteY96" fmla="*/ 78746 h 514179"/>
                      <a:gd name="connsiteX97" fmla="*/ 532946 w 697275"/>
                      <a:gd name="connsiteY97" fmla="*/ 79257 h 514179"/>
                      <a:gd name="connsiteX98" fmla="*/ 532946 w 697275"/>
                      <a:gd name="connsiteY98" fmla="*/ 79257 h 514179"/>
                      <a:gd name="connsiteX99" fmla="*/ 526262 w 697275"/>
                      <a:gd name="connsiteY99" fmla="*/ 92158 h 514179"/>
                      <a:gd name="connsiteX100" fmla="*/ 526262 w 697275"/>
                      <a:gd name="connsiteY100" fmla="*/ 92158 h 514179"/>
                      <a:gd name="connsiteX101" fmla="*/ 526480 w 697275"/>
                      <a:gd name="connsiteY101" fmla="*/ 100907 h 514179"/>
                      <a:gd name="connsiteX102" fmla="*/ 526480 w 697275"/>
                      <a:gd name="connsiteY102" fmla="*/ 100907 h 514179"/>
                      <a:gd name="connsiteX103" fmla="*/ 520087 w 697275"/>
                      <a:gd name="connsiteY103" fmla="*/ 118278 h 514179"/>
                      <a:gd name="connsiteX104" fmla="*/ 520087 w 697275"/>
                      <a:gd name="connsiteY104" fmla="*/ 118278 h 514179"/>
                      <a:gd name="connsiteX105" fmla="*/ 515075 w 697275"/>
                      <a:gd name="connsiteY105" fmla="*/ 129838 h 514179"/>
                      <a:gd name="connsiteX106" fmla="*/ 515075 w 697275"/>
                      <a:gd name="connsiteY106" fmla="*/ 129838 h 514179"/>
                      <a:gd name="connsiteX107" fmla="*/ 524809 w 697275"/>
                      <a:gd name="connsiteY107" fmla="*/ 169243 h 514179"/>
                      <a:gd name="connsiteX108" fmla="*/ 524809 w 697275"/>
                      <a:gd name="connsiteY108" fmla="*/ 169243 h 514179"/>
                      <a:gd name="connsiteX109" fmla="*/ 523865 w 697275"/>
                      <a:gd name="connsiteY109" fmla="*/ 175310 h 514179"/>
                      <a:gd name="connsiteX110" fmla="*/ 523865 w 697275"/>
                      <a:gd name="connsiteY110" fmla="*/ 175310 h 514179"/>
                      <a:gd name="connsiteX111" fmla="*/ 516455 w 697275"/>
                      <a:gd name="connsiteY111" fmla="*/ 202261 h 514179"/>
                      <a:gd name="connsiteX112" fmla="*/ 516455 w 697275"/>
                      <a:gd name="connsiteY112" fmla="*/ 202261 h 514179"/>
                      <a:gd name="connsiteX113" fmla="*/ 524809 w 697275"/>
                      <a:gd name="connsiteY113" fmla="*/ 219441 h 514179"/>
                      <a:gd name="connsiteX114" fmla="*/ 524809 w 697275"/>
                      <a:gd name="connsiteY114" fmla="*/ 219441 h 514179"/>
                      <a:gd name="connsiteX115" fmla="*/ 530912 w 697275"/>
                      <a:gd name="connsiteY115" fmla="*/ 232086 h 514179"/>
                      <a:gd name="connsiteX116" fmla="*/ 530912 w 697275"/>
                      <a:gd name="connsiteY116" fmla="*/ 232086 h 514179"/>
                      <a:gd name="connsiteX117" fmla="*/ 523647 w 697275"/>
                      <a:gd name="connsiteY117" fmla="*/ 263763 h 514179"/>
                      <a:gd name="connsiteX118" fmla="*/ 523647 w 697275"/>
                      <a:gd name="connsiteY118" fmla="*/ 263763 h 514179"/>
                      <a:gd name="connsiteX119" fmla="*/ 523938 w 697275"/>
                      <a:gd name="connsiteY119" fmla="*/ 267531 h 514179"/>
                      <a:gd name="connsiteX120" fmla="*/ 523938 w 697275"/>
                      <a:gd name="connsiteY120" fmla="*/ 267531 h 514179"/>
                      <a:gd name="connsiteX121" fmla="*/ 545805 w 697275"/>
                      <a:gd name="connsiteY121" fmla="*/ 273918 h 514179"/>
                      <a:gd name="connsiteX122" fmla="*/ 545805 w 697275"/>
                      <a:gd name="connsiteY122" fmla="*/ 273918 h 514179"/>
                      <a:gd name="connsiteX123" fmla="*/ 614893 w 697275"/>
                      <a:gd name="connsiteY123" fmla="*/ 269575 h 514179"/>
                      <a:gd name="connsiteX124" fmla="*/ 614893 w 697275"/>
                      <a:gd name="connsiteY124" fmla="*/ 269575 h 514179"/>
                      <a:gd name="connsiteX125" fmla="*/ 633200 w 697275"/>
                      <a:gd name="connsiteY125" fmla="*/ 274620 h 514179"/>
                      <a:gd name="connsiteX126" fmla="*/ 633200 w 697275"/>
                      <a:gd name="connsiteY126" fmla="*/ 274620 h 514179"/>
                      <a:gd name="connsiteX127" fmla="*/ 678315 w 697275"/>
                      <a:gd name="connsiteY127" fmla="*/ 287585 h 514179"/>
                      <a:gd name="connsiteX128" fmla="*/ 678315 w 697275"/>
                      <a:gd name="connsiteY128" fmla="*/ 287585 h 514179"/>
                      <a:gd name="connsiteX129" fmla="*/ 680639 w 697275"/>
                      <a:gd name="connsiteY129" fmla="*/ 295057 h 514179"/>
                      <a:gd name="connsiteX130" fmla="*/ 680639 w 697275"/>
                      <a:gd name="connsiteY130" fmla="*/ 295057 h 514179"/>
                      <a:gd name="connsiteX131" fmla="*/ 664221 w 697275"/>
                      <a:gd name="connsiteY131" fmla="*/ 331780 h 514179"/>
                      <a:gd name="connsiteX132" fmla="*/ 664221 w 697275"/>
                      <a:gd name="connsiteY132" fmla="*/ 331780 h 514179"/>
                      <a:gd name="connsiteX133" fmla="*/ 662913 w 697275"/>
                      <a:gd name="connsiteY133" fmla="*/ 337783 h 514179"/>
                      <a:gd name="connsiteX134" fmla="*/ 662913 w 697275"/>
                      <a:gd name="connsiteY134" fmla="*/ 337783 h 514179"/>
                      <a:gd name="connsiteX135" fmla="*/ 697276 w 697275"/>
                      <a:gd name="connsiteY135" fmla="*/ 394240 h 514179"/>
                      <a:gd name="connsiteX136" fmla="*/ 697276 w 697275"/>
                      <a:gd name="connsiteY136" fmla="*/ 394240 h 514179"/>
                      <a:gd name="connsiteX137" fmla="*/ 690955 w 697275"/>
                      <a:gd name="connsiteY137" fmla="*/ 402990 h 514179"/>
                      <a:gd name="connsiteX138" fmla="*/ 690955 w 697275"/>
                      <a:gd name="connsiteY138" fmla="*/ 402990 h 514179"/>
                      <a:gd name="connsiteX139" fmla="*/ 669306 w 697275"/>
                      <a:gd name="connsiteY139" fmla="*/ 435816 h 514179"/>
                      <a:gd name="connsiteX140" fmla="*/ 669306 w 697275"/>
                      <a:gd name="connsiteY140" fmla="*/ 435816 h 514179"/>
                      <a:gd name="connsiteX141" fmla="*/ 669379 w 697275"/>
                      <a:gd name="connsiteY141" fmla="*/ 443416 h 514179"/>
                      <a:gd name="connsiteX142" fmla="*/ 669379 w 697275"/>
                      <a:gd name="connsiteY142" fmla="*/ 443416 h 514179"/>
                      <a:gd name="connsiteX143" fmla="*/ 639884 w 697275"/>
                      <a:gd name="connsiteY143" fmla="*/ 477776 h 514179"/>
                      <a:gd name="connsiteX144" fmla="*/ 639884 w 697275"/>
                      <a:gd name="connsiteY144" fmla="*/ 477776 h 514179"/>
                      <a:gd name="connsiteX145" fmla="*/ 608573 w 697275"/>
                      <a:gd name="connsiteY145" fmla="*/ 514179 h 514179"/>
                      <a:gd name="connsiteX146" fmla="*/ 608573 w 697275"/>
                      <a:gd name="connsiteY146" fmla="*/ 514179 h 514179"/>
                      <a:gd name="connsiteX147" fmla="*/ 607556 w 697275"/>
                      <a:gd name="connsiteY147" fmla="*/ 514179 h 514179"/>
                      <a:gd name="connsiteX148" fmla="*/ 571377 w 697275"/>
                      <a:gd name="connsiteY148" fmla="*/ 497893 h 514179"/>
                      <a:gd name="connsiteX149" fmla="*/ 571377 w 697275"/>
                      <a:gd name="connsiteY149" fmla="*/ 497893 h 514179"/>
                      <a:gd name="connsiteX150" fmla="*/ 607846 w 697275"/>
                      <a:gd name="connsiteY150" fmla="*/ 512838 h 514179"/>
                      <a:gd name="connsiteX151" fmla="*/ 637922 w 697275"/>
                      <a:gd name="connsiteY151" fmla="*/ 477712 h 514179"/>
                      <a:gd name="connsiteX152" fmla="*/ 637922 w 697275"/>
                      <a:gd name="connsiteY152" fmla="*/ 477712 h 514179"/>
                      <a:gd name="connsiteX153" fmla="*/ 667418 w 697275"/>
                      <a:gd name="connsiteY153" fmla="*/ 443672 h 514179"/>
                      <a:gd name="connsiteX154" fmla="*/ 667418 w 697275"/>
                      <a:gd name="connsiteY154" fmla="*/ 443672 h 514179"/>
                      <a:gd name="connsiteX155" fmla="*/ 667272 w 697275"/>
                      <a:gd name="connsiteY155" fmla="*/ 436072 h 514179"/>
                      <a:gd name="connsiteX156" fmla="*/ 667272 w 697275"/>
                      <a:gd name="connsiteY156" fmla="*/ 436072 h 514179"/>
                      <a:gd name="connsiteX157" fmla="*/ 689866 w 697275"/>
                      <a:gd name="connsiteY157" fmla="*/ 401840 h 514179"/>
                      <a:gd name="connsiteX158" fmla="*/ 689866 w 697275"/>
                      <a:gd name="connsiteY158" fmla="*/ 401840 h 514179"/>
                      <a:gd name="connsiteX159" fmla="*/ 695314 w 697275"/>
                      <a:gd name="connsiteY159" fmla="*/ 394496 h 514179"/>
                      <a:gd name="connsiteX160" fmla="*/ 695314 w 697275"/>
                      <a:gd name="connsiteY160" fmla="*/ 394496 h 514179"/>
                      <a:gd name="connsiteX161" fmla="*/ 660952 w 697275"/>
                      <a:gd name="connsiteY161" fmla="*/ 338039 h 514179"/>
                      <a:gd name="connsiteX162" fmla="*/ 660952 w 697275"/>
                      <a:gd name="connsiteY162" fmla="*/ 338039 h 514179"/>
                      <a:gd name="connsiteX163" fmla="*/ 662405 w 697275"/>
                      <a:gd name="connsiteY163" fmla="*/ 331397 h 514179"/>
                      <a:gd name="connsiteX164" fmla="*/ 662405 w 697275"/>
                      <a:gd name="connsiteY164" fmla="*/ 331397 h 514179"/>
                      <a:gd name="connsiteX165" fmla="*/ 678751 w 697275"/>
                      <a:gd name="connsiteY165" fmla="*/ 295249 h 514179"/>
                      <a:gd name="connsiteX166" fmla="*/ 678751 w 697275"/>
                      <a:gd name="connsiteY166" fmla="*/ 295249 h 514179"/>
                      <a:gd name="connsiteX167" fmla="*/ 676644 w 697275"/>
                      <a:gd name="connsiteY167" fmla="*/ 288543 h 514179"/>
                      <a:gd name="connsiteX168" fmla="*/ 676644 w 697275"/>
                      <a:gd name="connsiteY168" fmla="*/ 288543 h 514179"/>
                      <a:gd name="connsiteX169" fmla="*/ 631384 w 697275"/>
                      <a:gd name="connsiteY169" fmla="*/ 275259 h 514179"/>
                      <a:gd name="connsiteX170" fmla="*/ 631384 w 697275"/>
                      <a:gd name="connsiteY170" fmla="*/ 275259 h 514179"/>
                      <a:gd name="connsiteX171" fmla="*/ 614820 w 697275"/>
                      <a:gd name="connsiteY171" fmla="*/ 271300 h 514179"/>
                      <a:gd name="connsiteX172" fmla="*/ 614820 w 697275"/>
                      <a:gd name="connsiteY172" fmla="*/ 271300 h 514179"/>
                      <a:gd name="connsiteX173" fmla="*/ 545732 w 697275"/>
                      <a:gd name="connsiteY173" fmla="*/ 275642 h 514179"/>
                      <a:gd name="connsiteX174" fmla="*/ 545732 w 697275"/>
                      <a:gd name="connsiteY174" fmla="*/ 275642 h 514179"/>
                      <a:gd name="connsiteX175" fmla="*/ 522121 w 697275"/>
                      <a:gd name="connsiteY175" fmla="*/ 267851 h 514179"/>
                      <a:gd name="connsiteX176" fmla="*/ 522121 w 697275"/>
                      <a:gd name="connsiteY176" fmla="*/ 267851 h 514179"/>
                      <a:gd name="connsiteX177" fmla="*/ 521831 w 697275"/>
                      <a:gd name="connsiteY177" fmla="*/ 263827 h 514179"/>
                      <a:gd name="connsiteX178" fmla="*/ 521831 w 697275"/>
                      <a:gd name="connsiteY178" fmla="*/ 263827 h 514179"/>
                      <a:gd name="connsiteX179" fmla="*/ 529096 w 697275"/>
                      <a:gd name="connsiteY179" fmla="*/ 232150 h 514179"/>
                      <a:gd name="connsiteX180" fmla="*/ 529096 w 697275"/>
                      <a:gd name="connsiteY180" fmla="*/ 232150 h 514179"/>
                      <a:gd name="connsiteX181" fmla="*/ 523574 w 697275"/>
                      <a:gd name="connsiteY181" fmla="*/ 220591 h 514179"/>
                      <a:gd name="connsiteX182" fmla="*/ 523574 w 697275"/>
                      <a:gd name="connsiteY182" fmla="*/ 220591 h 514179"/>
                      <a:gd name="connsiteX183" fmla="*/ 514711 w 697275"/>
                      <a:gd name="connsiteY183" fmla="*/ 202261 h 514179"/>
                      <a:gd name="connsiteX184" fmla="*/ 514711 w 697275"/>
                      <a:gd name="connsiteY184" fmla="*/ 202261 h 514179"/>
                      <a:gd name="connsiteX185" fmla="*/ 522194 w 697275"/>
                      <a:gd name="connsiteY185" fmla="*/ 174863 h 514179"/>
                      <a:gd name="connsiteX186" fmla="*/ 522194 w 697275"/>
                      <a:gd name="connsiteY186" fmla="*/ 174863 h 514179"/>
                      <a:gd name="connsiteX187" fmla="*/ 523066 w 697275"/>
                      <a:gd name="connsiteY187" fmla="*/ 169243 h 514179"/>
                      <a:gd name="connsiteX188" fmla="*/ 523066 w 697275"/>
                      <a:gd name="connsiteY188" fmla="*/ 169243 h 514179"/>
                      <a:gd name="connsiteX189" fmla="*/ 513331 w 697275"/>
                      <a:gd name="connsiteY189" fmla="*/ 129838 h 514179"/>
                      <a:gd name="connsiteX190" fmla="*/ 513331 w 697275"/>
                      <a:gd name="connsiteY190" fmla="*/ 129838 h 514179"/>
                      <a:gd name="connsiteX191" fmla="*/ 518852 w 697275"/>
                      <a:gd name="connsiteY191" fmla="*/ 117129 h 514179"/>
                      <a:gd name="connsiteX192" fmla="*/ 518852 w 697275"/>
                      <a:gd name="connsiteY192" fmla="*/ 117129 h 514179"/>
                      <a:gd name="connsiteX193" fmla="*/ 524737 w 697275"/>
                      <a:gd name="connsiteY193" fmla="*/ 100907 h 514179"/>
                      <a:gd name="connsiteX194" fmla="*/ 524737 w 697275"/>
                      <a:gd name="connsiteY194" fmla="*/ 100907 h 514179"/>
                      <a:gd name="connsiteX195" fmla="*/ 524519 w 697275"/>
                      <a:gd name="connsiteY195" fmla="*/ 92158 h 514179"/>
                      <a:gd name="connsiteX196" fmla="*/ 524519 w 697275"/>
                      <a:gd name="connsiteY196" fmla="*/ 92158 h 514179"/>
                      <a:gd name="connsiteX197" fmla="*/ 531348 w 697275"/>
                      <a:gd name="connsiteY197" fmla="*/ 78171 h 514179"/>
                      <a:gd name="connsiteX198" fmla="*/ 531348 w 697275"/>
                      <a:gd name="connsiteY198" fmla="*/ 78171 h 514179"/>
                      <a:gd name="connsiteX199" fmla="*/ 515656 w 697275"/>
                      <a:gd name="connsiteY199" fmla="*/ 66164 h 514179"/>
                      <a:gd name="connsiteX200" fmla="*/ 515656 w 697275"/>
                      <a:gd name="connsiteY200" fmla="*/ 66164 h 514179"/>
                      <a:gd name="connsiteX201" fmla="*/ 508246 w 697275"/>
                      <a:gd name="connsiteY201" fmla="*/ 69358 h 514179"/>
                      <a:gd name="connsiteX202" fmla="*/ 508246 w 697275"/>
                      <a:gd name="connsiteY202" fmla="*/ 69358 h 514179"/>
                      <a:gd name="connsiteX203" fmla="*/ 507592 w 697275"/>
                      <a:gd name="connsiteY203" fmla="*/ 68783 h 514179"/>
                      <a:gd name="connsiteX204" fmla="*/ 508246 w 697275"/>
                      <a:gd name="connsiteY204" fmla="*/ 69358 h 514179"/>
                      <a:gd name="connsiteX205" fmla="*/ 486960 w 697275"/>
                      <a:gd name="connsiteY205" fmla="*/ 80853 h 514179"/>
                      <a:gd name="connsiteX206" fmla="*/ 486960 w 697275"/>
                      <a:gd name="connsiteY206" fmla="*/ 80853 h 514179"/>
                      <a:gd name="connsiteX207" fmla="*/ 462187 w 697275"/>
                      <a:gd name="connsiteY207" fmla="*/ 66484 h 514179"/>
                      <a:gd name="connsiteX208" fmla="*/ 462187 w 697275"/>
                      <a:gd name="connsiteY208" fmla="*/ 66484 h 514179"/>
                      <a:gd name="connsiteX209" fmla="*/ 369125 w 697275"/>
                      <a:gd name="connsiteY209" fmla="*/ 1533 h 514179"/>
                      <a:gd name="connsiteX210" fmla="*/ 369125 w 697275"/>
                      <a:gd name="connsiteY210" fmla="*/ 1533 h 514179"/>
                      <a:gd name="connsiteX211" fmla="*/ 303669 w 697275"/>
                      <a:gd name="connsiteY211" fmla="*/ 19862 h 514179"/>
                      <a:gd name="connsiteX212" fmla="*/ 303669 w 697275"/>
                      <a:gd name="connsiteY212" fmla="*/ 19862 h 514179"/>
                      <a:gd name="connsiteX213" fmla="*/ 287396 w 697275"/>
                      <a:gd name="connsiteY213" fmla="*/ 46941 h 514179"/>
                      <a:gd name="connsiteX214" fmla="*/ 287396 w 697275"/>
                      <a:gd name="connsiteY214" fmla="*/ 46941 h 514179"/>
                      <a:gd name="connsiteX215" fmla="*/ 265819 w 697275"/>
                      <a:gd name="connsiteY215" fmla="*/ 80917 h 514179"/>
                      <a:gd name="connsiteX216" fmla="*/ 265819 w 697275"/>
                      <a:gd name="connsiteY216" fmla="*/ 80917 h 514179"/>
                      <a:gd name="connsiteX217" fmla="*/ 201162 w 697275"/>
                      <a:gd name="connsiteY217" fmla="*/ 93179 h 514179"/>
                      <a:gd name="connsiteX218" fmla="*/ 201162 w 697275"/>
                      <a:gd name="connsiteY218" fmla="*/ 93179 h 514179"/>
                      <a:gd name="connsiteX219" fmla="*/ 190120 w 697275"/>
                      <a:gd name="connsiteY219" fmla="*/ 98800 h 514179"/>
                      <a:gd name="connsiteX220" fmla="*/ 190120 w 697275"/>
                      <a:gd name="connsiteY220" fmla="*/ 98800 h 514179"/>
                      <a:gd name="connsiteX221" fmla="*/ 169415 w 697275"/>
                      <a:gd name="connsiteY221" fmla="*/ 129774 h 514179"/>
                      <a:gd name="connsiteX222" fmla="*/ 169415 w 697275"/>
                      <a:gd name="connsiteY222" fmla="*/ 129774 h 514179"/>
                      <a:gd name="connsiteX223" fmla="*/ 161715 w 697275"/>
                      <a:gd name="connsiteY223" fmla="*/ 126581 h 514179"/>
                      <a:gd name="connsiteX224" fmla="*/ 161715 w 697275"/>
                      <a:gd name="connsiteY224" fmla="*/ 126581 h 514179"/>
                      <a:gd name="connsiteX225" fmla="*/ 147040 w 697275"/>
                      <a:gd name="connsiteY225" fmla="*/ 119428 h 514179"/>
                      <a:gd name="connsiteX226" fmla="*/ 147040 w 697275"/>
                      <a:gd name="connsiteY226" fmla="*/ 119428 h 514179"/>
                      <a:gd name="connsiteX227" fmla="*/ 123066 w 697275"/>
                      <a:gd name="connsiteY227" fmla="*/ 132967 h 514179"/>
                      <a:gd name="connsiteX228" fmla="*/ 123066 w 697275"/>
                      <a:gd name="connsiteY228" fmla="*/ 132967 h 514179"/>
                      <a:gd name="connsiteX229" fmla="*/ 106284 w 697275"/>
                      <a:gd name="connsiteY229" fmla="*/ 142292 h 514179"/>
                      <a:gd name="connsiteX230" fmla="*/ 106284 w 697275"/>
                      <a:gd name="connsiteY230" fmla="*/ 142292 h 514179"/>
                      <a:gd name="connsiteX231" fmla="*/ 88631 w 697275"/>
                      <a:gd name="connsiteY231" fmla="*/ 133862 h 514179"/>
                      <a:gd name="connsiteX232" fmla="*/ 88631 w 697275"/>
                      <a:gd name="connsiteY232" fmla="*/ 133862 h 514179"/>
                      <a:gd name="connsiteX233" fmla="*/ 71994 w 697275"/>
                      <a:gd name="connsiteY233" fmla="*/ 130668 h 514179"/>
                      <a:gd name="connsiteX234" fmla="*/ 71994 w 697275"/>
                      <a:gd name="connsiteY234" fmla="*/ 130668 h 514179"/>
                      <a:gd name="connsiteX235" fmla="*/ 39157 w 697275"/>
                      <a:gd name="connsiteY235" fmla="*/ 141589 h 514179"/>
                      <a:gd name="connsiteX236" fmla="*/ 39157 w 697275"/>
                      <a:gd name="connsiteY236" fmla="*/ 141589 h 514179"/>
                      <a:gd name="connsiteX237" fmla="*/ 2833 w 697275"/>
                      <a:gd name="connsiteY237" fmla="*/ 168093 h 514179"/>
                      <a:gd name="connsiteX238" fmla="*/ 2833 w 697275"/>
                      <a:gd name="connsiteY238" fmla="*/ 168093 h 514179"/>
                      <a:gd name="connsiteX239" fmla="*/ 15837 w 697275"/>
                      <a:gd name="connsiteY239" fmla="*/ 173394 h 514179"/>
                      <a:gd name="connsiteX240" fmla="*/ 65311 w 697275"/>
                      <a:gd name="connsiteY240" fmla="*/ 164198 h 514179"/>
                      <a:gd name="connsiteX241" fmla="*/ 65311 w 697275"/>
                      <a:gd name="connsiteY241" fmla="*/ 164198 h 514179"/>
                      <a:gd name="connsiteX242" fmla="*/ 82020 w 697275"/>
                      <a:gd name="connsiteY242" fmla="*/ 164261 h 514179"/>
                      <a:gd name="connsiteX243" fmla="*/ 82020 w 697275"/>
                      <a:gd name="connsiteY243" fmla="*/ 164261 h 514179"/>
                      <a:gd name="connsiteX244" fmla="*/ 137377 w 697275"/>
                      <a:gd name="connsiteY244" fmla="*/ 152830 h 514179"/>
                      <a:gd name="connsiteX245" fmla="*/ 137377 w 697275"/>
                      <a:gd name="connsiteY245" fmla="*/ 152830 h 514179"/>
                      <a:gd name="connsiteX246" fmla="*/ 155394 w 697275"/>
                      <a:gd name="connsiteY246" fmla="*/ 185529 h 514179"/>
                      <a:gd name="connsiteX247" fmla="*/ 155394 w 697275"/>
                      <a:gd name="connsiteY247" fmla="*/ 185529 h 514179"/>
                      <a:gd name="connsiteX248" fmla="*/ 151689 w 697275"/>
                      <a:gd name="connsiteY248" fmla="*/ 207562 h 514179"/>
                      <a:gd name="connsiteX249" fmla="*/ 151689 w 697275"/>
                      <a:gd name="connsiteY249" fmla="*/ 207562 h 514179"/>
                      <a:gd name="connsiteX250" fmla="*/ 145587 w 697275"/>
                      <a:gd name="connsiteY250" fmla="*/ 235407 h 514179"/>
                      <a:gd name="connsiteX251" fmla="*/ 145587 w 697275"/>
                      <a:gd name="connsiteY251" fmla="*/ 235407 h 514179"/>
                      <a:gd name="connsiteX252" fmla="*/ 151253 w 697275"/>
                      <a:gd name="connsiteY252" fmla="*/ 254503 h 514179"/>
                      <a:gd name="connsiteX253" fmla="*/ 151253 w 697275"/>
                      <a:gd name="connsiteY253" fmla="*/ 254503 h 514179"/>
                      <a:gd name="connsiteX254" fmla="*/ 156702 w 697275"/>
                      <a:gd name="connsiteY254" fmla="*/ 280241 h 514179"/>
                      <a:gd name="connsiteX255" fmla="*/ 156702 w 697275"/>
                      <a:gd name="connsiteY255" fmla="*/ 280241 h 514179"/>
                      <a:gd name="connsiteX256" fmla="*/ 155903 w 697275"/>
                      <a:gd name="connsiteY256" fmla="*/ 306106 h 514179"/>
                      <a:gd name="connsiteX257" fmla="*/ 155903 w 697275"/>
                      <a:gd name="connsiteY257" fmla="*/ 306106 h 514179"/>
                      <a:gd name="connsiteX258" fmla="*/ 180312 w 697275"/>
                      <a:gd name="connsiteY258" fmla="*/ 349534 h 514179"/>
                      <a:gd name="connsiteX259" fmla="*/ 180312 w 697275"/>
                      <a:gd name="connsiteY259" fmla="*/ 349534 h 514179"/>
                      <a:gd name="connsiteX260" fmla="*/ 208500 w 697275"/>
                      <a:gd name="connsiteY260" fmla="*/ 369652 h 514179"/>
                      <a:gd name="connsiteX261" fmla="*/ 208500 w 697275"/>
                      <a:gd name="connsiteY261" fmla="*/ 369652 h 514179"/>
                      <a:gd name="connsiteX262" fmla="*/ 233273 w 697275"/>
                      <a:gd name="connsiteY262" fmla="*/ 384213 h 514179"/>
                      <a:gd name="connsiteX263" fmla="*/ 233273 w 697275"/>
                      <a:gd name="connsiteY263" fmla="*/ 384213 h 514179"/>
                      <a:gd name="connsiteX264" fmla="*/ 243008 w 697275"/>
                      <a:gd name="connsiteY264" fmla="*/ 398200 h 514179"/>
                      <a:gd name="connsiteX265" fmla="*/ 243008 w 697275"/>
                      <a:gd name="connsiteY265" fmla="*/ 398200 h 514179"/>
                      <a:gd name="connsiteX266" fmla="*/ 266255 w 697275"/>
                      <a:gd name="connsiteY266" fmla="*/ 403564 h 514179"/>
                      <a:gd name="connsiteX267" fmla="*/ 266255 w 697275"/>
                      <a:gd name="connsiteY267" fmla="*/ 403564 h 514179"/>
                      <a:gd name="connsiteX268" fmla="*/ 303306 w 697275"/>
                      <a:gd name="connsiteY268" fmla="*/ 398966 h 514179"/>
                      <a:gd name="connsiteX269" fmla="*/ 303306 w 697275"/>
                      <a:gd name="connsiteY269" fmla="*/ 398966 h 514179"/>
                      <a:gd name="connsiteX270" fmla="*/ 325463 w 697275"/>
                      <a:gd name="connsiteY270" fmla="*/ 406502 h 514179"/>
                      <a:gd name="connsiteX271" fmla="*/ 325463 w 697275"/>
                      <a:gd name="connsiteY271" fmla="*/ 406502 h 514179"/>
                      <a:gd name="connsiteX272" fmla="*/ 354958 w 697275"/>
                      <a:gd name="connsiteY272" fmla="*/ 416721 h 514179"/>
                      <a:gd name="connsiteX273" fmla="*/ 354958 w 697275"/>
                      <a:gd name="connsiteY273" fmla="*/ 416721 h 514179"/>
                      <a:gd name="connsiteX274" fmla="*/ 366074 w 697275"/>
                      <a:gd name="connsiteY274" fmla="*/ 416210 h 514179"/>
                      <a:gd name="connsiteX275" fmla="*/ 366074 w 697275"/>
                      <a:gd name="connsiteY275" fmla="*/ 416210 h 514179"/>
                      <a:gd name="connsiteX276" fmla="*/ 373411 w 697275"/>
                      <a:gd name="connsiteY276" fmla="*/ 420936 h 514179"/>
                      <a:gd name="connsiteX277" fmla="*/ 373411 w 697275"/>
                      <a:gd name="connsiteY277" fmla="*/ 420936 h 514179"/>
                      <a:gd name="connsiteX278" fmla="*/ 443444 w 697275"/>
                      <a:gd name="connsiteY278" fmla="*/ 460341 h 514179"/>
                      <a:gd name="connsiteX279" fmla="*/ 443444 w 697275"/>
                      <a:gd name="connsiteY279" fmla="*/ 460341 h 514179"/>
                      <a:gd name="connsiteX280" fmla="*/ 485943 w 697275"/>
                      <a:gd name="connsiteY280" fmla="*/ 484929 h 514179"/>
                      <a:gd name="connsiteX281" fmla="*/ 485943 w 697275"/>
                      <a:gd name="connsiteY281" fmla="*/ 484929 h 514179"/>
                      <a:gd name="connsiteX282" fmla="*/ 543553 w 697275"/>
                      <a:gd name="connsiteY282" fmla="*/ 496552 h 514179"/>
                      <a:gd name="connsiteX283" fmla="*/ 543553 w 697275"/>
                      <a:gd name="connsiteY283" fmla="*/ 496552 h 514179"/>
                      <a:gd name="connsiteX284" fmla="*/ 571667 w 697275"/>
                      <a:gd name="connsiteY284" fmla="*/ 496105 h 514179"/>
                      <a:gd name="connsiteX285" fmla="*/ 571667 w 697275"/>
                      <a:gd name="connsiteY285" fmla="*/ 496105 h 514179"/>
                      <a:gd name="connsiteX286" fmla="*/ 607846 w 697275"/>
                      <a:gd name="connsiteY286" fmla="*/ 512838 h 514179"/>
                      <a:gd name="connsiteX287" fmla="*/ 607846 w 697275"/>
                      <a:gd name="connsiteY287" fmla="*/ 512838 h 5141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Lst>
                    <a:rect l="l" t="t" r="r" b="b"/>
                    <a:pathLst>
                      <a:path w="697275" h="514179">
                        <a:moveTo>
                          <a:pt x="571377" y="497893"/>
                        </a:moveTo>
                        <a:cubicBezTo>
                          <a:pt x="564475" y="497893"/>
                          <a:pt x="554377" y="498340"/>
                          <a:pt x="543262" y="498340"/>
                        </a:cubicBezTo>
                        <a:lnTo>
                          <a:pt x="543262" y="498340"/>
                        </a:lnTo>
                        <a:cubicBezTo>
                          <a:pt x="521613" y="498277"/>
                          <a:pt x="496404" y="496744"/>
                          <a:pt x="484417" y="486206"/>
                        </a:cubicBezTo>
                        <a:lnTo>
                          <a:pt x="484417" y="486206"/>
                        </a:lnTo>
                        <a:cubicBezTo>
                          <a:pt x="466473" y="470431"/>
                          <a:pt x="474537" y="464300"/>
                          <a:pt x="443008" y="462065"/>
                        </a:cubicBezTo>
                        <a:lnTo>
                          <a:pt x="443008" y="462065"/>
                        </a:lnTo>
                        <a:cubicBezTo>
                          <a:pt x="410752" y="459702"/>
                          <a:pt x="373338" y="432879"/>
                          <a:pt x="371304" y="421255"/>
                        </a:cubicBezTo>
                        <a:lnTo>
                          <a:pt x="371304" y="421255"/>
                        </a:lnTo>
                        <a:cubicBezTo>
                          <a:pt x="370723" y="418381"/>
                          <a:pt x="369343" y="417998"/>
                          <a:pt x="365783" y="417870"/>
                        </a:cubicBezTo>
                        <a:lnTo>
                          <a:pt x="365783" y="417870"/>
                        </a:lnTo>
                        <a:cubicBezTo>
                          <a:pt x="362950" y="417870"/>
                          <a:pt x="359172" y="418381"/>
                          <a:pt x="354668" y="418381"/>
                        </a:cubicBezTo>
                        <a:lnTo>
                          <a:pt x="354668" y="418381"/>
                        </a:lnTo>
                        <a:cubicBezTo>
                          <a:pt x="346386" y="418381"/>
                          <a:pt x="335634" y="416785"/>
                          <a:pt x="323938" y="407780"/>
                        </a:cubicBezTo>
                        <a:lnTo>
                          <a:pt x="323938" y="407780"/>
                        </a:lnTo>
                        <a:cubicBezTo>
                          <a:pt x="316745" y="402287"/>
                          <a:pt x="309989" y="400627"/>
                          <a:pt x="303015" y="400563"/>
                        </a:cubicBezTo>
                        <a:lnTo>
                          <a:pt x="303015" y="400563"/>
                        </a:lnTo>
                        <a:cubicBezTo>
                          <a:pt x="291682" y="400563"/>
                          <a:pt x="279768" y="405161"/>
                          <a:pt x="265964" y="405161"/>
                        </a:cubicBezTo>
                        <a:lnTo>
                          <a:pt x="265964" y="405161"/>
                        </a:lnTo>
                        <a:cubicBezTo>
                          <a:pt x="258554" y="405161"/>
                          <a:pt x="250490" y="403820"/>
                          <a:pt x="241627" y="399477"/>
                        </a:cubicBezTo>
                        <a:lnTo>
                          <a:pt x="241627" y="399477"/>
                        </a:lnTo>
                        <a:cubicBezTo>
                          <a:pt x="241627" y="399413"/>
                          <a:pt x="231311" y="390983"/>
                          <a:pt x="231166" y="384213"/>
                        </a:cubicBezTo>
                        <a:lnTo>
                          <a:pt x="231166" y="384213"/>
                        </a:lnTo>
                        <a:cubicBezTo>
                          <a:pt x="231747" y="382361"/>
                          <a:pt x="219833" y="376805"/>
                          <a:pt x="207338" y="371057"/>
                        </a:cubicBezTo>
                        <a:lnTo>
                          <a:pt x="207338" y="371057"/>
                        </a:lnTo>
                        <a:cubicBezTo>
                          <a:pt x="194769" y="365054"/>
                          <a:pt x="181402" y="358092"/>
                          <a:pt x="178278" y="350045"/>
                        </a:cubicBezTo>
                        <a:lnTo>
                          <a:pt x="178278" y="350045"/>
                        </a:lnTo>
                        <a:cubicBezTo>
                          <a:pt x="172830" y="335356"/>
                          <a:pt x="153941" y="322775"/>
                          <a:pt x="153796" y="306106"/>
                        </a:cubicBezTo>
                        <a:lnTo>
                          <a:pt x="153796" y="306106"/>
                        </a:lnTo>
                        <a:cubicBezTo>
                          <a:pt x="153796" y="298378"/>
                          <a:pt x="154595" y="289118"/>
                          <a:pt x="154595" y="280241"/>
                        </a:cubicBezTo>
                        <a:lnTo>
                          <a:pt x="154595" y="280241"/>
                        </a:lnTo>
                        <a:cubicBezTo>
                          <a:pt x="154595" y="270405"/>
                          <a:pt x="153505" y="261081"/>
                          <a:pt x="149437" y="255333"/>
                        </a:cubicBezTo>
                        <a:lnTo>
                          <a:pt x="149437" y="255333"/>
                        </a:lnTo>
                        <a:cubicBezTo>
                          <a:pt x="145369" y="249649"/>
                          <a:pt x="143553" y="243007"/>
                          <a:pt x="143553" y="235343"/>
                        </a:cubicBezTo>
                        <a:lnTo>
                          <a:pt x="143553" y="235343"/>
                        </a:lnTo>
                        <a:cubicBezTo>
                          <a:pt x="143553" y="227105"/>
                          <a:pt x="145732" y="217653"/>
                          <a:pt x="149800" y="207051"/>
                        </a:cubicBezTo>
                        <a:lnTo>
                          <a:pt x="149800" y="207051"/>
                        </a:lnTo>
                        <a:cubicBezTo>
                          <a:pt x="152198" y="200665"/>
                          <a:pt x="153433" y="193001"/>
                          <a:pt x="153433" y="185529"/>
                        </a:cubicBezTo>
                        <a:lnTo>
                          <a:pt x="153433" y="185529"/>
                        </a:lnTo>
                        <a:cubicBezTo>
                          <a:pt x="153433" y="177418"/>
                          <a:pt x="151980" y="169562"/>
                          <a:pt x="149219" y="163750"/>
                        </a:cubicBezTo>
                        <a:lnTo>
                          <a:pt x="149219" y="163750"/>
                        </a:lnTo>
                        <a:cubicBezTo>
                          <a:pt x="146386" y="157939"/>
                          <a:pt x="142390" y="154426"/>
                          <a:pt x="137232" y="154426"/>
                        </a:cubicBezTo>
                        <a:lnTo>
                          <a:pt x="137232" y="154426"/>
                        </a:lnTo>
                        <a:cubicBezTo>
                          <a:pt x="121104" y="154362"/>
                          <a:pt x="111442" y="165858"/>
                          <a:pt x="81874" y="165922"/>
                        </a:cubicBezTo>
                        <a:lnTo>
                          <a:pt x="81874" y="165922"/>
                        </a:lnTo>
                        <a:cubicBezTo>
                          <a:pt x="75917" y="165922"/>
                          <a:pt x="70396" y="165858"/>
                          <a:pt x="65165" y="165858"/>
                        </a:cubicBezTo>
                        <a:lnTo>
                          <a:pt x="65165" y="165858"/>
                        </a:lnTo>
                        <a:cubicBezTo>
                          <a:pt x="44824" y="165858"/>
                          <a:pt x="29495" y="166752"/>
                          <a:pt x="16273" y="175055"/>
                        </a:cubicBezTo>
                        <a:lnTo>
                          <a:pt x="16273" y="175055"/>
                        </a:lnTo>
                        <a:lnTo>
                          <a:pt x="15401" y="175118"/>
                        </a:lnTo>
                        <a:lnTo>
                          <a:pt x="509" y="169051"/>
                        </a:lnTo>
                        <a:cubicBezTo>
                          <a:pt x="218" y="168924"/>
                          <a:pt x="0" y="168668"/>
                          <a:pt x="0" y="168413"/>
                        </a:cubicBezTo>
                        <a:lnTo>
                          <a:pt x="0" y="168413"/>
                        </a:lnTo>
                        <a:cubicBezTo>
                          <a:pt x="0" y="168157"/>
                          <a:pt x="145" y="167838"/>
                          <a:pt x="363" y="167710"/>
                        </a:cubicBezTo>
                        <a:lnTo>
                          <a:pt x="363" y="167710"/>
                        </a:lnTo>
                        <a:cubicBezTo>
                          <a:pt x="363" y="167710"/>
                          <a:pt x="25209" y="151616"/>
                          <a:pt x="37704" y="140567"/>
                        </a:cubicBezTo>
                        <a:lnTo>
                          <a:pt x="37704" y="140567"/>
                        </a:lnTo>
                        <a:cubicBezTo>
                          <a:pt x="46204" y="133095"/>
                          <a:pt x="59571" y="129199"/>
                          <a:pt x="71849" y="129199"/>
                        </a:cubicBezTo>
                        <a:lnTo>
                          <a:pt x="71849" y="129199"/>
                        </a:lnTo>
                        <a:cubicBezTo>
                          <a:pt x="78242" y="129199"/>
                          <a:pt x="84344" y="130285"/>
                          <a:pt x="89284" y="132584"/>
                        </a:cubicBezTo>
                        <a:lnTo>
                          <a:pt x="89284" y="132584"/>
                        </a:lnTo>
                        <a:cubicBezTo>
                          <a:pt x="97494" y="136480"/>
                          <a:pt x="101417" y="140951"/>
                          <a:pt x="106066" y="140823"/>
                        </a:cubicBezTo>
                        <a:lnTo>
                          <a:pt x="106066" y="140823"/>
                        </a:lnTo>
                        <a:cubicBezTo>
                          <a:pt x="109481" y="140823"/>
                          <a:pt x="113985" y="138651"/>
                          <a:pt x="121613" y="132009"/>
                        </a:cubicBezTo>
                        <a:lnTo>
                          <a:pt x="121613" y="132009"/>
                        </a:lnTo>
                        <a:cubicBezTo>
                          <a:pt x="132219" y="122685"/>
                          <a:pt x="139557" y="118023"/>
                          <a:pt x="146894" y="117959"/>
                        </a:cubicBezTo>
                        <a:lnTo>
                          <a:pt x="146894" y="117959"/>
                        </a:lnTo>
                        <a:cubicBezTo>
                          <a:pt x="152270" y="117959"/>
                          <a:pt x="157210" y="120641"/>
                          <a:pt x="162877" y="125559"/>
                        </a:cubicBezTo>
                        <a:lnTo>
                          <a:pt x="162877" y="125559"/>
                        </a:lnTo>
                        <a:cubicBezTo>
                          <a:pt x="165129" y="127539"/>
                          <a:pt x="167236" y="128305"/>
                          <a:pt x="169270" y="128305"/>
                        </a:cubicBezTo>
                        <a:lnTo>
                          <a:pt x="169270" y="128305"/>
                        </a:lnTo>
                        <a:cubicBezTo>
                          <a:pt x="173847" y="128369"/>
                          <a:pt x="178787" y="124026"/>
                          <a:pt x="182347" y="118023"/>
                        </a:cubicBezTo>
                        <a:lnTo>
                          <a:pt x="182347" y="118023"/>
                        </a:lnTo>
                        <a:cubicBezTo>
                          <a:pt x="185906" y="112083"/>
                          <a:pt x="188231" y="104611"/>
                          <a:pt x="188231" y="98927"/>
                        </a:cubicBezTo>
                        <a:lnTo>
                          <a:pt x="188231" y="98927"/>
                        </a:lnTo>
                        <a:cubicBezTo>
                          <a:pt x="189393" y="86601"/>
                          <a:pt x="231820" y="92669"/>
                          <a:pt x="252888" y="88262"/>
                        </a:cubicBezTo>
                        <a:lnTo>
                          <a:pt x="252888" y="88262"/>
                        </a:lnTo>
                        <a:cubicBezTo>
                          <a:pt x="259935" y="86857"/>
                          <a:pt x="264076" y="84621"/>
                          <a:pt x="264003" y="80981"/>
                        </a:cubicBezTo>
                        <a:lnTo>
                          <a:pt x="264003" y="80981"/>
                        </a:lnTo>
                        <a:cubicBezTo>
                          <a:pt x="264294" y="63035"/>
                          <a:pt x="285943" y="62269"/>
                          <a:pt x="285579" y="47005"/>
                        </a:cubicBezTo>
                        <a:lnTo>
                          <a:pt x="285579" y="47005"/>
                        </a:lnTo>
                        <a:cubicBezTo>
                          <a:pt x="285797" y="30208"/>
                          <a:pt x="298656" y="35126"/>
                          <a:pt x="301853" y="19607"/>
                        </a:cubicBezTo>
                        <a:lnTo>
                          <a:pt x="301853" y="19607"/>
                        </a:lnTo>
                        <a:cubicBezTo>
                          <a:pt x="305776" y="2810"/>
                          <a:pt x="324446" y="0"/>
                          <a:pt x="369125" y="0"/>
                        </a:cubicBezTo>
                        <a:lnTo>
                          <a:pt x="369125" y="0"/>
                        </a:lnTo>
                        <a:cubicBezTo>
                          <a:pt x="414675" y="64"/>
                          <a:pt x="444025" y="48474"/>
                          <a:pt x="463422" y="65398"/>
                        </a:cubicBezTo>
                        <a:lnTo>
                          <a:pt x="463422" y="65398"/>
                        </a:lnTo>
                        <a:cubicBezTo>
                          <a:pt x="473883" y="74595"/>
                          <a:pt x="480567" y="79321"/>
                          <a:pt x="486887" y="79321"/>
                        </a:cubicBezTo>
                        <a:lnTo>
                          <a:pt x="486887" y="79321"/>
                        </a:lnTo>
                        <a:cubicBezTo>
                          <a:pt x="492336" y="79321"/>
                          <a:pt x="498293" y="75872"/>
                          <a:pt x="506938" y="68272"/>
                        </a:cubicBezTo>
                        <a:lnTo>
                          <a:pt x="506938" y="68272"/>
                        </a:lnTo>
                        <a:cubicBezTo>
                          <a:pt x="509771" y="65717"/>
                          <a:pt x="512750" y="64568"/>
                          <a:pt x="515656" y="64568"/>
                        </a:cubicBezTo>
                        <a:lnTo>
                          <a:pt x="515656" y="64568"/>
                        </a:lnTo>
                        <a:cubicBezTo>
                          <a:pt x="522703" y="64632"/>
                          <a:pt x="528660" y="71018"/>
                          <a:pt x="533382" y="78107"/>
                        </a:cubicBezTo>
                        <a:lnTo>
                          <a:pt x="533382" y="78107"/>
                        </a:lnTo>
                        <a:cubicBezTo>
                          <a:pt x="533527" y="78299"/>
                          <a:pt x="533527" y="78554"/>
                          <a:pt x="533455" y="78746"/>
                        </a:cubicBezTo>
                        <a:lnTo>
                          <a:pt x="533455" y="78746"/>
                        </a:lnTo>
                        <a:cubicBezTo>
                          <a:pt x="533382" y="78937"/>
                          <a:pt x="533164" y="79129"/>
                          <a:pt x="532946" y="79257"/>
                        </a:cubicBezTo>
                        <a:lnTo>
                          <a:pt x="532946" y="79257"/>
                        </a:lnTo>
                        <a:cubicBezTo>
                          <a:pt x="527207" y="81492"/>
                          <a:pt x="526262" y="86154"/>
                          <a:pt x="526262" y="92158"/>
                        </a:cubicBezTo>
                        <a:lnTo>
                          <a:pt x="526262" y="92158"/>
                        </a:lnTo>
                        <a:cubicBezTo>
                          <a:pt x="526262" y="94904"/>
                          <a:pt x="526480" y="97905"/>
                          <a:pt x="526480" y="100907"/>
                        </a:cubicBezTo>
                        <a:lnTo>
                          <a:pt x="526480" y="100907"/>
                        </a:lnTo>
                        <a:cubicBezTo>
                          <a:pt x="526480" y="107038"/>
                          <a:pt x="525609" y="113361"/>
                          <a:pt x="520087" y="118278"/>
                        </a:cubicBezTo>
                        <a:lnTo>
                          <a:pt x="520087" y="118278"/>
                        </a:lnTo>
                        <a:cubicBezTo>
                          <a:pt x="516455" y="121472"/>
                          <a:pt x="515075" y="125367"/>
                          <a:pt x="515075" y="129838"/>
                        </a:cubicBezTo>
                        <a:lnTo>
                          <a:pt x="515075" y="129838"/>
                        </a:lnTo>
                        <a:cubicBezTo>
                          <a:pt x="515002" y="141589"/>
                          <a:pt x="524737" y="156789"/>
                          <a:pt x="524809" y="169243"/>
                        </a:cubicBezTo>
                        <a:lnTo>
                          <a:pt x="524809" y="169243"/>
                        </a:lnTo>
                        <a:cubicBezTo>
                          <a:pt x="524809" y="171350"/>
                          <a:pt x="524519" y="173394"/>
                          <a:pt x="523865" y="175310"/>
                        </a:cubicBezTo>
                        <a:lnTo>
                          <a:pt x="523865" y="175310"/>
                        </a:lnTo>
                        <a:cubicBezTo>
                          <a:pt x="520451" y="185018"/>
                          <a:pt x="516455" y="194023"/>
                          <a:pt x="516455" y="202261"/>
                        </a:cubicBezTo>
                        <a:lnTo>
                          <a:pt x="516455" y="202261"/>
                        </a:lnTo>
                        <a:cubicBezTo>
                          <a:pt x="516455" y="208328"/>
                          <a:pt x="518562" y="214012"/>
                          <a:pt x="524809" y="219441"/>
                        </a:cubicBezTo>
                        <a:lnTo>
                          <a:pt x="524809" y="219441"/>
                        </a:lnTo>
                        <a:cubicBezTo>
                          <a:pt x="529314" y="223337"/>
                          <a:pt x="530912" y="227680"/>
                          <a:pt x="530912" y="232086"/>
                        </a:cubicBezTo>
                        <a:lnTo>
                          <a:pt x="530912" y="232086"/>
                        </a:lnTo>
                        <a:cubicBezTo>
                          <a:pt x="530839" y="241858"/>
                          <a:pt x="523574" y="252332"/>
                          <a:pt x="523647" y="263763"/>
                        </a:cubicBezTo>
                        <a:lnTo>
                          <a:pt x="523647" y="263763"/>
                        </a:lnTo>
                        <a:cubicBezTo>
                          <a:pt x="523647" y="265041"/>
                          <a:pt x="523720" y="266254"/>
                          <a:pt x="523938" y="267531"/>
                        </a:cubicBezTo>
                        <a:lnTo>
                          <a:pt x="523938" y="267531"/>
                        </a:lnTo>
                        <a:cubicBezTo>
                          <a:pt x="524374" y="272066"/>
                          <a:pt x="533019" y="273982"/>
                          <a:pt x="545805" y="273918"/>
                        </a:cubicBezTo>
                        <a:lnTo>
                          <a:pt x="545805" y="273918"/>
                        </a:lnTo>
                        <a:cubicBezTo>
                          <a:pt x="566219" y="273918"/>
                          <a:pt x="596005" y="269575"/>
                          <a:pt x="614893" y="269575"/>
                        </a:cubicBezTo>
                        <a:lnTo>
                          <a:pt x="614893" y="269575"/>
                        </a:lnTo>
                        <a:cubicBezTo>
                          <a:pt x="624410" y="269639"/>
                          <a:pt x="631457" y="270469"/>
                          <a:pt x="633200" y="274620"/>
                        </a:cubicBezTo>
                        <a:lnTo>
                          <a:pt x="633200" y="274620"/>
                        </a:lnTo>
                        <a:cubicBezTo>
                          <a:pt x="637341" y="287904"/>
                          <a:pt x="670396" y="276600"/>
                          <a:pt x="678315" y="287585"/>
                        </a:cubicBezTo>
                        <a:lnTo>
                          <a:pt x="678315" y="287585"/>
                        </a:lnTo>
                        <a:cubicBezTo>
                          <a:pt x="679913" y="290076"/>
                          <a:pt x="680639" y="292503"/>
                          <a:pt x="680639" y="295057"/>
                        </a:cubicBezTo>
                        <a:lnTo>
                          <a:pt x="680639" y="295057"/>
                        </a:lnTo>
                        <a:cubicBezTo>
                          <a:pt x="680567" y="303615"/>
                          <a:pt x="672939" y="312940"/>
                          <a:pt x="664221" y="331780"/>
                        </a:cubicBezTo>
                        <a:lnTo>
                          <a:pt x="664221" y="331780"/>
                        </a:lnTo>
                        <a:cubicBezTo>
                          <a:pt x="663349" y="333760"/>
                          <a:pt x="662913" y="335740"/>
                          <a:pt x="662913" y="337783"/>
                        </a:cubicBezTo>
                        <a:lnTo>
                          <a:pt x="662913" y="337783"/>
                        </a:lnTo>
                        <a:cubicBezTo>
                          <a:pt x="662695" y="356496"/>
                          <a:pt x="696985" y="379296"/>
                          <a:pt x="697276" y="394240"/>
                        </a:cubicBezTo>
                        <a:lnTo>
                          <a:pt x="697276" y="394240"/>
                        </a:lnTo>
                        <a:cubicBezTo>
                          <a:pt x="697276" y="397689"/>
                          <a:pt x="695314" y="400754"/>
                          <a:pt x="690955" y="402990"/>
                        </a:cubicBezTo>
                        <a:lnTo>
                          <a:pt x="690955" y="402990"/>
                        </a:lnTo>
                        <a:cubicBezTo>
                          <a:pt x="671050" y="413336"/>
                          <a:pt x="669306" y="424895"/>
                          <a:pt x="669306" y="435816"/>
                        </a:cubicBezTo>
                        <a:lnTo>
                          <a:pt x="669306" y="435816"/>
                        </a:lnTo>
                        <a:cubicBezTo>
                          <a:pt x="669306" y="438371"/>
                          <a:pt x="669379" y="440926"/>
                          <a:pt x="669379" y="443416"/>
                        </a:cubicBezTo>
                        <a:lnTo>
                          <a:pt x="669379" y="443416"/>
                        </a:lnTo>
                        <a:cubicBezTo>
                          <a:pt x="668725" y="457403"/>
                          <a:pt x="645042" y="453379"/>
                          <a:pt x="639884" y="477776"/>
                        </a:cubicBezTo>
                        <a:lnTo>
                          <a:pt x="639884" y="477776"/>
                        </a:lnTo>
                        <a:cubicBezTo>
                          <a:pt x="636106" y="494892"/>
                          <a:pt x="619179" y="507601"/>
                          <a:pt x="608573" y="514179"/>
                        </a:cubicBezTo>
                        <a:lnTo>
                          <a:pt x="608573" y="514179"/>
                        </a:lnTo>
                        <a:lnTo>
                          <a:pt x="607556" y="514179"/>
                        </a:lnTo>
                        <a:cubicBezTo>
                          <a:pt x="596150" y="508176"/>
                          <a:pt x="587359" y="497893"/>
                          <a:pt x="571377" y="497893"/>
                        </a:cubicBezTo>
                        <a:lnTo>
                          <a:pt x="571377" y="497893"/>
                        </a:lnTo>
                        <a:close/>
                        <a:moveTo>
                          <a:pt x="607846" y="512838"/>
                        </a:moveTo>
                        <a:cubicBezTo>
                          <a:pt x="618307" y="506324"/>
                          <a:pt x="634363" y="493870"/>
                          <a:pt x="637922" y="477712"/>
                        </a:cubicBezTo>
                        <a:lnTo>
                          <a:pt x="637922" y="477712"/>
                        </a:lnTo>
                        <a:cubicBezTo>
                          <a:pt x="643734" y="452358"/>
                          <a:pt x="667999" y="455295"/>
                          <a:pt x="667418" y="443672"/>
                        </a:cubicBezTo>
                        <a:lnTo>
                          <a:pt x="667418" y="443672"/>
                        </a:lnTo>
                        <a:cubicBezTo>
                          <a:pt x="667418" y="441245"/>
                          <a:pt x="667272" y="438690"/>
                          <a:pt x="667272" y="436072"/>
                        </a:cubicBezTo>
                        <a:lnTo>
                          <a:pt x="667272" y="436072"/>
                        </a:lnTo>
                        <a:cubicBezTo>
                          <a:pt x="667200" y="425023"/>
                          <a:pt x="669379" y="412378"/>
                          <a:pt x="689866" y="401840"/>
                        </a:cubicBezTo>
                        <a:lnTo>
                          <a:pt x="689866" y="401840"/>
                        </a:lnTo>
                        <a:cubicBezTo>
                          <a:pt x="693861" y="399733"/>
                          <a:pt x="695242" y="397369"/>
                          <a:pt x="695314" y="394496"/>
                        </a:cubicBezTo>
                        <a:lnTo>
                          <a:pt x="695314" y="394496"/>
                        </a:lnTo>
                        <a:cubicBezTo>
                          <a:pt x="695605" y="381084"/>
                          <a:pt x="661097" y="357965"/>
                          <a:pt x="660952" y="338039"/>
                        </a:cubicBezTo>
                        <a:lnTo>
                          <a:pt x="660952" y="338039"/>
                        </a:lnTo>
                        <a:cubicBezTo>
                          <a:pt x="660952" y="335803"/>
                          <a:pt x="661388" y="333568"/>
                          <a:pt x="662405" y="331397"/>
                        </a:cubicBezTo>
                        <a:lnTo>
                          <a:pt x="662405" y="331397"/>
                        </a:lnTo>
                        <a:cubicBezTo>
                          <a:pt x="671268" y="312493"/>
                          <a:pt x="678751" y="302913"/>
                          <a:pt x="678751" y="295249"/>
                        </a:cubicBezTo>
                        <a:lnTo>
                          <a:pt x="678751" y="295249"/>
                        </a:lnTo>
                        <a:cubicBezTo>
                          <a:pt x="678751" y="292950"/>
                          <a:pt x="678097" y="290778"/>
                          <a:pt x="676644" y="288543"/>
                        </a:cubicBezTo>
                        <a:lnTo>
                          <a:pt x="676644" y="288543"/>
                        </a:lnTo>
                        <a:cubicBezTo>
                          <a:pt x="671195" y="278772"/>
                          <a:pt x="637414" y="290331"/>
                          <a:pt x="631384" y="275259"/>
                        </a:cubicBezTo>
                        <a:lnTo>
                          <a:pt x="631384" y="275259"/>
                        </a:lnTo>
                        <a:cubicBezTo>
                          <a:pt x="630658" y="272641"/>
                          <a:pt x="624337" y="271236"/>
                          <a:pt x="614820" y="271300"/>
                        </a:cubicBezTo>
                        <a:lnTo>
                          <a:pt x="614820" y="271300"/>
                        </a:lnTo>
                        <a:cubicBezTo>
                          <a:pt x="596150" y="271300"/>
                          <a:pt x="566364" y="275642"/>
                          <a:pt x="545732" y="275642"/>
                        </a:cubicBezTo>
                        <a:lnTo>
                          <a:pt x="545732" y="275642"/>
                        </a:lnTo>
                        <a:cubicBezTo>
                          <a:pt x="533019" y="275579"/>
                          <a:pt x="523284" y="274173"/>
                          <a:pt x="522121" y="267851"/>
                        </a:cubicBezTo>
                        <a:lnTo>
                          <a:pt x="522121" y="267851"/>
                        </a:lnTo>
                        <a:cubicBezTo>
                          <a:pt x="521904" y="266510"/>
                          <a:pt x="521831" y="265168"/>
                          <a:pt x="521831" y="263827"/>
                        </a:cubicBezTo>
                        <a:lnTo>
                          <a:pt x="521831" y="263827"/>
                        </a:lnTo>
                        <a:cubicBezTo>
                          <a:pt x="521904" y="251821"/>
                          <a:pt x="529168" y="241219"/>
                          <a:pt x="529096" y="232150"/>
                        </a:cubicBezTo>
                        <a:lnTo>
                          <a:pt x="529096" y="232150"/>
                        </a:lnTo>
                        <a:cubicBezTo>
                          <a:pt x="529096" y="228063"/>
                          <a:pt x="527715" y="224295"/>
                          <a:pt x="523574" y="220591"/>
                        </a:cubicBezTo>
                        <a:lnTo>
                          <a:pt x="523574" y="220591"/>
                        </a:lnTo>
                        <a:cubicBezTo>
                          <a:pt x="517036" y="214843"/>
                          <a:pt x="514711" y="208648"/>
                          <a:pt x="514711" y="202261"/>
                        </a:cubicBezTo>
                        <a:lnTo>
                          <a:pt x="514711" y="202261"/>
                        </a:lnTo>
                        <a:cubicBezTo>
                          <a:pt x="514711" y="193639"/>
                          <a:pt x="518780" y="184507"/>
                          <a:pt x="522194" y="174863"/>
                        </a:cubicBezTo>
                        <a:lnTo>
                          <a:pt x="522194" y="174863"/>
                        </a:lnTo>
                        <a:cubicBezTo>
                          <a:pt x="522775" y="173139"/>
                          <a:pt x="523066" y="171223"/>
                          <a:pt x="523066" y="169243"/>
                        </a:cubicBezTo>
                        <a:lnTo>
                          <a:pt x="523066" y="169243"/>
                        </a:lnTo>
                        <a:cubicBezTo>
                          <a:pt x="523139" y="157428"/>
                          <a:pt x="513404" y="142292"/>
                          <a:pt x="513331" y="129838"/>
                        </a:cubicBezTo>
                        <a:lnTo>
                          <a:pt x="513331" y="129838"/>
                        </a:lnTo>
                        <a:cubicBezTo>
                          <a:pt x="513331" y="125112"/>
                          <a:pt x="514784" y="120705"/>
                          <a:pt x="518852" y="117129"/>
                        </a:cubicBezTo>
                        <a:lnTo>
                          <a:pt x="518852" y="117129"/>
                        </a:lnTo>
                        <a:cubicBezTo>
                          <a:pt x="523865" y="112722"/>
                          <a:pt x="524737" y="106910"/>
                          <a:pt x="524737" y="100907"/>
                        </a:cubicBezTo>
                        <a:lnTo>
                          <a:pt x="524737" y="100907"/>
                        </a:lnTo>
                        <a:cubicBezTo>
                          <a:pt x="524737" y="97969"/>
                          <a:pt x="524519" y="94968"/>
                          <a:pt x="524519" y="92158"/>
                        </a:cubicBezTo>
                        <a:lnTo>
                          <a:pt x="524519" y="92158"/>
                        </a:lnTo>
                        <a:cubicBezTo>
                          <a:pt x="524519" y="86410"/>
                          <a:pt x="525463" y="80981"/>
                          <a:pt x="531348" y="78171"/>
                        </a:cubicBezTo>
                        <a:lnTo>
                          <a:pt x="531348" y="78171"/>
                        </a:lnTo>
                        <a:cubicBezTo>
                          <a:pt x="526771" y="71465"/>
                          <a:pt x="521177" y="66101"/>
                          <a:pt x="515656" y="66164"/>
                        </a:cubicBezTo>
                        <a:lnTo>
                          <a:pt x="515656" y="66164"/>
                        </a:lnTo>
                        <a:cubicBezTo>
                          <a:pt x="513331" y="66164"/>
                          <a:pt x="510861" y="67058"/>
                          <a:pt x="508246" y="69358"/>
                        </a:cubicBezTo>
                        <a:lnTo>
                          <a:pt x="508246" y="69358"/>
                        </a:lnTo>
                        <a:lnTo>
                          <a:pt x="507592" y="68783"/>
                        </a:lnTo>
                        <a:lnTo>
                          <a:pt x="508246" y="69358"/>
                        </a:lnTo>
                        <a:cubicBezTo>
                          <a:pt x="499528" y="77021"/>
                          <a:pt x="493353" y="80790"/>
                          <a:pt x="486960" y="80853"/>
                        </a:cubicBezTo>
                        <a:lnTo>
                          <a:pt x="486960" y="80853"/>
                        </a:lnTo>
                        <a:cubicBezTo>
                          <a:pt x="479550" y="80790"/>
                          <a:pt x="472721" y="75680"/>
                          <a:pt x="462187" y="66484"/>
                        </a:cubicBezTo>
                        <a:lnTo>
                          <a:pt x="462187" y="66484"/>
                        </a:lnTo>
                        <a:cubicBezTo>
                          <a:pt x="442499" y="49049"/>
                          <a:pt x="413149" y="1469"/>
                          <a:pt x="369125" y="1533"/>
                        </a:cubicBezTo>
                        <a:lnTo>
                          <a:pt x="369125" y="1533"/>
                        </a:lnTo>
                        <a:cubicBezTo>
                          <a:pt x="324156" y="1533"/>
                          <a:pt x="307011" y="4471"/>
                          <a:pt x="303669" y="19862"/>
                        </a:cubicBezTo>
                        <a:lnTo>
                          <a:pt x="303669" y="19862"/>
                        </a:lnTo>
                        <a:cubicBezTo>
                          <a:pt x="299600" y="36595"/>
                          <a:pt x="287178" y="31486"/>
                          <a:pt x="287396" y="46941"/>
                        </a:cubicBezTo>
                        <a:lnTo>
                          <a:pt x="287396" y="46941"/>
                        </a:lnTo>
                        <a:cubicBezTo>
                          <a:pt x="287032" y="63865"/>
                          <a:pt x="265529" y="64504"/>
                          <a:pt x="265819" y="80917"/>
                        </a:cubicBezTo>
                        <a:lnTo>
                          <a:pt x="265819" y="80917"/>
                        </a:lnTo>
                        <a:cubicBezTo>
                          <a:pt x="264875" y="95287"/>
                          <a:pt x="222230" y="89858"/>
                          <a:pt x="201162" y="93179"/>
                        </a:cubicBezTo>
                        <a:lnTo>
                          <a:pt x="201162" y="93179"/>
                        </a:lnTo>
                        <a:cubicBezTo>
                          <a:pt x="194043" y="94201"/>
                          <a:pt x="189975" y="96053"/>
                          <a:pt x="190120" y="98800"/>
                        </a:cubicBezTo>
                        <a:lnTo>
                          <a:pt x="190120" y="98800"/>
                        </a:lnTo>
                        <a:cubicBezTo>
                          <a:pt x="189975" y="110806"/>
                          <a:pt x="181039" y="129455"/>
                          <a:pt x="169415" y="129774"/>
                        </a:cubicBezTo>
                        <a:lnTo>
                          <a:pt x="169415" y="129774"/>
                        </a:lnTo>
                        <a:cubicBezTo>
                          <a:pt x="166800" y="129774"/>
                          <a:pt x="164185" y="128752"/>
                          <a:pt x="161715" y="126581"/>
                        </a:cubicBezTo>
                        <a:lnTo>
                          <a:pt x="161715" y="126581"/>
                        </a:lnTo>
                        <a:cubicBezTo>
                          <a:pt x="156266" y="121727"/>
                          <a:pt x="151689" y="119428"/>
                          <a:pt x="147040" y="119428"/>
                        </a:cubicBezTo>
                        <a:lnTo>
                          <a:pt x="147040" y="119428"/>
                        </a:lnTo>
                        <a:cubicBezTo>
                          <a:pt x="140792" y="119428"/>
                          <a:pt x="133527" y="123707"/>
                          <a:pt x="123066" y="132967"/>
                        </a:cubicBezTo>
                        <a:lnTo>
                          <a:pt x="123066" y="132967"/>
                        </a:lnTo>
                        <a:cubicBezTo>
                          <a:pt x="115365" y="139673"/>
                          <a:pt x="110570" y="142228"/>
                          <a:pt x="106284" y="142292"/>
                        </a:cubicBezTo>
                        <a:lnTo>
                          <a:pt x="106284" y="142292"/>
                        </a:lnTo>
                        <a:cubicBezTo>
                          <a:pt x="100254" y="142164"/>
                          <a:pt x="96549" y="137438"/>
                          <a:pt x="88631" y="133862"/>
                        </a:cubicBezTo>
                        <a:lnTo>
                          <a:pt x="88631" y="133862"/>
                        </a:lnTo>
                        <a:cubicBezTo>
                          <a:pt x="84054" y="131690"/>
                          <a:pt x="78242" y="130668"/>
                          <a:pt x="71994" y="130668"/>
                        </a:cubicBezTo>
                        <a:lnTo>
                          <a:pt x="71994" y="130668"/>
                        </a:lnTo>
                        <a:cubicBezTo>
                          <a:pt x="60225" y="130668"/>
                          <a:pt x="47221" y="134500"/>
                          <a:pt x="39157" y="141589"/>
                        </a:cubicBezTo>
                        <a:lnTo>
                          <a:pt x="39157" y="141589"/>
                        </a:lnTo>
                        <a:cubicBezTo>
                          <a:pt x="28115" y="151297"/>
                          <a:pt x="7991" y="164645"/>
                          <a:pt x="2833" y="168093"/>
                        </a:cubicBezTo>
                        <a:lnTo>
                          <a:pt x="2833" y="168093"/>
                        </a:lnTo>
                        <a:lnTo>
                          <a:pt x="15837" y="173394"/>
                        </a:lnTo>
                        <a:cubicBezTo>
                          <a:pt x="29495" y="165028"/>
                          <a:pt x="45187" y="164198"/>
                          <a:pt x="65311" y="164198"/>
                        </a:cubicBezTo>
                        <a:lnTo>
                          <a:pt x="65311" y="164198"/>
                        </a:lnTo>
                        <a:cubicBezTo>
                          <a:pt x="70541" y="164198"/>
                          <a:pt x="76135" y="164261"/>
                          <a:pt x="82020" y="164261"/>
                        </a:cubicBezTo>
                        <a:lnTo>
                          <a:pt x="82020" y="164261"/>
                        </a:lnTo>
                        <a:cubicBezTo>
                          <a:pt x="111079" y="164325"/>
                          <a:pt x="120160" y="152893"/>
                          <a:pt x="137377" y="152830"/>
                        </a:cubicBezTo>
                        <a:lnTo>
                          <a:pt x="137377" y="152830"/>
                        </a:lnTo>
                        <a:cubicBezTo>
                          <a:pt x="149873" y="153085"/>
                          <a:pt x="155321" y="169115"/>
                          <a:pt x="155394" y="185529"/>
                        </a:cubicBezTo>
                        <a:lnTo>
                          <a:pt x="155394" y="185529"/>
                        </a:lnTo>
                        <a:cubicBezTo>
                          <a:pt x="155394" y="193192"/>
                          <a:pt x="154159" y="200984"/>
                          <a:pt x="151689" y="207562"/>
                        </a:cubicBezTo>
                        <a:lnTo>
                          <a:pt x="151689" y="207562"/>
                        </a:lnTo>
                        <a:cubicBezTo>
                          <a:pt x="147693" y="218100"/>
                          <a:pt x="145587" y="227360"/>
                          <a:pt x="145587" y="235407"/>
                        </a:cubicBezTo>
                        <a:lnTo>
                          <a:pt x="145587" y="235407"/>
                        </a:lnTo>
                        <a:cubicBezTo>
                          <a:pt x="145587" y="242816"/>
                          <a:pt x="147403" y="249138"/>
                          <a:pt x="151253" y="254503"/>
                        </a:cubicBezTo>
                        <a:lnTo>
                          <a:pt x="151253" y="254503"/>
                        </a:lnTo>
                        <a:cubicBezTo>
                          <a:pt x="155685" y="260826"/>
                          <a:pt x="156702" y="270278"/>
                          <a:pt x="156702" y="280241"/>
                        </a:cubicBezTo>
                        <a:lnTo>
                          <a:pt x="156702" y="280241"/>
                        </a:lnTo>
                        <a:cubicBezTo>
                          <a:pt x="156702" y="289182"/>
                          <a:pt x="155903" y="298506"/>
                          <a:pt x="155903" y="306106"/>
                        </a:cubicBezTo>
                        <a:lnTo>
                          <a:pt x="155903" y="306106"/>
                        </a:lnTo>
                        <a:cubicBezTo>
                          <a:pt x="155757" y="321625"/>
                          <a:pt x="174355" y="334143"/>
                          <a:pt x="180312" y="349534"/>
                        </a:cubicBezTo>
                        <a:lnTo>
                          <a:pt x="180312" y="349534"/>
                        </a:lnTo>
                        <a:cubicBezTo>
                          <a:pt x="182855" y="356560"/>
                          <a:pt x="196004" y="363713"/>
                          <a:pt x="208500" y="369652"/>
                        </a:cubicBezTo>
                        <a:lnTo>
                          <a:pt x="208500" y="369652"/>
                        </a:lnTo>
                        <a:cubicBezTo>
                          <a:pt x="220995" y="375783"/>
                          <a:pt x="232764" y="379934"/>
                          <a:pt x="233273" y="384213"/>
                        </a:cubicBezTo>
                        <a:lnTo>
                          <a:pt x="233273" y="384213"/>
                        </a:lnTo>
                        <a:cubicBezTo>
                          <a:pt x="233128" y="389642"/>
                          <a:pt x="243080" y="398328"/>
                          <a:pt x="243008" y="398200"/>
                        </a:cubicBezTo>
                        <a:lnTo>
                          <a:pt x="243008" y="398200"/>
                        </a:lnTo>
                        <a:cubicBezTo>
                          <a:pt x="251435" y="402223"/>
                          <a:pt x="259063" y="403564"/>
                          <a:pt x="266255" y="403564"/>
                        </a:cubicBezTo>
                        <a:lnTo>
                          <a:pt x="266255" y="403564"/>
                        </a:lnTo>
                        <a:cubicBezTo>
                          <a:pt x="279550" y="403564"/>
                          <a:pt x="291391" y="398966"/>
                          <a:pt x="303306" y="398966"/>
                        </a:cubicBezTo>
                        <a:lnTo>
                          <a:pt x="303306" y="398966"/>
                        </a:lnTo>
                        <a:cubicBezTo>
                          <a:pt x="310643" y="398966"/>
                          <a:pt x="317980" y="400754"/>
                          <a:pt x="325463" y="406502"/>
                        </a:cubicBezTo>
                        <a:lnTo>
                          <a:pt x="325463" y="406502"/>
                        </a:lnTo>
                        <a:cubicBezTo>
                          <a:pt x="336796" y="415188"/>
                          <a:pt x="346967" y="416657"/>
                          <a:pt x="354958" y="416721"/>
                        </a:cubicBezTo>
                        <a:lnTo>
                          <a:pt x="354958" y="416721"/>
                        </a:lnTo>
                        <a:cubicBezTo>
                          <a:pt x="359317" y="416721"/>
                          <a:pt x="363022" y="416210"/>
                          <a:pt x="366074" y="416210"/>
                        </a:cubicBezTo>
                        <a:lnTo>
                          <a:pt x="366074" y="416210"/>
                        </a:lnTo>
                        <a:cubicBezTo>
                          <a:pt x="369779" y="416082"/>
                          <a:pt x="372902" y="417232"/>
                          <a:pt x="373411" y="420936"/>
                        </a:cubicBezTo>
                        <a:lnTo>
                          <a:pt x="373411" y="420936"/>
                        </a:lnTo>
                        <a:cubicBezTo>
                          <a:pt x="374646" y="430835"/>
                          <a:pt x="412205" y="458425"/>
                          <a:pt x="443444" y="460341"/>
                        </a:cubicBezTo>
                        <a:lnTo>
                          <a:pt x="443444" y="460341"/>
                        </a:lnTo>
                        <a:cubicBezTo>
                          <a:pt x="475409" y="462384"/>
                          <a:pt x="468870" y="469920"/>
                          <a:pt x="485943" y="484929"/>
                        </a:cubicBezTo>
                        <a:lnTo>
                          <a:pt x="485943" y="484929"/>
                        </a:lnTo>
                        <a:cubicBezTo>
                          <a:pt x="497058" y="494764"/>
                          <a:pt x="522049" y="496616"/>
                          <a:pt x="543553" y="496552"/>
                        </a:cubicBezTo>
                        <a:lnTo>
                          <a:pt x="543553" y="496552"/>
                        </a:lnTo>
                        <a:cubicBezTo>
                          <a:pt x="554595" y="496552"/>
                          <a:pt x="564693" y="496105"/>
                          <a:pt x="571667" y="496105"/>
                        </a:cubicBezTo>
                        <a:lnTo>
                          <a:pt x="571667" y="496105"/>
                        </a:lnTo>
                        <a:cubicBezTo>
                          <a:pt x="588086" y="496361"/>
                          <a:pt x="597240" y="506835"/>
                          <a:pt x="607846" y="512838"/>
                        </a:cubicBezTo>
                        <a:lnTo>
                          <a:pt x="607846" y="512838"/>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5" name="Gráfico 53">
                  <a:extLst>
                    <a:ext uri="{FF2B5EF4-FFF2-40B4-BE49-F238E27FC236}">
                      <a16:creationId xmlns:a16="http://schemas.microsoft.com/office/drawing/2014/main" id="{091520E7-FAB4-BAF9-34E1-8C8BDD88E007}"/>
                    </a:ext>
                  </a:extLst>
                </xdr:cNvPr>
                <xdr:cNvGrpSpPr/>
              </xdr:nvGrpSpPr>
              <xdr:grpSpPr>
                <a:xfrm>
                  <a:off x="11806885" y="6848678"/>
                  <a:ext cx="1268143" cy="1113170"/>
                  <a:chOff x="11806885" y="6848678"/>
                  <a:chExt cx="1268143" cy="1113170"/>
                </a:xfrm>
                <a:solidFill>
                  <a:srgbClr val="DADADA"/>
                </a:solidFill>
              </xdr:grpSpPr>
              <xdr:sp macro="" textlink="">
                <xdr:nvSpPr>
                  <xdr:cNvPr id="85" name="Freeform: Shape 84">
                    <a:extLst>
                      <a:ext uri="{FF2B5EF4-FFF2-40B4-BE49-F238E27FC236}">
                        <a16:creationId xmlns:a16="http://schemas.microsoft.com/office/drawing/2014/main" id="{942162B2-6B6D-7B83-FA5C-00717F2A98BF}"/>
                      </a:ext>
                    </a:extLst>
                  </xdr:cNvPr>
                  <xdr:cNvSpPr/>
                </xdr:nvSpPr>
                <xdr:spPr>
                  <a:xfrm>
                    <a:off x="11807756" y="6849193"/>
                    <a:ext cx="1265897" cy="1111826"/>
                  </a:xfrm>
                  <a:custGeom>
                    <a:avLst/>
                    <a:gdLst>
                      <a:gd name="connsiteX0" fmla="*/ 1146822 w 1265897"/>
                      <a:gd name="connsiteY0" fmla="*/ 292691 h 1111826"/>
                      <a:gd name="connsiteX1" fmla="*/ 1115075 w 1265897"/>
                      <a:gd name="connsiteY1" fmla="*/ 289817 h 1111826"/>
                      <a:gd name="connsiteX2" fmla="*/ 1032401 w 1265897"/>
                      <a:gd name="connsiteY2" fmla="*/ 270466 h 1111826"/>
                      <a:gd name="connsiteX3" fmla="*/ 1003051 w 1265897"/>
                      <a:gd name="connsiteY3" fmla="*/ 253286 h 1111826"/>
                      <a:gd name="connsiteX4" fmla="*/ 930185 w 1265897"/>
                      <a:gd name="connsiteY4" fmla="*/ 218224 h 1111826"/>
                      <a:gd name="connsiteX5" fmla="*/ 887832 w 1265897"/>
                      <a:gd name="connsiteY5" fmla="*/ 199958 h 1111826"/>
                      <a:gd name="connsiteX6" fmla="*/ 870396 w 1265897"/>
                      <a:gd name="connsiteY6" fmla="*/ 163619 h 1111826"/>
                      <a:gd name="connsiteX7" fmla="*/ 824337 w 1265897"/>
                      <a:gd name="connsiteY7" fmla="*/ 199256 h 1111826"/>
                      <a:gd name="connsiteX8" fmla="*/ 766509 w 1265897"/>
                      <a:gd name="connsiteY8" fmla="*/ 231444 h 1111826"/>
                      <a:gd name="connsiteX9" fmla="*/ 711079 w 1265897"/>
                      <a:gd name="connsiteY9" fmla="*/ 308082 h 1111826"/>
                      <a:gd name="connsiteX10" fmla="*/ 670396 w 1265897"/>
                      <a:gd name="connsiteY10" fmla="*/ 333117 h 1111826"/>
                      <a:gd name="connsiteX11" fmla="*/ 630512 w 1265897"/>
                      <a:gd name="connsiteY11" fmla="*/ 280109 h 1111826"/>
                      <a:gd name="connsiteX12" fmla="*/ 611769 w 1265897"/>
                      <a:gd name="connsiteY12" fmla="*/ 245750 h 1111826"/>
                      <a:gd name="connsiteX13" fmla="*/ 571014 w 1265897"/>
                      <a:gd name="connsiteY13" fmla="*/ 179905 h 1111826"/>
                      <a:gd name="connsiteX14" fmla="*/ 543335 w 1265897"/>
                      <a:gd name="connsiteY14" fmla="*/ 128366 h 1111826"/>
                      <a:gd name="connsiteX15" fmla="*/ 508318 w 1265897"/>
                      <a:gd name="connsiteY15" fmla="*/ 97583 h 1111826"/>
                      <a:gd name="connsiteX16" fmla="*/ 454559 w 1265897"/>
                      <a:gd name="connsiteY16" fmla="*/ 71078 h 1111826"/>
                      <a:gd name="connsiteX17" fmla="*/ 413803 w 1265897"/>
                      <a:gd name="connsiteY17" fmla="*/ 46746 h 1111826"/>
                      <a:gd name="connsiteX18" fmla="*/ 396440 w 1265897"/>
                      <a:gd name="connsiteY18" fmla="*/ 1465 h 1111826"/>
                      <a:gd name="connsiteX19" fmla="*/ 358010 w 1265897"/>
                      <a:gd name="connsiteY19" fmla="*/ 8427 h 1111826"/>
                      <a:gd name="connsiteX20" fmla="*/ 310788 w 1265897"/>
                      <a:gd name="connsiteY20" fmla="*/ 12706 h 1111826"/>
                      <a:gd name="connsiteX21" fmla="*/ 283473 w 1265897"/>
                      <a:gd name="connsiteY21" fmla="*/ 19859 h 1111826"/>
                      <a:gd name="connsiteX22" fmla="*/ 297712 w 1265897"/>
                      <a:gd name="connsiteY22" fmla="*/ 56389 h 1111826"/>
                      <a:gd name="connsiteX23" fmla="*/ 259862 w 1265897"/>
                      <a:gd name="connsiteY23" fmla="*/ 61052 h 1111826"/>
                      <a:gd name="connsiteX24" fmla="*/ 215038 w 1265897"/>
                      <a:gd name="connsiteY24" fmla="*/ 60668 h 1111826"/>
                      <a:gd name="connsiteX25" fmla="*/ 169851 w 1265897"/>
                      <a:gd name="connsiteY25" fmla="*/ 51727 h 1111826"/>
                      <a:gd name="connsiteX26" fmla="*/ 145006 w 1265897"/>
                      <a:gd name="connsiteY26" fmla="*/ 72867 h 1111826"/>
                      <a:gd name="connsiteX27" fmla="*/ 107519 w 1265897"/>
                      <a:gd name="connsiteY27" fmla="*/ 83596 h 1111826"/>
                      <a:gd name="connsiteX28" fmla="*/ 71704 w 1265897"/>
                      <a:gd name="connsiteY28" fmla="*/ 94709 h 1111826"/>
                      <a:gd name="connsiteX29" fmla="*/ 42790 w 1265897"/>
                      <a:gd name="connsiteY29" fmla="*/ 106524 h 1111826"/>
                      <a:gd name="connsiteX30" fmla="*/ 727 w 1265897"/>
                      <a:gd name="connsiteY30" fmla="*/ 117508 h 1111826"/>
                      <a:gd name="connsiteX31" fmla="*/ 0 w 1265897"/>
                      <a:gd name="connsiteY31" fmla="*/ 234318 h 1111826"/>
                      <a:gd name="connsiteX32" fmla="*/ 19542 w 1265897"/>
                      <a:gd name="connsiteY32" fmla="*/ 276533 h 1111826"/>
                      <a:gd name="connsiteX33" fmla="*/ 43952 w 1265897"/>
                      <a:gd name="connsiteY33" fmla="*/ 308018 h 1111826"/>
                      <a:gd name="connsiteX34" fmla="*/ 77298 w 1265897"/>
                      <a:gd name="connsiteY34" fmla="*/ 332351 h 1111826"/>
                      <a:gd name="connsiteX35" fmla="*/ 91173 w 1265897"/>
                      <a:gd name="connsiteY35" fmla="*/ 339504 h 1111826"/>
                      <a:gd name="connsiteX36" fmla="*/ 157937 w 1265897"/>
                      <a:gd name="connsiteY36" fmla="*/ 381016 h 1111826"/>
                      <a:gd name="connsiteX37" fmla="*/ 223102 w 1265897"/>
                      <a:gd name="connsiteY37" fmla="*/ 423295 h 1111826"/>
                      <a:gd name="connsiteX38" fmla="*/ 270323 w 1265897"/>
                      <a:gd name="connsiteY38" fmla="*/ 414673 h 1111826"/>
                      <a:gd name="connsiteX39" fmla="*/ 245914 w 1265897"/>
                      <a:gd name="connsiteY39" fmla="*/ 449033 h 1111826"/>
                      <a:gd name="connsiteX40" fmla="*/ 142971 w 1265897"/>
                      <a:gd name="connsiteY40" fmla="*/ 656978 h 1111826"/>
                      <a:gd name="connsiteX41" fmla="*/ 76498 w 1265897"/>
                      <a:gd name="connsiteY41" fmla="*/ 779983 h 1111826"/>
                      <a:gd name="connsiteX42" fmla="*/ 40320 w 1265897"/>
                      <a:gd name="connsiteY42" fmla="*/ 837717 h 1111826"/>
                      <a:gd name="connsiteX43" fmla="*/ 72575 w 1265897"/>
                      <a:gd name="connsiteY43" fmla="*/ 873673 h 1111826"/>
                      <a:gd name="connsiteX44" fmla="*/ 74755 w 1265897"/>
                      <a:gd name="connsiteY44" fmla="*/ 888426 h 1111826"/>
                      <a:gd name="connsiteX45" fmla="*/ 81584 w 1265897"/>
                      <a:gd name="connsiteY45" fmla="*/ 888170 h 1111826"/>
                      <a:gd name="connsiteX46" fmla="*/ 114203 w 1265897"/>
                      <a:gd name="connsiteY46" fmla="*/ 951780 h 1111826"/>
                      <a:gd name="connsiteX47" fmla="*/ 128732 w 1265897"/>
                      <a:gd name="connsiteY47" fmla="*/ 1002553 h 1111826"/>
                      <a:gd name="connsiteX48" fmla="*/ 182565 w 1265897"/>
                      <a:gd name="connsiteY48" fmla="*/ 1046109 h 1111826"/>
                      <a:gd name="connsiteX49" fmla="*/ 207337 w 1265897"/>
                      <a:gd name="connsiteY49" fmla="*/ 1062714 h 1111826"/>
                      <a:gd name="connsiteX50" fmla="*/ 277298 w 1265897"/>
                      <a:gd name="connsiteY50" fmla="*/ 1074146 h 1111826"/>
                      <a:gd name="connsiteX51" fmla="*/ 501780 w 1265897"/>
                      <a:gd name="connsiteY51" fmla="*/ 1088005 h 1111826"/>
                      <a:gd name="connsiteX52" fmla="*/ 856448 w 1265897"/>
                      <a:gd name="connsiteY52" fmla="*/ 1111826 h 1111826"/>
                      <a:gd name="connsiteX53" fmla="*/ 868435 w 1265897"/>
                      <a:gd name="connsiteY53" fmla="*/ 1083662 h 1111826"/>
                      <a:gd name="connsiteX54" fmla="*/ 963095 w 1265897"/>
                      <a:gd name="connsiteY54" fmla="*/ 956378 h 1111826"/>
                      <a:gd name="connsiteX55" fmla="*/ 946604 w 1265897"/>
                      <a:gd name="connsiteY55" fmla="*/ 908032 h 1111826"/>
                      <a:gd name="connsiteX56" fmla="*/ 961860 w 1265897"/>
                      <a:gd name="connsiteY56" fmla="*/ 866712 h 1111826"/>
                      <a:gd name="connsiteX57" fmla="*/ 993607 w 1265897"/>
                      <a:gd name="connsiteY57" fmla="*/ 831266 h 1111826"/>
                      <a:gd name="connsiteX58" fmla="*/ 1044316 w 1265897"/>
                      <a:gd name="connsiteY58" fmla="*/ 777045 h 1111826"/>
                      <a:gd name="connsiteX59" fmla="*/ 1065674 w 1265897"/>
                      <a:gd name="connsiteY59" fmla="*/ 732467 h 1111826"/>
                      <a:gd name="connsiteX60" fmla="*/ 1011914 w 1265897"/>
                      <a:gd name="connsiteY60" fmla="*/ 708837 h 1111826"/>
                      <a:gd name="connsiteX61" fmla="*/ 1040465 w 1265897"/>
                      <a:gd name="connsiteY61" fmla="*/ 688591 h 1111826"/>
                      <a:gd name="connsiteX62" fmla="*/ 1038794 w 1265897"/>
                      <a:gd name="connsiteY62" fmla="*/ 684696 h 1111826"/>
                      <a:gd name="connsiteX63" fmla="*/ 1131057 w 1265897"/>
                      <a:gd name="connsiteY63" fmla="*/ 624024 h 1111826"/>
                      <a:gd name="connsiteX64" fmla="*/ 1180531 w 1265897"/>
                      <a:gd name="connsiteY64" fmla="*/ 547258 h 1111826"/>
                      <a:gd name="connsiteX65" fmla="*/ 1221431 w 1265897"/>
                      <a:gd name="connsiteY65" fmla="*/ 480646 h 1111826"/>
                      <a:gd name="connsiteX66" fmla="*/ 1246495 w 1265897"/>
                      <a:gd name="connsiteY66" fmla="*/ 423742 h 1111826"/>
                      <a:gd name="connsiteX67" fmla="*/ 1265892 w 1265897"/>
                      <a:gd name="connsiteY67" fmla="*/ 337652 h 1111826"/>
                      <a:gd name="connsiteX68" fmla="*/ 1146822 w 1265897"/>
                      <a:gd name="connsiteY68" fmla="*/ 292691 h 11118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Lst>
                    <a:rect l="l" t="t" r="r" b="b"/>
                    <a:pathLst>
                      <a:path w="1265897" h="1111826">
                        <a:moveTo>
                          <a:pt x="1146822" y="292691"/>
                        </a:moveTo>
                        <a:cubicBezTo>
                          <a:pt x="1119942" y="283750"/>
                          <a:pt x="1122412" y="302334"/>
                          <a:pt x="1115075" y="289817"/>
                        </a:cubicBezTo>
                        <a:cubicBezTo>
                          <a:pt x="1107737" y="277299"/>
                          <a:pt x="1025500" y="283750"/>
                          <a:pt x="1032401" y="270466"/>
                        </a:cubicBezTo>
                        <a:cubicBezTo>
                          <a:pt x="1039303" y="257182"/>
                          <a:pt x="1030367" y="253286"/>
                          <a:pt x="1003051" y="253286"/>
                        </a:cubicBezTo>
                        <a:cubicBezTo>
                          <a:pt x="975808" y="253286"/>
                          <a:pt x="941954" y="238278"/>
                          <a:pt x="930185" y="218224"/>
                        </a:cubicBezTo>
                        <a:cubicBezTo>
                          <a:pt x="918344" y="198170"/>
                          <a:pt x="909408" y="199958"/>
                          <a:pt x="887832" y="199958"/>
                        </a:cubicBezTo>
                        <a:cubicBezTo>
                          <a:pt x="868217" y="199958"/>
                          <a:pt x="863422" y="185142"/>
                          <a:pt x="870396" y="163619"/>
                        </a:cubicBezTo>
                        <a:cubicBezTo>
                          <a:pt x="852234" y="159787"/>
                          <a:pt x="831747" y="179138"/>
                          <a:pt x="824337" y="199256"/>
                        </a:cubicBezTo>
                        <a:cubicBezTo>
                          <a:pt x="815402" y="223589"/>
                          <a:pt x="786851" y="226463"/>
                          <a:pt x="766509" y="231444"/>
                        </a:cubicBezTo>
                        <a:cubicBezTo>
                          <a:pt x="746168" y="236426"/>
                          <a:pt x="711079" y="293010"/>
                          <a:pt x="711079" y="308082"/>
                        </a:cubicBezTo>
                        <a:cubicBezTo>
                          <a:pt x="711079" y="323154"/>
                          <a:pt x="705412" y="333117"/>
                          <a:pt x="670396" y="333117"/>
                        </a:cubicBezTo>
                        <a:cubicBezTo>
                          <a:pt x="635380" y="333117"/>
                          <a:pt x="645986" y="280109"/>
                          <a:pt x="630512" y="280109"/>
                        </a:cubicBezTo>
                        <a:cubicBezTo>
                          <a:pt x="615038" y="280109"/>
                          <a:pt x="619106" y="252200"/>
                          <a:pt x="611769" y="245750"/>
                        </a:cubicBezTo>
                        <a:cubicBezTo>
                          <a:pt x="604432" y="239299"/>
                          <a:pt x="571014" y="215669"/>
                          <a:pt x="571014" y="179905"/>
                        </a:cubicBezTo>
                        <a:cubicBezTo>
                          <a:pt x="571014" y="144076"/>
                          <a:pt x="543335" y="140500"/>
                          <a:pt x="543335" y="128366"/>
                        </a:cubicBezTo>
                        <a:cubicBezTo>
                          <a:pt x="543335" y="116167"/>
                          <a:pt x="524592" y="97583"/>
                          <a:pt x="508318" y="97583"/>
                        </a:cubicBezTo>
                        <a:cubicBezTo>
                          <a:pt x="492045" y="97583"/>
                          <a:pt x="471704" y="76124"/>
                          <a:pt x="454559" y="71078"/>
                        </a:cubicBezTo>
                        <a:cubicBezTo>
                          <a:pt x="437486" y="66097"/>
                          <a:pt x="413803" y="74655"/>
                          <a:pt x="413803" y="46746"/>
                        </a:cubicBezTo>
                        <a:cubicBezTo>
                          <a:pt x="413803" y="31418"/>
                          <a:pt x="404722" y="14111"/>
                          <a:pt x="396440" y="1465"/>
                        </a:cubicBezTo>
                        <a:cubicBezTo>
                          <a:pt x="380966" y="-2175"/>
                          <a:pt x="363386" y="1274"/>
                          <a:pt x="358010" y="8427"/>
                        </a:cubicBezTo>
                        <a:cubicBezTo>
                          <a:pt x="349873" y="19156"/>
                          <a:pt x="337232" y="19156"/>
                          <a:pt x="310788" y="12706"/>
                        </a:cubicBezTo>
                        <a:cubicBezTo>
                          <a:pt x="284344" y="6255"/>
                          <a:pt x="285943" y="12003"/>
                          <a:pt x="283473" y="19859"/>
                        </a:cubicBezTo>
                        <a:cubicBezTo>
                          <a:pt x="281003" y="27714"/>
                          <a:pt x="306720" y="41700"/>
                          <a:pt x="297712" y="56389"/>
                        </a:cubicBezTo>
                        <a:cubicBezTo>
                          <a:pt x="288776" y="71078"/>
                          <a:pt x="271631" y="68588"/>
                          <a:pt x="259862" y="61052"/>
                        </a:cubicBezTo>
                        <a:cubicBezTo>
                          <a:pt x="248020" y="53515"/>
                          <a:pt x="223247" y="49939"/>
                          <a:pt x="215038" y="60668"/>
                        </a:cubicBezTo>
                        <a:cubicBezTo>
                          <a:pt x="206902" y="71398"/>
                          <a:pt x="190992" y="51727"/>
                          <a:pt x="169851" y="51727"/>
                        </a:cubicBezTo>
                        <a:cubicBezTo>
                          <a:pt x="148711" y="51727"/>
                          <a:pt x="147476" y="64947"/>
                          <a:pt x="145006" y="72867"/>
                        </a:cubicBezTo>
                        <a:cubicBezTo>
                          <a:pt x="142535" y="80722"/>
                          <a:pt x="120959" y="83596"/>
                          <a:pt x="107519" y="83596"/>
                        </a:cubicBezTo>
                        <a:cubicBezTo>
                          <a:pt x="94079" y="83596"/>
                          <a:pt x="98583" y="98285"/>
                          <a:pt x="71704" y="94709"/>
                        </a:cubicBezTo>
                        <a:cubicBezTo>
                          <a:pt x="44824" y="91132"/>
                          <a:pt x="42790" y="92218"/>
                          <a:pt x="42790" y="106524"/>
                        </a:cubicBezTo>
                        <a:cubicBezTo>
                          <a:pt x="42790" y="119999"/>
                          <a:pt x="30585" y="122043"/>
                          <a:pt x="727" y="117508"/>
                        </a:cubicBezTo>
                        <a:cubicBezTo>
                          <a:pt x="509" y="145290"/>
                          <a:pt x="0" y="208453"/>
                          <a:pt x="0" y="234318"/>
                        </a:cubicBezTo>
                        <a:cubicBezTo>
                          <a:pt x="0" y="267975"/>
                          <a:pt x="19542" y="261525"/>
                          <a:pt x="19542" y="276533"/>
                        </a:cubicBezTo>
                        <a:cubicBezTo>
                          <a:pt x="19542" y="291605"/>
                          <a:pt x="35016" y="300163"/>
                          <a:pt x="43952" y="308018"/>
                        </a:cubicBezTo>
                        <a:cubicBezTo>
                          <a:pt x="52888" y="315874"/>
                          <a:pt x="65093" y="337396"/>
                          <a:pt x="77298" y="332351"/>
                        </a:cubicBezTo>
                        <a:cubicBezTo>
                          <a:pt x="89502" y="327306"/>
                          <a:pt x="91173" y="325901"/>
                          <a:pt x="91173" y="339504"/>
                        </a:cubicBezTo>
                        <a:cubicBezTo>
                          <a:pt x="91173" y="353107"/>
                          <a:pt x="119651" y="373161"/>
                          <a:pt x="157937" y="381016"/>
                        </a:cubicBezTo>
                        <a:cubicBezTo>
                          <a:pt x="196222" y="388872"/>
                          <a:pt x="209226" y="411097"/>
                          <a:pt x="223102" y="423295"/>
                        </a:cubicBezTo>
                        <a:cubicBezTo>
                          <a:pt x="236978" y="435493"/>
                          <a:pt x="262187" y="398963"/>
                          <a:pt x="270323" y="414673"/>
                        </a:cubicBezTo>
                        <a:cubicBezTo>
                          <a:pt x="278460" y="430448"/>
                          <a:pt x="245914" y="441177"/>
                          <a:pt x="245914" y="449033"/>
                        </a:cubicBezTo>
                        <a:cubicBezTo>
                          <a:pt x="245914" y="456888"/>
                          <a:pt x="153215" y="637244"/>
                          <a:pt x="142971" y="656978"/>
                        </a:cubicBezTo>
                        <a:cubicBezTo>
                          <a:pt x="132728" y="676649"/>
                          <a:pt x="89139" y="740258"/>
                          <a:pt x="76498" y="779983"/>
                        </a:cubicBezTo>
                        <a:cubicBezTo>
                          <a:pt x="63930" y="819707"/>
                          <a:pt x="37559" y="823539"/>
                          <a:pt x="40320" y="837717"/>
                        </a:cubicBezTo>
                        <a:cubicBezTo>
                          <a:pt x="43080" y="851895"/>
                          <a:pt x="72575" y="859495"/>
                          <a:pt x="72575" y="873673"/>
                        </a:cubicBezTo>
                        <a:cubicBezTo>
                          <a:pt x="72575" y="880379"/>
                          <a:pt x="73665" y="885169"/>
                          <a:pt x="74755" y="888426"/>
                        </a:cubicBezTo>
                        <a:cubicBezTo>
                          <a:pt x="76644" y="887851"/>
                          <a:pt x="78896" y="887659"/>
                          <a:pt x="81584" y="888170"/>
                        </a:cubicBezTo>
                        <a:cubicBezTo>
                          <a:pt x="102434" y="892002"/>
                          <a:pt x="105558" y="938943"/>
                          <a:pt x="114203" y="951780"/>
                        </a:cubicBezTo>
                        <a:cubicBezTo>
                          <a:pt x="122848" y="964553"/>
                          <a:pt x="125245" y="987736"/>
                          <a:pt x="128732" y="1002553"/>
                        </a:cubicBezTo>
                        <a:cubicBezTo>
                          <a:pt x="132292" y="1017433"/>
                          <a:pt x="182565" y="1032250"/>
                          <a:pt x="182565" y="1046109"/>
                        </a:cubicBezTo>
                        <a:cubicBezTo>
                          <a:pt x="182565" y="1059968"/>
                          <a:pt x="207337" y="1050643"/>
                          <a:pt x="207337" y="1062714"/>
                        </a:cubicBezTo>
                        <a:cubicBezTo>
                          <a:pt x="207337" y="1074784"/>
                          <a:pt x="249401" y="1067887"/>
                          <a:pt x="277298" y="1074146"/>
                        </a:cubicBezTo>
                        <a:cubicBezTo>
                          <a:pt x="305194" y="1080405"/>
                          <a:pt x="458918" y="1084173"/>
                          <a:pt x="501780" y="1088005"/>
                        </a:cubicBezTo>
                        <a:cubicBezTo>
                          <a:pt x="541300" y="1091517"/>
                          <a:pt x="814675" y="1109144"/>
                          <a:pt x="856448" y="1111826"/>
                        </a:cubicBezTo>
                        <a:cubicBezTo>
                          <a:pt x="860661" y="1101544"/>
                          <a:pt x="864802" y="1092028"/>
                          <a:pt x="868435" y="1083662"/>
                        </a:cubicBezTo>
                        <a:cubicBezTo>
                          <a:pt x="883110" y="1050388"/>
                          <a:pt x="952706" y="989652"/>
                          <a:pt x="963095" y="956378"/>
                        </a:cubicBezTo>
                        <a:cubicBezTo>
                          <a:pt x="973484" y="923105"/>
                          <a:pt x="946604" y="923615"/>
                          <a:pt x="946604" y="908032"/>
                        </a:cubicBezTo>
                        <a:cubicBezTo>
                          <a:pt x="946604" y="892449"/>
                          <a:pt x="961860" y="885488"/>
                          <a:pt x="961860" y="866712"/>
                        </a:cubicBezTo>
                        <a:cubicBezTo>
                          <a:pt x="961860" y="847935"/>
                          <a:pt x="964911" y="839313"/>
                          <a:pt x="993607" y="831266"/>
                        </a:cubicBezTo>
                        <a:cubicBezTo>
                          <a:pt x="1022303" y="823219"/>
                          <a:pt x="1035162" y="794735"/>
                          <a:pt x="1044316" y="777045"/>
                        </a:cubicBezTo>
                        <a:cubicBezTo>
                          <a:pt x="1053469" y="759290"/>
                          <a:pt x="1065674" y="749647"/>
                          <a:pt x="1065674" y="732467"/>
                        </a:cubicBezTo>
                        <a:cubicBezTo>
                          <a:pt x="1065674" y="715287"/>
                          <a:pt x="1011914" y="727102"/>
                          <a:pt x="1011914" y="708837"/>
                        </a:cubicBezTo>
                        <a:cubicBezTo>
                          <a:pt x="1011914" y="699065"/>
                          <a:pt x="1026662" y="692551"/>
                          <a:pt x="1040465" y="688591"/>
                        </a:cubicBezTo>
                        <a:cubicBezTo>
                          <a:pt x="1039448" y="687314"/>
                          <a:pt x="1038794" y="686037"/>
                          <a:pt x="1038794" y="684696"/>
                        </a:cubicBezTo>
                        <a:cubicBezTo>
                          <a:pt x="1038794" y="677159"/>
                          <a:pt x="1112096" y="650847"/>
                          <a:pt x="1131057" y="624024"/>
                        </a:cubicBezTo>
                        <a:cubicBezTo>
                          <a:pt x="1150018" y="597200"/>
                          <a:pt x="1168907" y="574081"/>
                          <a:pt x="1180531" y="547258"/>
                        </a:cubicBezTo>
                        <a:cubicBezTo>
                          <a:pt x="1192154" y="520434"/>
                          <a:pt x="1221431" y="507533"/>
                          <a:pt x="1221431" y="480646"/>
                        </a:cubicBezTo>
                        <a:cubicBezTo>
                          <a:pt x="1221431" y="453823"/>
                          <a:pt x="1246495" y="441433"/>
                          <a:pt x="1246495" y="423742"/>
                        </a:cubicBezTo>
                        <a:cubicBezTo>
                          <a:pt x="1246495" y="408670"/>
                          <a:pt x="1266255" y="377312"/>
                          <a:pt x="1265892" y="337652"/>
                        </a:cubicBezTo>
                        <a:cubicBezTo>
                          <a:pt x="1239230" y="325645"/>
                          <a:pt x="1172757" y="301313"/>
                          <a:pt x="1146822" y="292691"/>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6" name="Freeform: Shape 85">
                    <a:extLst>
                      <a:ext uri="{FF2B5EF4-FFF2-40B4-BE49-F238E27FC236}">
                        <a16:creationId xmlns:a16="http://schemas.microsoft.com/office/drawing/2014/main" id="{B8FDC2FA-C6DB-76F7-378E-DE1481550BA5}"/>
                      </a:ext>
                    </a:extLst>
                  </xdr:cNvPr>
                  <xdr:cNvSpPr/>
                </xdr:nvSpPr>
                <xdr:spPr>
                  <a:xfrm>
                    <a:off x="11806885" y="6848678"/>
                    <a:ext cx="1268143" cy="1113170"/>
                  </a:xfrm>
                  <a:custGeom>
                    <a:avLst/>
                    <a:gdLst>
                      <a:gd name="connsiteX0" fmla="*/ 857465 w 1268143"/>
                      <a:gd name="connsiteY0" fmla="*/ 1113171 h 1113170"/>
                      <a:gd name="connsiteX1" fmla="*/ 502724 w 1268143"/>
                      <a:gd name="connsiteY1" fmla="*/ 1089349 h 1113170"/>
                      <a:gd name="connsiteX2" fmla="*/ 502724 w 1268143"/>
                      <a:gd name="connsiteY2" fmla="*/ 1089349 h 1113170"/>
                      <a:gd name="connsiteX3" fmla="*/ 278169 w 1268143"/>
                      <a:gd name="connsiteY3" fmla="*/ 1075491 h 1113170"/>
                      <a:gd name="connsiteX4" fmla="*/ 278169 w 1268143"/>
                      <a:gd name="connsiteY4" fmla="*/ 1075491 h 1113170"/>
                      <a:gd name="connsiteX5" fmla="*/ 207483 w 1268143"/>
                      <a:gd name="connsiteY5" fmla="*/ 1063292 h 1113170"/>
                      <a:gd name="connsiteX6" fmla="*/ 207483 w 1268143"/>
                      <a:gd name="connsiteY6" fmla="*/ 1063292 h 1113170"/>
                      <a:gd name="connsiteX7" fmla="*/ 195859 w 1268143"/>
                      <a:gd name="connsiteY7" fmla="*/ 1056459 h 1113170"/>
                      <a:gd name="connsiteX8" fmla="*/ 195859 w 1268143"/>
                      <a:gd name="connsiteY8" fmla="*/ 1056459 h 1113170"/>
                      <a:gd name="connsiteX9" fmla="*/ 182710 w 1268143"/>
                      <a:gd name="connsiteY9" fmla="*/ 1046751 h 1113170"/>
                      <a:gd name="connsiteX10" fmla="*/ 182710 w 1268143"/>
                      <a:gd name="connsiteY10" fmla="*/ 1046751 h 1113170"/>
                      <a:gd name="connsiteX11" fmla="*/ 128878 w 1268143"/>
                      <a:gd name="connsiteY11" fmla="*/ 1003387 h 1113170"/>
                      <a:gd name="connsiteX12" fmla="*/ 128878 w 1268143"/>
                      <a:gd name="connsiteY12" fmla="*/ 1003387 h 1113170"/>
                      <a:gd name="connsiteX13" fmla="*/ 114421 w 1268143"/>
                      <a:gd name="connsiteY13" fmla="*/ 952805 h 1113170"/>
                      <a:gd name="connsiteX14" fmla="*/ 114421 w 1268143"/>
                      <a:gd name="connsiteY14" fmla="*/ 952805 h 1113170"/>
                      <a:gd name="connsiteX15" fmla="*/ 82383 w 1268143"/>
                      <a:gd name="connsiteY15" fmla="*/ 889579 h 1113170"/>
                      <a:gd name="connsiteX16" fmla="*/ 82383 w 1268143"/>
                      <a:gd name="connsiteY16" fmla="*/ 889579 h 1113170"/>
                      <a:gd name="connsiteX17" fmla="*/ 79477 w 1268143"/>
                      <a:gd name="connsiteY17" fmla="*/ 889323 h 1113170"/>
                      <a:gd name="connsiteX18" fmla="*/ 79477 w 1268143"/>
                      <a:gd name="connsiteY18" fmla="*/ 889323 h 1113170"/>
                      <a:gd name="connsiteX19" fmla="*/ 76063 w 1268143"/>
                      <a:gd name="connsiteY19" fmla="*/ 889834 h 1113170"/>
                      <a:gd name="connsiteX20" fmla="*/ 76063 w 1268143"/>
                      <a:gd name="connsiteY20" fmla="*/ 889834 h 1113170"/>
                      <a:gd name="connsiteX21" fmla="*/ 75336 w 1268143"/>
                      <a:gd name="connsiteY21" fmla="*/ 889770 h 1113170"/>
                      <a:gd name="connsiteX22" fmla="*/ 75336 w 1268143"/>
                      <a:gd name="connsiteY22" fmla="*/ 889770 h 1113170"/>
                      <a:gd name="connsiteX23" fmla="*/ 74900 w 1268143"/>
                      <a:gd name="connsiteY23" fmla="*/ 889323 h 1113170"/>
                      <a:gd name="connsiteX24" fmla="*/ 74900 w 1268143"/>
                      <a:gd name="connsiteY24" fmla="*/ 889323 h 1113170"/>
                      <a:gd name="connsiteX25" fmla="*/ 72648 w 1268143"/>
                      <a:gd name="connsiteY25" fmla="*/ 874315 h 1113170"/>
                      <a:gd name="connsiteX26" fmla="*/ 72648 w 1268143"/>
                      <a:gd name="connsiteY26" fmla="*/ 874315 h 1113170"/>
                      <a:gd name="connsiteX27" fmla="*/ 40392 w 1268143"/>
                      <a:gd name="connsiteY27" fmla="*/ 838487 h 1113170"/>
                      <a:gd name="connsiteX28" fmla="*/ 40392 w 1268143"/>
                      <a:gd name="connsiteY28" fmla="*/ 838487 h 1113170"/>
                      <a:gd name="connsiteX29" fmla="*/ 40174 w 1268143"/>
                      <a:gd name="connsiteY29" fmla="*/ 836315 h 1113170"/>
                      <a:gd name="connsiteX30" fmla="*/ 40174 w 1268143"/>
                      <a:gd name="connsiteY30" fmla="*/ 836315 h 1113170"/>
                      <a:gd name="connsiteX31" fmla="*/ 76571 w 1268143"/>
                      <a:gd name="connsiteY31" fmla="*/ 780433 h 1113170"/>
                      <a:gd name="connsiteX32" fmla="*/ 76571 w 1268143"/>
                      <a:gd name="connsiteY32" fmla="*/ 780433 h 1113170"/>
                      <a:gd name="connsiteX33" fmla="*/ 143044 w 1268143"/>
                      <a:gd name="connsiteY33" fmla="*/ 657301 h 1113170"/>
                      <a:gd name="connsiteX34" fmla="*/ 143044 w 1268143"/>
                      <a:gd name="connsiteY34" fmla="*/ 657301 h 1113170"/>
                      <a:gd name="connsiteX35" fmla="*/ 245914 w 1268143"/>
                      <a:gd name="connsiteY35" fmla="*/ 449739 h 1113170"/>
                      <a:gd name="connsiteX36" fmla="*/ 245914 w 1268143"/>
                      <a:gd name="connsiteY36" fmla="*/ 449739 h 1113170"/>
                      <a:gd name="connsiteX37" fmla="*/ 271631 w 1268143"/>
                      <a:gd name="connsiteY37" fmla="*/ 420425 h 1113170"/>
                      <a:gd name="connsiteX38" fmla="*/ 271631 w 1268143"/>
                      <a:gd name="connsiteY38" fmla="*/ 420425 h 1113170"/>
                      <a:gd name="connsiteX39" fmla="*/ 270396 w 1268143"/>
                      <a:gd name="connsiteY39" fmla="*/ 415699 h 1113170"/>
                      <a:gd name="connsiteX40" fmla="*/ 270396 w 1268143"/>
                      <a:gd name="connsiteY40" fmla="*/ 415699 h 1113170"/>
                      <a:gd name="connsiteX41" fmla="*/ 265165 w 1268143"/>
                      <a:gd name="connsiteY41" fmla="*/ 412122 h 1113170"/>
                      <a:gd name="connsiteX42" fmla="*/ 265165 w 1268143"/>
                      <a:gd name="connsiteY42" fmla="*/ 412122 h 1113170"/>
                      <a:gd name="connsiteX43" fmla="*/ 230730 w 1268143"/>
                      <a:gd name="connsiteY43" fmla="*/ 427258 h 1113170"/>
                      <a:gd name="connsiteX44" fmla="*/ 230730 w 1268143"/>
                      <a:gd name="connsiteY44" fmla="*/ 427258 h 1113170"/>
                      <a:gd name="connsiteX45" fmla="*/ 223320 w 1268143"/>
                      <a:gd name="connsiteY45" fmla="*/ 424512 h 1113170"/>
                      <a:gd name="connsiteX46" fmla="*/ 223320 w 1268143"/>
                      <a:gd name="connsiteY46" fmla="*/ 424512 h 1113170"/>
                      <a:gd name="connsiteX47" fmla="*/ 158591 w 1268143"/>
                      <a:gd name="connsiteY47" fmla="*/ 382489 h 1113170"/>
                      <a:gd name="connsiteX48" fmla="*/ 158591 w 1268143"/>
                      <a:gd name="connsiteY48" fmla="*/ 382489 h 1113170"/>
                      <a:gd name="connsiteX49" fmla="*/ 91101 w 1268143"/>
                      <a:gd name="connsiteY49" fmla="*/ 340210 h 1113170"/>
                      <a:gd name="connsiteX50" fmla="*/ 91101 w 1268143"/>
                      <a:gd name="connsiteY50" fmla="*/ 340210 h 1113170"/>
                      <a:gd name="connsiteX51" fmla="*/ 90519 w 1268143"/>
                      <a:gd name="connsiteY51" fmla="*/ 332099 h 1113170"/>
                      <a:gd name="connsiteX52" fmla="*/ 90519 w 1268143"/>
                      <a:gd name="connsiteY52" fmla="*/ 332099 h 1113170"/>
                      <a:gd name="connsiteX53" fmla="*/ 88631 w 1268143"/>
                      <a:gd name="connsiteY53" fmla="*/ 330311 h 1113170"/>
                      <a:gd name="connsiteX54" fmla="*/ 88631 w 1268143"/>
                      <a:gd name="connsiteY54" fmla="*/ 330311 h 1113170"/>
                      <a:gd name="connsiteX55" fmla="*/ 78605 w 1268143"/>
                      <a:gd name="connsiteY55" fmla="*/ 333824 h 1113170"/>
                      <a:gd name="connsiteX56" fmla="*/ 78605 w 1268143"/>
                      <a:gd name="connsiteY56" fmla="*/ 333824 h 1113170"/>
                      <a:gd name="connsiteX57" fmla="*/ 74464 w 1268143"/>
                      <a:gd name="connsiteY57" fmla="*/ 334654 h 1113170"/>
                      <a:gd name="connsiteX58" fmla="*/ 74464 w 1268143"/>
                      <a:gd name="connsiteY58" fmla="*/ 334654 h 1113170"/>
                      <a:gd name="connsiteX59" fmla="*/ 44243 w 1268143"/>
                      <a:gd name="connsiteY59" fmla="*/ 309363 h 1113170"/>
                      <a:gd name="connsiteX60" fmla="*/ 44243 w 1268143"/>
                      <a:gd name="connsiteY60" fmla="*/ 309363 h 1113170"/>
                      <a:gd name="connsiteX61" fmla="*/ 19542 w 1268143"/>
                      <a:gd name="connsiteY61" fmla="*/ 277303 h 1113170"/>
                      <a:gd name="connsiteX62" fmla="*/ 19542 w 1268143"/>
                      <a:gd name="connsiteY62" fmla="*/ 277303 h 1113170"/>
                      <a:gd name="connsiteX63" fmla="*/ 0 w 1268143"/>
                      <a:gd name="connsiteY63" fmla="*/ 235088 h 1113170"/>
                      <a:gd name="connsiteX64" fmla="*/ 0 w 1268143"/>
                      <a:gd name="connsiteY64" fmla="*/ 235088 h 1113170"/>
                      <a:gd name="connsiteX65" fmla="*/ 726 w 1268143"/>
                      <a:gd name="connsiteY65" fmla="*/ 118278 h 1113170"/>
                      <a:gd name="connsiteX66" fmla="*/ 726 w 1268143"/>
                      <a:gd name="connsiteY66" fmla="*/ 118278 h 1113170"/>
                      <a:gd name="connsiteX67" fmla="*/ 1017 w 1268143"/>
                      <a:gd name="connsiteY67" fmla="*/ 117640 h 1113170"/>
                      <a:gd name="connsiteX68" fmla="*/ 1017 w 1268143"/>
                      <a:gd name="connsiteY68" fmla="*/ 117640 h 1113170"/>
                      <a:gd name="connsiteX69" fmla="*/ 1743 w 1268143"/>
                      <a:gd name="connsiteY69" fmla="*/ 117448 h 1113170"/>
                      <a:gd name="connsiteX70" fmla="*/ 1743 w 1268143"/>
                      <a:gd name="connsiteY70" fmla="*/ 117448 h 1113170"/>
                      <a:gd name="connsiteX71" fmla="*/ 24337 w 1268143"/>
                      <a:gd name="connsiteY71" fmla="*/ 119620 h 1113170"/>
                      <a:gd name="connsiteX72" fmla="*/ 24337 w 1268143"/>
                      <a:gd name="connsiteY72" fmla="*/ 119620 h 1113170"/>
                      <a:gd name="connsiteX73" fmla="*/ 42717 w 1268143"/>
                      <a:gd name="connsiteY73" fmla="*/ 107294 h 1113170"/>
                      <a:gd name="connsiteX74" fmla="*/ 42717 w 1268143"/>
                      <a:gd name="connsiteY74" fmla="*/ 107294 h 1113170"/>
                      <a:gd name="connsiteX75" fmla="*/ 44533 w 1268143"/>
                      <a:gd name="connsiteY75" fmla="*/ 96373 h 1113170"/>
                      <a:gd name="connsiteX76" fmla="*/ 44533 w 1268143"/>
                      <a:gd name="connsiteY76" fmla="*/ 96373 h 1113170"/>
                      <a:gd name="connsiteX77" fmla="*/ 54341 w 1268143"/>
                      <a:gd name="connsiteY77" fmla="*/ 92988 h 1113170"/>
                      <a:gd name="connsiteX78" fmla="*/ 54341 w 1268143"/>
                      <a:gd name="connsiteY78" fmla="*/ 92988 h 1113170"/>
                      <a:gd name="connsiteX79" fmla="*/ 72648 w 1268143"/>
                      <a:gd name="connsiteY79" fmla="*/ 94712 h 1113170"/>
                      <a:gd name="connsiteX80" fmla="*/ 72648 w 1268143"/>
                      <a:gd name="connsiteY80" fmla="*/ 94712 h 1113170"/>
                      <a:gd name="connsiteX81" fmla="*/ 80203 w 1268143"/>
                      <a:gd name="connsiteY81" fmla="*/ 95287 h 1113170"/>
                      <a:gd name="connsiteX82" fmla="*/ 80203 w 1268143"/>
                      <a:gd name="connsiteY82" fmla="*/ 95287 h 1113170"/>
                      <a:gd name="connsiteX83" fmla="*/ 108318 w 1268143"/>
                      <a:gd name="connsiteY83" fmla="*/ 83663 h 1113170"/>
                      <a:gd name="connsiteX84" fmla="*/ 108318 w 1268143"/>
                      <a:gd name="connsiteY84" fmla="*/ 83663 h 1113170"/>
                      <a:gd name="connsiteX85" fmla="*/ 144933 w 1268143"/>
                      <a:gd name="connsiteY85" fmla="*/ 73509 h 1113170"/>
                      <a:gd name="connsiteX86" fmla="*/ 144933 w 1268143"/>
                      <a:gd name="connsiteY86" fmla="*/ 73509 h 1113170"/>
                      <a:gd name="connsiteX87" fmla="*/ 170650 w 1268143"/>
                      <a:gd name="connsiteY87" fmla="*/ 51795 h 1113170"/>
                      <a:gd name="connsiteX88" fmla="*/ 170650 w 1268143"/>
                      <a:gd name="connsiteY88" fmla="*/ 51795 h 1113170"/>
                      <a:gd name="connsiteX89" fmla="*/ 209590 w 1268143"/>
                      <a:gd name="connsiteY89" fmla="*/ 63929 h 1113170"/>
                      <a:gd name="connsiteX90" fmla="*/ 209590 w 1268143"/>
                      <a:gd name="connsiteY90" fmla="*/ 63929 h 1113170"/>
                      <a:gd name="connsiteX91" fmla="*/ 215111 w 1268143"/>
                      <a:gd name="connsiteY91" fmla="*/ 61055 h 1113170"/>
                      <a:gd name="connsiteX92" fmla="*/ 215111 w 1268143"/>
                      <a:gd name="connsiteY92" fmla="*/ 61055 h 1113170"/>
                      <a:gd name="connsiteX93" fmla="*/ 234145 w 1268143"/>
                      <a:gd name="connsiteY93" fmla="*/ 53966 h 1113170"/>
                      <a:gd name="connsiteX94" fmla="*/ 234145 w 1268143"/>
                      <a:gd name="connsiteY94" fmla="*/ 53966 h 1113170"/>
                      <a:gd name="connsiteX95" fmla="*/ 261170 w 1268143"/>
                      <a:gd name="connsiteY95" fmla="*/ 61247 h 1113170"/>
                      <a:gd name="connsiteX96" fmla="*/ 261170 w 1268143"/>
                      <a:gd name="connsiteY96" fmla="*/ 61247 h 1113170"/>
                      <a:gd name="connsiteX97" fmla="*/ 279622 w 1268143"/>
                      <a:gd name="connsiteY97" fmla="*/ 67122 h 1113170"/>
                      <a:gd name="connsiteX98" fmla="*/ 279622 w 1268143"/>
                      <a:gd name="connsiteY98" fmla="*/ 67122 h 1113170"/>
                      <a:gd name="connsiteX99" fmla="*/ 297712 w 1268143"/>
                      <a:gd name="connsiteY99" fmla="*/ 56904 h 1113170"/>
                      <a:gd name="connsiteX100" fmla="*/ 297712 w 1268143"/>
                      <a:gd name="connsiteY100" fmla="*/ 56904 h 1113170"/>
                      <a:gd name="connsiteX101" fmla="*/ 299528 w 1268143"/>
                      <a:gd name="connsiteY101" fmla="*/ 50709 h 1113170"/>
                      <a:gd name="connsiteX102" fmla="*/ 299528 w 1268143"/>
                      <a:gd name="connsiteY102" fmla="*/ 50709 h 1113170"/>
                      <a:gd name="connsiteX103" fmla="*/ 283182 w 1268143"/>
                      <a:gd name="connsiteY103" fmla="*/ 21842 h 1113170"/>
                      <a:gd name="connsiteX104" fmla="*/ 283182 w 1268143"/>
                      <a:gd name="connsiteY104" fmla="*/ 21842 h 1113170"/>
                      <a:gd name="connsiteX105" fmla="*/ 283400 w 1268143"/>
                      <a:gd name="connsiteY105" fmla="*/ 20501 h 1113170"/>
                      <a:gd name="connsiteX106" fmla="*/ 283400 w 1268143"/>
                      <a:gd name="connsiteY106" fmla="*/ 20501 h 1113170"/>
                      <a:gd name="connsiteX107" fmla="*/ 294370 w 1268143"/>
                      <a:gd name="connsiteY107" fmla="*/ 9963 h 1113170"/>
                      <a:gd name="connsiteX108" fmla="*/ 294370 w 1268143"/>
                      <a:gd name="connsiteY108" fmla="*/ 9963 h 1113170"/>
                      <a:gd name="connsiteX109" fmla="*/ 311805 w 1268143"/>
                      <a:gd name="connsiteY109" fmla="*/ 12773 h 1113170"/>
                      <a:gd name="connsiteX110" fmla="*/ 311805 w 1268143"/>
                      <a:gd name="connsiteY110" fmla="*/ 12773 h 1113170"/>
                      <a:gd name="connsiteX111" fmla="*/ 339048 w 1268143"/>
                      <a:gd name="connsiteY111" fmla="*/ 17180 h 1113170"/>
                      <a:gd name="connsiteX112" fmla="*/ 339048 w 1268143"/>
                      <a:gd name="connsiteY112" fmla="*/ 17180 h 1113170"/>
                      <a:gd name="connsiteX113" fmla="*/ 358010 w 1268143"/>
                      <a:gd name="connsiteY113" fmla="*/ 8813 h 1113170"/>
                      <a:gd name="connsiteX114" fmla="*/ 358010 w 1268143"/>
                      <a:gd name="connsiteY114" fmla="*/ 8813 h 1113170"/>
                      <a:gd name="connsiteX115" fmla="*/ 384235 w 1268143"/>
                      <a:gd name="connsiteY115" fmla="*/ 0 h 1113170"/>
                      <a:gd name="connsiteX116" fmla="*/ 384235 w 1268143"/>
                      <a:gd name="connsiteY116" fmla="*/ 0 h 1113170"/>
                      <a:gd name="connsiteX117" fmla="*/ 397457 w 1268143"/>
                      <a:gd name="connsiteY117" fmla="*/ 1533 h 1113170"/>
                      <a:gd name="connsiteX118" fmla="*/ 397457 w 1268143"/>
                      <a:gd name="connsiteY118" fmla="*/ 1533 h 1113170"/>
                      <a:gd name="connsiteX119" fmla="*/ 398039 w 1268143"/>
                      <a:gd name="connsiteY119" fmla="*/ 1916 h 1113170"/>
                      <a:gd name="connsiteX120" fmla="*/ 415474 w 1268143"/>
                      <a:gd name="connsiteY120" fmla="*/ 47580 h 1113170"/>
                      <a:gd name="connsiteX121" fmla="*/ 415474 w 1268143"/>
                      <a:gd name="connsiteY121" fmla="*/ 47580 h 1113170"/>
                      <a:gd name="connsiteX122" fmla="*/ 455576 w 1268143"/>
                      <a:gd name="connsiteY122" fmla="*/ 71146 h 1113170"/>
                      <a:gd name="connsiteX123" fmla="*/ 455576 w 1268143"/>
                      <a:gd name="connsiteY123" fmla="*/ 71146 h 1113170"/>
                      <a:gd name="connsiteX124" fmla="*/ 509045 w 1268143"/>
                      <a:gd name="connsiteY124" fmla="*/ 97586 h 1113170"/>
                      <a:gd name="connsiteX125" fmla="*/ 509045 w 1268143"/>
                      <a:gd name="connsiteY125" fmla="*/ 97586 h 1113170"/>
                      <a:gd name="connsiteX126" fmla="*/ 544933 w 1268143"/>
                      <a:gd name="connsiteY126" fmla="*/ 129199 h 1113170"/>
                      <a:gd name="connsiteX127" fmla="*/ 544933 w 1268143"/>
                      <a:gd name="connsiteY127" fmla="*/ 129199 h 1113170"/>
                      <a:gd name="connsiteX128" fmla="*/ 572612 w 1268143"/>
                      <a:gd name="connsiteY128" fmla="*/ 180739 h 1113170"/>
                      <a:gd name="connsiteX129" fmla="*/ 572612 w 1268143"/>
                      <a:gd name="connsiteY129" fmla="*/ 180739 h 1113170"/>
                      <a:gd name="connsiteX130" fmla="*/ 613077 w 1268143"/>
                      <a:gd name="connsiteY130" fmla="*/ 246073 h 1113170"/>
                      <a:gd name="connsiteX131" fmla="*/ 613077 w 1268143"/>
                      <a:gd name="connsiteY131" fmla="*/ 246073 h 1113170"/>
                      <a:gd name="connsiteX132" fmla="*/ 631166 w 1268143"/>
                      <a:gd name="connsiteY132" fmla="*/ 280177 h 1113170"/>
                      <a:gd name="connsiteX133" fmla="*/ 631166 w 1268143"/>
                      <a:gd name="connsiteY133" fmla="*/ 280177 h 1113170"/>
                      <a:gd name="connsiteX134" fmla="*/ 644679 w 1268143"/>
                      <a:gd name="connsiteY134" fmla="*/ 307319 h 1113170"/>
                      <a:gd name="connsiteX135" fmla="*/ 644679 w 1268143"/>
                      <a:gd name="connsiteY135" fmla="*/ 307319 h 1113170"/>
                      <a:gd name="connsiteX136" fmla="*/ 671050 w 1268143"/>
                      <a:gd name="connsiteY136" fmla="*/ 333185 h 1113170"/>
                      <a:gd name="connsiteX137" fmla="*/ 671050 w 1268143"/>
                      <a:gd name="connsiteY137" fmla="*/ 333185 h 1113170"/>
                      <a:gd name="connsiteX138" fmla="*/ 710861 w 1268143"/>
                      <a:gd name="connsiteY138" fmla="*/ 308916 h 1113170"/>
                      <a:gd name="connsiteX139" fmla="*/ 710861 w 1268143"/>
                      <a:gd name="connsiteY139" fmla="*/ 308916 h 1113170"/>
                      <a:gd name="connsiteX140" fmla="*/ 766945 w 1268143"/>
                      <a:gd name="connsiteY140" fmla="*/ 231511 h 1113170"/>
                      <a:gd name="connsiteX141" fmla="*/ 766945 w 1268143"/>
                      <a:gd name="connsiteY141" fmla="*/ 231511 h 1113170"/>
                      <a:gd name="connsiteX142" fmla="*/ 824192 w 1268143"/>
                      <a:gd name="connsiteY142" fmla="*/ 199834 h 1113170"/>
                      <a:gd name="connsiteX143" fmla="*/ 824192 w 1268143"/>
                      <a:gd name="connsiteY143" fmla="*/ 199834 h 1113170"/>
                      <a:gd name="connsiteX144" fmla="*/ 866400 w 1268143"/>
                      <a:gd name="connsiteY144" fmla="*/ 163112 h 1113170"/>
                      <a:gd name="connsiteX145" fmla="*/ 866400 w 1268143"/>
                      <a:gd name="connsiteY145" fmla="*/ 163112 h 1113170"/>
                      <a:gd name="connsiteX146" fmla="*/ 871340 w 1268143"/>
                      <a:gd name="connsiteY146" fmla="*/ 163623 h 1113170"/>
                      <a:gd name="connsiteX147" fmla="*/ 871340 w 1268143"/>
                      <a:gd name="connsiteY147" fmla="*/ 163623 h 1113170"/>
                      <a:gd name="connsiteX148" fmla="*/ 871922 w 1268143"/>
                      <a:gd name="connsiteY148" fmla="*/ 164006 h 1113170"/>
                      <a:gd name="connsiteX149" fmla="*/ 871922 w 1268143"/>
                      <a:gd name="connsiteY149" fmla="*/ 164006 h 1113170"/>
                      <a:gd name="connsiteX150" fmla="*/ 871994 w 1268143"/>
                      <a:gd name="connsiteY150" fmla="*/ 164645 h 1113170"/>
                      <a:gd name="connsiteX151" fmla="*/ 871994 w 1268143"/>
                      <a:gd name="connsiteY151" fmla="*/ 164645 h 1113170"/>
                      <a:gd name="connsiteX152" fmla="*/ 869016 w 1268143"/>
                      <a:gd name="connsiteY152" fmla="*/ 181058 h 1113170"/>
                      <a:gd name="connsiteX153" fmla="*/ 869016 w 1268143"/>
                      <a:gd name="connsiteY153" fmla="*/ 181058 h 1113170"/>
                      <a:gd name="connsiteX154" fmla="*/ 888558 w 1268143"/>
                      <a:gd name="connsiteY154" fmla="*/ 200026 h 1113170"/>
                      <a:gd name="connsiteX155" fmla="*/ 888558 w 1268143"/>
                      <a:gd name="connsiteY155" fmla="*/ 200026 h 1113170"/>
                      <a:gd name="connsiteX156" fmla="*/ 897494 w 1268143"/>
                      <a:gd name="connsiteY156" fmla="*/ 199962 h 1113170"/>
                      <a:gd name="connsiteX157" fmla="*/ 897494 w 1268143"/>
                      <a:gd name="connsiteY157" fmla="*/ 199962 h 1113170"/>
                      <a:gd name="connsiteX158" fmla="*/ 931711 w 1268143"/>
                      <a:gd name="connsiteY158" fmla="*/ 218738 h 1113170"/>
                      <a:gd name="connsiteX159" fmla="*/ 931711 w 1268143"/>
                      <a:gd name="connsiteY159" fmla="*/ 218738 h 1113170"/>
                      <a:gd name="connsiteX160" fmla="*/ 1003778 w 1268143"/>
                      <a:gd name="connsiteY160" fmla="*/ 253353 h 1113170"/>
                      <a:gd name="connsiteX161" fmla="*/ 1003778 w 1268143"/>
                      <a:gd name="connsiteY161" fmla="*/ 253353 h 1113170"/>
                      <a:gd name="connsiteX162" fmla="*/ 1036252 w 1268143"/>
                      <a:gd name="connsiteY162" fmla="*/ 264019 h 1113170"/>
                      <a:gd name="connsiteX163" fmla="*/ 1036252 w 1268143"/>
                      <a:gd name="connsiteY163" fmla="*/ 264019 h 1113170"/>
                      <a:gd name="connsiteX164" fmla="*/ 1033927 w 1268143"/>
                      <a:gd name="connsiteY164" fmla="*/ 271683 h 1113170"/>
                      <a:gd name="connsiteX165" fmla="*/ 1033927 w 1268143"/>
                      <a:gd name="connsiteY165" fmla="*/ 271683 h 1113170"/>
                      <a:gd name="connsiteX166" fmla="*/ 1033636 w 1268143"/>
                      <a:gd name="connsiteY166" fmla="*/ 272832 h 1113170"/>
                      <a:gd name="connsiteX167" fmla="*/ 1033636 w 1268143"/>
                      <a:gd name="connsiteY167" fmla="*/ 272832 h 1113170"/>
                      <a:gd name="connsiteX168" fmla="*/ 1044897 w 1268143"/>
                      <a:gd name="connsiteY168" fmla="*/ 277878 h 1113170"/>
                      <a:gd name="connsiteX169" fmla="*/ 1044897 w 1268143"/>
                      <a:gd name="connsiteY169" fmla="*/ 277878 h 1113170"/>
                      <a:gd name="connsiteX170" fmla="*/ 1071704 w 1268143"/>
                      <a:gd name="connsiteY170" fmla="*/ 280624 h 1113170"/>
                      <a:gd name="connsiteX171" fmla="*/ 1071704 w 1268143"/>
                      <a:gd name="connsiteY171" fmla="*/ 280624 h 1113170"/>
                      <a:gd name="connsiteX172" fmla="*/ 1116600 w 1268143"/>
                      <a:gd name="connsiteY172" fmla="*/ 290267 h 1113170"/>
                      <a:gd name="connsiteX173" fmla="*/ 1116600 w 1268143"/>
                      <a:gd name="connsiteY173" fmla="*/ 290267 h 1113170"/>
                      <a:gd name="connsiteX174" fmla="*/ 1120378 w 1268143"/>
                      <a:gd name="connsiteY174" fmla="*/ 294291 h 1113170"/>
                      <a:gd name="connsiteX175" fmla="*/ 1120378 w 1268143"/>
                      <a:gd name="connsiteY175" fmla="*/ 294291 h 1113170"/>
                      <a:gd name="connsiteX176" fmla="*/ 1134254 w 1268143"/>
                      <a:gd name="connsiteY176" fmla="*/ 290140 h 1113170"/>
                      <a:gd name="connsiteX177" fmla="*/ 1134254 w 1268143"/>
                      <a:gd name="connsiteY177" fmla="*/ 290140 h 1113170"/>
                      <a:gd name="connsiteX178" fmla="*/ 1147912 w 1268143"/>
                      <a:gd name="connsiteY178" fmla="*/ 292758 h 1113170"/>
                      <a:gd name="connsiteX179" fmla="*/ 1147912 w 1268143"/>
                      <a:gd name="connsiteY179" fmla="*/ 292758 h 1113170"/>
                      <a:gd name="connsiteX180" fmla="*/ 1147694 w 1268143"/>
                      <a:gd name="connsiteY180" fmla="*/ 293205 h 1113170"/>
                      <a:gd name="connsiteX181" fmla="*/ 1147403 w 1268143"/>
                      <a:gd name="connsiteY181" fmla="*/ 293972 h 1113170"/>
                      <a:gd name="connsiteX182" fmla="*/ 1134399 w 1268143"/>
                      <a:gd name="connsiteY182" fmla="*/ 291481 h 1113170"/>
                      <a:gd name="connsiteX183" fmla="*/ 1134399 w 1268143"/>
                      <a:gd name="connsiteY183" fmla="*/ 291481 h 1113170"/>
                      <a:gd name="connsiteX184" fmla="*/ 1120523 w 1268143"/>
                      <a:gd name="connsiteY184" fmla="*/ 295632 h 1113170"/>
                      <a:gd name="connsiteX185" fmla="*/ 1120523 w 1268143"/>
                      <a:gd name="connsiteY185" fmla="*/ 295632 h 1113170"/>
                      <a:gd name="connsiteX186" fmla="*/ 1115147 w 1268143"/>
                      <a:gd name="connsiteY186" fmla="*/ 290715 h 1113170"/>
                      <a:gd name="connsiteX187" fmla="*/ 1115147 w 1268143"/>
                      <a:gd name="connsiteY187" fmla="*/ 290715 h 1113170"/>
                      <a:gd name="connsiteX188" fmla="*/ 1071704 w 1268143"/>
                      <a:gd name="connsiteY188" fmla="*/ 281965 h 1113170"/>
                      <a:gd name="connsiteX189" fmla="*/ 1071704 w 1268143"/>
                      <a:gd name="connsiteY189" fmla="*/ 281965 h 1113170"/>
                      <a:gd name="connsiteX190" fmla="*/ 1031965 w 1268143"/>
                      <a:gd name="connsiteY190" fmla="*/ 272513 h 1113170"/>
                      <a:gd name="connsiteX191" fmla="*/ 1031965 w 1268143"/>
                      <a:gd name="connsiteY191" fmla="*/ 272513 h 1113170"/>
                      <a:gd name="connsiteX192" fmla="*/ 1032474 w 1268143"/>
                      <a:gd name="connsiteY192" fmla="*/ 270661 h 1113170"/>
                      <a:gd name="connsiteX193" fmla="*/ 1032474 w 1268143"/>
                      <a:gd name="connsiteY193" fmla="*/ 270661 h 1113170"/>
                      <a:gd name="connsiteX194" fmla="*/ 1034653 w 1268143"/>
                      <a:gd name="connsiteY194" fmla="*/ 263700 h 1113170"/>
                      <a:gd name="connsiteX195" fmla="*/ 1034653 w 1268143"/>
                      <a:gd name="connsiteY195" fmla="*/ 263700 h 1113170"/>
                      <a:gd name="connsiteX196" fmla="*/ 1003996 w 1268143"/>
                      <a:gd name="connsiteY196" fmla="*/ 254631 h 1113170"/>
                      <a:gd name="connsiteX197" fmla="*/ 1003996 w 1268143"/>
                      <a:gd name="connsiteY197" fmla="*/ 254631 h 1113170"/>
                      <a:gd name="connsiteX198" fmla="*/ 930258 w 1268143"/>
                      <a:gd name="connsiteY198" fmla="*/ 219122 h 1113170"/>
                      <a:gd name="connsiteX199" fmla="*/ 930258 w 1268143"/>
                      <a:gd name="connsiteY199" fmla="*/ 219122 h 1113170"/>
                      <a:gd name="connsiteX200" fmla="*/ 897712 w 1268143"/>
                      <a:gd name="connsiteY200" fmla="*/ 201239 h 1113170"/>
                      <a:gd name="connsiteX201" fmla="*/ 897712 w 1268143"/>
                      <a:gd name="connsiteY201" fmla="*/ 201239 h 1113170"/>
                      <a:gd name="connsiteX202" fmla="*/ 888776 w 1268143"/>
                      <a:gd name="connsiteY202" fmla="*/ 201303 h 1113170"/>
                      <a:gd name="connsiteX203" fmla="*/ 888776 w 1268143"/>
                      <a:gd name="connsiteY203" fmla="*/ 201303 h 1113170"/>
                      <a:gd name="connsiteX204" fmla="*/ 867418 w 1268143"/>
                      <a:gd name="connsiteY204" fmla="*/ 180739 h 1113170"/>
                      <a:gd name="connsiteX205" fmla="*/ 867418 w 1268143"/>
                      <a:gd name="connsiteY205" fmla="*/ 180739 h 1113170"/>
                      <a:gd name="connsiteX206" fmla="*/ 870178 w 1268143"/>
                      <a:gd name="connsiteY206" fmla="*/ 164708 h 1113170"/>
                      <a:gd name="connsiteX207" fmla="*/ 870178 w 1268143"/>
                      <a:gd name="connsiteY207" fmla="*/ 164708 h 1113170"/>
                      <a:gd name="connsiteX208" fmla="*/ 866546 w 1268143"/>
                      <a:gd name="connsiteY208" fmla="*/ 164389 h 1113170"/>
                      <a:gd name="connsiteX209" fmla="*/ 866546 w 1268143"/>
                      <a:gd name="connsiteY209" fmla="*/ 164389 h 1113170"/>
                      <a:gd name="connsiteX210" fmla="*/ 826081 w 1268143"/>
                      <a:gd name="connsiteY210" fmla="*/ 199962 h 1113170"/>
                      <a:gd name="connsiteX211" fmla="*/ 826081 w 1268143"/>
                      <a:gd name="connsiteY211" fmla="*/ 199962 h 1113170"/>
                      <a:gd name="connsiteX212" fmla="*/ 767672 w 1268143"/>
                      <a:gd name="connsiteY212" fmla="*/ 232725 h 1113170"/>
                      <a:gd name="connsiteX213" fmla="*/ 767672 w 1268143"/>
                      <a:gd name="connsiteY213" fmla="*/ 232725 h 1113170"/>
                      <a:gd name="connsiteX214" fmla="*/ 712968 w 1268143"/>
                      <a:gd name="connsiteY214" fmla="*/ 308597 h 1113170"/>
                      <a:gd name="connsiteX215" fmla="*/ 712968 w 1268143"/>
                      <a:gd name="connsiteY215" fmla="*/ 308597 h 1113170"/>
                      <a:gd name="connsiteX216" fmla="*/ 705412 w 1268143"/>
                      <a:gd name="connsiteY216" fmla="*/ 327373 h 1113170"/>
                      <a:gd name="connsiteX217" fmla="*/ 705412 w 1268143"/>
                      <a:gd name="connsiteY217" fmla="*/ 327373 h 1113170"/>
                      <a:gd name="connsiteX218" fmla="*/ 671340 w 1268143"/>
                      <a:gd name="connsiteY218" fmla="*/ 334462 h 1113170"/>
                      <a:gd name="connsiteX219" fmla="*/ 671340 w 1268143"/>
                      <a:gd name="connsiteY219" fmla="*/ 334462 h 1113170"/>
                      <a:gd name="connsiteX220" fmla="*/ 643153 w 1268143"/>
                      <a:gd name="connsiteY220" fmla="*/ 307319 h 1113170"/>
                      <a:gd name="connsiteX221" fmla="*/ 643153 w 1268143"/>
                      <a:gd name="connsiteY221" fmla="*/ 307319 h 1113170"/>
                      <a:gd name="connsiteX222" fmla="*/ 631384 w 1268143"/>
                      <a:gd name="connsiteY222" fmla="*/ 281454 h 1113170"/>
                      <a:gd name="connsiteX223" fmla="*/ 631384 w 1268143"/>
                      <a:gd name="connsiteY223" fmla="*/ 281454 h 1113170"/>
                      <a:gd name="connsiteX224" fmla="*/ 611987 w 1268143"/>
                      <a:gd name="connsiteY224" fmla="*/ 246839 h 1113170"/>
                      <a:gd name="connsiteX225" fmla="*/ 611987 w 1268143"/>
                      <a:gd name="connsiteY225" fmla="*/ 246839 h 1113170"/>
                      <a:gd name="connsiteX226" fmla="*/ 571014 w 1268143"/>
                      <a:gd name="connsiteY226" fmla="*/ 180419 h 1113170"/>
                      <a:gd name="connsiteX227" fmla="*/ 571014 w 1268143"/>
                      <a:gd name="connsiteY227" fmla="*/ 180419 h 1113170"/>
                      <a:gd name="connsiteX228" fmla="*/ 543335 w 1268143"/>
                      <a:gd name="connsiteY228" fmla="*/ 128880 h 1113170"/>
                      <a:gd name="connsiteX229" fmla="*/ 543335 w 1268143"/>
                      <a:gd name="connsiteY229" fmla="*/ 128880 h 1113170"/>
                      <a:gd name="connsiteX230" fmla="*/ 509263 w 1268143"/>
                      <a:gd name="connsiteY230" fmla="*/ 98863 h 1113170"/>
                      <a:gd name="connsiteX231" fmla="*/ 509263 w 1268143"/>
                      <a:gd name="connsiteY231" fmla="*/ 98863 h 1113170"/>
                      <a:gd name="connsiteX232" fmla="*/ 455213 w 1268143"/>
                      <a:gd name="connsiteY232" fmla="*/ 72359 h 1113170"/>
                      <a:gd name="connsiteX233" fmla="*/ 455213 w 1268143"/>
                      <a:gd name="connsiteY233" fmla="*/ 72359 h 1113170"/>
                      <a:gd name="connsiteX234" fmla="*/ 413876 w 1268143"/>
                      <a:gd name="connsiteY234" fmla="*/ 47260 h 1113170"/>
                      <a:gd name="connsiteX235" fmla="*/ 413876 w 1268143"/>
                      <a:gd name="connsiteY235" fmla="*/ 47260 h 1113170"/>
                      <a:gd name="connsiteX236" fmla="*/ 396876 w 1268143"/>
                      <a:gd name="connsiteY236" fmla="*/ 2682 h 1113170"/>
                      <a:gd name="connsiteX237" fmla="*/ 396876 w 1268143"/>
                      <a:gd name="connsiteY237" fmla="*/ 2682 h 1113170"/>
                      <a:gd name="connsiteX238" fmla="*/ 384526 w 1268143"/>
                      <a:gd name="connsiteY238" fmla="*/ 1277 h 1113170"/>
                      <a:gd name="connsiteX239" fmla="*/ 384526 w 1268143"/>
                      <a:gd name="connsiteY239" fmla="*/ 1277 h 1113170"/>
                      <a:gd name="connsiteX240" fmla="*/ 359753 w 1268143"/>
                      <a:gd name="connsiteY240" fmla="*/ 9388 h 1113170"/>
                      <a:gd name="connsiteX241" fmla="*/ 359753 w 1268143"/>
                      <a:gd name="connsiteY241" fmla="*/ 9388 h 1113170"/>
                      <a:gd name="connsiteX242" fmla="*/ 339266 w 1268143"/>
                      <a:gd name="connsiteY242" fmla="*/ 18457 h 1113170"/>
                      <a:gd name="connsiteX243" fmla="*/ 339266 w 1268143"/>
                      <a:gd name="connsiteY243" fmla="*/ 18457 h 1113170"/>
                      <a:gd name="connsiteX244" fmla="*/ 311515 w 1268143"/>
                      <a:gd name="connsiteY244" fmla="*/ 14050 h 1113170"/>
                      <a:gd name="connsiteX245" fmla="*/ 311515 w 1268143"/>
                      <a:gd name="connsiteY245" fmla="*/ 14050 h 1113170"/>
                      <a:gd name="connsiteX246" fmla="*/ 294588 w 1268143"/>
                      <a:gd name="connsiteY246" fmla="*/ 11304 h 1113170"/>
                      <a:gd name="connsiteX247" fmla="*/ 294588 w 1268143"/>
                      <a:gd name="connsiteY247" fmla="*/ 11304 h 1113170"/>
                      <a:gd name="connsiteX248" fmla="*/ 285361 w 1268143"/>
                      <a:gd name="connsiteY248" fmla="*/ 20692 h 1113170"/>
                      <a:gd name="connsiteX249" fmla="*/ 285361 w 1268143"/>
                      <a:gd name="connsiteY249" fmla="*/ 20692 h 1113170"/>
                      <a:gd name="connsiteX250" fmla="*/ 285216 w 1268143"/>
                      <a:gd name="connsiteY250" fmla="*/ 21586 h 1113170"/>
                      <a:gd name="connsiteX251" fmla="*/ 285216 w 1268143"/>
                      <a:gd name="connsiteY251" fmla="*/ 21586 h 1113170"/>
                      <a:gd name="connsiteX252" fmla="*/ 301562 w 1268143"/>
                      <a:gd name="connsiteY252" fmla="*/ 50454 h 1113170"/>
                      <a:gd name="connsiteX253" fmla="*/ 301562 w 1268143"/>
                      <a:gd name="connsiteY253" fmla="*/ 50454 h 1113170"/>
                      <a:gd name="connsiteX254" fmla="*/ 299600 w 1268143"/>
                      <a:gd name="connsiteY254" fmla="*/ 57351 h 1113170"/>
                      <a:gd name="connsiteX255" fmla="*/ 299600 w 1268143"/>
                      <a:gd name="connsiteY255" fmla="*/ 57351 h 1113170"/>
                      <a:gd name="connsiteX256" fmla="*/ 279913 w 1268143"/>
                      <a:gd name="connsiteY256" fmla="*/ 68464 h 1113170"/>
                      <a:gd name="connsiteX257" fmla="*/ 279913 w 1268143"/>
                      <a:gd name="connsiteY257" fmla="*/ 68464 h 1113170"/>
                      <a:gd name="connsiteX258" fmla="*/ 260371 w 1268143"/>
                      <a:gd name="connsiteY258" fmla="*/ 62332 h 1113170"/>
                      <a:gd name="connsiteX259" fmla="*/ 260371 w 1268143"/>
                      <a:gd name="connsiteY259" fmla="*/ 62332 h 1113170"/>
                      <a:gd name="connsiteX260" fmla="*/ 234435 w 1268143"/>
                      <a:gd name="connsiteY260" fmla="*/ 55371 h 1113170"/>
                      <a:gd name="connsiteX261" fmla="*/ 234435 w 1268143"/>
                      <a:gd name="connsiteY261" fmla="*/ 55371 h 1113170"/>
                      <a:gd name="connsiteX262" fmla="*/ 216854 w 1268143"/>
                      <a:gd name="connsiteY262" fmla="*/ 61758 h 1113170"/>
                      <a:gd name="connsiteX263" fmla="*/ 216854 w 1268143"/>
                      <a:gd name="connsiteY263" fmla="*/ 61758 h 1113170"/>
                      <a:gd name="connsiteX264" fmla="*/ 209807 w 1268143"/>
                      <a:gd name="connsiteY264" fmla="*/ 65334 h 1113170"/>
                      <a:gd name="connsiteX265" fmla="*/ 209807 w 1268143"/>
                      <a:gd name="connsiteY265" fmla="*/ 65334 h 1113170"/>
                      <a:gd name="connsiteX266" fmla="*/ 170868 w 1268143"/>
                      <a:gd name="connsiteY266" fmla="*/ 53200 h 1113170"/>
                      <a:gd name="connsiteX267" fmla="*/ 170868 w 1268143"/>
                      <a:gd name="connsiteY267" fmla="*/ 53200 h 1113170"/>
                      <a:gd name="connsiteX268" fmla="*/ 146894 w 1268143"/>
                      <a:gd name="connsiteY268" fmla="*/ 73700 h 1113170"/>
                      <a:gd name="connsiteX269" fmla="*/ 146894 w 1268143"/>
                      <a:gd name="connsiteY269" fmla="*/ 73700 h 1113170"/>
                      <a:gd name="connsiteX270" fmla="*/ 108536 w 1268143"/>
                      <a:gd name="connsiteY270" fmla="*/ 85005 h 1113170"/>
                      <a:gd name="connsiteX271" fmla="*/ 108536 w 1268143"/>
                      <a:gd name="connsiteY271" fmla="*/ 85005 h 1113170"/>
                      <a:gd name="connsiteX272" fmla="*/ 80421 w 1268143"/>
                      <a:gd name="connsiteY272" fmla="*/ 96628 h 1113170"/>
                      <a:gd name="connsiteX273" fmla="*/ 80421 w 1268143"/>
                      <a:gd name="connsiteY273" fmla="*/ 96628 h 1113170"/>
                      <a:gd name="connsiteX274" fmla="*/ 72575 w 1268143"/>
                      <a:gd name="connsiteY274" fmla="*/ 96053 h 1113170"/>
                      <a:gd name="connsiteX275" fmla="*/ 72575 w 1268143"/>
                      <a:gd name="connsiteY275" fmla="*/ 96053 h 1113170"/>
                      <a:gd name="connsiteX276" fmla="*/ 54559 w 1268143"/>
                      <a:gd name="connsiteY276" fmla="*/ 94329 h 1113170"/>
                      <a:gd name="connsiteX277" fmla="*/ 54559 w 1268143"/>
                      <a:gd name="connsiteY277" fmla="*/ 94329 h 1113170"/>
                      <a:gd name="connsiteX278" fmla="*/ 44678 w 1268143"/>
                      <a:gd name="connsiteY278" fmla="*/ 107102 h 1113170"/>
                      <a:gd name="connsiteX279" fmla="*/ 44678 w 1268143"/>
                      <a:gd name="connsiteY279" fmla="*/ 107102 h 1113170"/>
                      <a:gd name="connsiteX280" fmla="*/ 24482 w 1268143"/>
                      <a:gd name="connsiteY280" fmla="*/ 121025 h 1113170"/>
                      <a:gd name="connsiteX281" fmla="*/ 24482 w 1268143"/>
                      <a:gd name="connsiteY281" fmla="*/ 121025 h 1113170"/>
                      <a:gd name="connsiteX282" fmla="*/ 2615 w 1268143"/>
                      <a:gd name="connsiteY282" fmla="*/ 119045 h 1113170"/>
                      <a:gd name="connsiteX283" fmla="*/ 2615 w 1268143"/>
                      <a:gd name="connsiteY283" fmla="*/ 119045 h 1113170"/>
                      <a:gd name="connsiteX284" fmla="*/ 1961 w 1268143"/>
                      <a:gd name="connsiteY284" fmla="*/ 234896 h 1113170"/>
                      <a:gd name="connsiteX285" fmla="*/ 1961 w 1268143"/>
                      <a:gd name="connsiteY285" fmla="*/ 234896 h 1113170"/>
                      <a:gd name="connsiteX286" fmla="*/ 21504 w 1268143"/>
                      <a:gd name="connsiteY286" fmla="*/ 277111 h 1113170"/>
                      <a:gd name="connsiteX287" fmla="*/ 21504 w 1268143"/>
                      <a:gd name="connsiteY287" fmla="*/ 277111 h 1113170"/>
                      <a:gd name="connsiteX288" fmla="*/ 45696 w 1268143"/>
                      <a:gd name="connsiteY288" fmla="*/ 308022 h 1113170"/>
                      <a:gd name="connsiteX289" fmla="*/ 45696 w 1268143"/>
                      <a:gd name="connsiteY289" fmla="*/ 308022 h 1113170"/>
                      <a:gd name="connsiteX290" fmla="*/ 74682 w 1268143"/>
                      <a:gd name="connsiteY290" fmla="*/ 332866 h 1113170"/>
                      <a:gd name="connsiteX291" fmla="*/ 74682 w 1268143"/>
                      <a:gd name="connsiteY291" fmla="*/ 332866 h 1113170"/>
                      <a:gd name="connsiteX292" fmla="*/ 78024 w 1268143"/>
                      <a:gd name="connsiteY292" fmla="*/ 332227 h 1113170"/>
                      <a:gd name="connsiteX293" fmla="*/ 78024 w 1268143"/>
                      <a:gd name="connsiteY293" fmla="*/ 332227 h 1113170"/>
                      <a:gd name="connsiteX294" fmla="*/ 88849 w 1268143"/>
                      <a:gd name="connsiteY294" fmla="*/ 328587 h 1113170"/>
                      <a:gd name="connsiteX295" fmla="*/ 88849 w 1268143"/>
                      <a:gd name="connsiteY295" fmla="*/ 328587 h 1113170"/>
                      <a:gd name="connsiteX296" fmla="*/ 93207 w 1268143"/>
                      <a:gd name="connsiteY296" fmla="*/ 340146 h 1113170"/>
                      <a:gd name="connsiteX297" fmla="*/ 93207 w 1268143"/>
                      <a:gd name="connsiteY297" fmla="*/ 340146 h 1113170"/>
                      <a:gd name="connsiteX298" fmla="*/ 159317 w 1268143"/>
                      <a:gd name="connsiteY298" fmla="*/ 380892 h 1113170"/>
                      <a:gd name="connsiteX299" fmla="*/ 159317 w 1268143"/>
                      <a:gd name="connsiteY299" fmla="*/ 380892 h 1113170"/>
                      <a:gd name="connsiteX300" fmla="*/ 224918 w 1268143"/>
                      <a:gd name="connsiteY300" fmla="*/ 423363 h 1113170"/>
                      <a:gd name="connsiteX301" fmla="*/ 224918 w 1268143"/>
                      <a:gd name="connsiteY301" fmla="*/ 423363 h 1113170"/>
                      <a:gd name="connsiteX302" fmla="*/ 231093 w 1268143"/>
                      <a:gd name="connsiteY302" fmla="*/ 425662 h 1113170"/>
                      <a:gd name="connsiteX303" fmla="*/ 231093 w 1268143"/>
                      <a:gd name="connsiteY303" fmla="*/ 425662 h 1113170"/>
                      <a:gd name="connsiteX304" fmla="*/ 265529 w 1268143"/>
                      <a:gd name="connsiteY304" fmla="*/ 410526 h 1113170"/>
                      <a:gd name="connsiteX305" fmla="*/ 265529 w 1268143"/>
                      <a:gd name="connsiteY305" fmla="*/ 410526 h 1113170"/>
                      <a:gd name="connsiteX306" fmla="*/ 272357 w 1268143"/>
                      <a:gd name="connsiteY306" fmla="*/ 415060 h 1113170"/>
                      <a:gd name="connsiteX307" fmla="*/ 272357 w 1268143"/>
                      <a:gd name="connsiteY307" fmla="*/ 415060 h 1113170"/>
                      <a:gd name="connsiteX308" fmla="*/ 273738 w 1268143"/>
                      <a:gd name="connsiteY308" fmla="*/ 420425 h 1113170"/>
                      <a:gd name="connsiteX309" fmla="*/ 273738 w 1268143"/>
                      <a:gd name="connsiteY309" fmla="*/ 420425 h 1113170"/>
                      <a:gd name="connsiteX310" fmla="*/ 248020 w 1268143"/>
                      <a:gd name="connsiteY310" fmla="*/ 449739 h 1113170"/>
                      <a:gd name="connsiteX311" fmla="*/ 248020 w 1268143"/>
                      <a:gd name="connsiteY311" fmla="*/ 449739 h 1113170"/>
                      <a:gd name="connsiteX312" fmla="*/ 145005 w 1268143"/>
                      <a:gd name="connsiteY312" fmla="*/ 658003 h 1113170"/>
                      <a:gd name="connsiteX313" fmla="*/ 145005 w 1268143"/>
                      <a:gd name="connsiteY313" fmla="*/ 658003 h 1113170"/>
                      <a:gd name="connsiteX314" fmla="*/ 78605 w 1268143"/>
                      <a:gd name="connsiteY314" fmla="*/ 780880 h 1113170"/>
                      <a:gd name="connsiteX315" fmla="*/ 78605 w 1268143"/>
                      <a:gd name="connsiteY315" fmla="*/ 780880 h 1113170"/>
                      <a:gd name="connsiteX316" fmla="*/ 42281 w 1268143"/>
                      <a:gd name="connsiteY316" fmla="*/ 836379 h 1113170"/>
                      <a:gd name="connsiteX317" fmla="*/ 42281 w 1268143"/>
                      <a:gd name="connsiteY317" fmla="*/ 836379 h 1113170"/>
                      <a:gd name="connsiteX318" fmla="*/ 42499 w 1268143"/>
                      <a:gd name="connsiteY318" fmla="*/ 838231 h 1113170"/>
                      <a:gd name="connsiteX319" fmla="*/ 42499 w 1268143"/>
                      <a:gd name="connsiteY319" fmla="*/ 838231 h 1113170"/>
                      <a:gd name="connsiteX320" fmla="*/ 74755 w 1268143"/>
                      <a:gd name="connsiteY320" fmla="*/ 874315 h 1113170"/>
                      <a:gd name="connsiteX321" fmla="*/ 74755 w 1268143"/>
                      <a:gd name="connsiteY321" fmla="*/ 874315 h 1113170"/>
                      <a:gd name="connsiteX322" fmla="*/ 76644 w 1268143"/>
                      <a:gd name="connsiteY322" fmla="*/ 888110 h 1113170"/>
                      <a:gd name="connsiteX323" fmla="*/ 76644 w 1268143"/>
                      <a:gd name="connsiteY323" fmla="*/ 888110 h 1113170"/>
                      <a:gd name="connsiteX324" fmla="*/ 79768 w 1268143"/>
                      <a:gd name="connsiteY324" fmla="*/ 887727 h 1113170"/>
                      <a:gd name="connsiteX325" fmla="*/ 79768 w 1268143"/>
                      <a:gd name="connsiteY325" fmla="*/ 887727 h 1113170"/>
                      <a:gd name="connsiteX326" fmla="*/ 83037 w 1268143"/>
                      <a:gd name="connsiteY326" fmla="*/ 888046 h 1113170"/>
                      <a:gd name="connsiteX327" fmla="*/ 83037 w 1268143"/>
                      <a:gd name="connsiteY327" fmla="*/ 888046 h 1113170"/>
                      <a:gd name="connsiteX328" fmla="*/ 116309 w 1268143"/>
                      <a:gd name="connsiteY328" fmla="*/ 951975 h 1113170"/>
                      <a:gd name="connsiteX329" fmla="*/ 116309 w 1268143"/>
                      <a:gd name="connsiteY329" fmla="*/ 951975 h 1113170"/>
                      <a:gd name="connsiteX330" fmla="*/ 130984 w 1268143"/>
                      <a:gd name="connsiteY330" fmla="*/ 1003003 h 1113170"/>
                      <a:gd name="connsiteX331" fmla="*/ 130984 w 1268143"/>
                      <a:gd name="connsiteY331" fmla="*/ 1003003 h 1113170"/>
                      <a:gd name="connsiteX332" fmla="*/ 184889 w 1268143"/>
                      <a:gd name="connsiteY332" fmla="*/ 1046687 h 1113170"/>
                      <a:gd name="connsiteX333" fmla="*/ 184889 w 1268143"/>
                      <a:gd name="connsiteY333" fmla="*/ 1046687 h 1113170"/>
                      <a:gd name="connsiteX334" fmla="*/ 196513 w 1268143"/>
                      <a:gd name="connsiteY334" fmla="*/ 1054862 h 1113170"/>
                      <a:gd name="connsiteX335" fmla="*/ 196513 w 1268143"/>
                      <a:gd name="connsiteY335" fmla="*/ 1054862 h 1113170"/>
                      <a:gd name="connsiteX336" fmla="*/ 209662 w 1268143"/>
                      <a:gd name="connsiteY336" fmla="*/ 1063292 h 1113170"/>
                      <a:gd name="connsiteX337" fmla="*/ 209662 w 1268143"/>
                      <a:gd name="connsiteY337" fmla="*/ 1063292 h 1113170"/>
                      <a:gd name="connsiteX338" fmla="*/ 278968 w 1268143"/>
                      <a:gd name="connsiteY338" fmla="*/ 1073894 h 1113170"/>
                      <a:gd name="connsiteX339" fmla="*/ 278968 w 1268143"/>
                      <a:gd name="connsiteY339" fmla="*/ 1073894 h 1113170"/>
                      <a:gd name="connsiteX340" fmla="*/ 503305 w 1268143"/>
                      <a:gd name="connsiteY340" fmla="*/ 1087689 h 1113170"/>
                      <a:gd name="connsiteX341" fmla="*/ 503305 w 1268143"/>
                      <a:gd name="connsiteY341" fmla="*/ 1087689 h 1113170"/>
                      <a:gd name="connsiteX342" fmla="*/ 857319 w 1268143"/>
                      <a:gd name="connsiteY342" fmla="*/ 1111511 h 1113170"/>
                      <a:gd name="connsiteX343" fmla="*/ 857319 w 1268143"/>
                      <a:gd name="connsiteY343" fmla="*/ 1111511 h 1113170"/>
                      <a:gd name="connsiteX344" fmla="*/ 869088 w 1268143"/>
                      <a:gd name="connsiteY344" fmla="*/ 1083921 h 1113170"/>
                      <a:gd name="connsiteX345" fmla="*/ 869088 w 1268143"/>
                      <a:gd name="connsiteY345" fmla="*/ 1083921 h 1113170"/>
                      <a:gd name="connsiteX346" fmla="*/ 963749 w 1268143"/>
                      <a:gd name="connsiteY346" fmla="*/ 956701 h 1113170"/>
                      <a:gd name="connsiteX347" fmla="*/ 963749 w 1268143"/>
                      <a:gd name="connsiteY347" fmla="*/ 956701 h 1113170"/>
                      <a:gd name="connsiteX348" fmla="*/ 966074 w 1268143"/>
                      <a:gd name="connsiteY348" fmla="*/ 943162 h 1113170"/>
                      <a:gd name="connsiteX349" fmla="*/ 966074 w 1268143"/>
                      <a:gd name="connsiteY349" fmla="*/ 943162 h 1113170"/>
                      <a:gd name="connsiteX350" fmla="*/ 947185 w 1268143"/>
                      <a:gd name="connsiteY350" fmla="*/ 908547 h 1113170"/>
                      <a:gd name="connsiteX351" fmla="*/ 947185 w 1268143"/>
                      <a:gd name="connsiteY351" fmla="*/ 908547 h 1113170"/>
                      <a:gd name="connsiteX352" fmla="*/ 962441 w 1268143"/>
                      <a:gd name="connsiteY352" fmla="*/ 867162 h 1113170"/>
                      <a:gd name="connsiteX353" fmla="*/ 962441 w 1268143"/>
                      <a:gd name="connsiteY353" fmla="*/ 867162 h 1113170"/>
                      <a:gd name="connsiteX354" fmla="*/ 994842 w 1268143"/>
                      <a:gd name="connsiteY354" fmla="*/ 830950 h 1113170"/>
                      <a:gd name="connsiteX355" fmla="*/ 994842 w 1268143"/>
                      <a:gd name="connsiteY355" fmla="*/ 830950 h 1113170"/>
                      <a:gd name="connsiteX356" fmla="*/ 1044969 w 1268143"/>
                      <a:gd name="connsiteY356" fmla="*/ 777112 h 1113170"/>
                      <a:gd name="connsiteX357" fmla="*/ 1044969 w 1268143"/>
                      <a:gd name="connsiteY357" fmla="*/ 777112 h 1113170"/>
                      <a:gd name="connsiteX358" fmla="*/ 1066255 w 1268143"/>
                      <a:gd name="connsiteY358" fmla="*/ 732854 h 1113170"/>
                      <a:gd name="connsiteX359" fmla="*/ 1066255 w 1268143"/>
                      <a:gd name="connsiteY359" fmla="*/ 732854 h 1113170"/>
                      <a:gd name="connsiteX360" fmla="*/ 1040175 w 1268143"/>
                      <a:gd name="connsiteY360" fmla="*/ 722252 h 1113170"/>
                      <a:gd name="connsiteX361" fmla="*/ 1040175 w 1268143"/>
                      <a:gd name="connsiteY361" fmla="*/ 722252 h 1113170"/>
                      <a:gd name="connsiteX362" fmla="*/ 1012496 w 1268143"/>
                      <a:gd name="connsiteY362" fmla="*/ 709223 h 1113170"/>
                      <a:gd name="connsiteX363" fmla="*/ 1012496 w 1268143"/>
                      <a:gd name="connsiteY363" fmla="*/ 709223 h 1113170"/>
                      <a:gd name="connsiteX364" fmla="*/ 1040538 w 1268143"/>
                      <a:gd name="connsiteY364" fmla="*/ 688531 h 1113170"/>
                      <a:gd name="connsiteX365" fmla="*/ 1040538 w 1268143"/>
                      <a:gd name="connsiteY365" fmla="*/ 688531 h 1113170"/>
                      <a:gd name="connsiteX366" fmla="*/ 1039375 w 1268143"/>
                      <a:gd name="connsiteY366" fmla="*/ 685019 h 1113170"/>
                      <a:gd name="connsiteX367" fmla="*/ 1039375 w 1268143"/>
                      <a:gd name="connsiteY367" fmla="*/ 685019 h 1113170"/>
                      <a:gd name="connsiteX368" fmla="*/ 1078823 w 1268143"/>
                      <a:gd name="connsiteY368" fmla="*/ 661261 h 1113170"/>
                      <a:gd name="connsiteX369" fmla="*/ 1078823 w 1268143"/>
                      <a:gd name="connsiteY369" fmla="*/ 661261 h 1113170"/>
                      <a:gd name="connsiteX370" fmla="*/ 1131711 w 1268143"/>
                      <a:gd name="connsiteY370" fmla="*/ 623899 h 1113170"/>
                      <a:gd name="connsiteX371" fmla="*/ 1131711 w 1268143"/>
                      <a:gd name="connsiteY371" fmla="*/ 623899 h 1113170"/>
                      <a:gd name="connsiteX372" fmla="*/ 1181112 w 1268143"/>
                      <a:gd name="connsiteY372" fmla="*/ 547261 h 1113170"/>
                      <a:gd name="connsiteX373" fmla="*/ 1181112 w 1268143"/>
                      <a:gd name="connsiteY373" fmla="*/ 547261 h 1113170"/>
                      <a:gd name="connsiteX374" fmla="*/ 1221940 w 1268143"/>
                      <a:gd name="connsiteY374" fmla="*/ 480969 h 1113170"/>
                      <a:gd name="connsiteX375" fmla="*/ 1221940 w 1268143"/>
                      <a:gd name="connsiteY375" fmla="*/ 480969 h 1113170"/>
                      <a:gd name="connsiteX376" fmla="*/ 1247004 w 1268143"/>
                      <a:gd name="connsiteY376" fmla="*/ 424001 h 1113170"/>
                      <a:gd name="connsiteX377" fmla="*/ 1247004 w 1268143"/>
                      <a:gd name="connsiteY377" fmla="*/ 424001 h 1113170"/>
                      <a:gd name="connsiteX378" fmla="*/ 1266401 w 1268143"/>
                      <a:gd name="connsiteY378" fmla="*/ 339061 h 1113170"/>
                      <a:gd name="connsiteX379" fmla="*/ 1266401 w 1268143"/>
                      <a:gd name="connsiteY379" fmla="*/ 339061 h 1113170"/>
                      <a:gd name="connsiteX380" fmla="*/ 1266401 w 1268143"/>
                      <a:gd name="connsiteY380" fmla="*/ 338422 h 1113170"/>
                      <a:gd name="connsiteX381" fmla="*/ 1266401 w 1268143"/>
                      <a:gd name="connsiteY381" fmla="*/ 338422 h 1113170"/>
                      <a:gd name="connsiteX382" fmla="*/ 1147621 w 1268143"/>
                      <a:gd name="connsiteY382" fmla="*/ 293780 h 1113170"/>
                      <a:gd name="connsiteX383" fmla="*/ 1147621 w 1268143"/>
                      <a:gd name="connsiteY383" fmla="*/ 293780 h 1113170"/>
                      <a:gd name="connsiteX384" fmla="*/ 1147912 w 1268143"/>
                      <a:gd name="connsiteY384" fmla="*/ 293014 h 1113170"/>
                      <a:gd name="connsiteX385" fmla="*/ 1148202 w 1268143"/>
                      <a:gd name="connsiteY385" fmla="*/ 292247 h 1113170"/>
                      <a:gd name="connsiteX386" fmla="*/ 1267636 w 1268143"/>
                      <a:gd name="connsiteY386" fmla="*/ 337208 h 1113170"/>
                      <a:gd name="connsiteX387" fmla="*/ 1267636 w 1268143"/>
                      <a:gd name="connsiteY387" fmla="*/ 337208 h 1113170"/>
                      <a:gd name="connsiteX388" fmla="*/ 1268144 w 1268143"/>
                      <a:gd name="connsiteY388" fmla="*/ 337975 h 1113170"/>
                      <a:gd name="connsiteX389" fmla="*/ 1268144 w 1268143"/>
                      <a:gd name="connsiteY389" fmla="*/ 339124 h 1113170"/>
                      <a:gd name="connsiteX390" fmla="*/ 1268144 w 1268143"/>
                      <a:gd name="connsiteY390" fmla="*/ 339124 h 1113170"/>
                      <a:gd name="connsiteX391" fmla="*/ 1248747 w 1268143"/>
                      <a:gd name="connsiteY391" fmla="*/ 424065 h 1113170"/>
                      <a:gd name="connsiteX392" fmla="*/ 1248747 w 1268143"/>
                      <a:gd name="connsiteY392" fmla="*/ 424065 h 1113170"/>
                      <a:gd name="connsiteX393" fmla="*/ 1223683 w 1268143"/>
                      <a:gd name="connsiteY393" fmla="*/ 481033 h 1113170"/>
                      <a:gd name="connsiteX394" fmla="*/ 1223683 w 1268143"/>
                      <a:gd name="connsiteY394" fmla="*/ 481033 h 1113170"/>
                      <a:gd name="connsiteX395" fmla="*/ 1182710 w 1268143"/>
                      <a:gd name="connsiteY395" fmla="*/ 547900 h 1113170"/>
                      <a:gd name="connsiteX396" fmla="*/ 1182710 w 1268143"/>
                      <a:gd name="connsiteY396" fmla="*/ 547900 h 1113170"/>
                      <a:gd name="connsiteX397" fmla="*/ 1133164 w 1268143"/>
                      <a:gd name="connsiteY397" fmla="*/ 624794 h 1113170"/>
                      <a:gd name="connsiteX398" fmla="*/ 1133164 w 1268143"/>
                      <a:gd name="connsiteY398" fmla="*/ 624794 h 1113170"/>
                      <a:gd name="connsiteX399" fmla="*/ 1079622 w 1268143"/>
                      <a:gd name="connsiteY399" fmla="*/ 662666 h 1113170"/>
                      <a:gd name="connsiteX400" fmla="*/ 1079622 w 1268143"/>
                      <a:gd name="connsiteY400" fmla="*/ 662666 h 1113170"/>
                      <a:gd name="connsiteX401" fmla="*/ 1041046 w 1268143"/>
                      <a:gd name="connsiteY401" fmla="*/ 685082 h 1113170"/>
                      <a:gd name="connsiteX402" fmla="*/ 1041046 w 1268143"/>
                      <a:gd name="connsiteY402" fmla="*/ 685082 h 1113170"/>
                      <a:gd name="connsiteX403" fmla="*/ 1042499 w 1268143"/>
                      <a:gd name="connsiteY403" fmla="*/ 688531 h 1113170"/>
                      <a:gd name="connsiteX404" fmla="*/ 1042499 w 1268143"/>
                      <a:gd name="connsiteY404" fmla="*/ 688531 h 1113170"/>
                      <a:gd name="connsiteX405" fmla="*/ 1042645 w 1268143"/>
                      <a:gd name="connsiteY405" fmla="*/ 689234 h 1113170"/>
                      <a:gd name="connsiteX406" fmla="*/ 1042645 w 1268143"/>
                      <a:gd name="connsiteY406" fmla="*/ 689234 h 1113170"/>
                      <a:gd name="connsiteX407" fmla="*/ 1042063 w 1268143"/>
                      <a:gd name="connsiteY407" fmla="*/ 689744 h 1113170"/>
                      <a:gd name="connsiteX408" fmla="*/ 1042063 w 1268143"/>
                      <a:gd name="connsiteY408" fmla="*/ 689744 h 1113170"/>
                      <a:gd name="connsiteX409" fmla="*/ 1014167 w 1268143"/>
                      <a:gd name="connsiteY409" fmla="*/ 709223 h 1113170"/>
                      <a:gd name="connsiteX410" fmla="*/ 1014167 w 1268143"/>
                      <a:gd name="connsiteY410" fmla="*/ 709223 h 1113170"/>
                      <a:gd name="connsiteX411" fmla="*/ 1040247 w 1268143"/>
                      <a:gd name="connsiteY411" fmla="*/ 720655 h 1113170"/>
                      <a:gd name="connsiteX412" fmla="*/ 1040247 w 1268143"/>
                      <a:gd name="connsiteY412" fmla="*/ 720655 h 1113170"/>
                      <a:gd name="connsiteX413" fmla="*/ 1067926 w 1268143"/>
                      <a:gd name="connsiteY413" fmla="*/ 732854 h 1113170"/>
                      <a:gd name="connsiteX414" fmla="*/ 1067926 w 1268143"/>
                      <a:gd name="connsiteY414" fmla="*/ 732854 h 1113170"/>
                      <a:gd name="connsiteX415" fmla="*/ 1046422 w 1268143"/>
                      <a:gd name="connsiteY415" fmla="*/ 777751 h 1113170"/>
                      <a:gd name="connsiteX416" fmla="*/ 1046422 w 1268143"/>
                      <a:gd name="connsiteY416" fmla="*/ 777751 h 1113170"/>
                      <a:gd name="connsiteX417" fmla="*/ 995205 w 1268143"/>
                      <a:gd name="connsiteY417" fmla="*/ 832419 h 1113170"/>
                      <a:gd name="connsiteX418" fmla="*/ 995205 w 1268143"/>
                      <a:gd name="connsiteY418" fmla="*/ 832419 h 1113170"/>
                      <a:gd name="connsiteX419" fmla="*/ 964039 w 1268143"/>
                      <a:gd name="connsiteY419" fmla="*/ 867098 h 1113170"/>
                      <a:gd name="connsiteX420" fmla="*/ 964039 w 1268143"/>
                      <a:gd name="connsiteY420" fmla="*/ 867098 h 1113170"/>
                      <a:gd name="connsiteX421" fmla="*/ 948783 w 1268143"/>
                      <a:gd name="connsiteY421" fmla="*/ 908483 h 1113170"/>
                      <a:gd name="connsiteX422" fmla="*/ 948783 w 1268143"/>
                      <a:gd name="connsiteY422" fmla="*/ 908483 h 1113170"/>
                      <a:gd name="connsiteX423" fmla="*/ 967672 w 1268143"/>
                      <a:gd name="connsiteY423" fmla="*/ 943098 h 1113170"/>
                      <a:gd name="connsiteX424" fmla="*/ 967672 w 1268143"/>
                      <a:gd name="connsiteY424" fmla="*/ 943098 h 1113170"/>
                      <a:gd name="connsiteX425" fmla="*/ 965275 w 1268143"/>
                      <a:gd name="connsiteY425" fmla="*/ 957020 h 1113170"/>
                      <a:gd name="connsiteX426" fmla="*/ 965275 w 1268143"/>
                      <a:gd name="connsiteY426" fmla="*/ 957020 h 1113170"/>
                      <a:gd name="connsiteX427" fmla="*/ 870541 w 1268143"/>
                      <a:gd name="connsiteY427" fmla="*/ 1084368 h 1113170"/>
                      <a:gd name="connsiteX428" fmla="*/ 870541 w 1268143"/>
                      <a:gd name="connsiteY428" fmla="*/ 1084368 h 1113170"/>
                      <a:gd name="connsiteX429" fmla="*/ 858555 w 1268143"/>
                      <a:gd name="connsiteY429" fmla="*/ 1112468 h 1113170"/>
                      <a:gd name="connsiteX430" fmla="*/ 858555 w 1268143"/>
                      <a:gd name="connsiteY430" fmla="*/ 1112468 h 1113170"/>
                      <a:gd name="connsiteX431" fmla="*/ 857465 w 1268143"/>
                      <a:gd name="connsiteY431" fmla="*/ 1113171 h 1113170"/>
                      <a:gd name="connsiteX432" fmla="*/ 857465 w 1268143"/>
                      <a:gd name="connsiteY432" fmla="*/ 1113171 h 1113170"/>
                      <a:gd name="connsiteX433" fmla="*/ 857465 w 1268143"/>
                      <a:gd name="connsiteY433" fmla="*/ 1113171 h 1113170"/>
                      <a:gd name="connsiteX434" fmla="*/ 857465 w 1268143"/>
                      <a:gd name="connsiteY434" fmla="*/ 1113171 h 11131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Lst>
                    <a:rect l="l" t="t" r="r" b="b"/>
                    <a:pathLst>
                      <a:path w="1268143" h="1113170">
                        <a:moveTo>
                          <a:pt x="857465" y="1113171"/>
                        </a:moveTo>
                        <a:cubicBezTo>
                          <a:pt x="815620" y="1110489"/>
                          <a:pt x="542318" y="1092798"/>
                          <a:pt x="502724" y="1089349"/>
                        </a:cubicBezTo>
                        <a:lnTo>
                          <a:pt x="502724" y="1089349"/>
                        </a:lnTo>
                        <a:cubicBezTo>
                          <a:pt x="459935" y="1085517"/>
                          <a:pt x="306357" y="1081749"/>
                          <a:pt x="278169" y="1075491"/>
                        </a:cubicBezTo>
                        <a:lnTo>
                          <a:pt x="278169" y="1075491"/>
                        </a:lnTo>
                        <a:cubicBezTo>
                          <a:pt x="250563" y="1068976"/>
                          <a:pt x="208645" y="1076959"/>
                          <a:pt x="207483" y="1063292"/>
                        </a:cubicBezTo>
                        <a:lnTo>
                          <a:pt x="207483" y="1063292"/>
                        </a:lnTo>
                        <a:cubicBezTo>
                          <a:pt x="207555" y="1057991"/>
                          <a:pt x="202252" y="1057417"/>
                          <a:pt x="195859" y="1056459"/>
                        </a:cubicBezTo>
                        <a:lnTo>
                          <a:pt x="195859" y="1056459"/>
                        </a:lnTo>
                        <a:cubicBezTo>
                          <a:pt x="189757" y="1055628"/>
                          <a:pt x="182710" y="1054223"/>
                          <a:pt x="182710" y="1046751"/>
                        </a:cubicBezTo>
                        <a:lnTo>
                          <a:pt x="182710" y="1046751"/>
                        </a:lnTo>
                        <a:cubicBezTo>
                          <a:pt x="183218" y="1033978"/>
                          <a:pt x="132946" y="1018906"/>
                          <a:pt x="128878" y="1003387"/>
                        </a:cubicBezTo>
                        <a:lnTo>
                          <a:pt x="128878" y="1003387"/>
                        </a:lnTo>
                        <a:cubicBezTo>
                          <a:pt x="125318" y="988442"/>
                          <a:pt x="122920" y="965323"/>
                          <a:pt x="114421" y="952805"/>
                        </a:cubicBezTo>
                        <a:lnTo>
                          <a:pt x="114421" y="952805"/>
                        </a:lnTo>
                        <a:cubicBezTo>
                          <a:pt x="105776" y="939585"/>
                          <a:pt x="102071" y="892772"/>
                          <a:pt x="82383" y="889579"/>
                        </a:cubicBezTo>
                        <a:lnTo>
                          <a:pt x="82383" y="889579"/>
                        </a:lnTo>
                        <a:cubicBezTo>
                          <a:pt x="81366" y="889387"/>
                          <a:pt x="80349" y="889323"/>
                          <a:pt x="79477" y="889323"/>
                        </a:cubicBezTo>
                        <a:lnTo>
                          <a:pt x="79477" y="889323"/>
                        </a:lnTo>
                        <a:cubicBezTo>
                          <a:pt x="78169" y="889323"/>
                          <a:pt x="77080" y="889515"/>
                          <a:pt x="76063" y="889834"/>
                        </a:cubicBezTo>
                        <a:lnTo>
                          <a:pt x="76063" y="889834"/>
                        </a:lnTo>
                        <a:cubicBezTo>
                          <a:pt x="75845" y="889898"/>
                          <a:pt x="75554" y="889898"/>
                          <a:pt x="75336" y="889770"/>
                        </a:cubicBezTo>
                        <a:lnTo>
                          <a:pt x="75336" y="889770"/>
                        </a:lnTo>
                        <a:cubicBezTo>
                          <a:pt x="75118" y="889706"/>
                          <a:pt x="74973" y="889515"/>
                          <a:pt x="74900" y="889323"/>
                        </a:cubicBezTo>
                        <a:lnTo>
                          <a:pt x="74900" y="889323"/>
                        </a:lnTo>
                        <a:cubicBezTo>
                          <a:pt x="73738" y="886002"/>
                          <a:pt x="72648" y="881085"/>
                          <a:pt x="72648" y="874315"/>
                        </a:cubicBezTo>
                        <a:lnTo>
                          <a:pt x="72648" y="874315"/>
                        </a:lnTo>
                        <a:cubicBezTo>
                          <a:pt x="73011" y="861031"/>
                          <a:pt x="43661" y="853367"/>
                          <a:pt x="40392" y="838487"/>
                        </a:cubicBezTo>
                        <a:lnTo>
                          <a:pt x="40392" y="838487"/>
                        </a:lnTo>
                        <a:cubicBezTo>
                          <a:pt x="40247" y="837720"/>
                          <a:pt x="40174" y="837018"/>
                          <a:pt x="40174" y="836315"/>
                        </a:cubicBezTo>
                        <a:lnTo>
                          <a:pt x="40174" y="836315"/>
                        </a:lnTo>
                        <a:cubicBezTo>
                          <a:pt x="40538" y="822712"/>
                          <a:pt x="64729" y="818050"/>
                          <a:pt x="76571" y="780433"/>
                        </a:cubicBezTo>
                        <a:lnTo>
                          <a:pt x="76571" y="780433"/>
                        </a:lnTo>
                        <a:cubicBezTo>
                          <a:pt x="89212" y="740517"/>
                          <a:pt x="132873" y="676908"/>
                          <a:pt x="143044" y="657301"/>
                        </a:cubicBezTo>
                        <a:lnTo>
                          <a:pt x="143044" y="657301"/>
                        </a:lnTo>
                        <a:cubicBezTo>
                          <a:pt x="153215" y="637758"/>
                          <a:pt x="246059" y="456892"/>
                          <a:pt x="245914" y="449739"/>
                        </a:cubicBezTo>
                        <a:lnTo>
                          <a:pt x="245914" y="449739"/>
                        </a:lnTo>
                        <a:cubicBezTo>
                          <a:pt x="246495" y="441628"/>
                          <a:pt x="271922" y="432751"/>
                          <a:pt x="271631" y="420425"/>
                        </a:cubicBezTo>
                        <a:lnTo>
                          <a:pt x="271631" y="420425"/>
                        </a:lnTo>
                        <a:cubicBezTo>
                          <a:pt x="271631" y="418892"/>
                          <a:pt x="271268" y="417359"/>
                          <a:pt x="270396" y="415699"/>
                        </a:cubicBezTo>
                        <a:lnTo>
                          <a:pt x="270396" y="415699"/>
                        </a:lnTo>
                        <a:cubicBezTo>
                          <a:pt x="268943" y="413016"/>
                          <a:pt x="267345" y="412186"/>
                          <a:pt x="265165" y="412122"/>
                        </a:cubicBezTo>
                        <a:lnTo>
                          <a:pt x="265165" y="412122"/>
                        </a:lnTo>
                        <a:cubicBezTo>
                          <a:pt x="256956" y="411931"/>
                          <a:pt x="242499" y="427131"/>
                          <a:pt x="230730" y="427258"/>
                        </a:cubicBezTo>
                        <a:lnTo>
                          <a:pt x="230730" y="427258"/>
                        </a:lnTo>
                        <a:cubicBezTo>
                          <a:pt x="228042" y="427258"/>
                          <a:pt x="225499" y="426428"/>
                          <a:pt x="223320" y="424512"/>
                        </a:cubicBezTo>
                        <a:lnTo>
                          <a:pt x="223320" y="424512"/>
                        </a:lnTo>
                        <a:cubicBezTo>
                          <a:pt x="209299" y="412122"/>
                          <a:pt x="196513" y="390280"/>
                          <a:pt x="158591" y="382489"/>
                        </a:cubicBezTo>
                        <a:lnTo>
                          <a:pt x="158591" y="382489"/>
                        </a:lnTo>
                        <a:cubicBezTo>
                          <a:pt x="120087" y="374442"/>
                          <a:pt x="91319" y="354644"/>
                          <a:pt x="91101" y="340210"/>
                        </a:cubicBezTo>
                        <a:lnTo>
                          <a:pt x="91101" y="340210"/>
                        </a:lnTo>
                        <a:cubicBezTo>
                          <a:pt x="91101" y="336250"/>
                          <a:pt x="90955" y="333632"/>
                          <a:pt x="90519" y="332099"/>
                        </a:cubicBezTo>
                        <a:lnTo>
                          <a:pt x="90519" y="332099"/>
                        </a:lnTo>
                        <a:cubicBezTo>
                          <a:pt x="90011" y="330503"/>
                          <a:pt x="89648" y="330311"/>
                          <a:pt x="88631" y="330311"/>
                        </a:cubicBezTo>
                        <a:lnTo>
                          <a:pt x="88631" y="330311"/>
                        </a:lnTo>
                        <a:cubicBezTo>
                          <a:pt x="87032" y="330247"/>
                          <a:pt x="83690" y="331716"/>
                          <a:pt x="78605" y="333824"/>
                        </a:cubicBezTo>
                        <a:lnTo>
                          <a:pt x="78605" y="333824"/>
                        </a:lnTo>
                        <a:cubicBezTo>
                          <a:pt x="77225" y="334398"/>
                          <a:pt x="75845" y="334654"/>
                          <a:pt x="74464" y="334654"/>
                        </a:cubicBezTo>
                        <a:lnTo>
                          <a:pt x="74464" y="334654"/>
                        </a:lnTo>
                        <a:cubicBezTo>
                          <a:pt x="62550" y="334398"/>
                          <a:pt x="52161" y="316197"/>
                          <a:pt x="44243" y="309363"/>
                        </a:cubicBezTo>
                        <a:lnTo>
                          <a:pt x="44243" y="309363"/>
                        </a:lnTo>
                        <a:cubicBezTo>
                          <a:pt x="35452" y="301572"/>
                          <a:pt x="19615" y="292886"/>
                          <a:pt x="19542" y="277303"/>
                        </a:cubicBezTo>
                        <a:lnTo>
                          <a:pt x="19542" y="277303"/>
                        </a:lnTo>
                        <a:cubicBezTo>
                          <a:pt x="20051" y="263316"/>
                          <a:pt x="73" y="269064"/>
                          <a:pt x="0" y="235088"/>
                        </a:cubicBezTo>
                        <a:lnTo>
                          <a:pt x="0" y="235088"/>
                        </a:lnTo>
                        <a:cubicBezTo>
                          <a:pt x="0" y="209159"/>
                          <a:pt x="508" y="145996"/>
                          <a:pt x="726" y="118278"/>
                        </a:cubicBezTo>
                        <a:lnTo>
                          <a:pt x="726" y="118278"/>
                        </a:lnTo>
                        <a:cubicBezTo>
                          <a:pt x="726" y="118023"/>
                          <a:pt x="872" y="117831"/>
                          <a:pt x="1017" y="117640"/>
                        </a:cubicBezTo>
                        <a:lnTo>
                          <a:pt x="1017" y="117640"/>
                        </a:lnTo>
                        <a:cubicBezTo>
                          <a:pt x="1235" y="117512"/>
                          <a:pt x="1453" y="117448"/>
                          <a:pt x="1743" y="117448"/>
                        </a:cubicBezTo>
                        <a:lnTo>
                          <a:pt x="1743" y="117448"/>
                        </a:lnTo>
                        <a:cubicBezTo>
                          <a:pt x="10897" y="118789"/>
                          <a:pt x="18380" y="119620"/>
                          <a:pt x="24337" y="119620"/>
                        </a:cubicBezTo>
                        <a:lnTo>
                          <a:pt x="24337" y="119620"/>
                        </a:lnTo>
                        <a:cubicBezTo>
                          <a:pt x="37704" y="119492"/>
                          <a:pt x="42572" y="116171"/>
                          <a:pt x="42717" y="107294"/>
                        </a:cubicBezTo>
                        <a:lnTo>
                          <a:pt x="42717" y="107294"/>
                        </a:lnTo>
                        <a:cubicBezTo>
                          <a:pt x="42717" y="102248"/>
                          <a:pt x="42935" y="98800"/>
                          <a:pt x="44533" y="96373"/>
                        </a:cubicBezTo>
                        <a:lnTo>
                          <a:pt x="44533" y="96373"/>
                        </a:lnTo>
                        <a:cubicBezTo>
                          <a:pt x="46204" y="93882"/>
                          <a:pt x="49401" y="92988"/>
                          <a:pt x="54341" y="92988"/>
                        </a:cubicBezTo>
                        <a:lnTo>
                          <a:pt x="54341" y="92988"/>
                        </a:lnTo>
                        <a:cubicBezTo>
                          <a:pt x="58627" y="92988"/>
                          <a:pt x="64511" y="93626"/>
                          <a:pt x="72648" y="94712"/>
                        </a:cubicBezTo>
                        <a:lnTo>
                          <a:pt x="72648" y="94712"/>
                        </a:lnTo>
                        <a:cubicBezTo>
                          <a:pt x="75481" y="95095"/>
                          <a:pt x="78024" y="95287"/>
                          <a:pt x="80203" y="95287"/>
                        </a:cubicBezTo>
                        <a:lnTo>
                          <a:pt x="80203" y="95287"/>
                        </a:lnTo>
                        <a:cubicBezTo>
                          <a:pt x="98002" y="95415"/>
                          <a:pt x="95314" y="83983"/>
                          <a:pt x="108318" y="83663"/>
                        </a:cubicBezTo>
                        <a:lnTo>
                          <a:pt x="108318" y="83663"/>
                        </a:lnTo>
                        <a:cubicBezTo>
                          <a:pt x="121613" y="83791"/>
                          <a:pt x="143117" y="80470"/>
                          <a:pt x="144933" y="73509"/>
                        </a:cubicBezTo>
                        <a:lnTo>
                          <a:pt x="144933" y="73509"/>
                        </a:lnTo>
                        <a:cubicBezTo>
                          <a:pt x="147257" y="65845"/>
                          <a:pt x="148856" y="51731"/>
                          <a:pt x="170650" y="51795"/>
                        </a:cubicBezTo>
                        <a:lnTo>
                          <a:pt x="170650" y="51795"/>
                        </a:lnTo>
                        <a:cubicBezTo>
                          <a:pt x="187723" y="51859"/>
                          <a:pt x="201380" y="64121"/>
                          <a:pt x="209590" y="63929"/>
                        </a:cubicBezTo>
                        <a:lnTo>
                          <a:pt x="209590" y="63929"/>
                        </a:lnTo>
                        <a:cubicBezTo>
                          <a:pt x="211769" y="63929"/>
                          <a:pt x="213440" y="63227"/>
                          <a:pt x="215111" y="61055"/>
                        </a:cubicBezTo>
                        <a:lnTo>
                          <a:pt x="215111" y="61055"/>
                        </a:lnTo>
                        <a:cubicBezTo>
                          <a:pt x="219034" y="55882"/>
                          <a:pt x="226371" y="53966"/>
                          <a:pt x="234145" y="53966"/>
                        </a:cubicBezTo>
                        <a:lnTo>
                          <a:pt x="234145" y="53966"/>
                        </a:lnTo>
                        <a:cubicBezTo>
                          <a:pt x="243807" y="53966"/>
                          <a:pt x="254413" y="56968"/>
                          <a:pt x="261170" y="61247"/>
                        </a:cubicBezTo>
                        <a:lnTo>
                          <a:pt x="261170" y="61247"/>
                        </a:lnTo>
                        <a:cubicBezTo>
                          <a:pt x="266691" y="64695"/>
                          <a:pt x="273302" y="67122"/>
                          <a:pt x="279622" y="67122"/>
                        </a:cubicBezTo>
                        <a:lnTo>
                          <a:pt x="279622" y="67122"/>
                        </a:lnTo>
                        <a:cubicBezTo>
                          <a:pt x="286596" y="67122"/>
                          <a:pt x="293135" y="64376"/>
                          <a:pt x="297712" y="56904"/>
                        </a:cubicBezTo>
                        <a:lnTo>
                          <a:pt x="297712" y="56904"/>
                        </a:lnTo>
                        <a:cubicBezTo>
                          <a:pt x="298947" y="54796"/>
                          <a:pt x="299528" y="52753"/>
                          <a:pt x="299528" y="50709"/>
                        </a:cubicBezTo>
                        <a:lnTo>
                          <a:pt x="299528" y="50709"/>
                        </a:lnTo>
                        <a:cubicBezTo>
                          <a:pt x="299673" y="39724"/>
                          <a:pt x="283545" y="29442"/>
                          <a:pt x="283182" y="21842"/>
                        </a:cubicBezTo>
                        <a:lnTo>
                          <a:pt x="283182" y="21842"/>
                        </a:lnTo>
                        <a:cubicBezTo>
                          <a:pt x="283182" y="21395"/>
                          <a:pt x="283255" y="20948"/>
                          <a:pt x="283400" y="20501"/>
                        </a:cubicBezTo>
                        <a:lnTo>
                          <a:pt x="283400" y="20501"/>
                        </a:lnTo>
                        <a:cubicBezTo>
                          <a:pt x="284926" y="15264"/>
                          <a:pt x="285144" y="9899"/>
                          <a:pt x="294370" y="9963"/>
                        </a:cubicBezTo>
                        <a:lnTo>
                          <a:pt x="294370" y="9963"/>
                        </a:lnTo>
                        <a:cubicBezTo>
                          <a:pt x="298293" y="9963"/>
                          <a:pt x="303741" y="10793"/>
                          <a:pt x="311805" y="12773"/>
                        </a:cubicBezTo>
                        <a:lnTo>
                          <a:pt x="311805" y="12773"/>
                        </a:lnTo>
                        <a:cubicBezTo>
                          <a:pt x="323356" y="15583"/>
                          <a:pt x="332219" y="17180"/>
                          <a:pt x="339048" y="17180"/>
                        </a:cubicBezTo>
                        <a:lnTo>
                          <a:pt x="339048" y="17180"/>
                        </a:lnTo>
                        <a:cubicBezTo>
                          <a:pt x="347984" y="17116"/>
                          <a:pt x="353505" y="14689"/>
                          <a:pt x="358010" y="8813"/>
                        </a:cubicBezTo>
                        <a:lnTo>
                          <a:pt x="358010" y="8813"/>
                        </a:lnTo>
                        <a:cubicBezTo>
                          <a:pt x="362296" y="3193"/>
                          <a:pt x="372830" y="64"/>
                          <a:pt x="384235" y="0"/>
                        </a:cubicBezTo>
                        <a:lnTo>
                          <a:pt x="384235" y="0"/>
                        </a:lnTo>
                        <a:cubicBezTo>
                          <a:pt x="388594" y="0"/>
                          <a:pt x="393099" y="447"/>
                          <a:pt x="397457" y="1533"/>
                        </a:cubicBezTo>
                        <a:lnTo>
                          <a:pt x="397457" y="1533"/>
                        </a:lnTo>
                        <a:lnTo>
                          <a:pt x="398039" y="1916"/>
                        </a:lnTo>
                        <a:cubicBezTo>
                          <a:pt x="406321" y="14561"/>
                          <a:pt x="415474" y="31996"/>
                          <a:pt x="415474" y="47580"/>
                        </a:cubicBezTo>
                        <a:lnTo>
                          <a:pt x="415474" y="47580"/>
                        </a:lnTo>
                        <a:cubicBezTo>
                          <a:pt x="415474" y="74722"/>
                          <a:pt x="437632" y="65973"/>
                          <a:pt x="455576" y="71146"/>
                        </a:cubicBezTo>
                        <a:lnTo>
                          <a:pt x="455576" y="71146"/>
                        </a:lnTo>
                        <a:cubicBezTo>
                          <a:pt x="473011" y="76383"/>
                          <a:pt x="493498" y="97714"/>
                          <a:pt x="509045" y="97586"/>
                        </a:cubicBezTo>
                        <a:lnTo>
                          <a:pt x="509045" y="97586"/>
                        </a:lnTo>
                        <a:cubicBezTo>
                          <a:pt x="526044" y="97714"/>
                          <a:pt x="544788" y="116426"/>
                          <a:pt x="544933" y="129199"/>
                        </a:cubicBezTo>
                        <a:lnTo>
                          <a:pt x="544933" y="129199"/>
                        </a:lnTo>
                        <a:cubicBezTo>
                          <a:pt x="544424" y="140248"/>
                          <a:pt x="572612" y="144655"/>
                          <a:pt x="572612" y="180739"/>
                        </a:cubicBezTo>
                        <a:lnTo>
                          <a:pt x="572612" y="180739"/>
                        </a:lnTo>
                        <a:cubicBezTo>
                          <a:pt x="572612" y="216056"/>
                          <a:pt x="605667" y="239558"/>
                          <a:pt x="613077" y="246073"/>
                        </a:cubicBezTo>
                        <a:lnTo>
                          <a:pt x="613077" y="246073"/>
                        </a:lnTo>
                        <a:cubicBezTo>
                          <a:pt x="620705" y="253417"/>
                          <a:pt x="617072" y="280688"/>
                          <a:pt x="631166" y="280177"/>
                        </a:cubicBezTo>
                        <a:lnTo>
                          <a:pt x="631166" y="280177"/>
                        </a:lnTo>
                        <a:cubicBezTo>
                          <a:pt x="640247" y="280688"/>
                          <a:pt x="640828" y="294227"/>
                          <a:pt x="644679" y="307319"/>
                        </a:cubicBezTo>
                        <a:lnTo>
                          <a:pt x="644679" y="307319"/>
                        </a:lnTo>
                        <a:cubicBezTo>
                          <a:pt x="648384" y="320540"/>
                          <a:pt x="654268" y="333249"/>
                          <a:pt x="671050" y="333185"/>
                        </a:cubicBezTo>
                        <a:lnTo>
                          <a:pt x="671050" y="333185"/>
                        </a:lnTo>
                        <a:cubicBezTo>
                          <a:pt x="705921" y="332993"/>
                          <a:pt x="710643" y="323733"/>
                          <a:pt x="710861" y="308916"/>
                        </a:cubicBezTo>
                        <a:lnTo>
                          <a:pt x="710861" y="308916"/>
                        </a:lnTo>
                        <a:cubicBezTo>
                          <a:pt x="711079" y="293269"/>
                          <a:pt x="745659" y="237068"/>
                          <a:pt x="766945" y="231511"/>
                        </a:cubicBezTo>
                        <a:lnTo>
                          <a:pt x="766945" y="231511"/>
                        </a:lnTo>
                        <a:cubicBezTo>
                          <a:pt x="787505" y="226466"/>
                          <a:pt x="815474" y="223592"/>
                          <a:pt x="824192" y="199834"/>
                        </a:cubicBezTo>
                        <a:lnTo>
                          <a:pt x="824192" y="199834"/>
                        </a:lnTo>
                        <a:cubicBezTo>
                          <a:pt x="831094" y="181186"/>
                          <a:pt x="848747" y="163240"/>
                          <a:pt x="866400" y="163112"/>
                        </a:cubicBezTo>
                        <a:lnTo>
                          <a:pt x="866400" y="163112"/>
                        </a:lnTo>
                        <a:cubicBezTo>
                          <a:pt x="868071" y="163112"/>
                          <a:pt x="869742" y="163303"/>
                          <a:pt x="871340" y="163623"/>
                        </a:cubicBezTo>
                        <a:lnTo>
                          <a:pt x="871340" y="163623"/>
                        </a:lnTo>
                        <a:cubicBezTo>
                          <a:pt x="871558" y="163687"/>
                          <a:pt x="871776" y="163814"/>
                          <a:pt x="871922" y="164006"/>
                        </a:cubicBezTo>
                        <a:lnTo>
                          <a:pt x="871922" y="164006"/>
                        </a:lnTo>
                        <a:cubicBezTo>
                          <a:pt x="872067" y="164198"/>
                          <a:pt x="872067" y="164389"/>
                          <a:pt x="871994" y="164645"/>
                        </a:cubicBezTo>
                        <a:lnTo>
                          <a:pt x="871994" y="164645"/>
                        </a:lnTo>
                        <a:cubicBezTo>
                          <a:pt x="870033" y="170712"/>
                          <a:pt x="869016" y="176268"/>
                          <a:pt x="869016" y="181058"/>
                        </a:cubicBezTo>
                        <a:lnTo>
                          <a:pt x="869016" y="181058"/>
                        </a:lnTo>
                        <a:cubicBezTo>
                          <a:pt x="869088" y="193001"/>
                          <a:pt x="874973" y="199898"/>
                          <a:pt x="888558" y="200026"/>
                        </a:cubicBezTo>
                        <a:lnTo>
                          <a:pt x="888558" y="200026"/>
                        </a:lnTo>
                        <a:cubicBezTo>
                          <a:pt x="891827" y="200026"/>
                          <a:pt x="894733" y="199962"/>
                          <a:pt x="897494" y="199962"/>
                        </a:cubicBezTo>
                        <a:lnTo>
                          <a:pt x="897494" y="199962"/>
                        </a:lnTo>
                        <a:cubicBezTo>
                          <a:pt x="912895" y="199834"/>
                          <a:pt x="921686" y="201495"/>
                          <a:pt x="931711" y="218738"/>
                        </a:cubicBezTo>
                        <a:lnTo>
                          <a:pt x="931711" y="218738"/>
                        </a:lnTo>
                        <a:cubicBezTo>
                          <a:pt x="943262" y="238409"/>
                          <a:pt x="976898" y="253417"/>
                          <a:pt x="1003778" y="253353"/>
                        </a:cubicBezTo>
                        <a:lnTo>
                          <a:pt x="1003778" y="253353"/>
                        </a:lnTo>
                        <a:cubicBezTo>
                          <a:pt x="1025064" y="253353"/>
                          <a:pt x="1036034" y="255653"/>
                          <a:pt x="1036252" y="264019"/>
                        </a:cubicBezTo>
                        <a:lnTo>
                          <a:pt x="1036252" y="264019"/>
                        </a:lnTo>
                        <a:cubicBezTo>
                          <a:pt x="1036252" y="266254"/>
                          <a:pt x="1035452" y="268745"/>
                          <a:pt x="1033927" y="271683"/>
                        </a:cubicBezTo>
                        <a:lnTo>
                          <a:pt x="1033927" y="271683"/>
                        </a:lnTo>
                        <a:cubicBezTo>
                          <a:pt x="1033709" y="272066"/>
                          <a:pt x="1033636" y="272449"/>
                          <a:pt x="1033636" y="272832"/>
                        </a:cubicBezTo>
                        <a:lnTo>
                          <a:pt x="1033636" y="272832"/>
                        </a:lnTo>
                        <a:cubicBezTo>
                          <a:pt x="1033418" y="274684"/>
                          <a:pt x="1037632" y="276664"/>
                          <a:pt x="1044897" y="277878"/>
                        </a:cubicBezTo>
                        <a:lnTo>
                          <a:pt x="1044897" y="277878"/>
                        </a:lnTo>
                        <a:cubicBezTo>
                          <a:pt x="1052016" y="279091"/>
                          <a:pt x="1061751" y="279857"/>
                          <a:pt x="1071704" y="280624"/>
                        </a:cubicBezTo>
                        <a:lnTo>
                          <a:pt x="1071704" y="280624"/>
                        </a:lnTo>
                        <a:cubicBezTo>
                          <a:pt x="1091609" y="282284"/>
                          <a:pt x="1112241" y="283498"/>
                          <a:pt x="1116600" y="290267"/>
                        </a:cubicBezTo>
                        <a:lnTo>
                          <a:pt x="1116600" y="290267"/>
                        </a:lnTo>
                        <a:cubicBezTo>
                          <a:pt x="1118562" y="293652"/>
                          <a:pt x="1119724" y="294419"/>
                          <a:pt x="1120378" y="294291"/>
                        </a:cubicBezTo>
                        <a:lnTo>
                          <a:pt x="1120378" y="294291"/>
                        </a:lnTo>
                        <a:cubicBezTo>
                          <a:pt x="1121904" y="294546"/>
                          <a:pt x="1125463" y="290140"/>
                          <a:pt x="1134254" y="290140"/>
                        </a:cubicBezTo>
                        <a:lnTo>
                          <a:pt x="1134254" y="290140"/>
                        </a:lnTo>
                        <a:cubicBezTo>
                          <a:pt x="1137814" y="290140"/>
                          <a:pt x="1142245" y="290842"/>
                          <a:pt x="1147912" y="292758"/>
                        </a:cubicBezTo>
                        <a:lnTo>
                          <a:pt x="1147912" y="292758"/>
                        </a:lnTo>
                        <a:lnTo>
                          <a:pt x="1147694" y="293205"/>
                        </a:lnTo>
                        <a:lnTo>
                          <a:pt x="1147403" y="293972"/>
                        </a:lnTo>
                        <a:cubicBezTo>
                          <a:pt x="1141882" y="292120"/>
                          <a:pt x="1137668" y="291481"/>
                          <a:pt x="1134399" y="291481"/>
                        </a:cubicBezTo>
                        <a:lnTo>
                          <a:pt x="1134399" y="291481"/>
                        </a:lnTo>
                        <a:cubicBezTo>
                          <a:pt x="1126117" y="291481"/>
                          <a:pt x="1124083" y="295377"/>
                          <a:pt x="1120523" y="295632"/>
                        </a:cubicBezTo>
                        <a:lnTo>
                          <a:pt x="1120523" y="295632"/>
                        </a:lnTo>
                        <a:cubicBezTo>
                          <a:pt x="1118489" y="295568"/>
                          <a:pt x="1117181" y="294099"/>
                          <a:pt x="1115147" y="290715"/>
                        </a:cubicBezTo>
                        <a:lnTo>
                          <a:pt x="1115147" y="290715"/>
                        </a:lnTo>
                        <a:cubicBezTo>
                          <a:pt x="1112459" y="285414"/>
                          <a:pt x="1091537" y="283370"/>
                          <a:pt x="1071704" y="281965"/>
                        </a:cubicBezTo>
                        <a:lnTo>
                          <a:pt x="1071704" y="281965"/>
                        </a:lnTo>
                        <a:cubicBezTo>
                          <a:pt x="1051798" y="280113"/>
                          <a:pt x="1032837" y="279602"/>
                          <a:pt x="1031965" y="272513"/>
                        </a:cubicBezTo>
                        <a:lnTo>
                          <a:pt x="1031965" y="272513"/>
                        </a:lnTo>
                        <a:cubicBezTo>
                          <a:pt x="1031965" y="271874"/>
                          <a:pt x="1032111" y="271300"/>
                          <a:pt x="1032474" y="270661"/>
                        </a:cubicBezTo>
                        <a:lnTo>
                          <a:pt x="1032474" y="270661"/>
                        </a:lnTo>
                        <a:cubicBezTo>
                          <a:pt x="1033927" y="267915"/>
                          <a:pt x="1034653" y="265552"/>
                          <a:pt x="1034653" y="263700"/>
                        </a:cubicBezTo>
                        <a:lnTo>
                          <a:pt x="1034653" y="263700"/>
                        </a:lnTo>
                        <a:cubicBezTo>
                          <a:pt x="1034653" y="257185"/>
                          <a:pt x="1025572" y="254631"/>
                          <a:pt x="1003996" y="254631"/>
                        </a:cubicBezTo>
                        <a:lnTo>
                          <a:pt x="1003996" y="254631"/>
                        </a:lnTo>
                        <a:cubicBezTo>
                          <a:pt x="976390" y="254567"/>
                          <a:pt x="942390" y="239558"/>
                          <a:pt x="930258" y="219122"/>
                        </a:cubicBezTo>
                        <a:lnTo>
                          <a:pt x="930258" y="219122"/>
                        </a:lnTo>
                        <a:cubicBezTo>
                          <a:pt x="920233" y="202261"/>
                          <a:pt x="913041" y="201303"/>
                          <a:pt x="897712" y="201239"/>
                        </a:cubicBezTo>
                        <a:lnTo>
                          <a:pt x="897712" y="201239"/>
                        </a:lnTo>
                        <a:cubicBezTo>
                          <a:pt x="894951" y="201239"/>
                          <a:pt x="892045" y="201303"/>
                          <a:pt x="888776" y="201303"/>
                        </a:cubicBezTo>
                        <a:lnTo>
                          <a:pt x="888776" y="201303"/>
                        </a:lnTo>
                        <a:cubicBezTo>
                          <a:pt x="874319" y="201303"/>
                          <a:pt x="867418" y="193128"/>
                          <a:pt x="867418" y="180739"/>
                        </a:cubicBezTo>
                        <a:lnTo>
                          <a:pt x="867418" y="180739"/>
                        </a:lnTo>
                        <a:cubicBezTo>
                          <a:pt x="867418" y="176013"/>
                          <a:pt x="868362" y="170584"/>
                          <a:pt x="870178" y="164708"/>
                        </a:cubicBezTo>
                        <a:lnTo>
                          <a:pt x="870178" y="164708"/>
                        </a:lnTo>
                        <a:cubicBezTo>
                          <a:pt x="869016" y="164517"/>
                          <a:pt x="867781" y="164389"/>
                          <a:pt x="866546" y="164389"/>
                        </a:cubicBezTo>
                        <a:lnTo>
                          <a:pt x="866546" y="164389"/>
                        </a:lnTo>
                        <a:cubicBezTo>
                          <a:pt x="850418" y="164325"/>
                          <a:pt x="832692" y="181760"/>
                          <a:pt x="826081" y="199962"/>
                        </a:cubicBezTo>
                        <a:lnTo>
                          <a:pt x="826081" y="199962"/>
                        </a:lnTo>
                        <a:cubicBezTo>
                          <a:pt x="816854" y="224869"/>
                          <a:pt x="787795" y="227680"/>
                          <a:pt x="767672" y="232725"/>
                        </a:cubicBezTo>
                        <a:lnTo>
                          <a:pt x="767672" y="232725"/>
                        </a:lnTo>
                        <a:cubicBezTo>
                          <a:pt x="748202" y="237195"/>
                          <a:pt x="712677" y="294163"/>
                          <a:pt x="712968" y="308597"/>
                        </a:cubicBezTo>
                        <a:lnTo>
                          <a:pt x="712968" y="308597"/>
                        </a:lnTo>
                        <a:cubicBezTo>
                          <a:pt x="712968" y="316197"/>
                          <a:pt x="711515" y="322775"/>
                          <a:pt x="705412" y="327373"/>
                        </a:cubicBezTo>
                        <a:lnTo>
                          <a:pt x="705412" y="327373"/>
                        </a:lnTo>
                        <a:cubicBezTo>
                          <a:pt x="699310" y="331971"/>
                          <a:pt x="688921" y="334462"/>
                          <a:pt x="671340" y="334462"/>
                        </a:cubicBezTo>
                        <a:lnTo>
                          <a:pt x="671340" y="334462"/>
                        </a:lnTo>
                        <a:cubicBezTo>
                          <a:pt x="653178" y="334462"/>
                          <a:pt x="646785" y="320603"/>
                          <a:pt x="643153" y="307319"/>
                        </a:cubicBezTo>
                        <a:lnTo>
                          <a:pt x="643153" y="307319"/>
                        </a:lnTo>
                        <a:cubicBezTo>
                          <a:pt x="639666" y="293908"/>
                          <a:pt x="637777" y="280943"/>
                          <a:pt x="631384" y="281454"/>
                        </a:cubicBezTo>
                        <a:lnTo>
                          <a:pt x="631384" y="281454"/>
                        </a:lnTo>
                        <a:cubicBezTo>
                          <a:pt x="614530" y="281007"/>
                          <a:pt x="619034" y="252395"/>
                          <a:pt x="611987" y="246839"/>
                        </a:cubicBezTo>
                        <a:lnTo>
                          <a:pt x="611987" y="246839"/>
                        </a:lnTo>
                        <a:cubicBezTo>
                          <a:pt x="604722" y="240453"/>
                          <a:pt x="571014" y="216631"/>
                          <a:pt x="571014" y="180419"/>
                        </a:cubicBezTo>
                        <a:lnTo>
                          <a:pt x="571014" y="180419"/>
                        </a:lnTo>
                        <a:cubicBezTo>
                          <a:pt x="571014" y="144974"/>
                          <a:pt x="543843" y="142164"/>
                          <a:pt x="543335" y="128880"/>
                        </a:cubicBezTo>
                        <a:lnTo>
                          <a:pt x="543335" y="128880"/>
                        </a:lnTo>
                        <a:cubicBezTo>
                          <a:pt x="543335" y="117320"/>
                          <a:pt x="524737" y="98927"/>
                          <a:pt x="509263" y="98863"/>
                        </a:cubicBezTo>
                        <a:lnTo>
                          <a:pt x="509263" y="98863"/>
                        </a:lnTo>
                        <a:cubicBezTo>
                          <a:pt x="492190" y="98736"/>
                          <a:pt x="471994" y="77149"/>
                          <a:pt x="455213" y="72359"/>
                        </a:cubicBezTo>
                        <a:lnTo>
                          <a:pt x="455213" y="72359"/>
                        </a:lnTo>
                        <a:cubicBezTo>
                          <a:pt x="438939" y="67506"/>
                          <a:pt x="413876" y="75936"/>
                          <a:pt x="413876" y="47260"/>
                        </a:cubicBezTo>
                        <a:lnTo>
                          <a:pt x="413876" y="47260"/>
                        </a:lnTo>
                        <a:cubicBezTo>
                          <a:pt x="413876" y="32380"/>
                          <a:pt x="405013" y="15200"/>
                          <a:pt x="396876" y="2682"/>
                        </a:cubicBezTo>
                        <a:lnTo>
                          <a:pt x="396876" y="2682"/>
                        </a:lnTo>
                        <a:cubicBezTo>
                          <a:pt x="392808" y="1724"/>
                          <a:pt x="388594" y="1277"/>
                          <a:pt x="384526" y="1277"/>
                        </a:cubicBezTo>
                        <a:lnTo>
                          <a:pt x="384526" y="1277"/>
                        </a:lnTo>
                        <a:cubicBezTo>
                          <a:pt x="373483" y="1277"/>
                          <a:pt x="363385" y="4534"/>
                          <a:pt x="359753" y="9388"/>
                        </a:cubicBezTo>
                        <a:lnTo>
                          <a:pt x="359753" y="9388"/>
                        </a:lnTo>
                        <a:cubicBezTo>
                          <a:pt x="355031" y="15647"/>
                          <a:pt x="348565" y="18457"/>
                          <a:pt x="339266" y="18457"/>
                        </a:cubicBezTo>
                        <a:lnTo>
                          <a:pt x="339266" y="18457"/>
                        </a:lnTo>
                        <a:cubicBezTo>
                          <a:pt x="332074" y="18457"/>
                          <a:pt x="323066" y="16860"/>
                          <a:pt x="311515" y="14050"/>
                        </a:cubicBezTo>
                        <a:lnTo>
                          <a:pt x="311515" y="14050"/>
                        </a:lnTo>
                        <a:cubicBezTo>
                          <a:pt x="303523" y="12134"/>
                          <a:pt x="298147" y="11304"/>
                          <a:pt x="294588" y="11304"/>
                        </a:cubicBezTo>
                        <a:lnTo>
                          <a:pt x="294588" y="11304"/>
                        </a:lnTo>
                        <a:cubicBezTo>
                          <a:pt x="286524" y="11432"/>
                          <a:pt x="287250" y="14881"/>
                          <a:pt x="285361" y="20692"/>
                        </a:cubicBezTo>
                        <a:lnTo>
                          <a:pt x="285361" y="20692"/>
                        </a:lnTo>
                        <a:cubicBezTo>
                          <a:pt x="285289" y="20948"/>
                          <a:pt x="285216" y="21267"/>
                          <a:pt x="285216" y="21586"/>
                        </a:cubicBezTo>
                        <a:lnTo>
                          <a:pt x="285216" y="21586"/>
                        </a:lnTo>
                        <a:cubicBezTo>
                          <a:pt x="284926" y="27526"/>
                          <a:pt x="301417" y="38383"/>
                          <a:pt x="301562" y="50454"/>
                        </a:cubicBezTo>
                        <a:lnTo>
                          <a:pt x="301562" y="50454"/>
                        </a:lnTo>
                        <a:cubicBezTo>
                          <a:pt x="301562" y="52753"/>
                          <a:pt x="300981" y="55052"/>
                          <a:pt x="299600" y="57351"/>
                        </a:cubicBezTo>
                        <a:lnTo>
                          <a:pt x="299600" y="57351"/>
                        </a:lnTo>
                        <a:cubicBezTo>
                          <a:pt x="294806" y="65270"/>
                          <a:pt x="287468" y="68464"/>
                          <a:pt x="279913" y="68464"/>
                        </a:cubicBezTo>
                        <a:lnTo>
                          <a:pt x="279913" y="68464"/>
                        </a:lnTo>
                        <a:cubicBezTo>
                          <a:pt x="273084" y="68464"/>
                          <a:pt x="266110" y="65909"/>
                          <a:pt x="260371" y="62332"/>
                        </a:cubicBezTo>
                        <a:lnTo>
                          <a:pt x="260371" y="62332"/>
                        </a:lnTo>
                        <a:cubicBezTo>
                          <a:pt x="254050" y="58309"/>
                          <a:pt x="243661" y="55371"/>
                          <a:pt x="234435" y="55371"/>
                        </a:cubicBezTo>
                        <a:lnTo>
                          <a:pt x="234435" y="55371"/>
                        </a:lnTo>
                        <a:cubicBezTo>
                          <a:pt x="226880" y="55371"/>
                          <a:pt x="220269" y="57287"/>
                          <a:pt x="216854" y="61758"/>
                        </a:cubicBezTo>
                        <a:lnTo>
                          <a:pt x="216854" y="61758"/>
                        </a:lnTo>
                        <a:cubicBezTo>
                          <a:pt x="215038" y="64248"/>
                          <a:pt x="212496" y="65334"/>
                          <a:pt x="209807" y="65334"/>
                        </a:cubicBezTo>
                        <a:lnTo>
                          <a:pt x="209807" y="65334"/>
                        </a:lnTo>
                        <a:cubicBezTo>
                          <a:pt x="200145" y="65143"/>
                          <a:pt x="187069" y="53136"/>
                          <a:pt x="170868" y="53200"/>
                        </a:cubicBezTo>
                        <a:lnTo>
                          <a:pt x="170868" y="53200"/>
                        </a:lnTo>
                        <a:cubicBezTo>
                          <a:pt x="150309" y="53264"/>
                          <a:pt x="149510" y="65653"/>
                          <a:pt x="146894" y="73700"/>
                        </a:cubicBezTo>
                        <a:lnTo>
                          <a:pt x="146894" y="73700"/>
                        </a:lnTo>
                        <a:cubicBezTo>
                          <a:pt x="143770" y="82514"/>
                          <a:pt x="122121" y="84877"/>
                          <a:pt x="108536" y="85005"/>
                        </a:cubicBezTo>
                        <a:lnTo>
                          <a:pt x="108536" y="85005"/>
                        </a:lnTo>
                        <a:cubicBezTo>
                          <a:pt x="97639" y="84621"/>
                          <a:pt x="99455" y="96500"/>
                          <a:pt x="80421" y="96628"/>
                        </a:cubicBezTo>
                        <a:lnTo>
                          <a:pt x="80421" y="96628"/>
                        </a:lnTo>
                        <a:cubicBezTo>
                          <a:pt x="78097" y="96628"/>
                          <a:pt x="75554" y="96436"/>
                          <a:pt x="72575" y="96053"/>
                        </a:cubicBezTo>
                        <a:lnTo>
                          <a:pt x="72575" y="96053"/>
                        </a:lnTo>
                        <a:cubicBezTo>
                          <a:pt x="64511" y="94968"/>
                          <a:pt x="58700" y="94329"/>
                          <a:pt x="54559" y="94329"/>
                        </a:cubicBezTo>
                        <a:lnTo>
                          <a:pt x="54559" y="94329"/>
                        </a:lnTo>
                        <a:cubicBezTo>
                          <a:pt x="45260" y="94521"/>
                          <a:pt x="44969" y="96947"/>
                          <a:pt x="44678" y="107102"/>
                        </a:cubicBezTo>
                        <a:lnTo>
                          <a:pt x="44678" y="107102"/>
                        </a:lnTo>
                        <a:cubicBezTo>
                          <a:pt x="44678" y="116810"/>
                          <a:pt x="38068" y="121025"/>
                          <a:pt x="24482" y="121025"/>
                        </a:cubicBezTo>
                        <a:lnTo>
                          <a:pt x="24482" y="121025"/>
                        </a:lnTo>
                        <a:cubicBezTo>
                          <a:pt x="18598" y="121025"/>
                          <a:pt x="11406" y="120322"/>
                          <a:pt x="2615" y="119045"/>
                        </a:cubicBezTo>
                        <a:lnTo>
                          <a:pt x="2615" y="119045"/>
                        </a:lnTo>
                        <a:cubicBezTo>
                          <a:pt x="2397" y="147273"/>
                          <a:pt x="1961" y="209286"/>
                          <a:pt x="1961" y="234896"/>
                        </a:cubicBezTo>
                        <a:lnTo>
                          <a:pt x="1961" y="234896"/>
                        </a:lnTo>
                        <a:cubicBezTo>
                          <a:pt x="1889" y="268170"/>
                          <a:pt x="20995" y="261017"/>
                          <a:pt x="21504" y="277111"/>
                        </a:cubicBezTo>
                        <a:lnTo>
                          <a:pt x="21504" y="277111"/>
                        </a:lnTo>
                        <a:cubicBezTo>
                          <a:pt x="21431" y="291609"/>
                          <a:pt x="36542" y="300103"/>
                          <a:pt x="45696" y="308022"/>
                        </a:cubicBezTo>
                        <a:lnTo>
                          <a:pt x="45696" y="308022"/>
                        </a:lnTo>
                        <a:cubicBezTo>
                          <a:pt x="53760" y="315303"/>
                          <a:pt x="64729" y="333121"/>
                          <a:pt x="74682" y="332866"/>
                        </a:cubicBezTo>
                        <a:lnTo>
                          <a:pt x="74682" y="332866"/>
                        </a:lnTo>
                        <a:cubicBezTo>
                          <a:pt x="75772" y="332866"/>
                          <a:pt x="76934" y="332674"/>
                          <a:pt x="78024" y="332227"/>
                        </a:cubicBezTo>
                        <a:lnTo>
                          <a:pt x="78024" y="332227"/>
                        </a:lnTo>
                        <a:cubicBezTo>
                          <a:pt x="83182" y="330119"/>
                          <a:pt x="86306" y="328587"/>
                          <a:pt x="88849" y="328587"/>
                        </a:cubicBezTo>
                        <a:lnTo>
                          <a:pt x="88849" y="328587"/>
                        </a:lnTo>
                        <a:cubicBezTo>
                          <a:pt x="92844" y="328842"/>
                          <a:pt x="93135" y="332355"/>
                          <a:pt x="93207" y="340146"/>
                        </a:cubicBezTo>
                        <a:lnTo>
                          <a:pt x="93207" y="340146"/>
                        </a:lnTo>
                        <a:cubicBezTo>
                          <a:pt x="92990" y="352919"/>
                          <a:pt x="121250" y="373165"/>
                          <a:pt x="159317" y="380892"/>
                        </a:cubicBezTo>
                        <a:lnTo>
                          <a:pt x="159317" y="380892"/>
                        </a:lnTo>
                        <a:cubicBezTo>
                          <a:pt x="197966" y="388812"/>
                          <a:pt x="211261" y="411356"/>
                          <a:pt x="224918" y="423363"/>
                        </a:cubicBezTo>
                        <a:lnTo>
                          <a:pt x="224918" y="423363"/>
                        </a:lnTo>
                        <a:cubicBezTo>
                          <a:pt x="226807" y="425023"/>
                          <a:pt x="228841" y="425662"/>
                          <a:pt x="231093" y="425662"/>
                        </a:cubicBezTo>
                        <a:lnTo>
                          <a:pt x="231093" y="425662"/>
                        </a:lnTo>
                        <a:cubicBezTo>
                          <a:pt x="241482" y="425853"/>
                          <a:pt x="255721" y="410717"/>
                          <a:pt x="265529" y="410526"/>
                        </a:cubicBezTo>
                        <a:lnTo>
                          <a:pt x="265529" y="410526"/>
                        </a:lnTo>
                        <a:cubicBezTo>
                          <a:pt x="268362" y="410462"/>
                          <a:pt x="270832" y="411931"/>
                          <a:pt x="272357" y="415060"/>
                        </a:cubicBezTo>
                        <a:lnTo>
                          <a:pt x="272357" y="415060"/>
                        </a:lnTo>
                        <a:cubicBezTo>
                          <a:pt x="273302" y="416912"/>
                          <a:pt x="273738" y="418700"/>
                          <a:pt x="273738" y="420425"/>
                        </a:cubicBezTo>
                        <a:lnTo>
                          <a:pt x="273738" y="420425"/>
                        </a:lnTo>
                        <a:cubicBezTo>
                          <a:pt x="273520" y="434156"/>
                          <a:pt x="247439" y="443799"/>
                          <a:pt x="248020" y="449739"/>
                        </a:cubicBezTo>
                        <a:lnTo>
                          <a:pt x="248020" y="449739"/>
                        </a:lnTo>
                        <a:cubicBezTo>
                          <a:pt x="247875" y="458297"/>
                          <a:pt x="155249" y="638141"/>
                          <a:pt x="145005" y="658003"/>
                        </a:cubicBezTo>
                        <a:lnTo>
                          <a:pt x="145005" y="658003"/>
                        </a:lnTo>
                        <a:cubicBezTo>
                          <a:pt x="134762" y="677802"/>
                          <a:pt x="91173" y="741348"/>
                          <a:pt x="78605" y="780880"/>
                        </a:cubicBezTo>
                        <a:lnTo>
                          <a:pt x="78605" y="780880"/>
                        </a:lnTo>
                        <a:cubicBezTo>
                          <a:pt x="66546" y="818880"/>
                          <a:pt x="41918" y="824756"/>
                          <a:pt x="42281" y="836379"/>
                        </a:cubicBezTo>
                        <a:lnTo>
                          <a:pt x="42281" y="836379"/>
                        </a:lnTo>
                        <a:cubicBezTo>
                          <a:pt x="42281" y="836954"/>
                          <a:pt x="42354" y="837593"/>
                          <a:pt x="42499" y="838231"/>
                        </a:cubicBezTo>
                        <a:lnTo>
                          <a:pt x="42499" y="838231"/>
                        </a:lnTo>
                        <a:cubicBezTo>
                          <a:pt x="44824" y="851707"/>
                          <a:pt x="74392" y="859243"/>
                          <a:pt x="74755" y="874315"/>
                        </a:cubicBezTo>
                        <a:lnTo>
                          <a:pt x="74755" y="874315"/>
                        </a:lnTo>
                        <a:cubicBezTo>
                          <a:pt x="74755" y="880446"/>
                          <a:pt x="75627" y="884917"/>
                          <a:pt x="76644" y="888110"/>
                        </a:cubicBezTo>
                        <a:lnTo>
                          <a:pt x="76644" y="888110"/>
                        </a:lnTo>
                        <a:cubicBezTo>
                          <a:pt x="77588" y="887854"/>
                          <a:pt x="78678" y="887727"/>
                          <a:pt x="79768" y="887727"/>
                        </a:cubicBezTo>
                        <a:lnTo>
                          <a:pt x="79768" y="887727"/>
                        </a:lnTo>
                        <a:cubicBezTo>
                          <a:pt x="80785" y="887727"/>
                          <a:pt x="81874" y="887791"/>
                          <a:pt x="83037" y="888046"/>
                        </a:cubicBezTo>
                        <a:lnTo>
                          <a:pt x="83037" y="888046"/>
                        </a:lnTo>
                        <a:cubicBezTo>
                          <a:pt x="105049" y="892453"/>
                          <a:pt x="107592" y="939649"/>
                          <a:pt x="116309" y="951975"/>
                        </a:cubicBezTo>
                        <a:lnTo>
                          <a:pt x="116309" y="951975"/>
                        </a:lnTo>
                        <a:cubicBezTo>
                          <a:pt x="125100" y="965067"/>
                          <a:pt x="127425" y="988251"/>
                          <a:pt x="130984" y="1003003"/>
                        </a:cubicBezTo>
                        <a:lnTo>
                          <a:pt x="130984" y="1003003"/>
                        </a:lnTo>
                        <a:cubicBezTo>
                          <a:pt x="133963" y="1017182"/>
                          <a:pt x="184308" y="1031807"/>
                          <a:pt x="184889" y="1046687"/>
                        </a:cubicBezTo>
                        <a:lnTo>
                          <a:pt x="184889" y="1046687"/>
                        </a:lnTo>
                        <a:cubicBezTo>
                          <a:pt x="184889" y="1052946"/>
                          <a:pt x="190193" y="1053840"/>
                          <a:pt x="196513" y="1054862"/>
                        </a:cubicBezTo>
                        <a:lnTo>
                          <a:pt x="196513" y="1054862"/>
                        </a:lnTo>
                        <a:cubicBezTo>
                          <a:pt x="202543" y="1055692"/>
                          <a:pt x="209590" y="1056523"/>
                          <a:pt x="209662" y="1063292"/>
                        </a:cubicBezTo>
                        <a:lnTo>
                          <a:pt x="209662" y="1063292"/>
                        </a:lnTo>
                        <a:cubicBezTo>
                          <a:pt x="208572" y="1073830"/>
                          <a:pt x="250781" y="1068018"/>
                          <a:pt x="278968" y="1073894"/>
                        </a:cubicBezTo>
                        <a:lnTo>
                          <a:pt x="278968" y="1073894"/>
                        </a:lnTo>
                        <a:cubicBezTo>
                          <a:pt x="306575" y="1080089"/>
                          <a:pt x="460443" y="1083921"/>
                          <a:pt x="503305" y="1087689"/>
                        </a:cubicBezTo>
                        <a:lnTo>
                          <a:pt x="503305" y="1087689"/>
                        </a:lnTo>
                        <a:cubicBezTo>
                          <a:pt x="542608" y="1091201"/>
                          <a:pt x="813295" y="1108637"/>
                          <a:pt x="857319" y="1111511"/>
                        </a:cubicBezTo>
                        <a:lnTo>
                          <a:pt x="857319" y="1111511"/>
                        </a:lnTo>
                        <a:cubicBezTo>
                          <a:pt x="861460" y="1101484"/>
                          <a:pt x="865456" y="1092095"/>
                          <a:pt x="869088" y="1083921"/>
                        </a:cubicBezTo>
                        <a:lnTo>
                          <a:pt x="869088" y="1083921"/>
                        </a:lnTo>
                        <a:cubicBezTo>
                          <a:pt x="883909" y="1050328"/>
                          <a:pt x="953578" y="989592"/>
                          <a:pt x="963749" y="956701"/>
                        </a:cubicBezTo>
                        <a:lnTo>
                          <a:pt x="963749" y="956701"/>
                        </a:lnTo>
                        <a:cubicBezTo>
                          <a:pt x="965420" y="951336"/>
                          <a:pt x="966074" y="946930"/>
                          <a:pt x="966074" y="943162"/>
                        </a:cubicBezTo>
                        <a:lnTo>
                          <a:pt x="966074" y="943162"/>
                        </a:lnTo>
                        <a:cubicBezTo>
                          <a:pt x="966219" y="923874"/>
                          <a:pt x="947548" y="922469"/>
                          <a:pt x="947185" y="908547"/>
                        </a:cubicBezTo>
                        <a:lnTo>
                          <a:pt x="947185" y="908547"/>
                        </a:lnTo>
                        <a:cubicBezTo>
                          <a:pt x="947330" y="892389"/>
                          <a:pt x="962514" y="885555"/>
                          <a:pt x="962441" y="867162"/>
                        </a:cubicBezTo>
                        <a:lnTo>
                          <a:pt x="962441" y="867162"/>
                        </a:lnTo>
                        <a:cubicBezTo>
                          <a:pt x="962296" y="848322"/>
                          <a:pt x="965928" y="838934"/>
                          <a:pt x="994842" y="830950"/>
                        </a:cubicBezTo>
                        <a:lnTo>
                          <a:pt x="994842" y="830950"/>
                        </a:lnTo>
                        <a:cubicBezTo>
                          <a:pt x="1023030" y="823095"/>
                          <a:pt x="1035816" y="794931"/>
                          <a:pt x="1044969" y="777112"/>
                        </a:cubicBezTo>
                        <a:lnTo>
                          <a:pt x="1044969" y="777112"/>
                        </a:lnTo>
                        <a:cubicBezTo>
                          <a:pt x="1054268" y="759230"/>
                          <a:pt x="1066328" y="749650"/>
                          <a:pt x="1066255" y="732854"/>
                        </a:cubicBezTo>
                        <a:lnTo>
                          <a:pt x="1066255" y="732854"/>
                        </a:lnTo>
                        <a:cubicBezTo>
                          <a:pt x="1066546" y="725254"/>
                          <a:pt x="1053760" y="723657"/>
                          <a:pt x="1040175" y="722252"/>
                        </a:cubicBezTo>
                        <a:lnTo>
                          <a:pt x="1040175" y="722252"/>
                        </a:lnTo>
                        <a:cubicBezTo>
                          <a:pt x="1026880" y="720719"/>
                          <a:pt x="1012714" y="719314"/>
                          <a:pt x="1012496" y="709223"/>
                        </a:cubicBezTo>
                        <a:lnTo>
                          <a:pt x="1012496" y="709223"/>
                        </a:lnTo>
                        <a:cubicBezTo>
                          <a:pt x="1012641" y="698941"/>
                          <a:pt x="1027025" y="692618"/>
                          <a:pt x="1040538" y="688531"/>
                        </a:cubicBezTo>
                        <a:lnTo>
                          <a:pt x="1040538" y="688531"/>
                        </a:lnTo>
                        <a:cubicBezTo>
                          <a:pt x="1039811" y="687445"/>
                          <a:pt x="1039375" y="686232"/>
                          <a:pt x="1039375" y="685019"/>
                        </a:cubicBezTo>
                        <a:lnTo>
                          <a:pt x="1039375" y="685019"/>
                        </a:lnTo>
                        <a:cubicBezTo>
                          <a:pt x="1039957" y="680037"/>
                          <a:pt x="1058119" y="672373"/>
                          <a:pt x="1078823" y="661261"/>
                        </a:cubicBezTo>
                        <a:lnTo>
                          <a:pt x="1078823" y="661261"/>
                        </a:lnTo>
                        <a:cubicBezTo>
                          <a:pt x="1099455" y="650403"/>
                          <a:pt x="1122485" y="637120"/>
                          <a:pt x="1131711" y="623899"/>
                        </a:cubicBezTo>
                        <a:lnTo>
                          <a:pt x="1131711" y="623899"/>
                        </a:lnTo>
                        <a:cubicBezTo>
                          <a:pt x="1150672" y="597012"/>
                          <a:pt x="1169561" y="573957"/>
                          <a:pt x="1181112" y="547261"/>
                        </a:cubicBezTo>
                        <a:lnTo>
                          <a:pt x="1181112" y="547261"/>
                        </a:lnTo>
                        <a:cubicBezTo>
                          <a:pt x="1192953" y="520055"/>
                          <a:pt x="1222085" y="507218"/>
                          <a:pt x="1221940" y="480969"/>
                        </a:cubicBezTo>
                        <a:lnTo>
                          <a:pt x="1221940" y="480969"/>
                        </a:lnTo>
                        <a:cubicBezTo>
                          <a:pt x="1222085" y="453635"/>
                          <a:pt x="1247222" y="441053"/>
                          <a:pt x="1247004" y="424001"/>
                        </a:cubicBezTo>
                        <a:lnTo>
                          <a:pt x="1247004" y="424001"/>
                        </a:lnTo>
                        <a:cubicBezTo>
                          <a:pt x="1247076" y="408674"/>
                          <a:pt x="1266401" y="378018"/>
                          <a:pt x="1266401" y="339061"/>
                        </a:cubicBezTo>
                        <a:lnTo>
                          <a:pt x="1266401" y="339061"/>
                        </a:lnTo>
                        <a:cubicBezTo>
                          <a:pt x="1266401" y="338869"/>
                          <a:pt x="1266401" y="338613"/>
                          <a:pt x="1266401" y="338422"/>
                        </a:cubicBezTo>
                        <a:lnTo>
                          <a:pt x="1266401" y="338422"/>
                        </a:lnTo>
                        <a:cubicBezTo>
                          <a:pt x="1239230" y="326415"/>
                          <a:pt x="1173411" y="302338"/>
                          <a:pt x="1147621" y="293780"/>
                        </a:cubicBezTo>
                        <a:lnTo>
                          <a:pt x="1147621" y="293780"/>
                        </a:lnTo>
                        <a:lnTo>
                          <a:pt x="1147912" y="293014"/>
                        </a:lnTo>
                        <a:lnTo>
                          <a:pt x="1148202" y="292247"/>
                        </a:lnTo>
                        <a:cubicBezTo>
                          <a:pt x="1174210" y="300933"/>
                          <a:pt x="1240683" y="325202"/>
                          <a:pt x="1267636" y="337208"/>
                        </a:cubicBezTo>
                        <a:lnTo>
                          <a:pt x="1267636" y="337208"/>
                        </a:lnTo>
                        <a:lnTo>
                          <a:pt x="1268144" y="337975"/>
                        </a:lnTo>
                        <a:cubicBezTo>
                          <a:pt x="1268144" y="338358"/>
                          <a:pt x="1268144" y="338741"/>
                          <a:pt x="1268144" y="339124"/>
                        </a:cubicBezTo>
                        <a:lnTo>
                          <a:pt x="1268144" y="339124"/>
                        </a:lnTo>
                        <a:cubicBezTo>
                          <a:pt x="1268144" y="378465"/>
                          <a:pt x="1248674" y="409632"/>
                          <a:pt x="1248747" y="424065"/>
                        </a:cubicBezTo>
                        <a:lnTo>
                          <a:pt x="1248747" y="424065"/>
                        </a:lnTo>
                        <a:cubicBezTo>
                          <a:pt x="1248529" y="442458"/>
                          <a:pt x="1223611" y="454593"/>
                          <a:pt x="1223683" y="481033"/>
                        </a:cubicBezTo>
                        <a:lnTo>
                          <a:pt x="1223683" y="481033"/>
                        </a:lnTo>
                        <a:cubicBezTo>
                          <a:pt x="1223538" y="508495"/>
                          <a:pt x="1194043" y="521396"/>
                          <a:pt x="1182710" y="547900"/>
                        </a:cubicBezTo>
                        <a:lnTo>
                          <a:pt x="1182710" y="547900"/>
                        </a:lnTo>
                        <a:cubicBezTo>
                          <a:pt x="1171086" y="574915"/>
                          <a:pt x="1152053" y="598034"/>
                          <a:pt x="1133164" y="624794"/>
                        </a:cubicBezTo>
                        <a:lnTo>
                          <a:pt x="1133164" y="624794"/>
                        </a:lnTo>
                        <a:cubicBezTo>
                          <a:pt x="1123502" y="638461"/>
                          <a:pt x="1100327" y="651745"/>
                          <a:pt x="1079622" y="662666"/>
                        </a:cubicBezTo>
                        <a:lnTo>
                          <a:pt x="1079622" y="662666"/>
                        </a:lnTo>
                        <a:cubicBezTo>
                          <a:pt x="1058990" y="673267"/>
                          <a:pt x="1040465" y="682592"/>
                          <a:pt x="1041046" y="685082"/>
                        </a:cubicBezTo>
                        <a:lnTo>
                          <a:pt x="1041046" y="685082"/>
                        </a:lnTo>
                        <a:cubicBezTo>
                          <a:pt x="1041046" y="686168"/>
                          <a:pt x="1041555" y="687381"/>
                          <a:pt x="1042499" y="688531"/>
                        </a:cubicBezTo>
                        <a:lnTo>
                          <a:pt x="1042499" y="688531"/>
                        </a:lnTo>
                        <a:cubicBezTo>
                          <a:pt x="1042645" y="688723"/>
                          <a:pt x="1042717" y="688978"/>
                          <a:pt x="1042645" y="689234"/>
                        </a:cubicBezTo>
                        <a:lnTo>
                          <a:pt x="1042645" y="689234"/>
                        </a:lnTo>
                        <a:cubicBezTo>
                          <a:pt x="1042572" y="689489"/>
                          <a:pt x="1042354" y="689681"/>
                          <a:pt x="1042063" y="689744"/>
                        </a:cubicBezTo>
                        <a:lnTo>
                          <a:pt x="1042063" y="689744"/>
                        </a:lnTo>
                        <a:cubicBezTo>
                          <a:pt x="1028260" y="693640"/>
                          <a:pt x="1013949" y="700282"/>
                          <a:pt x="1014167" y="709223"/>
                        </a:cubicBezTo>
                        <a:lnTo>
                          <a:pt x="1014167" y="709223"/>
                        </a:lnTo>
                        <a:cubicBezTo>
                          <a:pt x="1013949" y="717398"/>
                          <a:pt x="1026662" y="719186"/>
                          <a:pt x="1040247" y="720655"/>
                        </a:cubicBezTo>
                        <a:lnTo>
                          <a:pt x="1040247" y="720655"/>
                        </a:lnTo>
                        <a:cubicBezTo>
                          <a:pt x="1053542" y="722188"/>
                          <a:pt x="1067636" y="723274"/>
                          <a:pt x="1067926" y="732854"/>
                        </a:cubicBezTo>
                        <a:lnTo>
                          <a:pt x="1067926" y="732854"/>
                        </a:lnTo>
                        <a:cubicBezTo>
                          <a:pt x="1067854" y="750416"/>
                          <a:pt x="1055503" y="760188"/>
                          <a:pt x="1046422" y="777751"/>
                        </a:cubicBezTo>
                        <a:lnTo>
                          <a:pt x="1046422" y="777751"/>
                        </a:lnTo>
                        <a:cubicBezTo>
                          <a:pt x="1037269" y="795441"/>
                          <a:pt x="1024410" y="824181"/>
                          <a:pt x="995205" y="832419"/>
                        </a:cubicBezTo>
                        <a:lnTo>
                          <a:pt x="995205" y="832419"/>
                        </a:lnTo>
                        <a:cubicBezTo>
                          <a:pt x="966655" y="840594"/>
                          <a:pt x="964257" y="848322"/>
                          <a:pt x="964039" y="867098"/>
                        </a:cubicBezTo>
                        <a:lnTo>
                          <a:pt x="964039" y="867098"/>
                        </a:lnTo>
                        <a:cubicBezTo>
                          <a:pt x="963894" y="886386"/>
                          <a:pt x="948638" y="893411"/>
                          <a:pt x="948783" y="908483"/>
                        </a:cubicBezTo>
                        <a:lnTo>
                          <a:pt x="948783" y="908483"/>
                        </a:lnTo>
                        <a:cubicBezTo>
                          <a:pt x="948420" y="920617"/>
                          <a:pt x="967454" y="922725"/>
                          <a:pt x="967672" y="943098"/>
                        </a:cubicBezTo>
                        <a:lnTo>
                          <a:pt x="967672" y="943098"/>
                        </a:lnTo>
                        <a:cubicBezTo>
                          <a:pt x="967672" y="946994"/>
                          <a:pt x="966945" y="951592"/>
                          <a:pt x="965275" y="957020"/>
                        </a:cubicBezTo>
                        <a:lnTo>
                          <a:pt x="965275" y="957020"/>
                        </a:lnTo>
                        <a:cubicBezTo>
                          <a:pt x="954668" y="990741"/>
                          <a:pt x="885071" y="1051349"/>
                          <a:pt x="870541" y="1084368"/>
                        </a:cubicBezTo>
                        <a:lnTo>
                          <a:pt x="870541" y="1084368"/>
                        </a:lnTo>
                        <a:cubicBezTo>
                          <a:pt x="866836" y="1092734"/>
                          <a:pt x="862768" y="1102250"/>
                          <a:pt x="858555" y="1112468"/>
                        </a:cubicBezTo>
                        <a:lnTo>
                          <a:pt x="858555" y="1112468"/>
                        </a:lnTo>
                        <a:cubicBezTo>
                          <a:pt x="858264" y="1112916"/>
                          <a:pt x="857901" y="1113171"/>
                          <a:pt x="857465" y="1113171"/>
                        </a:cubicBezTo>
                        <a:lnTo>
                          <a:pt x="857465" y="1113171"/>
                        </a:lnTo>
                        <a:cubicBezTo>
                          <a:pt x="857465" y="1113171"/>
                          <a:pt x="857465" y="1113171"/>
                          <a:pt x="857465" y="1113171"/>
                        </a:cubicBezTo>
                        <a:lnTo>
                          <a:pt x="857465" y="111317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6" name="Gráfico 53">
                  <a:extLst>
                    <a:ext uri="{FF2B5EF4-FFF2-40B4-BE49-F238E27FC236}">
                      <a16:creationId xmlns:a16="http://schemas.microsoft.com/office/drawing/2014/main" id="{52BE96C7-FA58-C921-906F-287F80A66439}"/>
                    </a:ext>
                  </a:extLst>
                </xdr:cNvPr>
                <xdr:cNvGrpSpPr/>
              </xdr:nvGrpSpPr>
              <xdr:grpSpPr>
                <a:xfrm>
                  <a:off x="10341719" y="6877865"/>
                  <a:ext cx="1738830" cy="1080791"/>
                  <a:chOff x="10341719" y="6877865"/>
                  <a:chExt cx="1738830" cy="1080791"/>
                </a:xfrm>
                <a:solidFill>
                  <a:srgbClr val="DADADA"/>
                </a:solidFill>
              </xdr:grpSpPr>
              <xdr:sp macro="" textlink="">
                <xdr:nvSpPr>
                  <xdr:cNvPr id="83" name="Freeform: Shape 82">
                    <a:extLst>
                      <a:ext uri="{FF2B5EF4-FFF2-40B4-BE49-F238E27FC236}">
                        <a16:creationId xmlns:a16="http://schemas.microsoft.com/office/drawing/2014/main" id="{4CD3F2A4-EF8B-DD10-31EA-F38BCADE24BF}"/>
                      </a:ext>
                    </a:extLst>
                  </xdr:cNvPr>
                  <xdr:cNvSpPr/>
                </xdr:nvSpPr>
                <xdr:spPr>
                  <a:xfrm>
                    <a:off x="10342782" y="6878631"/>
                    <a:ext cx="1736746" cy="1079130"/>
                  </a:xfrm>
                  <a:custGeom>
                    <a:avLst/>
                    <a:gdLst>
                      <a:gd name="connsiteX0" fmla="*/ 1735443 w 1736746"/>
                      <a:gd name="connsiteY0" fmla="*/ 385363 h 1079130"/>
                      <a:gd name="connsiteX1" fmla="*/ 1688222 w 1736746"/>
                      <a:gd name="connsiteY1" fmla="*/ 393985 h 1079130"/>
                      <a:gd name="connsiteX2" fmla="*/ 1623056 w 1736746"/>
                      <a:gd name="connsiteY2" fmla="*/ 351706 h 1079130"/>
                      <a:gd name="connsiteX3" fmla="*/ 1556293 w 1736746"/>
                      <a:gd name="connsiteY3" fmla="*/ 310193 h 1079130"/>
                      <a:gd name="connsiteX4" fmla="*/ 1542417 w 1736746"/>
                      <a:gd name="connsiteY4" fmla="*/ 303041 h 1079130"/>
                      <a:gd name="connsiteX5" fmla="*/ 1509072 w 1736746"/>
                      <a:gd name="connsiteY5" fmla="*/ 278708 h 1079130"/>
                      <a:gd name="connsiteX6" fmla="*/ 1484662 w 1736746"/>
                      <a:gd name="connsiteY6" fmla="*/ 247222 h 1079130"/>
                      <a:gd name="connsiteX7" fmla="*/ 1465120 w 1736746"/>
                      <a:gd name="connsiteY7" fmla="*/ 205007 h 1079130"/>
                      <a:gd name="connsiteX8" fmla="*/ 1465192 w 1736746"/>
                      <a:gd name="connsiteY8" fmla="*/ 173650 h 1079130"/>
                      <a:gd name="connsiteX9" fmla="*/ 1356729 w 1736746"/>
                      <a:gd name="connsiteY9" fmla="*/ 174927 h 1079130"/>
                      <a:gd name="connsiteX10" fmla="*/ 1316845 w 1736746"/>
                      <a:gd name="connsiteY10" fmla="*/ 237898 h 1079130"/>
                      <a:gd name="connsiteX11" fmla="*/ 1325781 w 1736746"/>
                      <a:gd name="connsiteY11" fmla="*/ 263700 h 1079130"/>
                      <a:gd name="connsiteX12" fmla="*/ 1281756 w 1736746"/>
                      <a:gd name="connsiteY12" fmla="*/ 267276 h 1079130"/>
                      <a:gd name="connsiteX13" fmla="*/ 1227197 w 1736746"/>
                      <a:gd name="connsiteY13" fmla="*/ 250096 h 1079130"/>
                      <a:gd name="connsiteX14" fmla="*/ 1201988 w 1736746"/>
                      <a:gd name="connsiteY14" fmla="*/ 320284 h 1079130"/>
                      <a:gd name="connsiteX15" fmla="*/ 1178378 w 1736746"/>
                      <a:gd name="connsiteY15" fmla="*/ 322456 h 1079130"/>
                      <a:gd name="connsiteX16" fmla="*/ 1143361 w 1736746"/>
                      <a:gd name="connsiteY16" fmla="*/ 290970 h 1079130"/>
                      <a:gd name="connsiteX17" fmla="*/ 1127887 w 1736746"/>
                      <a:gd name="connsiteY17" fmla="*/ 254439 h 1079130"/>
                      <a:gd name="connsiteX18" fmla="*/ 1114883 w 1736746"/>
                      <a:gd name="connsiteY18" fmla="*/ 185018 h 1079130"/>
                      <a:gd name="connsiteX19" fmla="*/ 1104277 w 1736746"/>
                      <a:gd name="connsiteY19" fmla="*/ 90497 h 1079130"/>
                      <a:gd name="connsiteX20" fmla="*/ 1091200 w 1736746"/>
                      <a:gd name="connsiteY20" fmla="*/ 40363 h 1079130"/>
                      <a:gd name="connsiteX21" fmla="*/ 1055385 w 1736746"/>
                      <a:gd name="connsiteY21" fmla="*/ 10282 h 1079130"/>
                      <a:gd name="connsiteX22" fmla="*/ 1025163 w 1736746"/>
                      <a:gd name="connsiteY22" fmla="*/ 0 h 1079130"/>
                      <a:gd name="connsiteX23" fmla="*/ 1025236 w 1736746"/>
                      <a:gd name="connsiteY23" fmla="*/ 4534 h 1079130"/>
                      <a:gd name="connsiteX24" fmla="*/ 997920 w 1736746"/>
                      <a:gd name="connsiteY24" fmla="*/ 17435 h 1079130"/>
                      <a:gd name="connsiteX25" fmla="*/ 973510 w 1736746"/>
                      <a:gd name="connsiteY25" fmla="*/ 21395 h 1079130"/>
                      <a:gd name="connsiteX26" fmla="*/ 955566 w 1736746"/>
                      <a:gd name="connsiteY26" fmla="*/ 51795 h 1079130"/>
                      <a:gd name="connsiteX27" fmla="*/ 932392 w 1736746"/>
                      <a:gd name="connsiteY27" fmla="*/ 72168 h 1079130"/>
                      <a:gd name="connsiteX28" fmla="*/ 918952 w 1736746"/>
                      <a:gd name="connsiteY28" fmla="*/ 71465 h 1079130"/>
                      <a:gd name="connsiteX29" fmla="*/ 885170 w 1736746"/>
                      <a:gd name="connsiteY29" fmla="*/ 87942 h 1079130"/>
                      <a:gd name="connsiteX30" fmla="*/ 860325 w 1736746"/>
                      <a:gd name="connsiteY30" fmla="*/ 97650 h 1079130"/>
                      <a:gd name="connsiteX31" fmla="*/ 838748 w 1736746"/>
                      <a:gd name="connsiteY31" fmla="*/ 120578 h 1079130"/>
                      <a:gd name="connsiteX32" fmla="*/ 811069 w 1736746"/>
                      <a:gd name="connsiteY32" fmla="*/ 138843 h 1079130"/>
                      <a:gd name="connsiteX33" fmla="*/ 800100 w 1736746"/>
                      <a:gd name="connsiteY33" fmla="*/ 113041 h 1079130"/>
                      <a:gd name="connsiteX34" fmla="*/ 756947 w 1736746"/>
                      <a:gd name="connsiteY34" fmla="*/ 130604 h 1079130"/>
                      <a:gd name="connsiteX35" fmla="*/ 704785 w 1736746"/>
                      <a:gd name="connsiteY35" fmla="*/ 117384 h 1079130"/>
                      <a:gd name="connsiteX36" fmla="*/ 664902 w 1736746"/>
                      <a:gd name="connsiteY36" fmla="*/ 95159 h 1079130"/>
                      <a:gd name="connsiteX37" fmla="*/ 652261 w 1736746"/>
                      <a:gd name="connsiteY37" fmla="*/ 65781 h 1079130"/>
                      <a:gd name="connsiteX38" fmla="*/ 639257 w 1736746"/>
                      <a:gd name="connsiteY38" fmla="*/ 31741 h 1079130"/>
                      <a:gd name="connsiteX39" fmla="*/ 624219 w 1736746"/>
                      <a:gd name="connsiteY39" fmla="*/ 3832 h 1079130"/>
                      <a:gd name="connsiteX40" fmla="*/ 596903 w 1736746"/>
                      <a:gd name="connsiteY40" fmla="*/ 20628 h 1079130"/>
                      <a:gd name="connsiteX41" fmla="*/ 575326 w 1736746"/>
                      <a:gd name="connsiteY41" fmla="*/ 33146 h 1079130"/>
                      <a:gd name="connsiteX42" fmla="*/ 543579 w 1736746"/>
                      <a:gd name="connsiteY42" fmla="*/ 29570 h 1079130"/>
                      <a:gd name="connsiteX43" fmla="*/ 555421 w 1736746"/>
                      <a:gd name="connsiteY43" fmla="*/ 45280 h 1079130"/>
                      <a:gd name="connsiteX44" fmla="*/ 419787 w 1736746"/>
                      <a:gd name="connsiteY44" fmla="*/ 44195 h 1079130"/>
                      <a:gd name="connsiteX45" fmla="*/ 385207 w 1736746"/>
                      <a:gd name="connsiteY45" fmla="*/ 72806 h 1079130"/>
                      <a:gd name="connsiteX46" fmla="*/ 423492 w 1736746"/>
                      <a:gd name="connsiteY46" fmla="*/ 96820 h 1079130"/>
                      <a:gd name="connsiteX47" fmla="*/ 457709 w 1736746"/>
                      <a:gd name="connsiteY47" fmla="*/ 140504 h 1079130"/>
                      <a:gd name="connsiteX48" fmla="*/ 420659 w 1736746"/>
                      <a:gd name="connsiteY48" fmla="*/ 142292 h 1079130"/>
                      <a:gd name="connsiteX49" fmla="*/ 380339 w 1736746"/>
                      <a:gd name="connsiteY49" fmla="*/ 150914 h 1079130"/>
                      <a:gd name="connsiteX50" fmla="*/ 365301 w 1736746"/>
                      <a:gd name="connsiteY50" fmla="*/ 204624 h 1079130"/>
                      <a:gd name="connsiteX51" fmla="*/ 397847 w 1736746"/>
                      <a:gd name="connsiteY51" fmla="*/ 236110 h 1079130"/>
                      <a:gd name="connsiteX52" fmla="*/ 410052 w 1736746"/>
                      <a:gd name="connsiteY52" fmla="*/ 253290 h 1079130"/>
                      <a:gd name="connsiteX53" fmla="*/ 430830 w 1736746"/>
                      <a:gd name="connsiteY53" fmla="*/ 301636 h 1079130"/>
                      <a:gd name="connsiteX54" fmla="*/ 390074 w 1736746"/>
                      <a:gd name="connsiteY54" fmla="*/ 523567 h 1079130"/>
                      <a:gd name="connsiteX55" fmla="*/ 369297 w 1736746"/>
                      <a:gd name="connsiteY55" fmla="*/ 590881 h 1079130"/>
                      <a:gd name="connsiteX56" fmla="*/ 321204 w 1736746"/>
                      <a:gd name="connsiteY56" fmla="*/ 576575 h 1079130"/>
                      <a:gd name="connsiteX57" fmla="*/ 286187 w 1736746"/>
                      <a:gd name="connsiteY57" fmla="*/ 588007 h 1079130"/>
                      <a:gd name="connsiteX58" fmla="*/ 199010 w 1736746"/>
                      <a:gd name="connsiteY58" fmla="*/ 606592 h 1079130"/>
                      <a:gd name="connsiteX59" fmla="*/ 96358 w 1736746"/>
                      <a:gd name="connsiteY59" fmla="*/ 656024 h 1079130"/>
                      <a:gd name="connsiteX60" fmla="*/ 67008 w 1736746"/>
                      <a:gd name="connsiteY60" fmla="*/ 720080 h 1079130"/>
                      <a:gd name="connsiteX61" fmla="*/ 60107 w 1736746"/>
                      <a:gd name="connsiteY61" fmla="*/ 765872 h 1079130"/>
                      <a:gd name="connsiteX62" fmla="*/ 35697 w 1736746"/>
                      <a:gd name="connsiteY62" fmla="*/ 795250 h 1079130"/>
                      <a:gd name="connsiteX63" fmla="*/ 245 w 1736746"/>
                      <a:gd name="connsiteY63" fmla="*/ 840722 h 1079130"/>
                      <a:gd name="connsiteX64" fmla="*/ 390 w 1736746"/>
                      <a:gd name="connsiteY64" fmla="*/ 842829 h 1079130"/>
                      <a:gd name="connsiteX65" fmla="*/ 340310 w 1736746"/>
                      <a:gd name="connsiteY65" fmla="*/ 932369 h 1079130"/>
                      <a:gd name="connsiteX66" fmla="*/ 681538 w 1736746"/>
                      <a:gd name="connsiteY66" fmla="*/ 1079131 h 1079130"/>
                      <a:gd name="connsiteX67" fmla="*/ 719024 w 1736746"/>
                      <a:gd name="connsiteY67" fmla="*/ 1051924 h 1079130"/>
                      <a:gd name="connsiteX68" fmla="*/ 769515 w 1736746"/>
                      <a:gd name="connsiteY68" fmla="*/ 1044069 h 1079130"/>
                      <a:gd name="connsiteX69" fmla="*/ 802933 w 1736746"/>
                      <a:gd name="connsiteY69" fmla="*/ 1043366 h 1079130"/>
                      <a:gd name="connsiteX70" fmla="*/ 842817 w 1736746"/>
                      <a:gd name="connsiteY70" fmla="*/ 1036916 h 1079130"/>
                      <a:gd name="connsiteX71" fmla="*/ 869696 w 1736746"/>
                      <a:gd name="connsiteY71" fmla="*/ 1009709 h 1079130"/>
                      <a:gd name="connsiteX72" fmla="*/ 945396 w 1736746"/>
                      <a:gd name="connsiteY72" fmla="*/ 991827 h 1079130"/>
                      <a:gd name="connsiteX73" fmla="*/ 966972 w 1736746"/>
                      <a:gd name="connsiteY73" fmla="*/ 957851 h 1079130"/>
                      <a:gd name="connsiteX74" fmla="*/ 983245 w 1736746"/>
                      <a:gd name="connsiteY74" fmla="*/ 930644 h 1079130"/>
                      <a:gd name="connsiteX75" fmla="*/ 1049646 w 1736746"/>
                      <a:gd name="connsiteY75" fmla="*/ 911676 h 1079130"/>
                      <a:gd name="connsiteX76" fmla="*/ 1143289 w 1736746"/>
                      <a:gd name="connsiteY76" fmla="*/ 976819 h 1079130"/>
                      <a:gd name="connsiteX77" fmla="*/ 1188040 w 1736746"/>
                      <a:gd name="connsiteY77" fmla="*/ 979693 h 1079130"/>
                      <a:gd name="connsiteX78" fmla="*/ 1213104 w 1736746"/>
                      <a:gd name="connsiteY78" fmla="*/ 989400 h 1079130"/>
                      <a:gd name="connsiteX79" fmla="*/ 1223565 w 1736746"/>
                      <a:gd name="connsiteY79" fmla="*/ 987804 h 1079130"/>
                      <a:gd name="connsiteX80" fmla="*/ 1511687 w 1736746"/>
                      <a:gd name="connsiteY80" fmla="*/ 983652 h 1079130"/>
                      <a:gd name="connsiteX81" fmla="*/ 1519969 w 1736746"/>
                      <a:gd name="connsiteY81" fmla="*/ 949421 h 1079130"/>
                      <a:gd name="connsiteX82" fmla="*/ 1519606 w 1736746"/>
                      <a:gd name="connsiteY82" fmla="*/ 916913 h 1079130"/>
                      <a:gd name="connsiteX83" fmla="*/ 1525490 w 1736746"/>
                      <a:gd name="connsiteY83" fmla="*/ 893411 h 1079130"/>
                      <a:gd name="connsiteX84" fmla="*/ 1539874 w 1736746"/>
                      <a:gd name="connsiteY84" fmla="*/ 859115 h 1079130"/>
                      <a:gd name="connsiteX85" fmla="*/ 1537695 w 1736746"/>
                      <a:gd name="connsiteY85" fmla="*/ 844362 h 1079130"/>
                      <a:gd name="connsiteX86" fmla="*/ 1505439 w 1736746"/>
                      <a:gd name="connsiteY86" fmla="*/ 808406 h 1079130"/>
                      <a:gd name="connsiteX87" fmla="*/ 1541618 w 1736746"/>
                      <a:gd name="connsiteY87" fmla="*/ 750672 h 1079130"/>
                      <a:gd name="connsiteX88" fmla="*/ 1608091 w 1736746"/>
                      <a:gd name="connsiteY88" fmla="*/ 627667 h 1079130"/>
                      <a:gd name="connsiteX89" fmla="*/ 1711033 w 1736746"/>
                      <a:gd name="connsiteY89" fmla="*/ 419722 h 1079130"/>
                      <a:gd name="connsiteX90" fmla="*/ 1735443 w 1736746"/>
                      <a:gd name="connsiteY90" fmla="*/ 385363 h 10791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1736746" h="1079130">
                        <a:moveTo>
                          <a:pt x="1735443" y="385363"/>
                        </a:moveTo>
                        <a:cubicBezTo>
                          <a:pt x="1727306" y="369588"/>
                          <a:pt x="1702025" y="406119"/>
                          <a:pt x="1688222" y="393985"/>
                        </a:cubicBezTo>
                        <a:cubicBezTo>
                          <a:pt x="1674346" y="381786"/>
                          <a:pt x="1661342" y="359625"/>
                          <a:pt x="1623056" y="351706"/>
                        </a:cubicBezTo>
                        <a:cubicBezTo>
                          <a:pt x="1584771" y="343850"/>
                          <a:pt x="1556293" y="323797"/>
                          <a:pt x="1556293" y="310193"/>
                        </a:cubicBezTo>
                        <a:cubicBezTo>
                          <a:pt x="1556293" y="296590"/>
                          <a:pt x="1554622" y="297995"/>
                          <a:pt x="1542417" y="303041"/>
                        </a:cubicBezTo>
                        <a:cubicBezTo>
                          <a:pt x="1530212" y="308086"/>
                          <a:pt x="1518007" y="286563"/>
                          <a:pt x="1509072" y="278708"/>
                        </a:cubicBezTo>
                        <a:cubicBezTo>
                          <a:pt x="1500136" y="270852"/>
                          <a:pt x="1484662" y="262231"/>
                          <a:pt x="1484662" y="247222"/>
                        </a:cubicBezTo>
                        <a:cubicBezTo>
                          <a:pt x="1484662" y="232214"/>
                          <a:pt x="1465120" y="238601"/>
                          <a:pt x="1465120" y="205007"/>
                        </a:cubicBezTo>
                        <a:cubicBezTo>
                          <a:pt x="1465120" y="197216"/>
                          <a:pt x="1465192" y="186103"/>
                          <a:pt x="1465192" y="173650"/>
                        </a:cubicBezTo>
                        <a:lnTo>
                          <a:pt x="1356729" y="174927"/>
                        </a:lnTo>
                        <a:cubicBezTo>
                          <a:pt x="1356729" y="174927"/>
                          <a:pt x="1316845" y="217908"/>
                          <a:pt x="1316845" y="237898"/>
                        </a:cubicBezTo>
                        <a:cubicBezTo>
                          <a:pt x="1316845" y="257952"/>
                          <a:pt x="1329849" y="252970"/>
                          <a:pt x="1325781" y="263700"/>
                        </a:cubicBezTo>
                        <a:cubicBezTo>
                          <a:pt x="1321712" y="274429"/>
                          <a:pt x="1286696" y="277303"/>
                          <a:pt x="1281756" y="267276"/>
                        </a:cubicBezTo>
                        <a:cubicBezTo>
                          <a:pt x="1276889" y="257249"/>
                          <a:pt x="1257346" y="236493"/>
                          <a:pt x="1227197" y="250096"/>
                        </a:cubicBezTo>
                        <a:cubicBezTo>
                          <a:pt x="1197048" y="263700"/>
                          <a:pt x="1201988" y="307383"/>
                          <a:pt x="1201988" y="320284"/>
                        </a:cubicBezTo>
                        <a:cubicBezTo>
                          <a:pt x="1201988" y="333185"/>
                          <a:pt x="1194651" y="322456"/>
                          <a:pt x="1178378" y="322456"/>
                        </a:cubicBezTo>
                        <a:cubicBezTo>
                          <a:pt x="1162105" y="322456"/>
                          <a:pt x="1162904" y="308150"/>
                          <a:pt x="1143361" y="290970"/>
                        </a:cubicBezTo>
                        <a:cubicBezTo>
                          <a:pt x="1123819" y="273790"/>
                          <a:pt x="1111542" y="268809"/>
                          <a:pt x="1127887" y="254439"/>
                        </a:cubicBezTo>
                        <a:cubicBezTo>
                          <a:pt x="1144161" y="240133"/>
                          <a:pt x="1124618" y="207881"/>
                          <a:pt x="1114883" y="185018"/>
                        </a:cubicBezTo>
                        <a:cubicBezTo>
                          <a:pt x="1105076" y="162090"/>
                          <a:pt x="1118952" y="120578"/>
                          <a:pt x="1104277" y="90497"/>
                        </a:cubicBezTo>
                        <a:cubicBezTo>
                          <a:pt x="1089602" y="60417"/>
                          <a:pt x="1091200" y="64695"/>
                          <a:pt x="1091200" y="40363"/>
                        </a:cubicBezTo>
                        <a:cubicBezTo>
                          <a:pt x="1091200" y="16030"/>
                          <a:pt x="1065919" y="10282"/>
                          <a:pt x="1055385" y="10282"/>
                        </a:cubicBezTo>
                        <a:cubicBezTo>
                          <a:pt x="1046376" y="10282"/>
                          <a:pt x="1046158" y="4087"/>
                          <a:pt x="1025163" y="0"/>
                        </a:cubicBezTo>
                        <a:cubicBezTo>
                          <a:pt x="1025236" y="1597"/>
                          <a:pt x="1025236" y="3129"/>
                          <a:pt x="1025236" y="4534"/>
                        </a:cubicBezTo>
                        <a:cubicBezTo>
                          <a:pt x="1025236" y="17052"/>
                          <a:pt x="999954" y="10282"/>
                          <a:pt x="997920" y="17435"/>
                        </a:cubicBezTo>
                        <a:cubicBezTo>
                          <a:pt x="995886" y="24588"/>
                          <a:pt x="988548" y="23183"/>
                          <a:pt x="973510" y="21395"/>
                        </a:cubicBezTo>
                        <a:cubicBezTo>
                          <a:pt x="958472" y="19607"/>
                          <a:pt x="955566" y="37872"/>
                          <a:pt x="955566" y="51795"/>
                        </a:cubicBezTo>
                        <a:cubicBezTo>
                          <a:pt x="955566" y="65781"/>
                          <a:pt x="936460" y="62205"/>
                          <a:pt x="932392" y="72168"/>
                        </a:cubicBezTo>
                        <a:cubicBezTo>
                          <a:pt x="928323" y="82195"/>
                          <a:pt x="927887" y="76127"/>
                          <a:pt x="918952" y="71465"/>
                        </a:cubicBezTo>
                        <a:cubicBezTo>
                          <a:pt x="910016" y="66803"/>
                          <a:pt x="899845" y="86154"/>
                          <a:pt x="885170" y="87942"/>
                        </a:cubicBezTo>
                        <a:cubicBezTo>
                          <a:pt x="870495" y="89731"/>
                          <a:pt x="875000" y="94776"/>
                          <a:pt x="860325" y="97650"/>
                        </a:cubicBezTo>
                        <a:cubicBezTo>
                          <a:pt x="845650" y="100524"/>
                          <a:pt x="854658" y="118789"/>
                          <a:pt x="838748" y="120578"/>
                        </a:cubicBezTo>
                        <a:cubicBezTo>
                          <a:pt x="822838" y="122366"/>
                          <a:pt x="831847" y="138843"/>
                          <a:pt x="811069" y="138843"/>
                        </a:cubicBezTo>
                        <a:cubicBezTo>
                          <a:pt x="790292" y="138843"/>
                          <a:pt x="810851" y="122557"/>
                          <a:pt x="800100" y="113041"/>
                        </a:cubicBezTo>
                        <a:cubicBezTo>
                          <a:pt x="789275" y="103526"/>
                          <a:pt x="779758" y="121663"/>
                          <a:pt x="756947" y="130604"/>
                        </a:cubicBezTo>
                        <a:cubicBezTo>
                          <a:pt x="734135" y="139546"/>
                          <a:pt x="719460" y="130221"/>
                          <a:pt x="704785" y="117384"/>
                        </a:cubicBezTo>
                        <a:cubicBezTo>
                          <a:pt x="690110" y="104484"/>
                          <a:pt x="680739" y="95159"/>
                          <a:pt x="664902" y="95159"/>
                        </a:cubicBezTo>
                        <a:cubicBezTo>
                          <a:pt x="648992" y="95159"/>
                          <a:pt x="648192" y="80151"/>
                          <a:pt x="652261" y="65781"/>
                        </a:cubicBezTo>
                        <a:cubicBezTo>
                          <a:pt x="656329" y="51475"/>
                          <a:pt x="651825" y="31741"/>
                          <a:pt x="639257" y="31741"/>
                        </a:cubicBezTo>
                        <a:cubicBezTo>
                          <a:pt x="626616" y="31741"/>
                          <a:pt x="629086" y="8111"/>
                          <a:pt x="624219" y="3832"/>
                        </a:cubicBezTo>
                        <a:cubicBezTo>
                          <a:pt x="619351" y="-447"/>
                          <a:pt x="610779" y="18138"/>
                          <a:pt x="596903" y="20628"/>
                        </a:cubicBezTo>
                        <a:cubicBezTo>
                          <a:pt x="583027" y="23119"/>
                          <a:pt x="582882" y="26504"/>
                          <a:pt x="575326" y="33146"/>
                        </a:cubicBezTo>
                        <a:cubicBezTo>
                          <a:pt x="567771" y="39788"/>
                          <a:pt x="543579" y="23119"/>
                          <a:pt x="543579" y="29570"/>
                        </a:cubicBezTo>
                        <a:cubicBezTo>
                          <a:pt x="543579" y="36020"/>
                          <a:pt x="558690" y="37808"/>
                          <a:pt x="555421" y="45280"/>
                        </a:cubicBezTo>
                        <a:cubicBezTo>
                          <a:pt x="552152" y="52817"/>
                          <a:pt x="454004" y="44195"/>
                          <a:pt x="419787" y="44195"/>
                        </a:cubicBezTo>
                        <a:cubicBezTo>
                          <a:pt x="385570" y="44195"/>
                          <a:pt x="385207" y="49240"/>
                          <a:pt x="385207" y="72806"/>
                        </a:cubicBezTo>
                        <a:cubicBezTo>
                          <a:pt x="385207" y="96437"/>
                          <a:pt x="392108" y="96820"/>
                          <a:pt x="423492" y="96820"/>
                        </a:cubicBezTo>
                        <a:cubicBezTo>
                          <a:pt x="454876" y="96820"/>
                          <a:pt x="460978" y="132265"/>
                          <a:pt x="457709" y="140504"/>
                        </a:cubicBezTo>
                        <a:cubicBezTo>
                          <a:pt x="454440" y="148742"/>
                          <a:pt x="428360" y="145166"/>
                          <a:pt x="420659" y="142292"/>
                        </a:cubicBezTo>
                        <a:cubicBezTo>
                          <a:pt x="412958" y="139418"/>
                          <a:pt x="402715" y="145549"/>
                          <a:pt x="380339" y="150914"/>
                        </a:cubicBezTo>
                        <a:cubicBezTo>
                          <a:pt x="357964" y="156278"/>
                          <a:pt x="365301" y="182782"/>
                          <a:pt x="365301" y="204624"/>
                        </a:cubicBezTo>
                        <a:cubicBezTo>
                          <a:pt x="365301" y="226466"/>
                          <a:pt x="383608" y="227169"/>
                          <a:pt x="397847" y="236110"/>
                        </a:cubicBezTo>
                        <a:cubicBezTo>
                          <a:pt x="412086" y="245051"/>
                          <a:pt x="410052" y="253290"/>
                          <a:pt x="410052" y="253290"/>
                        </a:cubicBezTo>
                        <a:cubicBezTo>
                          <a:pt x="410052" y="289820"/>
                          <a:pt x="432864" y="273343"/>
                          <a:pt x="430830" y="301636"/>
                        </a:cubicBezTo>
                        <a:cubicBezTo>
                          <a:pt x="428795" y="329928"/>
                          <a:pt x="395813" y="468835"/>
                          <a:pt x="390074" y="523567"/>
                        </a:cubicBezTo>
                        <a:cubicBezTo>
                          <a:pt x="384335" y="578364"/>
                          <a:pt x="369297" y="590881"/>
                          <a:pt x="369297" y="590881"/>
                        </a:cubicBezTo>
                        <a:cubicBezTo>
                          <a:pt x="338349" y="599503"/>
                          <a:pt x="339148" y="579066"/>
                          <a:pt x="321204" y="576575"/>
                        </a:cubicBezTo>
                        <a:cubicBezTo>
                          <a:pt x="303260" y="574085"/>
                          <a:pt x="289456" y="577980"/>
                          <a:pt x="286187" y="588007"/>
                        </a:cubicBezTo>
                        <a:cubicBezTo>
                          <a:pt x="282918" y="598034"/>
                          <a:pt x="235261" y="601610"/>
                          <a:pt x="199010" y="606592"/>
                        </a:cubicBezTo>
                        <a:cubicBezTo>
                          <a:pt x="162758" y="611637"/>
                          <a:pt x="120041" y="639546"/>
                          <a:pt x="96358" y="656024"/>
                        </a:cubicBezTo>
                        <a:cubicBezTo>
                          <a:pt x="72747" y="672501"/>
                          <a:pt x="88803" y="700921"/>
                          <a:pt x="67008" y="720080"/>
                        </a:cubicBezTo>
                        <a:cubicBezTo>
                          <a:pt x="45214" y="739240"/>
                          <a:pt x="54004" y="754057"/>
                          <a:pt x="60107" y="765872"/>
                        </a:cubicBezTo>
                        <a:cubicBezTo>
                          <a:pt x="66209" y="777687"/>
                          <a:pt x="58072" y="788416"/>
                          <a:pt x="35697" y="795250"/>
                        </a:cubicBezTo>
                        <a:cubicBezTo>
                          <a:pt x="13321" y="802020"/>
                          <a:pt x="-2153" y="809556"/>
                          <a:pt x="245" y="840722"/>
                        </a:cubicBezTo>
                        <a:cubicBezTo>
                          <a:pt x="317" y="841488"/>
                          <a:pt x="317" y="842127"/>
                          <a:pt x="390" y="842829"/>
                        </a:cubicBezTo>
                        <a:cubicBezTo>
                          <a:pt x="79140" y="885044"/>
                          <a:pt x="340310" y="932369"/>
                          <a:pt x="340310" y="932369"/>
                        </a:cubicBezTo>
                        <a:cubicBezTo>
                          <a:pt x="389202" y="968197"/>
                          <a:pt x="681538" y="1079131"/>
                          <a:pt x="681538" y="1079131"/>
                        </a:cubicBezTo>
                        <a:cubicBezTo>
                          <a:pt x="681538" y="1079131"/>
                          <a:pt x="706384" y="1063037"/>
                          <a:pt x="719024" y="1051924"/>
                        </a:cubicBezTo>
                        <a:cubicBezTo>
                          <a:pt x="731665" y="1040875"/>
                          <a:pt x="755712" y="1037618"/>
                          <a:pt x="769515" y="1044069"/>
                        </a:cubicBezTo>
                        <a:cubicBezTo>
                          <a:pt x="783390" y="1050519"/>
                          <a:pt x="784553" y="1059460"/>
                          <a:pt x="802933" y="1043366"/>
                        </a:cubicBezTo>
                        <a:cubicBezTo>
                          <a:pt x="821240" y="1027272"/>
                          <a:pt x="829813" y="1025484"/>
                          <a:pt x="842817" y="1036916"/>
                        </a:cubicBezTo>
                        <a:cubicBezTo>
                          <a:pt x="855821" y="1048348"/>
                          <a:pt x="869696" y="1024015"/>
                          <a:pt x="869696" y="1009709"/>
                        </a:cubicBezTo>
                        <a:cubicBezTo>
                          <a:pt x="869696" y="995403"/>
                          <a:pt x="945396" y="1009007"/>
                          <a:pt x="945396" y="991827"/>
                        </a:cubicBezTo>
                        <a:cubicBezTo>
                          <a:pt x="945396" y="974647"/>
                          <a:pt x="966972" y="973945"/>
                          <a:pt x="966972" y="957851"/>
                        </a:cubicBezTo>
                        <a:cubicBezTo>
                          <a:pt x="966972" y="941757"/>
                          <a:pt x="979613" y="946738"/>
                          <a:pt x="983245" y="930644"/>
                        </a:cubicBezTo>
                        <a:cubicBezTo>
                          <a:pt x="986878" y="914550"/>
                          <a:pt x="1004822" y="911676"/>
                          <a:pt x="1049646" y="911676"/>
                        </a:cubicBezTo>
                        <a:cubicBezTo>
                          <a:pt x="1094469" y="911676"/>
                          <a:pt x="1123747" y="959639"/>
                          <a:pt x="1143289" y="976819"/>
                        </a:cubicBezTo>
                        <a:cubicBezTo>
                          <a:pt x="1162831" y="993998"/>
                          <a:pt x="1169369" y="996170"/>
                          <a:pt x="1188040" y="979693"/>
                        </a:cubicBezTo>
                        <a:cubicBezTo>
                          <a:pt x="1197412" y="971454"/>
                          <a:pt x="1206420" y="979437"/>
                          <a:pt x="1213104" y="989400"/>
                        </a:cubicBezTo>
                        <a:cubicBezTo>
                          <a:pt x="1215646" y="988378"/>
                          <a:pt x="1218988" y="987804"/>
                          <a:pt x="1223565" y="987804"/>
                        </a:cubicBezTo>
                        <a:cubicBezTo>
                          <a:pt x="1255022" y="987804"/>
                          <a:pt x="1508563" y="991955"/>
                          <a:pt x="1511687" y="983652"/>
                        </a:cubicBezTo>
                        <a:cubicBezTo>
                          <a:pt x="1514811" y="975350"/>
                          <a:pt x="1512704" y="955871"/>
                          <a:pt x="1519969" y="949421"/>
                        </a:cubicBezTo>
                        <a:cubicBezTo>
                          <a:pt x="1527234" y="943034"/>
                          <a:pt x="1525490" y="924896"/>
                          <a:pt x="1519606" y="916913"/>
                        </a:cubicBezTo>
                        <a:cubicBezTo>
                          <a:pt x="1513721" y="908994"/>
                          <a:pt x="1518589" y="899478"/>
                          <a:pt x="1525490" y="893411"/>
                        </a:cubicBezTo>
                        <a:cubicBezTo>
                          <a:pt x="1531447" y="888174"/>
                          <a:pt x="1527379" y="863075"/>
                          <a:pt x="1539874" y="859115"/>
                        </a:cubicBezTo>
                        <a:cubicBezTo>
                          <a:pt x="1538712" y="855858"/>
                          <a:pt x="1537695" y="851068"/>
                          <a:pt x="1537695" y="844362"/>
                        </a:cubicBezTo>
                        <a:cubicBezTo>
                          <a:pt x="1537695" y="830184"/>
                          <a:pt x="1508200" y="822584"/>
                          <a:pt x="1505439" y="808406"/>
                        </a:cubicBezTo>
                        <a:cubicBezTo>
                          <a:pt x="1502679" y="794228"/>
                          <a:pt x="1529050" y="790460"/>
                          <a:pt x="1541618" y="750672"/>
                        </a:cubicBezTo>
                        <a:cubicBezTo>
                          <a:pt x="1554186" y="710948"/>
                          <a:pt x="1597848" y="647338"/>
                          <a:pt x="1608091" y="627667"/>
                        </a:cubicBezTo>
                        <a:cubicBezTo>
                          <a:pt x="1618334" y="607997"/>
                          <a:pt x="1711033" y="427642"/>
                          <a:pt x="1711033" y="419722"/>
                        </a:cubicBezTo>
                        <a:cubicBezTo>
                          <a:pt x="1710961" y="411803"/>
                          <a:pt x="1743580" y="401074"/>
                          <a:pt x="1735443" y="385363"/>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4" name="Freeform: Shape 83">
                    <a:extLst>
                      <a:ext uri="{FF2B5EF4-FFF2-40B4-BE49-F238E27FC236}">
                        <a16:creationId xmlns:a16="http://schemas.microsoft.com/office/drawing/2014/main" id="{36074B8F-D51F-45A7-80DF-9667073870EE}"/>
                      </a:ext>
                    </a:extLst>
                  </xdr:cNvPr>
                  <xdr:cNvSpPr/>
                </xdr:nvSpPr>
                <xdr:spPr>
                  <a:xfrm>
                    <a:off x="10341719" y="6877865"/>
                    <a:ext cx="1738830" cy="1080791"/>
                  </a:xfrm>
                  <a:custGeom>
                    <a:avLst/>
                    <a:gdLst>
                      <a:gd name="connsiteX0" fmla="*/ 341083 w 1738830"/>
                      <a:gd name="connsiteY0" fmla="*/ 933901 h 1080791"/>
                      <a:gd name="connsiteX1" fmla="*/ 872 w 1738830"/>
                      <a:gd name="connsiteY1" fmla="*/ 844298 h 1080791"/>
                      <a:gd name="connsiteX2" fmla="*/ 872 w 1738830"/>
                      <a:gd name="connsiteY2" fmla="*/ 844298 h 1080791"/>
                      <a:gd name="connsiteX3" fmla="*/ 436 w 1738830"/>
                      <a:gd name="connsiteY3" fmla="*/ 843660 h 1080791"/>
                      <a:gd name="connsiteX4" fmla="*/ 291 w 1738830"/>
                      <a:gd name="connsiteY4" fmla="*/ 841552 h 1080791"/>
                      <a:gd name="connsiteX5" fmla="*/ 291 w 1738830"/>
                      <a:gd name="connsiteY5" fmla="*/ 841552 h 1080791"/>
                      <a:gd name="connsiteX6" fmla="*/ 0 w 1738830"/>
                      <a:gd name="connsiteY6" fmla="*/ 835357 h 1080791"/>
                      <a:gd name="connsiteX7" fmla="*/ 0 w 1738830"/>
                      <a:gd name="connsiteY7" fmla="*/ 835357 h 1080791"/>
                      <a:gd name="connsiteX8" fmla="*/ 36324 w 1738830"/>
                      <a:gd name="connsiteY8" fmla="*/ 795314 h 1080791"/>
                      <a:gd name="connsiteX9" fmla="*/ 36324 w 1738830"/>
                      <a:gd name="connsiteY9" fmla="*/ 795314 h 1080791"/>
                      <a:gd name="connsiteX10" fmla="*/ 62114 w 1738830"/>
                      <a:gd name="connsiteY10" fmla="*/ 774110 h 1080791"/>
                      <a:gd name="connsiteX11" fmla="*/ 62114 w 1738830"/>
                      <a:gd name="connsiteY11" fmla="*/ 774110 h 1080791"/>
                      <a:gd name="connsiteX12" fmla="*/ 60225 w 1738830"/>
                      <a:gd name="connsiteY12" fmla="*/ 767021 h 1080791"/>
                      <a:gd name="connsiteX13" fmla="*/ 60225 w 1738830"/>
                      <a:gd name="connsiteY13" fmla="*/ 767021 h 1080791"/>
                      <a:gd name="connsiteX14" fmla="*/ 53106 w 1738830"/>
                      <a:gd name="connsiteY14" fmla="*/ 745754 h 1080791"/>
                      <a:gd name="connsiteX15" fmla="*/ 53106 w 1738830"/>
                      <a:gd name="connsiteY15" fmla="*/ 745754 h 1080791"/>
                      <a:gd name="connsiteX16" fmla="*/ 67345 w 1738830"/>
                      <a:gd name="connsiteY16" fmla="*/ 720272 h 1080791"/>
                      <a:gd name="connsiteX17" fmla="*/ 67345 w 1738830"/>
                      <a:gd name="connsiteY17" fmla="*/ 720272 h 1080791"/>
                      <a:gd name="connsiteX18" fmla="*/ 96695 w 1738830"/>
                      <a:gd name="connsiteY18" fmla="*/ 656151 h 1080791"/>
                      <a:gd name="connsiteX19" fmla="*/ 96695 w 1738830"/>
                      <a:gd name="connsiteY19" fmla="*/ 656151 h 1080791"/>
                      <a:gd name="connsiteX20" fmla="*/ 199782 w 1738830"/>
                      <a:gd name="connsiteY20" fmla="*/ 606592 h 1080791"/>
                      <a:gd name="connsiteX21" fmla="*/ 199782 w 1738830"/>
                      <a:gd name="connsiteY21" fmla="*/ 606592 h 1080791"/>
                      <a:gd name="connsiteX22" fmla="*/ 286234 w 1738830"/>
                      <a:gd name="connsiteY22" fmla="*/ 588518 h 1080791"/>
                      <a:gd name="connsiteX23" fmla="*/ 286234 w 1738830"/>
                      <a:gd name="connsiteY23" fmla="*/ 588518 h 1080791"/>
                      <a:gd name="connsiteX24" fmla="*/ 312169 w 1738830"/>
                      <a:gd name="connsiteY24" fmla="*/ 575745 h 1080791"/>
                      <a:gd name="connsiteX25" fmla="*/ 312169 w 1738830"/>
                      <a:gd name="connsiteY25" fmla="*/ 575745 h 1080791"/>
                      <a:gd name="connsiteX26" fmla="*/ 322340 w 1738830"/>
                      <a:gd name="connsiteY26" fmla="*/ 576511 h 1080791"/>
                      <a:gd name="connsiteX27" fmla="*/ 322340 w 1738830"/>
                      <a:gd name="connsiteY27" fmla="*/ 576511 h 1080791"/>
                      <a:gd name="connsiteX28" fmla="*/ 356847 w 1738830"/>
                      <a:gd name="connsiteY28" fmla="*/ 592925 h 1080791"/>
                      <a:gd name="connsiteX29" fmla="*/ 356847 w 1738830"/>
                      <a:gd name="connsiteY29" fmla="*/ 592925 h 1080791"/>
                      <a:gd name="connsiteX30" fmla="*/ 369633 w 1738830"/>
                      <a:gd name="connsiteY30" fmla="*/ 591073 h 1080791"/>
                      <a:gd name="connsiteX31" fmla="*/ 369633 w 1738830"/>
                      <a:gd name="connsiteY31" fmla="*/ 591073 h 1080791"/>
                      <a:gd name="connsiteX32" fmla="*/ 377697 w 1738830"/>
                      <a:gd name="connsiteY32" fmla="*/ 578236 h 1080791"/>
                      <a:gd name="connsiteX33" fmla="*/ 377697 w 1738830"/>
                      <a:gd name="connsiteY33" fmla="*/ 578236 h 1080791"/>
                      <a:gd name="connsiteX34" fmla="*/ 390120 w 1738830"/>
                      <a:gd name="connsiteY34" fmla="*/ 524270 h 1080791"/>
                      <a:gd name="connsiteX35" fmla="*/ 390120 w 1738830"/>
                      <a:gd name="connsiteY35" fmla="*/ 524270 h 1080791"/>
                      <a:gd name="connsiteX36" fmla="*/ 430876 w 1738830"/>
                      <a:gd name="connsiteY36" fmla="*/ 302338 h 1080791"/>
                      <a:gd name="connsiteX37" fmla="*/ 430876 w 1738830"/>
                      <a:gd name="connsiteY37" fmla="*/ 302338 h 1080791"/>
                      <a:gd name="connsiteX38" fmla="*/ 431021 w 1738830"/>
                      <a:gd name="connsiteY38" fmla="*/ 299017 h 1080791"/>
                      <a:gd name="connsiteX39" fmla="*/ 431021 w 1738830"/>
                      <a:gd name="connsiteY39" fmla="*/ 299017 h 1080791"/>
                      <a:gd name="connsiteX40" fmla="*/ 420850 w 1738830"/>
                      <a:gd name="connsiteY40" fmla="*/ 281390 h 1080791"/>
                      <a:gd name="connsiteX41" fmla="*/ 420850 w 1738830"/>
                      <a:gd name="connsiteY41" fmla="*/ 281390 h 1080791"/>
                      <a:gd name="connsiteX42" fmla="*/ 410098 w 1738830"/>
                      <a:gd name="connsiteY42" fmla="*/ 253864 h 1080791"/>
                      <a:gd name="connsiteX43" fmla="*/ 410098 w 1738830"/>
                      <a:gd name="connsiteY43" fmla="*/ 253864 h 1080791"/>
                      <a:gd name="connsiteX44" fmla="*/ 410171 w 1738830"/>
                      <a:gd name="connsiteY44" fmla="*/ 252906 h 1080791"/>
                      <a:gd name="connsiteX45" fmla="*/ 410171 w 1738830"/>
                      <a:gd name="connsiteY45" fmla="*/ 252906 h 1080791"/>
                      <a:gd name="connsiteX46" fmla="*/ 398257 w 1738830"/>
                      <a:gd name="connsiteY46" fmla="*/ 237515 h 1080791"/>
                      <a:gd name="connsiteX47" fmla="*/ 398257 w 1738830"/>
                      <a:gd name="connsiteY47" fmla="*/ 237515 h 1080791"/>
                      <a:gd name="connsiteX48" fmla="*/ 365347 w 1738830"/>
                      <a:gd name="connsiteY48" fmla="*/ 205327 h 1080791"/>
                      <a:gd name="connsiteX49" fmla="*/ 365347 w 1738830"/>
                      <a:gd name="connsiteY49" fmla="*/ 205327 h 1080791"/>
                      <a:gd name="connsiteX50" fmla="*/ 364185 w 1738830"/>
                      <a:gd name="connsiteY50" fmla="*/ 178823 h 1080791"/>
                      <a:gd name="connsiteX51" fmla="*/ 364185 w 1738830"/>
                      <a:gd name="connsiteY51" fmla="*/ 178823 h 1080791"/>
                      <a:gd name="connsiteX52" fmla="*/ 381039 w 1738830"/>
                      <a:gd name="connsiteY52" fmla="*/ 150850 h 1080791"/>
                      <a:gd name="connsiteX53" fmla="*/ 381039 w 1738830"/>
                      <a:gd name="connsiteY53" fmla="*/ 150850 h 1080791"/>
                      <a:gd name="connsiteX54" fmla="*/ 417218 w 1738830"/>
                      <a:gd name="connsiteY54" fmla="*/ 141461 h 1080791"/>
                      <a:gd name="connsiteX55" fmla="*/ 417218 w 1738830"/>
                      <a:gd name="connsiteY55" fmla="*/ 141461 h 1080791"/>
                      <a:gd name="connsiteX56" fmla="*/ 421940 w 1738830"/>
                      <a:gd name="connsiteY56" fmla="*/ 142292 h 1080791"/>
                      <a:gd name="connsiteX57" fmla="*/ 421940 w 1738830"/>
                      <a:gd name="connsiteY57" fmla="*/ 142292 h 1080791"/>
                      <a:gd name="connsiteX58" fmla="*/ 443589 w 1738830"/>
                      <a:gd name="connsiteY58" fmla="*/ 145485 h 1080791"/>
                      <a:gd name="connsiteX59" fmla="*/ 443589 w 1738830"/>
                      <a:gd name="connsiteY59" fmla="*/ 145485 h 1080791"/>
                      <a:gd name="connsiteX60" fmla="*/ 457756 w 1738830"/>
                      <a:gd name="connsiteY60" fmla="*/ 140951 h 1080791"/>
                      <a:gd name="connsiteX61" fmla="*/ 457756 w 1738830"/>
                      <a:gd name="connsiteY61" fmla="*/ 140951 h 1080791"/>
                      <a:gd name="connsiteX62" fmla="*/ 458482 w 1738830"/>
                      <a:gd name="connsiteY62" fmla="*/ 135714 h 1080791"/>
                      <a:gd name="connsiteX63" fmla="*/ 458482 w 1738830"/>
                      <a:gd name="connsiteY63" fmla="*/ 135714 h 1080791"/>
                      <a:gd name="connsiteX64" fmla="*/ 424410 w 1738830"/>
                      <a:gd name="connsiteY64" fmla="*/ 98352 h 1080791"/>
                      <a:gd name="connsiteX65" fmla="*/ 424410 w 1738830"/>
                      <a:gd name="connsiteY65" fmla="*/ 98352 h 1080791"/>
                      <a:gd name="connsiteX66" fmla="*/ 393026 w 1738830"/>
                      <a:gd name="connsiteY66" fmla="*/ 95095 h 1080791"/>
                      <a:gd name="connsiteX67" fmla="*/ 393026 w 1738830"/>
                      <a:gd name="connsiteY67" fmla="*/ 95095 h 1080791"/>
                      <a:gd name="connsiteX68" fmla="*/ 385180 w 1738830"/>
                      <a:gd name="connsiteY68" fmla="*/ 73573 h 1080791"/>
                      <a:gd name="connsiteX69" fmla="*/ 385180 w 1738830"/>
                      <a:gd name="connsiteY69" fmla="*/ 73573 h 1080791"/>
                      <a:gd name="connsiteX70" fmla="*/ 389902 w 1738830"/>
                      <a:gd name="connsiteY70" fmla="*/ 49879 h 1080791"/>
                      <a:gd name="connsiteX71" fmla="*/ 389902 w 1738830"/>
                      <a:gd name="connsiteY71" fmla="*/ 49879 h 1080791"/>
                      <a:gd name="connsiteX72" fmla="*/ 420705 w 1738830"/>
                      <a:gd name="connsiteY72" fmla="*/ 44131 h 1080791"/>
                      <a:gd name="connsiteX73" fmla="*/ 420705 w 1738830"/>
                      <a:gd name="connsiteY73" fmla="*/ 44131 h 1080791"/>
                      <a:gd name="connsiteX74" fmla="*/ 531421 w 1738830"/>
                      <a:gd name="connsiteY74" fmla="*/ 48282 h 1080791"/>
                      <a:gd name="connsiteX75" fmla="*/ 531421 w 1738830"/>
                      <a:gd name="connsiteY75" fmla="*/ 48282 h 1080791"/>
                      <a:gd name="connsiteX76" fmla="*/ 555467 w 1738830"/>
                      <a:gd name="connsiteY76" fmla="*/ 45728 h 1080791"/>
                      <a:gd name="connsiteX77" fmla="*/ 555467 w 1738830"/>
                      <a:gd name="connsiteY77" fmla="*/ 45728 h 1080791"/>
                      <a:gd name="connsiteX78" fmla="*/ 555903 w 1738830"/>
                      <a:gd name="connsiteY78" fmla="*/ 43939 h 1080791"/>
                      <a:gd name="connsiteX79" fmla="*/ 555903 w 1738830"/>
                      <a:gd name="connsiteY79" fmla="*/ 43939 h 1080791"/>
                      <a:gd name="connsiteX80" fmla="*/ 543626 w 1738830"/>
                      <a:gd name="connsiteY80" fmla="*/ 30272 h 1080791"/>
                      <a:gd name="connsiteX81" fmla="*/ 543626 w 1738830"/>
                      <a:gd name="connsiteY81" fmla="*/ 30272 h 1080791"/>
                      <a:gd name="connsiteX82" fmla="*/ 546386 w 1738830"/>
                      <a:gd name="connsiteY82" fmla="*/ 27973 h 1080791"/>
                      <a:gd name="connsiteX83" fmla="*/ 546386 w 1738830"/>
                      <a:gd name="connsiteY83" fmla="*/ 27973 h 1080791"/>
                      <a:gd name="connsiteX84" fmla="*/ 571159 w 1738830"/>
                      <a:gd name="connsiteY84" fmla="*/ 34679 h 1080791"/>
                      <a:gd name="connsiteX85" fmla="*/ 571159 w 1738830"/>
                      <a:gd name="connsiteY85" fmla="*/ 34679 h 1080791"/>
                      <a:gd name="connsiteX86" fmla="*/ 575663 w 1738830"/>
                      <a:gd name="connsiteY86" fmla="*/ 33338 h 1080791"/>
                      <a:gd name="connsiteX87" fmla="*/ 575663 w 1738830"/>
                      <a:gd name="connsiteY87" fmla="*/ 33338 h 1080791"/>
                      <a:gd name="connsiteX88" fmla="*/ 597676 w 1738830"/>
                      <a:gd name="connsiteY88" fmla="*/ 20565 h 1080791"/>
                      <a:gd name="connsiteX89" fmla="*/ 597676 w 1738830"/>
                      <a:gd name="connsiteY89" fmla="*/ 20565 h 1080791"/>
                      <a:gd name="connsiteX90" fmla="*/ 623538 w 1738830"/>
                      <a:gd name="connsiteY90" fmla="*/ 3066 h 1080791"/>
                      <a:gd name="connsiteX91" fmla="*/ 623538 w 1738830"/>
                      <a:gd name="connsiteY91" fmla="*/ 3066 h 1080791"/>
                      <a:gd name="connsiteX92" fmla="*/ 625790 w 1738830"/>
                      <a:gd name="connsiteY92" fmla="*/ 3960 h 1080791"/>
                      <a:gd name="connsiteX93" fmla="*/ 625790 w 1738830"/>
                      <a:gd name="connsiteY93" fmla="*/ 3960 h 1080791"/>
                      <a:gd name="connsiteX94" fmla="*/ 640247 w 1738830"/>
                      <a:gd name="connsiteY94" fmla="*/ 31677 h 1080791"/>
                      <a:gd name="connsiteX95" fmla="*/ 640247 w 1738830"/>
                      <a:gd name="connsiteY95" fmla="*/ 31677 h 1080791"/>
                      <a:gd name="connsiteX96" fmla="*/ 655649 w 1738830"/>
                      <a:gd name="connsiteY96" fmla="*/ 55627 h 1080791"/>
                      <a:gd name="connsiteX97" fmla="*/ 655649 w 1738830"/>
                      <a:gd name="connsiteY97" fmla="*/ 55627 h 1080791"/>
                      <a:gd name="connsiteX98" fmla="*/ 654196 w 1738830"/>
                      <a:gd name="connsiteY98" fmla="*/ 66675 h 1080791"/>
                      <a:gd name="connsiteX99" fmla="*/ 654196 w 1738830"/>
                      <a:gd name="connsiteY99" fmla="*/ 66675 h 1080791"/>
                      <a:gd name="connsiteX100" fmla="*/ 652089 w 1738830"/>
                      <a:gd name="connsiteY100" fmla="*/ 79704 h 1080791"/>
                      <a:gd name="connsiteX101" fmla="*/ 652089 w 1738830"/>
                      <a:gd name="connsiteY101" fmla="*/ 79704 h 1080791"/>
                      <a:gd name="connsiteX102" fmla="*/ 665892 w 1738830"/>
                      <a:gd name="connsiteY102" fmla="*/ 95031 h 1080791"/>
                      <a:gd name="connsiteX103" fmla="*/ 665892 w 1738830"/>
                      <a:gd name="connsiteY103" fmla="*/ 95031 h 1080791"/>
                      <a:gd name="connsiteX104" fmla="*/ 706430 w 1738830"/>
                      <a:gd name="connsiteY104" fmla="*/ 117448 h 1080791"/>
                      <a:gd name="connsiteX105" fmla="*/ 706430 w 1738830"/>
                      <a:gd name="connsiteY105" fmla="*/ 117448 h 1080791"/>
                      <a:gd name="connsiteX106" fmla="*/ 740720 w 1738830"/>
                      <a:gd name="connsiteY106" fmla="*/ 133989 h 1080791"/>
                      <a:gd name="connsiteX107" fmla="*/ 740720 w 1738830"/>
                      <a:gd name="connsiteY107" fmla="*/ 133989 h 1080791"/>
                      <a:gd name="connsiteX108" fmla="*/ 757574 w 1738830"/>
                      <a:gd name="connsiteY108" fmla="*/ 130541 h 1080791"/>
                      <a:gd name="connsiteX109" fmla="*/ 757574 w 1738830"/>
                      <a:gd name="connsiteY109" fmla="*/ 130541 h 1080791"/>
                      <a:gd name="connsiteX110" fmla="*/ 794697 w 1738830"/>
                      <a:gd name="connsiteY110" fmla="*/ 110231 h 1080791"/>
                      <a:gd name="connsiteX111" fmla="*/ 794697 w 1738830"/>
                      <a:gd name="connsiteY111" fmla="*/ 110231 h 1080791"/>
                      <a:gd name="connsiteX112" fmla="*/ 801744 w 1738830"/>
                      <a:gd name="connsiteY112" fmla="*/ 113169 h 1080791"/>
                      <a:gd name="connsiteX113" fmla="*/ 801744 w 1738830"/>
                      <a:gd name="connsiteY113" fmla="*/ 113169 h 1080791"/>
                      <a:gd name="connsiteX114" fmla="*/ 805376 w 1738830"/>
                      <a:gd name="connsiteY114" fmla="*/ 121344 h 1080791"/>
                      <a:gd name="connsiteX115" fmla="*/ 805376 w 1738830"/>
                      <a:gd name="connsiteY115" fmla="*/ 121344 h 1080791"/>
                      <a:gd name="connsiteX116" fmla="*/ 803270 w 1738830"/>
                      <a:gd name="connsiteY116" fmla="*/ 133925 h 1080791"/>
                      <a:gd name="connsiteX117" fmla="*/ 803270 w 1738830"/>
                      <a:gd name="connsiteY117" fmla="*/ 133925 h 1080791"/>
                      <a:gd name="connsiteX118" fmla="*/ 812133 w 1738830"/>
                      <a:gd name="connsiteY118" fmla="*/ 138779 h 1080791"/>
                      <a:gd name="connsiteX119" fmla="*/ 812133 w 1738830"/>
                      <a:gd name="connsiteY119" fmla="*/ 138779 h 1080791"/>
                      <a:gd name="connsiteX120" fmla="*/ 839739 w 1738830"/>
                      <a:gd name="connsiteY120" fmla="*/ 120514 h 1080791"/>
                      <a:gd name="connsiteX121" fmla="*/ 839739 w 1738830"/>
                      <a:gd name="connsiteY121" fmla="*/ 120514 h 1080791"/>
                      <a:gd name="connsiteX122" fmla="*/ 861243 w 1738830"/>
                      <a:gd name="connsiteY122" fmla="*/ 97650 h 1080791"/>
                      <a:gd name="connsiteX123" fmla="*/ 861243 w 1738830"/>
                      <a:gd name="connsiteY123" fmla="*/ 97650 h 1080791"/>
                      <a:gd name="connsiteX124" fmla="*/ 886161 w 1738830"/>
                      <a:gd name="connsiteY124" fmla="*/ 87942 h 1080791"/>
                      <a:gd name="connsiteX125" fmla="*/ 886161 w 1738830"/>
                      <a:gd name="connsiteY125" fmla="*/ 87942 h 1080791"/>
                      <a:gd name="connsiteX126" fmla="*/ 917182 w 1738830"/>
                      <a:gd name="connsiteY126" fmla="*/ 70763 h 1080791"/>
                      <a:gd name="connsiteX127" fmla="*/ 917182 w 1738830"/>
                      <a:gd name="connsiteY127" fmla="*/ 70763 h 1080791"/>
                      <a:gd name="connsiteX128" fmla="*/ 920596 w 1738830"/>
                      <a:gd name="connsiteY128" fmla="*/ 71593 h 1080791"/>
                      <a:gd name="connsiteX129" fmla="*/ 920596 w 1738830"/>
                      <a:gd name="connsiteY129" fmla="*/ 71593 h 1080791"/>
                      <a:gd name="connsiteX130" fmla="*/ 929677 w 1738830"/>
                      <a:gd name="connsiteY130" fmla="*/ 77596 h 1080791"/>
                      <a:gd name="connsiteX131" fmla="*/ 929677 w 1738830"/>
                      <a:gd name="connsiteY131" fmla="*/ 77596 h 1080791"/>
                      <a:gd name="connsiteX132" fmla="*/ 932656 w 1738830"/>
                      <a:gd name="connsiteY132" fmla="*/ 72742 h 1080791"/>
                      <a:gd name="connsiteX133" fmla="*/ 932656 w 1738830"/>
                      <a:gd name="connsiteY133" fmla="*/ 72742 h 1080791"/>
                      <a:gd name="connsiteX134" fmla="*/ 955830 w 1738830"/>
                      <a:gd name="connsiteY134" fmla="*/ 52625 h 1080791"/>
                      <a:gd name="connsiteX135" fmla="*/ 955830 w 1738830"/>
                      <a:gd name="connsiteY135" fmla="*/ 52625 h 1080791"/>
                      <a:gd name="connsiteX136" fmla="*/ 972685 w 1738830"/>
                      <a:gd name="connsiteY136" fmla="*/ 21267 h 1080791"/>
                      <a:gd name="connsiteX137" fmla="*/ 972685 w 1738830"/>
                      <a:gd name="connsiteY137" fmla="*/ 21267 h 1080791"/>
                      <a:gd name="connsiteX138" fmla="*/ 974792 w 1738830"/>
                      <a:gd name="connsiteY138" fmla="*/ 21395 h 1080791"/>
                      <a:gd name="connsiteX139" fmla="*/ 974792 w 1738830"/>
                      <a:gd name="connsiteY139" fmla="*/ 21395 h 1080791"/>
                      <a:gd name="connsiteX140" fmla="*/ 989830 w 1738830"/>
                      <a:gd name="connsiteY140" fmla="*/ 22864 h 1080791"/>
                      <a:gd name="connsiteX141" fmla="*/ 989830 w 1738830"/>
                      <a:gd name="connsiteY141" fmla="*/ 22864 h 1080791"/>
                      <a:gd name="connsiteX142" fmla="*/ 998184 w 1738830"/>
                      <a:gd name="connsiteY142" fmla="*/ 18074 h 1080791"/>
                      <a:gd name="connsiteX143" fmla="*/ 998184 w 1738830"/>
                      <a:gd name="connsiteY143" fmla="*/ 18074 h 1080791"/>
                      <a:gd name="connsiteX144" fmla="*/ 1013368 w 1738830"/>
                      <a:gd name="connsiteY144" fmla="*/ 13029 h 1080791"/>
                      <a:gd name="connsiteX145" fmla="*/ 1013368 w 1738830"/>
                      <a:gd name="connsiteY145" fmla="*/ 13029 h 1080791"/>
                      <a:gd name="connsiteX146" fmla="*/ 1025500 w 1738830"/>
                      <a:gd name="connsiteY146" fmla="*/ 5365 h 1080791"/>
                      <a:gd name="connsiteX147" fmla="*/ 1025500 w 1738830"/>
                      <a:gd name="connsiteY147" fmla="*/ 5365 h 1080791"/>
                      <a:gd name="connsiteX148" fmla="*/ 1025427 w 1738830"/>
                      <a:gd name="connsiteY148" fmla="*/ 830 h 1080791"/>
                      <a:gd name="connsiteX149" fmla="*/ 1025427 w 1738830"/>
                      <a:gd name="connsiteY149" fmla="*/ 830 h 1080791"/>
                      <a:gd name="connsiteX150" fmla="*/ 1025718 w 1738830"/>
                      <a:gd name="connsiteY150" fmla="*/ 192 h 1080791"/>
                      <a:gd name="connsiteX151" fmla="*/ 1025718 w 1738830"/>
                      <a:gd name="connsiteY151" fmla="*/ 192 h 1080791"/>
                      <a:gd name="connsiteX152" fmla="*/ 1026517 w 1738830"/>
                      <a:gd name="connsiteY152" fmla="*/ 0 h 1080791"/>
                      <a:gd name="connsiteX153" fmla="*/ 1026517 w 1738830"/>
                      <a:gd name="connsiteY153" fmla="*/ 0 h 1080791"/>
                      <a:gd name="connsiteX154" fmla="*/ 1056521 w 1738830"/>
                      <a:gd name="connsiteY154" fmla="*/ 10282 h 1080791"/>
                      <a:gd name="connsiteX155" fmla="*/ 1056521 w 1738830"/>
                      <a:gd name="connsiteY155" fmla="*/ 10282 h 1080791"/>
                      <a:gd name="connsiteX156" fmla="*/ 1093281 w 1738830"/>
                      <a:gd name="connsiteY156" fmla="*/ 41129 h 1080791"/>
                      <a:gd name="connsiteX157" fmla="*/ 1093281 w 1738830"/>
                      <a:gd name="connsiteY157" fmla="*/ 41129 h 1080791"/>
                      <a:gd name="connsiteX158" fmla="*/ 1093208 w 1738830"/>
                      <a:gd name="connsiteY158" fmla="*/ 51859 h 1080791"/>
                      <a:gd name="connsiteX159" fmla="*/ 1093208 w 1738830"/>
                      <a:gd name="connsiteY159" fmla="*/ 51859 h 1080791"/>
                      <a:gd name="connsiteX160" fmla="*/ 1106212 w 1738830"/>
                      <a:gd name="connsiteY160" fmla="*/ 90944 h 1080791"/>
                      <a:gd name="connsiteX161" fmla="*/ 1106212 w 1738830"/>
                      <a:gd name="connsiteY161" fmla="*/ 90944 h 1080791"/>
                      <a:gd name="connsiteX162" fmla="*/ 1113549 w 1738830"/>
                      <a:gd name="connsiteY162" fmla="*/ 132265 h 1080791"/>
                      <a:gd name="connsiteX163" fmla="*/ 1113549 w 1738830"/>
                      <a:gd name="connsiteY163" fmla="*/ 132265 h 1080791"/>
                      <a:gd name="connsiteX164" fmla="*/ 1113041 w 1738830"/>
                      <a:gd name="connsiteY164" fmla="*/ 159088 h 1080791"/>
                      <a:gd name="connsiteX165" fmla="*/ 1113041 w 1738830"/>
                      <a:gd name="connsiteY165" fmla="*/ 159088 h 1080791"/>
                      <a:gd name="connsiteX166" fmla="*/ 1116819 w 1738830"/>
                      <a:gd name="connsiteY166" fmla="*/ 185528 h 1080791"/>
                      <a:gd name="connsiteX167" fmla="*/ 1116819 w 1738830"/>
                      <a:gd name="connsiteY167" fmla="*/ 185528 h 1080791"/>
                      <a:gd name="connsiteX168" fmla="*/ 1136143 w 1738830"/>
                      <a:gd name="connsiteY168" fmla="*/ 239878 h 1080791"/>
                      <a:gd name="connsiteX169" fmla="*/ 1136143 w 1738830"/>
                      <a:gd name="connsiteY169" fmla="*/ 239878 h 1080791"/>
                      <a:gd name="connsiteX170" fmla="*/ 1129605 w 1738830"/>
                      <a:gd name="connsiteY170" fmla="*/ 255780 h 1080791"/>
                      <a:gd name="connsiteX171" fmla="*/ 1129605 w 1738830"/>
                      <a:gd name="connsiteY171" fmla="*/ 255780 h 1080791"/>
                      <a:gd name="connsiteX172" fmla="*/ 1122267 w 1738830"/>
                      <a:gd name="connsiteY172" fmla="*/ 266957 h 1080791"/>
                      <a:gd name="connsiteX173" fmla="*/ 1122267 w 1738830"/>
                      <a:gd name="connsiteY173" fmla="*/ 266957 h 1080791"/>
                      <a:gd name="connsiteX174" fmla="*/ 1145079 w 1738830"/>
                      <a:gd name="connsiteY174" fmla="*/ 291162 h 1080791"/>
                      <a:gd name="connsiteX175" fmla="*/ 1145079 w 1738830"/>
                      <a:gd name="connsiteY175" fmla="*/ 291162 h 1080791"/>
                      <a:gd name="connsiteX176" fmla="*/ 1179441 w 1738830"/>
                      <a:gd name="connsiteY176" fmla="*/ 322392 h 1080791"/>
                      <a:gd name="connsiteX177" fmla="*/ 1179441 w 1738830"/>
                      <a:gd name="connsiteY177" fmla="*/ 322392 h 1080791"/>
                      <a:gd name="connsiteX178" fmla="*/ 1199855 w 1738830"/>
                      <a:gd name="connsiteY178" fmla="*/ 326607 h 1080791"/>
                      <a:gd name="connsiteX179" fmla="*/ 1199855 w 1738830"/>
                      <a:gd name="connsiteY179" fmla="*/ 326607 h 1080791"/>
                      <a:gd name="connsiteX180" fmla="*/ 1202107 w 1738830"/>
                      <a:gd name="connsiteY180" fmla="*/ 321051 h 1080791"/>
                      <a:gd name="connsiteX181" fmla="*/ 1202107 w 1738830"/>
                      <a:gd name="connsiteY181" fmla="*/ 321051 h 1080791"/>
                      <a:gd name="connsiteX182" fmla="*/ 1201817 w 1738830"/>
                      <a:gd name="connsiteY182" fmla="*/ 306936 h 1080791"/>
                      <a:gd name="connsiteX183" fmla="*/ 1201817 w 1738830"/>
                      <a:gd name="connsiteY183" fmla="*/ 306936 h 1080791"/>
                      <a:gd name="connsiteX184" fmla="*/ 1227825 w 1738830"/>
                      <a:gd name="connsiteY184" fmla="*/ 250160 h 1080791"/>
                      <a:gd name="connsiteX185" fmla="*/ 1227825 w 1738830"/>
                      <a:gd name="connsiteY185" fmla="*/ 250160 h 1080791"/>
                      <a:gd name="connsiteX186" fmla="*/ 1247585 w 1738830"/>
                      <a:gd name="connsiteY186" fmla="*/ 245562 h 1080791"/>
                      <a:gd name="connsiteX187" fmla="*/ 1247585 w 1738830"/>
                      <a:gd name="connsiteY187" fmla="*/ 245562 h 1080791"/>
                      <a:gd name="connsiteX188" fmla="*/ 1283618 w 1738830"/>
                      <a:gd name="connsiteY188" fmla="*/ 267723 h 1080791"/>
                      <a:gd name="connsiteX189" fmla="*/ 1283618 w 1738830"/>
                      <a:gd name="connsiteY189" fmla="*/ 267723 h 1080791"/>
                      <a:gd name="connsiteX190" fmla="*/ 1300618 w 1738830"/>
                      <a:gd name="connsiteY190" fmla="*/ 273407 h 1080791"/>
                      <a:gd name="connsiteX191" fmla="*/ 1300618 w 1738830"/>
                      <a:gd name="connsiteY191" fmla="*/ 273407 h 1080791"/>
                      <a:gd name="connsiteX192" fmla="*/ 1325900 w 1738830"/>
                      <a:gd name="connsiteY192" fmla="*/ 264210 h 1080791"/>
                      <a:gd name="connsiteX193" fmla="*/ 1325900 w 1738830"/>
                      <a:gd name="connsiteY193" fmla="*/ 264210 h 1080791"/>
                      <a:gd name="connsiteX194" fmla="*/ 1326626 w 1738830"/>
                      <a:gd name="connsiteY194" fmla="*/ 260889 h 1080791"/>
                      <a:gd name="connsiteX195" fmla="*/ 1326626 w 1738830"/>
                      <a:gd name="connsiteY195" fmla="*/ 260889 h 1080791"/>
                      <a:gd name="connsiteX196" fmla="*/ 1316891 w 1738830"/>
                      <a:gd name="connsiteY196" fmla="*/ 238728 h 1080791"/>
                      <a:gd name="connsiteX197" fmla="*/ 1316891 w 1738830"/>
                      <a:gd name="connsiteY197" fmla="*/ 238728 h 1080791"/>
                      <a:gd name="connsiteX198" fmla="*/ 1356993 w 1738830"/>
                      <a:gd name="connsiteY198" fmla="*/ 175246 h 1080791"/>
                      <a:gd name="connsiteX199" fmla="*/ 1356993 w 1738830"/>
                      <a:gd name="connsiteY199" fmla="*/ 175246 h 1080791"/>
                      <a:gd name="connsiteX200" fmla="*/ 1357719 w 1738830"/>
                      <a:gd name="connsiteY200" fmla="*/ 174991 h 1080791"/>
                      <a:gd name="connsiteX201" fmla="*/ 1466183 w 1738830"/>
                      <a:gd name="connsiteY201" fmla="*/ 173713 h 1080791"/>
                      <a:gd name="connsiteX202" fmla="*/ 1466837 w 1738830"/>
                      <a:gd name="connsiteY202" fmla="*/ 173969 h 1080791"/>
                      <a:gd name="connsiteX203" fmla="*/ 1466837 w 1738830"/>
                      <a:gd name="connsiteY203" fmla="*/ 173969 h 1080791"/>
                      <a:gd name="connsiteX204" fmla="*/ 1467127 w 1738830"/>
                      <a:gd name="connsiteY204" fmla="*/ 174544 h 1080791"/>
                      <a:gd name="connsiteX205" fmla="*/ 1467127 w 1738830"/>
                      <a:gd name="connsiteY205" fmla="*/ 174544 h 1080791"/>
                      <a:gd name="connsiteX206" fmla="*/ 1467055 w 1738830"/>
                      <a:gd name="connsiteY206" fmla="*/ 205902 h 1080791"/>
                      <a:gd name="connsiteX207" fmla="*/ 1467055 w 1738830"/>
                      <a:gd name="connsiteY207" fmla="*/ 205902 h 1080791"/>
                      <a:gd name="connsiteX208" fmla="*/ 1486597 w 1738830"/>
                      <a:gd name="connsiteY208" fmla="*/ 248116 h 1080791"/>
                      <a:gd name="connsiteX209" fmla="*/ 1486597 w 1738830"/>
                      <a:gd name="connsiteY209" fmla="*/ 248116 h 1080791"/>
                      <a:gd name="connsiteX210" fmla="*/ 1510789 w 1738830"/>
                      <a:gd name="connsiteY210" fmla="*/ 279091 h 1080791"/>
                      <a:gd name="connsiteX211" fmla="*/ 1510789 w 1738830"/>
                      <a:gd name="connsiteY211" fmla="*/ 279091 h 1080791"/>
                      <a:gd name="connsiteX212" fmla="*/ 1539775 w 1738830"/>
                      <a:gd name="connsiteY212" fmla="*/ 303935 h 1080791"/>
                      <a:gd name="connsiteX213" fmla="*/ 1539775 w 1738830"/>
                      <a:gd name="connsiteY213" fmla="*/ 303935 h 1080791"/>
                      <a:gd name="connsiteX214" fmla="*/ 1543117 w 1738830"/>
                      <a:gd name="connsiteY214" fmla="*/ 303296 h 1080791"/>
                      <a:gd name="connsiteX215" fmla="*/ 1543117 w 1738830"/>
                      <a:gd name="connsiteY215" fmla="*/ 303296 h 1080791"/>
                      <a:gd name="connsiteX216" fmla="*/ 1553942 w 1738830"/>
                      <a:gd name="connsiteY216" fmla="*/ 299656 h 1080791"/>
                      <a:gd name="connsiteX217" fmla="*/ 1553942 w 1738830"/>
                      <a:gd name="connsiteY217" fmla="*/ 299656 h 1080791"/>
                      <a:gd name="connsiteX218" fmla="*/ 1558228 w 1738830"/>
                      <a:gd name="connsiteY218" fmla="*/ 311215 h 1080791"/>
                      <a:gd name="connsiteX219" fmla="*/ 1558228 w 1738830"/>
                      <a:gd name="connsiteY219" fmla="*/ 311215 h 1080791"/>
                      <a:gd name="connsiteX220" fmla="*/ 1624338 w 1738830"/>
                      <a:gd name="connsiteY220" fmla="*/ 351961 h 1080791"/>
                      <a:gd name="connsiteX221" fmla="*/ 1624338 w 1738830"/>
                      <a:gd name="connsiteY221" fmla="*/ 351961 h 1080791"/>
                      <a:gd name="connsiteX222" fmla="*/ 1689939 w 1738830"/>
                      <a:gd name="connsiteY222" fmla="*/ 394432 h 1080791"/>
                      <a:gd name="connsiteX223" fmla="*/ 1689939 w 1738830"/>
                      <a:gd name="connsiteY223" fmla="*/ 394432 h 1080791"/>
                      <a:gd name="connsiteX224" fmla="*/ 1696114 w 1738830"/>
                      <a:gd name="connsiteY224" fmla="*/ 396731 h 1080791"/>
                      <a:gd name="connsiteX225" fmla="*/ 1696114 w 1738830"/>
                      <a:gd name="connsiteY225" fmla="*/ 396731 h 1080791"/>
                      <a:gd name="connsiteX226" fmla="*/ 1730549 w 1738830"/>
                      <a:gd name="connsiteY226" fmla="*/ 381595 h 1080791"/>
                      <a:gd name="connsiteX227" fmla="*/ 1730549 w 1738830"/>
                      <a:gd name="connsiteY227" fmla="*/ 381595 h 1080791"/>
                      <a:gd name="connsiteX228" fmla="*/ 1737378 w 1738830"/>
                      <a:gd name="connsiteY228" fmla="*/ 386065 h 1080791"/>
                      <a:gd name="connsiteX229" fmla="*/ 1737378 w 1738830"/>
                      <a:gd name="connsiteY229" fmla="*/ 386065 h 1080791"/>
                      <a:gd name="connsiteX230" fmla="*/ 1736579 w 1738830"/>
                      <a:gd name="connsiteY230" fmla="*/ 386385 h 1080791"/>
                      <a:gd name="connsiteX231" fmla="*/ 1735780 w 1738830"/>
                      <a:gd name="connsiteY231" fmla="*/ 386704 h 1080791"/>
                      <a:gd name="connsiteX232" fmla="*/ 1730622 w 1738830"/>
                      <a:gd name="connsiteY232" fmla="*/ 383128 h 1080791"/>
                      <a:gd name="connsiteX233" fmla="*/ 1730622 w 1738830"/>
                      <a:gd name="connsiteY233" fmla="*/ 383128 h 1080791"/>
                      <a:gd name="connsiteX234" fmla="*/ 1696187 w 1738830"/>
                      <a:gd name="connsiteY234" fmla="*/ 398264 h 1080791"/>
                      <a:gd name="connsiteX235" fmla="*/ 1696187 w 1738830"/>
                      <a:gd name="connsiteY235" fmla="*/ 398264 h 1080791"/>
                      <a:gd name="connsiteX236" fmla="*/ 1688777 w 1738830"/>
                      <a:gd name="connsiteY236" fmla="*/ 395517 h 1080791"/>
                      <a:gd name="connsiteX237" fmla="*/ 1688777 w 1738830"/>
                      <a:gd name="connsiteY237" fmla="*/ 395517 h 1080791"/>
                      <a:gd name="connsiteX238" fmla="*/ 1624047 w 1738830"/>
                      <a:gd name="connsiteY238" fmla="*/ 353494 h 1080791"/>
                      <a:gd name="connsiteX239" fmla="*/ 1624047 w 1738830"/>
                      <a:gd name="connsiteY239" fmla="*/ 353494 h 1080791"/>
                      <a:gd name="connsiteX240" fmla="*/ 1556557 w 1738830"/>
                      <a:gd name="connsiteY240" fmla="*/ 311215 h 1080791"/>
                      <a:gd name="connsiteX241" fmla="*/ 1556557 w 1738830"/>
                      <a:gd name="connsiteY241" fmla="*/ 311215 h 1080791"/>
                      <a:gd name="connsiteX242" fmla="*/ 1555976 w 1738830"/>
                      <a:gd name="connsiteY242" fmla="*/ 303041 h 1080791"/>
                      <a:gd name="connsiteX243" fmla="*/ 1555976 w 1738830"/>
                      <a:gd name="connsiteY243" fmla="*/ 303041 h 1080791"/>
                      <a:gd name="connsiteX244" fmla="*/ 1554087 w 1738830"/>
                      <a:gd name="connsiteY244" fmla="*/ 301252 h 1080791"/>
                      <a:gd name="connsiteX245" fmla="*/ 1554087 w 1738830"/>
                      <a:gd name="connsiteY245" fmla="*/ 301252 h 1080791"/>
                      <a:gd name="connsiteX246" fmla="*/ 1544062 w 1738830"/>
                      <a:gd name="connsiteY246" fmla="*/ 304765 h 1080791"/>
                      <a:gd name="connsiteX247" fmla="*/ 1544062 w 1738830"/>
                      <a:gd name="connsiteY247" fmla="*/ 304765 h 1080791"/>
                      <a:gd name="connsiteX248" fmla="*/ 1539921 w 1738830"/>
                      <a:gd name="connsiteY248" fmla="*/ 305595 h 1080791"/>
                      <a:gd name="connsiteX249" fmla="*/ 1539921 w 1738830"/>
                      <a:gd name="connsiteY249" fmla="*/ 305595 h 1080791"/>
                      <a:gd name="connsiteX250" fmla="*/ 1509699 w 1738830"/>
                      <a:gd name="connsiteY250" fmla="*/ 280305 h 1080791"/>
                      <a:gd name="connsiteX251" fmla="*/ 1509699 w 1738830"/>
                      <a:gd name="connsiteY251" fmla="*/ 280305 h 1080791"/>
                      <a:gd name="connsiteX252" fmla="*/ 1484999 w 1738830"/>
                      <a:gd name="connsiteY252" fmla="*/ 248244 h 1080791"/>
                      <a:gd name="connsiteX253" fmla="*/ 1484999 w 1738830"/>
                      <a:gd name="connsiteY253" fmla="*/ 248244 h 1080791"/>
                      <a:gd name="connsiteX254" fmla="*/ 1465456 w 1738830"/>
                      <a:gd name="connsiteY254" fmla="*/ 206029 h 1080791"/>
                      <a:gd name="connsiteX255" fmla="*/ 1465456 w 1738830"/>
                      <a:gd name="connsiteY255" fmla="*/ 206029 h 1080791"/>
                      <a:gd name="connsiteX256" fmla="*/ 1465529 w 1738830"/>
                      <a:gd name="connsiteY256" fmla="*/ 175438 h 1080791"/>
                      <a:gd name="connsiteX257" fmla="*/ 1465529 w 1738830"/>
                      <a:gd name="connsiteY257" fmla="*/ 175438 h 1080791"/>
                      <a:gd name="connsiteX258" fmla="*/ 1358446 w 1738830"/>
                      <a:gd name="connsiteY258" fmla="*/ 176715 h 1080791"/>
                      <a:gd name="connsiteX259" fmla="*/ 1318998 w 1738830"/>
                      <a:gd name="connsiteY259" fmla="*/ 238920 h 1080791"/>
                      <a:gd name="connsiteX260" fmla="*/ 1318998 w 1738830"/>
                      <a:gd name="connsiteY260" fmla="*/ 238920 h 1080791"/>
                      <a:gd name="connsiteX261" fmla="*/ 1328733 w 1738830"/>
                      <a:gd name="connsiteY261" fmla="*/ 261081 h 1080791"/>
                      <a:gd name="connsiteX262" fmla="*/ 1328733 w 1738830"/>
                      <a:gd name="connsiteY262" fmla="*/ 261081 h 1080791"/>
                      <a:gd name="connsiteX263" fmla="*/ 1327934 w 1738830"/>
                      <a:gd name="connsiteY263" fmla="*/ 264913 h 1080791"/>
                      <a:gd name="connsiteX264" fmla="*/ 1327934 w 1738830"/>
                      <a:gd name="connsiteY264" fmla="*/ 264913 h 1080791"/>
                      <a:gd name="connsiteX265" fmla="*/ 1300909 w 1738830"/>
                      <a:gd name="connsiteY265" fmla="*/ 275195 h 1080791"/>
                      <a:gd name="connsiteX266" fmla="*/ 1300909 w 1738830"/>
                      <a:gd name="connsiteY266" fmla="*/ 275195 h 1080791"/>
                      <a:gd name="connsiteX267" fmla="*/ 1282238 w 1738830"/>
                      <a:gd name="connsiteY267" fmla="*/ 268553 h 1080791"/>
                      <a:gd name="connsiteX268" fmla="*/ 1282238 w 1738830"/>
                      <a:gd name="connsiteY268" fmla="*/ 268553 h 1080791"/>
                      <a:gd name="connsiteX269" fmla="*/ 1247876 w 1738830"/>
                      <a:gd name="connsiteY269" fmla="*/ 247414 h 1080791"/>
                      <a:gd name="connsiteX270" fmla="*/ 1247876 w 1738830"/>
                      <a:gd name="connsiteY270" fmla="*/ 247414 h 1080791"/>
                      <a:gd name="connsiteX271" fmla="*/ 1228914 w 1738830"/>
                      <a:gd name="connsiteY271" fmla="*/ 251821 h 1080791"/>
                      <a:gd name="connsiteX272" fmla="*/ 1228914 w 1738830"/>
                      <a:gd name="connsiteY272" fmla="*/ 251821 h 1080791"/>
                      <a:gd name="connsiteX273" fmla="*/ 1203851 w 1738830"/>
                      <a:gd name="connsiteY273" fmla="*/ 307128 h 1080791"/>
                      <a:gd name="connsiteX274" fmla="*/ 1203851 w 1738830"/>
                      <a:gd name="connsiteY274" fmla="*/ 307128 h 1080791"/>
                      <a:gd name="connsiteX275" fmla="*/ 1204141 w 1738830"/>
                      <a:gd name="connsiteY275" fmla="*/ 321242 h 1080791"/>
                      <a:gd name="connsiteX276" fmla="*/ 1204141 w 1738830"/>
                      <a:gd name="connsiteY276" fmla="*/ 321242 h 1080791"/>
                      <a:gd name="connsiteX277" fmla="*/ 1200073 w 1738830"/>
                      <a:gd name="connsiteY277" fmla="*/ 328395 h 1080791"/>
                      <a:gd name="connsiteX278" fmla="*/ 1200073 w 1738830"/>
                      <a:gd name="connsiteY278" fmla="*/ 328395 h 1080791"/>
                      <a:gd name="connsiteX279" fmla="*/ 1179659 w 1738830"/>
                      <a:gd name="connsiteY279" fmla="*/ 324244 h 1080791"/>
                      <a:gd name="connsiteX280" fmla="*/ 1179659 w 1738830"/>
                      <a:gd name="connsiteY280" fmla="*/ 324244 h 1080791"/>
                      <a:gd name="connsiteX281" fmla="*/ 1143989 w 1738830"/>
                      <a:gd name="connsiteY281" fmla="*/ 292503 h 1080791"/>
                      <a:gd name="connsiteX282" fmla="*/ 1143989 w 1738830"/>
                      <a:gd name="connsiteY282" fmla="*/ 292503 h 1080791"/>
                      <a:gd name="connsiteX283" fmla="*/ 1120669 w 1738830"/>
                      <a:gd name="connsiteY283" fmla="*/ 267148 h 1080791"/>
                      <a:gd name="connsiteX284" fmla="*/ 1120669 w 1738830"/>
                      <a:gd name="connsiteY284" fmla="*/ 267148 h 1080791"/>
                      <a:gd name="connsiteX285" fmla="*/ 1128515 w 1738830"/>
                      <a:gd name="connsiteY285" fmla="*/ 254822 h 1080791"/>
                      <a:gd name="connsiteX286" fmla="*/ 1128515 w 1738830"/>
                      <a:gd name="connsiteY286" fmla="*/ 254822 h 1080791"/>
                      <a:gd name="connsiteX287" fmla="*/ 1134472 w 1738830"/>
                      <a:gd name="connsiteY287" fmla="*/ 240006 h 1080791"/>
                      <a:gd name="connsiteX288" fmla="*/ 1134472 w 1738830"/>
                      <a:gd name="connsiteY288" fmla="*/ 240006 h 1080791"/>
                      <a:gd name="connsiteX289" fmla="*/ 1115220 w 1738830"/>
                      <a:gd name="connsiteY289" fmla="*/ 186167 h 1080791"/>
                      <a:gd name="connsiteX290" fmla="*/ 1115220 w 1738830"/>
                      <a:gd name="connsiteY290" fmla="*/ 186167 h 1080791"/>
                      <a:gd name="connsiteX291" fmla="*/ 1111297 w 1738830"/>
                      <a:gd name="connsiteY291" fmla="*/ 159152 h 1080791"/>
                      <a:gd name="connsiteX292" fmla="*/ 1111297 w 1738830"/>
                      <a:gd name="connsiteY292" fmla="*/ 159152 h 1080791"/>
                      <a:gd name="connsiteX293" fmla="*/ 1111806 w 1738830"/>
                      <a:gd name="connsiteY293" fmla="*/ 132329 h 1080791"/>
                      <a:gd name="connsiteX294" fmla="*/ 1111806 w 1738830"/>
                      <a:gd name="connsiteY294" fmla="*/ 132329 h 1080791"/>
                      <a:gd name="connsiteX295" fmla="*/ 1104614 w 1738830"/>
                      <a:gd name="connsiteY295" fmla="*/ 91647 h 1080791"/>
                      <a:gd name="connsiteX296" fmla="*/ 1104614 w 1738830"/>
                      <a:gd name="connsiteY296" fmla="*/ 91647 h 1080791"/>
                      <a:gd name="connsiteX297" fmla="*/ 1091464 w 1738830"/>
                      <a:gd name="connsiteY297" fmla="*/ 51922 h 1080791"/>
                      <a:gd name="connsiteX298" fmla="*/ 1091464 w 1738830"/>
                      <a:gd name="connsiteY298" fmla="*/ 51922 h 1080791"/>
                      <a:gd name="connsiteX299" fmla="*/ 1091537 w 1738830"/>
                      <a:gd name="connsiteY299" fmla="*/ 41193 h 1080791"/>
                      <a:gd name="connsiteX300" fmla="*/ 1091537 w 1738830"/>
                      <a:gd name="connsiteY300" fmla="*/ 41193 h 1080791"/>
                      <a:gd name="connsiteX301" fmla="*/ 1056593 w 1738830"/>
                      <a:gd name="connsiteY301" fmla="*/ 11879 h 1080791"/>
                      <a:gd name="connsiteX302" fmla="*/ 1056593 w 1738830"/>
                      <a:gd name="connsiteY302" fmla="*/ 11879 h 1080791"/>
                      <a:gd name="connsiteX303" fmla="*/ 1027316 w 1738830"/>
                      <a:gd name="connsiteY303" fmla="*/ 1788 h 1080791"/>
                      <a:gd name="connsiteX304" fmla="*/ 1027316 w 1738830"/>
                      <a:gd name="connsiteY304" fmla="*/ 1788 h 1080791"/>
                      <a:gd name="connsiteX305" fmla="*/ 1027389 w 1738830"/>
                      <a:gd name="connsiteY305" fmla="*/ 5365 h 1080791"/>
                      <a:gd name="connsiteX306" fmla="*/ 1027389 w 1738830"/>
                      <a:gd name="connsiteY306" fmla="*/ 5365 h 1080791"/>
                      <a:gd name="connsiteX307" fmla="*/ 1013731 w 1738830"/>
                      <a:gd name="connsiteY307" fmla="*/ 14625 h 1080791"/>
                      <a:gd name="connsiteX308" fmla="*/ 1013731 w 1738830"/>
                      <a:gd name="connsiteY308" fmla="*/ 14625 h 1080791"/>
                      <a:gd name="connsiteX309" fmla="*/ 1000073 w 1738830"/>
                      <a:gd name="connsiteY309" fmla="*/ 18457 h 1080791"/>
                      <a:gd name="connsiteX310" fmla="*/ 1000073 w 1738830"/>
                      <a:gd name="connsiteY310" fmla="*/ 18457 h 1080791"/>
                      <a:gd name="connsiteX311" fmla="*/ 989902 w 1738830"/>
                      <a:gd name="connsiteY311" fmla="*/ 24460 h 1080791"/>
                      <a:gd name="connsiteX312" fmla="*/ 989902 w 1738830"/>
                      <a:gd name="connsiteY312" fmla="*/ 24460 h 1080791"/>
                      <a:gd name="connsiteX313" fmla="*/ 974574 w 1738830"/>
                      <a:gd name="connsiteY313" fmla="*/ 22991 h 1080791"/>
                      <a:gd name="connsiteX314" fmla="*/ 974574 w 1738830"/>
                      <a:gd name="connsiteY314" fmla="*/ 22991 h 1080791"/>
                      <a:gd name="connsiteX315" fmla="*/ 972685 w 1738830"/>
                      <a:gd name="connsiteY315" fmla="*/ 22864 h 1080791"/>
                      <a:gd name="connsiteX316" fmla="*/ 972685 w 1738830"/>
                      <a:gd name="connsiteY316" fmla="*/ 22864 h 1080791"/>
                      <a:gd name="connsiteX317" fmla="*/ 960553 w 1738830"/>
                      <a:gd name="connsiteY317" fmla="*/ 32571 h 1080791"/>
                      <a:gd name="connsiteX318" fmla="*/ 960553 w 1738830"/>
                      <a:gd name="connsiteY318" fmla="*/ 32571 h 1080791"/>
                      <a:gd name="connsiteX319" fmla="*/ 957647 w 1738830"/>
                      <a:gd name="connsiteY319" fmla="*/ 52561 h 1080791"/>
                      <a:gd name="connsiteX320" fmla="*/ 957647 w 1738830"/>
                      <a:gd name="connsiteY320" fmla="*/ 52561 h 1080791"/>
                      <a:gd name="connsiteX321" fmla="*/ 934399 w 1738830"/>
                      <a:gd name="connsiteY321" fmla="*/ 73253 h 1080791"/>
                      <a:gd name="connsiteX322" fmla="*/ 934399 w 1738830"/>
                      <a:gd name="connsiteY322" fmla="*/ 73253 h 1080791"/>
                      <a:gd name="connsiteX323" fmla="*/ 929677 w 1738830"/>
                      <a:gd name="connsiteY323" fmla="*/ 79193 h 1080791"/>
                      <a:gd name="connsiteX324" fmla="*/ 929677 w 1738830"/>
                      <a:gd name="connsiteY324" fmla="*/ 79193 h 1080791"/>
                      <a:gd name="connsiteX325" fmla="*/ 919652 w 1738830"/>
                      <a:gd name="connsiteY325" fmla="*/ 72998 h 1080791"/>
                      <a:gd name="connsiteX326" fmla="*/ 919652 w 1738830"/>
                      <a:gd name="connsiteY326" fmla="*/ 72998 h 1080791"/>
                      <a:gd name="connsiteX327" fmla="*/ 917182 w 1738830"/>
                      <a:gd name="connsiteY327" fmla="*/ 72359 h 1080791"/>
                      <a:gd name="connsiteX328" fmla="*/ 917182 w 1738830"/>
                      <a:gd name="connsiteY328" fmla="*/ 72359 h 1080791"/>
                      <a:gd name="connsiteX329" fmla="*/ 886452 w 1738830"/>
                      <a:gd name="connsiteY329" fmla="*/ 89539 h 1080791"/>
                      <a:gd name="connsiteX330" fmla="*/ 886452 w 1738830"/>
                      <a:gd name="connsiteY330" fmla="*/ 89539 h 1080791"/>
                      <a:gd name="connsiteX331" fmla="*/ 861679 w 1738830"/>
                      <a:gd name="connsiteY331" fmla="*/ 99183 h 1080791"/>
                      <a:gd name="connsiteX332" fmla="*/ 861679 w 1738830"/>
                      <a:gd name="connsiteY332" fmla="*/ 99183 h 1080791"/>
                      <a:gd name="connsiteX333" fmla="*/ 840030 w 1738830"/>
                      <a:gd name="connsiteY333" fmla="*/ 122110 h 1080791"/>
                      <a:gd name="connsiteX334" fmla="*/ 840030 w 1738830"/>
                      <a:gd name="connsiteY334" fmla="*/ 122110 h 1080791"/>
                      <a:gd name="connsiteX335" fmla="*/ 812205 w 1738830"/>
                      <a:gd name="connsiteY335" fmla="*/ 140376 h 1080791"/>
                      <a:gd name="connsiteX336" fmla="*/ 812205 w 1738830"/>
                      <a:gd name="connsiteY336" fmla="*/ 140376 h 1080791"/>
                      <a:gd name="connsiteX337" fmla="*/ 801526 w 1738830"/>
                      <a:gd name="connsiteY337" fmla="*/ 133925 h 1080791"/>
                      <a:gd name="connsiteX338" fmla="*/ 801526 w 1738830"/>
                      <a:gd name="connsiteY338" fmla="*/ 133925 h 1080791"/>
                      <a:gd name="connsiteX339" fmla="*/ 803633 w 1738830"/>
                      <a:gd name="connsiteY339" fmla="*/ 121344 h 1080791"/>
                      <a:gd name="connsiteX340" fmla="*/ 803633 w 1738830"/>
                      <a:gd name="connsiteY340" fmla="*/ 121344 h 1080791"/>
                      <a:gd name="connsiteX341" fmla="*/ 800582 w 1738830"/>
                      <a:gd name="connsiteY341" fmla="*/ 114319 h 1080791"/>
                      <a:gd name="connsiteX342" fmla="*/ 800582 w 1738830"/>
                      <a:gd name="connsiteY342" fmla="*/ 114319 h 1080791"/>
                      <a:gd name="connsiteX343" fmla="*/ 794842 w 1738830"/>
                      <a:gd name="connsiteY343" fmla="*/ 111892 h 1080791"/>
                      <a:gd name="connsiteX344" fmla="*/ 794842 w 1738830"/>
                      <a:gd name="connsiteY344" fmla="*/ 111892 h 1080791"/>
                      <a:gd name="connsiteX345" fmla="*/ 758446 w 1738830"/>
                      <a:gd name="connsiteY345" fmla="*/ 132073 h 1080791"/>
                      <a:gd name="connsiteX346" fmla="*/ 758446 w 1738830"/>
                      <a:gd name="connsiteY346" fmla="*/ 132073 h 1080791"/>
                      <a:gd name="connsiteX347" fmla="*/ 740865 w 1738830"/>
                      <a:gd name="connsiteY347" fmla="*/ 135714 h 1080791"/>
                      <a:gd name="connsiteX348" fmla="*/ 740865 w 1738830"/>
                      <a:gd name="connsiteY348" fmla="*/ 135714 h 1080791"/>
                      <a:gd name="connsiteX349" fmla="*/ 705267 w 1738830"/>
                      <a:gd name="connsiteY349" fmla="*/ 118662 h 1080791"/>
                      <a:gd name="connsiteX350" fmla="*/ 705267 w 1738830"/>
                      <a:gd name="connsiteY350" fmla="*/ 118662 h 1080791"/>
                      <a:gd name="connsiteX351" fmla="*/ 666037 w 1738830"/>
                      <a:gd name="connsiteY351" fmla="*/ 96692 h 1080791"/>
                      <a:gd name="connsiteX352" fmla="*/ 666037 w 1738830"/>
                      <a:gd name="connsiteY352" fmla="*/ 96692 h 1080791"/>
                      <a:gd name="connsiteX353" fmla="*/ 650418 w 1738830"/>
                      <a:gd name="connsiteY353" fmla="*/ 79768 h 1080791"/>
                      <a:gd name="connsiteX354" fmla="*/ 650418 w 1738830"/>
                      <a:gd name="connsiteY354" fmla="*/ 79768 h 1080791"/>
                      <a:gd name="connsiteX355" fmla="*/ 652525 w 1738830"/>
                      <a:gd name="connsiteY355" fmla="*/ 66356 h 1080791"/>
                      <a:gd name="connsiteX356" fmla="*/ 652525 w 1738830"/>
                      <a:gd name="connsiteY356" fmla="*/ 66356 h 1080791"/>
                      <a:gd name="connsiteX357" fmla="*/ 653978 w 1738830"/>
                      <a:gd name="connsiteY357" fmla="*/ 55690 h 1080791"/>
                      <a:gd name="connsiteX358" fmla="*/ 653978 w 1738830"/>
                      <a:gd name="connsiteY358" fmla="*/ 55690 h 1080791"/>
                      <a:gd name="connsiteX359" fmla="*/ 640393 w 1738830"/>
                      <a:gd name="connsiteY359" fmla="*/ 33338 h 1080791"/>
                      <a:gd name="connsiteX360" fmla="*/ 640393 w 1738830"/>
                      <a:gd name="connsiteY360" fmla="*/ 33338 h 1080791"/>
                      <a:gd name="connsiteX361" fmla="*/ 624701 w 1738830"/>
                      <a:gd name="connsiteY361" fmla="*/ 5173 h 1080791"/>
                      <a:gd name="connsiteX362" fmla="*/ 624701 w 1738830"/>
                      <a:gd name="connsiteY362" fmla="*/ 5173 h 1080791"/>
                      <a:gd name="connsiteX363" fmla="*/ 623756 w 1738830"/>
                      <a:gd name="connsiteY363" fmla="*/ 4790 h 1080791"/>
                      <a:gd name="connsiteX364" fmla="*/ 623756 w 1738830"/>
                      <a:gd name="connsiteY364" fmla="*/ 4790 h 1080791"/>
                      <a:gd name="connsiteX365" fmla="*/ 598257 w 1738830"/>
                      <a:gd name="connsiteY365" fmla="*/ 22225 h 1080791"/>
                      <a:gd name="connsiteX366" fmla="*/ 598257 w 1738830"/>
                      <a:gd name="connsiteY366" fmla="*/ 22225 h 1080791"/>
                      <a:gd name="connsiteX367" fmla="*/ 577116 w 1738830"/>
                      <a:gd name="connsiteY367" fmla="*/ 34551 h 1080791"/>
                      <a:gd name="connsiteX368" fmla="*/ 577116 w 1738830"/>
                      <a:gd name="connsiteY368" fmla="*/ 34551 h 1080791"/>
                      <a:gd name="connsiteX369" fmla="*/ 571304 w 1738830"/>
                      <a:gd name="connsiteY369" fmla="*/ 36339 h 1080791"/>
                      <a:gd name="connsiteX370" fmla="*/ 571304 w 1738830"/>
                      <a:gd name="connsiteY370" fmla="*/ 36339 h 1080791"/>
                      <a:gd name="connsiteX371" fmla="*/ 546531 w 1738830"/>
                      <a:gd name="connsiteY371" fmla="*/ 29633 h 1080791"/>
                      <a:gd name="connsiteX372" fmla="*/ 546531 w 1738830"/>
                      <a:gd name="connsiteY372" fmla="*/ 29633 h 1080791"/>
                      <a:gd name="connsiteX373" fmla="*/ 545587 w 1738830"/>
                      <a:gd name="connsiteY373" fmla="*/ 30336 h 1080791"/>
                      <a:gd name="connsiteX374" fmla="*/ 545587 w 1738830"/>
                      <a:gd name="connsiteY374" fmla="*/ 30336 h 1080791"/>
                      <a:gd name="connsiteX375" fmla="*/ 557865 w 1738830"/>
                      <a:gd name="connsiteY375" fmla="*/ 44003 h 1080791"/>
                      <a:gd name="connsiteX376" fmla="*/ 557865 w 1738830"/>
                      <a:gd name="connsiteY376" fmla="*/ 44003 h 1080791"/>
                      <a:gd name="connsiteX377" fmla="*/ 557356 w 1738830"/>
                      <a:gd name="connsiteY377" fmla="*/ 46366 h 1080791"/>
                      <a:gd name="connsiteX378" fmla="*/ 557356 w 1738830"/>
                      <a:gd name="connsiteY378" fmla="*/ 46366 h 1080791"/>
                      <a:gd name="connsiteX379" fmla="*/ 531639 w 1738830"/>
                      <a:gd name="connsiteY379" fmla="*/ 49943 h 1080791"/>
                      <a:gd name="connsiteX380" fmla="*/ 531639 w 1738830"/>
                      <a:gd name="connsiteY380" fmla="*/ 49943 h 1080791"/>
                      <a:gd name="connsiteX381" fmla="*/ 420923 w 1738830"/>
                      <a:gd name="connsiteY381" fmla="*/ 45791 h 1080791"/>
                      <a:gd name="connsiteX382" fmla="*/ 420923 w 1738830"/>
                      <a:gd name="connsiteY382" fmla="*/ 45791 h 1080791"/>
                      <a:gd name="connsiteX383" fmla="*/ 387214 w 1738830"/>
                      <a:gd name="connsiteY383" fmla="*/ 73637 h 1080791"/>
                      <a:gd name="connsiteX384" fmla="*/ 387214 w 1738830"/>
                      <a:gd name="connsiteY384" fmla="*/ 73637 h 1080791"/>
                      <a:gd name="connsiteX385" fmla="*/ 424628 w 1738830"/>
                      <a:gd name="connsiteY385" fmla="*/ 96820 h 1080791"/>
                      <a:gd name="connsiteX386" fmla="*/ 424628 w 1738830"/>
                      <a:gd name="connsiteY386" fmla="*/ 96820 h 1080791"/>
                      <a:gd name="connsiteX387" fmla="*/ 460516 w 1738830"/>
                      <a:gd name="connsiteY387" fmla="*/ 135777 h 1080791"/>
                      <a:gd name="connsiteX388" fmla="*/ 460516 w 1738830"/>
                      <a:gd name="connsiteY388" fmla="*/ 135777 h 1080791"/>
                      <a:gd name="connsiteX389" fmla="*/ 459717 w 1738830"/>
                      <a:gd name="connsiteY389" fmla="*/ 141525 h 1080791"/>
                      <a:gd name="connsiteX390" fmla="*/ 459717 w 1738830"/>
                      <a:gd name="connsiteY390" fmla="*/ 141525 h 1080791"/>
                      <a:gd name="connsiteX391" fmla="*/ 443807 w 1738830"/>
                      <a:gd name="connsiteY391" fmla="*/ 147145 h 1080791"/>
                      <a:gd name="connsiteX392" fmla="*/ 443807 w 1738830"/>
                      <a:gd name="connsiteY392" fmla="*/ 147145 h 1080791"/>
                      <a:gd name="connsiteX393" fmla="*/ 421432 w 1738830"/>
                      <a:gd name="connsiteY393" fmla="*/ 143761 h 1080791"/>
                      <a:gd name="connsiteX394" fmla="*/ 421432 w 1738830"/>
                      <a:gd name="connsiteY394" fmla="*/ 143761 h 1080791"/>
                      <a:gd name="connsiteX395" fmla="*/ 417436 w 1738830"/>
                      <a:gd name="connsiteY395" fmla="*/ 143058 h 1080791"/>
                      <a:gd name="connsiteX396" fmla="*/ 417436 w 1738830"/>
                      <a:gd name="connsiteY396" fmla="*/ 143058 h 1080791"/>
                      <a:gd name="connsiteX397" fmla="*/ 381766 w 1738830"/>
                      <a:gd name="connsiteY397" fmla="*/ 152382 h 1080791"/>
                      <a:gd name="connsiteX398" fmla="*/ 381766 w 1738830"/>
                      <a:gd name="connsiteY398" fmla="*/ 152382 h 1080791"/>
                      <a:gd name="connsiteX399" fmla="*/ 366219 w 1738830"/>
                      <a:gd name="connsiteY399" fmla="*/ 178823 h 1080791"/>
                      <a:gd name="connsiteX400" fmla="*/ 366219 w 1738830"/>
                      <a:gd name="connsiteY400" fmla="*/ 178823 h 1080791"/>
                      <a:gd name="connsiteX401" fmla="*/ 367381 w 1738830"/>
                      <a:gd name="connsiteY401" fmla="*/ 205327 h 1080791"/>
                      <a:gd name="connsiteX402" fmla="*/ 367381 w 1738830"/>
                      <a:gd name="connsiteY402" fmla="*/ 205327 h 1080791"/>
                      <a:gd name="connsiteX403" fmla="*/ 399564 w 1738830"/>
                      <a:gd name="connsiteY403" fmla="*/ 236174 h 1080791"/>
                      <a:gd name="connsiteX404" fmla="*/ 399564 w 1738830"/>
                      <a:gd name="connsiteY404" fmla="*/ 236174 h 1080791"/>
                      <a:gd name="connsiteX405" fmla="*/ 412278 w 1738830"/>
                      <a:gd name="connsiteY405" fmla="*/ 252842 h 1080791"/>
                      <a:gd name="connsiteX406" fmla="*/ 412278 w 1738830"/>
                      <a:gd name="connsiteY406" fmla="*/ 252842 h 1080791"/>
                      <a:gd name="connsiteX407" fmla="*/ 412205 w 1738830"/>
                      <a:gd name="connsiteY407" fmla="*/ 253992 h 1080791"/>
                      <a:gd name="connsiteX408" fmla="*/ 412205 w 1738830"/>
                      <a:gd name="connsiteY408" fmla="*/ 253992 h 1080791"/>
                      <a:gd name="connsiteX409" fmla="*/ 422303 w 1738830"/>
                      <a:gd name="connsiteY409" fmla="*/ 280113 h 1080791"/>
                      <a:gd name="connsiteX410" fmla="*/ 422303 w 1738830"/>
                      <a:gd name="connsiteY410" fmla="*/ 280113 h 1080791"/>
                      <a:gd name="connsiteX411" fmla="*/ 433055 w 1738830"/>
                      <a:gd name="connsiteY411" fmla="*/ 298953 h 1080791"/>
                      <a:gd name="connsiteX412" fmla="*/ 433055 w 1738830"/>
                      <a:gd name="connsiteY412" fmla="*/ 298953 h 1080791"/>
                      <a:gd name="connsiteX413" fmla="*/ 432910 w 1738830"/>
                      <a:gd name="connsiteY413" fmla="*/ 302402 h 1080791"/>
                      <a:gd name="connsiteX414" fmla="*/ 432910 w 1738830"/>
                      <a:gd name="connsiteY414" fmla="*/ 302402 h 1080791"/>
                      <a:gd name="connsiteX415" fmla="*/ 392154 w 1738830"/>
                      <a:gd name="connsiteY415" fmla="*/ 524397 h 1080791"/>
                      <a:gd name="connsiteX416" fmla="*/ 392154 w 1738830"/>
                      <a:gd name="connsiteY416" fmla="*/ 524397 h 1080791"/>
                      <a:gd name="connsiteX417" fmla="*/ 370723 w 1738830"/>
                      <a:gd name="connsiteY417" fmla="*/ 592414 h 1080791"/>
                      <a:gd name="connsiteX418" fmla="*/ 370723 w 1738830"/>
                      <a:gd name="connsiteY418" fmla="*/ 592414 h 1080791"/>
                      <a:gd name="connsiteX419" fmla="*/ 357065 w 1738830"/>
                      <a:gd name="connsiteY419" fmla="*/ 594521 h 1080791"/>
                      <a:gd name="connsiteX420" fmla="*/ 357065 w 1738830"/>
                      <a:gd name="connsiteY420" fmla="*/ 594521 h 1080791"/>
                      <a:gd name="connsiteX421" fmla="*/ 322267 w 1738830"/>
                      <a:gd name="connsiteY421" fmla="*/ 578108 h 1080791"/>
                      <a:gd name="connsiteX422" fmla="*/ 322267 w 1738830"/>
                      <a:gd name="connsiteY422" fmla="*/ 578108 h 1080791"/>
                      <a:gd name="connsiteX423" fmla="*/ 312459 w 1738830"/>
                      <a:gd name="connsiteY423" fmla="*/ 577342 h 1080791"/>
                      <a:gd name="connsiteX424" fmla="*/ 312459 w 1738830"/>
                      <a:gd name="connsiteY424" fmla="*/ 577342 h 1080791"/>
                      <a:gd name="connsiteX425" fmla="*/ 288268 w 1738830"/>
                      <a:gd name="connsiteY425" fmla="*/ 588965 h 1080791"/>
                      <a:gd name="connsiteX426" fmla="*/ 288268 w 1738830"/>
                      <a:gd name="connsiteY426" fmla="*/ 588965 h 1080791"/>
                      <a:gd name="connsiteX427" fmla="*/ 200364 w 1738830"/>
                      <a:gd name="connsiteY427" fmla="*/ 608125 h 1080791"/>
                      <a:gd name="connsiteX428" fmla="*/ 200364 w 1738830"/>
                      <a:gd name="connsiteY428" fmla="*/ 608125 h 1080791"/>
                      <a:gd name="connsiteX429" fmla="*/ 98148 w 1738830"/>
                      <a:gd name="connsiteY429" fmla="*/ 657365 h 1080791"/>
                      <a:gd name="connsiteX430" fmla="*/ 98148 w 1738830"/>
                      <a:gd name="connsiteY430" fmla="*/ 657365 h 1080791"/>
                      <a:gd name="connsiteX431" fmla="*/ 68871 w 1738830"/>
                      <a:gd name="connsiteY431" fmla="*/ 721358 h 1080791"/>
                      <a:gd name="connsiteX432" fmla="*/ 68871 w 1738830"/>
                      <a:gd name="connsiteY432" fmla="*/ 721358 h 1080791"/>
                      <a:gd name="connsiteX433" fmla="*/ 55213 w 1738830"/>
                      <a:gd name="connsiteY433" fmla="*/ 745690 h 1080791"/>
                      <a:gd name="connsiteX434" fmla="*/ 55213 w 1738830"/>
                      <a:gd name="connsiteY434" fmla="*/ 745690 h 1080791"/>
                      <a:gd name="connsiteX435" fmla="*/ 62114 w 1738830"/>
                      <a:gd name="connsiteY435" fmla="*/ 766255 h 1080791"/>
                      <a:gd name="connsiteX436" fmla="*/ 62114 w 1738830"/>
                      <a:gd name="connsiteY436" fmla="*/ 766255 h 1080791"/>
                      <a:gd name="connsiteX437" fmla="*/ 64148 w 1738830"/>
                      <a:gd name="connsiteY437" fmla="*/ 773983 h 1080791"/>
                      <a:gd name="connsiteX438" fmla="*/ 64148 w 1738830"/>
                      <a:gd name="connsiteY438" fmla="*/ 773983 h 1080791"/>
                      <a:gd name="connsiteX439" fmla="*/ 37123 w 1738830"/>
                      <a:gd name="connsiteY439" fmla="*/ 796655 h 1080791"/>
                      <a:gd name="connsiteX440" fmla="*/ 37123 w 1738830"/>
                      <a:gd name="connsiteY440" fmla="*/ 796655 h 1080791"/>
                      <a:gd name="connsiteX441" fmla="*/ 2034 w 1738830"/>
                      <a:gd name="connsiteY441" fmla="*/ 835230 h 1080791"/>
                      <a:gd name="connsiteX442" fmla="*/ 2034 w 1738830"/>
                      <a:gd name="connsiteY442" fmla="*/ 835230 h 1080791"/>
                      <a:gd name="connsiteX443" fmla="*/ 2252 w 1738830"/>
                      <a:gd name="connsiteY443" fmla="*/ 841361 h 1080791"/>
                      <a:gd name="connsiteX444" fmla="*/ 2252 w 1738830"/>
                      <a:gd name="connsiteY444" fmla="*/ 841361 h 1080791"/>
                      <a:gd name="connsiteX445" fmla="*/ 2325 w 1738830"/>
                      <a:gd name="connsiteY445" fmla="*/ 843085 h 1080791"/>
                      <a:gd name="connsiteX446" fmla="*/ 2325 w 1738830"/>
                      <a:gd name="connsiteY446" fmla="*/ 843085 h 1080791"/>
                      <a:gd name="connsiteX447" fmla="*/ 201163 w 1738830"/>
                      <a:gd name="connsiteY447" fmla="*/ 903374 h 1080791"/>
                      <a:gd name="connsiteX448" fmla="*/ 201163 w 1738830"/>
                      <a:gd name="connsiteY448" fmla="*/ 903374 h 1080791"/>
                      <a:gd name="connsiteX449" fmla="*/ 341955 w 1738830"/>
                      <a:gd name="connsiteY449" fmla="*/ 932432 h 1080791"/>
                      <a:gd name="connsiteX450" fmla="*/ 341955 w 1738830"/>
                      <a:gd name="connsiteY450" fmla="*/ 932432 h 1080791"/>
                      <a:gd name="connsiteX451" fmla="*/ 530694 w 1738830"/>
                      <a:gd name="connsiteY451" fmla="*/ 1019097 h 1080791"/>
                      <a:gd name="connsiteX452" fmla="*/ 530694 w 1738830"/>
                      <a:gd name="connsiteY452" fmla="*/ 1019097 h 1080791"/>
                      <a:gd name="connsiteX453" fmla="*/ 682529 w 1738830"/>
                      <a:gd name="connsiteY453" fmla="*/ 1078875 h 1080791"/>
                      <a:gd name="connsiteX454" fmla="*/ 682529 w 1738830"/>
                      <a:gd name="connsiteY454" fmla="*/ 1078875 h 1080791"/>
                      <a:gd name="connsiteX455" fmla="*/ 719506 w 1738830"/>
                      <a:gd name="connsiteY455" fmla="*/ 1051988 h 1080791"/>
                      <a:gd name="connsiteX456" fmla="*/ 719506 w 1738830"/>
                      <a:gd name="connsiteY456" fmla="*/ 1051988 h 1080791"/>
                      <a:gd name="connsiteX457" fmla="*/ 753651 w 1738830"/>
                      <a:gd name="connsiteY457" fmla="*/ 1040620 h 1080791"/>
                      <a:gd name="connsiteX458" fmla="*/ 753651 w 1738830"/>
                      <a:gd name="connsiteY458" fmla="*/ 1040620 h 1080791"/>
                      <a:gd name="connsiteX459" fmla="*/ 771087 w 1738830"/>
                      <a:gd name="connsiteY459" fmla="*/ 1044005 h 1080791"/>
                      <a:gd name="connsiteX460" fmla="*/ 771087 w 1738830"/>
                      <a:gd name="connsiteY460" fmla="*/ 1044005 h 1080791"/>
                      <a:gd name="connsiteX461" fmla="*/ 787868 w 1738830"/>
                      <a:gd name="connsiteY461" fmla="*/ 1052307 h 1080791"/>
                      <a:gd name="connsiteX462" fmla="*/ 787868 w 1738830"/>
                      <a:gd name="connsiteY462" fmla="*/ 1052307 h 1080791"/>
                      <a:gd name="connsiteX463" fmla="*/ 803415 w 1738830"/>
                      <a:gd name="connsiteY463" fmla="*/ 1043494 h 1080791"/>
                      <a:gd name="connsiteX464" fmla="*/ 803415 w 1738830"/>
                      <a:gd name="connsiteY464" fmla="*/ 1043494 h 1080791"/>
                      <a:gd name="connsiteX465" fmla="*/ 828696 w 1738830"/>
                      <a:gd name="connsiteY465" fmla="*/ 1029508 h 1080791"/>
                      <a:gd name="connsiteX466" fmla="*/ 828696 w 1738830"/>
                      <a:gd name="connsiteY466" fmla="*/ 1029508 h 1080791"/>
                      <a:gd name="connsiteX467" fmla="*/ 844606 w 1738830"/>
                      <a:gd name="connsiteY467" fmla="*/ 1037107 h 1080791"/>
                      <a:gd name="connsiteX468" fmla="*/ 844606 w 1738830"/>
                      <a:gd name="connsiteY468" fmla="*/ 1037107 h 1080791"/>
                      <a:gd name="connsiteX469" fmla="*/ 851072 w 1738830"/>
                      <a:gd name="connsiteY469" fmla="*/ 1039854 h 1080791"/>
                      <a:gd name="connsiteX470" fmla="*/ 851072 w 1738830"/>
                      <a:gd name="connsiteY470" fmla="*/ 1039854 h 1080791"/>
                      <a:gd name="connsiteX471" fmla="*/ 864149 w 1738830"/>
                      <a:gd name="connsiteY471" fmla="*/ 1029571 h 1080791"/>
                      <a:gd name="connsiteX472" fmla="*/ 864149 w 1738830"/>
                      <a:gd name="connsiteY472" fmla="*/ 1029571 h 1080791"/>
                      <a:gd name="connsiteX473" fmla="*/ 870033 w 1738830"/>
                      <a:gd name="connsiteY473" fmla="*/ 1010476 h 1080791"/>
                      <a:gd name="connsiteX474" fmla="*/ 870033 w 1738830"/>
                      <a:gd name="connsiteY474" fmla="*/ 1010476 h 1080791"/>
                      <a:gd name="connsiteX475" fmla="*/ 934617 w 1738830"/>
                      <a:gd name="connsiteY475" fmla="*/ 999810 h 1080791"/>
                      <a:gd name="connsiteX476" fmla="*/ 934617 w 1738830"/>
                      <a:gd name="connsiteY476" fmla="*/ 999810 h 1080791"/>
                      <a:gd name="connsiteX477" fmla="*/ 945732 w 1738830"/>
                      <a:gd name="connsiteY477" fmla="*/ 992593 h 1080791"/>
                      <a:gd name="connsiteX478" fmla="*/ 945732 w 1738830"/>
                      <a:gd name="connsiteY478" fmla="*/ 992593 h 1080791"/>
                      <a:gd name="connsiteX479" fmla="*/ 967309 w 1738830"/>
                      <a:gd name="connsiteY479" fmla="*/ 958617 h 1080791"/>
                      <a:gd name="connsiteX480" fmla="*/ 967309 w 1738830"/>
                      <a:gd name="connsiteY480" fmla="*/ 958617 h 1080791"/>
                      <a:gd name="connsiteX481" fmla="*/ 983655 w 1738830"/>
                      <a:gd name="connsiteY481" fmla="*/ 931219 h 1080791"/>
                      <a:gd name="connsiteX482" fmla="*/ 983655 w 1738830"/>
                      <a:gd name="connsiteY482" fmla="*/ 931219 h 1080791"/>
                      <a:gd name="connsiteX483" fmla="*/ 1050927 w 1738830"/>
                      <a:gd name="connsiteY483" fmla="*/ 911612 h 1080791"/>
                      <a:gd name="connsiteX484" fmla="*/ 1050927 w 1738830"/>
                      <a:gd name="connsiteY484" fmla="*/ 911612 h 1080791"/>
                      <a:gd name="connsiteX485" fmla="*/ 1145224 w 1738830"/>
                      <a:gd name="connsiteY485" fmla="*/ 977010 h 1080791"/>
                      <a:gd name="connsiteX486" fmla="*/ 1145224 w 1738830"/>
                      <a:gd name="connsiteY486" fmla="*/ 977010 h 1080791"/>
                      <a:gd name="connsiteX487" fmla="*/ 1168689 w 1738830"/>
                      <a:gd name="connsiteY487" fmla="*/ 990869 h 1080791"/>
                      <a:gd name="connsiteX488" fmla="*/ 1168689 w 1738830"/>
                      <a:gd name="connsiteY488" fmla="*/ 990869 h 1080791"/>
                      <a:gd name="connsiteX489" fmla="*/ 1188740 w 1738830"/>
                      <a:gd name="connsiteY489" fmla="*/ 979884 h 1080791"/>
                      <a:gd name="connsiteX490" fmla="*/ 1188740 w 1738830"/>
                      <a:gd name="connsiteY490" fmla="*/ 979884 h 1080791"/>
                      <a:gd name="connsiteX491" fmla="*/ 1197458 w 1738830"/>
                      <a:gd name="connsiteY491" fmla="*/ 976180 h 1080791"/>
                      <a:gd name="connsiteX492" fmla="*/ 1197458 w 1738830"/>
                      <a:gd name="connsiteY492" fmla="*/ 976180 h 1080791"/>
                      <a:gd name="connsiteX493" fmla="*/ 1214748 w 1738830"/>
                      <a:gd name="connsiteY493" fmla="*/ 989145 h 1080791"/>
                      <a:gd name="connsiteX494" fmla="*/ 1214748 w 1738830"/>
                      <a:gd name="connsiteY494" fmla="*/ 989145 h 1080791"/>
                      <a:gd name="connsiteX495" fmla="*/ 1224846 w 1738830"/>
                      <a:gd name="connsiteY495" fmla="*/ 987740 h 1080791"/>
                      <a:gd name="connsiteX496" fmla="*/ 1224846 w 1738830"/>
                      <a:gd name="connsiteY496" fmla="*/ 987740 h 1080791"/>
                      <a:gd name="connsiteX497" fmla="*/ 1379369 w 1738830"/>
                      <a:gd name="connsiteY497" fmla="*/ 988761 h 1080791"/>
                      <a:gd name="connsiteX498" fmla="*/ 1379369 w 1738830"/>
                      <a:gd name="connsiteY498" fmla="*/ 988761 h 1080791"/>
                      <a:gd name="connsiteX499" fmla="*/ 1511588 w 1738830"/>
                      <a:gd name="connsiteY499" fmla="*/ 984419 h 1080791"/>
                      <a:gd name="connsiteX500" fmla="*/ 1511588 w 1738830"/>
                      <a:gd name="connsiteY500" fmla="*/ 984419 h 1080791"/>
                      <a:gd name="connsiteX501" fmla="*/ 1512096 w 1738830"/>
                      <a:gd name="connsiteY501" fmla="*/ 984163 h 1080791"/>
                      <a:gd name="connsiteX502" fmla="*/ 1512096 w 1738830"/>
                      <a:gd name="connsiteY502" fmla="*/ 984163 h 1080791"/>
                      <a:gd name="connsiteX503" fmla="*/ 1520596 w 1738830"/>
                      <a:gd name="connsiteY503" fmla="*/ 949612 h 1080791"/>
                      <a:gd name="connsiteX504" fmla="*/ 1520596 w 1738830"/>
                      <a:gd name="connsiteY504" fmla="*/ 949612 h 1080791"/>
                      <a:gd name="connsiteX505" fmla="*/ 1525101 w 1738830"/>
                      <a:gd name="connsiteY505" fmla="*/ 936009 h 1080791"/>
                      <a:gd name="connsiteX506" fmla="*/ 1525101 w 1738830"/>
                      <a:gd name="connsiteY506" fmla="*/ 936009 h 1080791"/>
                      <a:gd name="connsiteX507" fmla="*/ 1520088 w 1738830"/>
                      <a:gd name="connsiteY507" fmla="*/ 918127 h 1080791"/>
                      <a:gd name="connsiteX508" fmla="*/ 1520088 w 1738830"/>
                      <a:gd name="connsiteY508" fmla="*/ 918127 h 1080791"/>
                      <a:gd name="connsiteX509" fmla="*/ 1517327 w 1738830"/>
                      <a:gd name="connsiteY509" fmla="*/ 909952 h 1080791"/>
                      <a:gd name="connsiteX510" fmla="*/ 1517327 w 1738830"/>
                      <a:gd name="connsiteY510" fmla="*/ 909952 h 1080791"/>
                      <a:gd name="connsiteX511" fmla="*/ 1526118 w 1738830"/>
                      <a:gd name="connsiteY511" fmla="*/ 893666 h 1080791"/>
                      <a:gd name="connsiteX512" fmla="*/ 1526118 w 1738830"/>
                      <a:gd name="connsiteY512" fmla="*/ 893666 h 1080791"/>
                      <a:gd name="connsiteX513" fmla="*/ 1540066 w 1738830"/>
                      <a:gd name="connsiteY513" fmla="*/ 859498 h 1080791"/>
                      <a:gd name="connsiteX514" fmla="*/ 1540066 w 1738830"/>
                      <a:gd name="connsiteY514" fmla="*/ 859498 h 1080791"/>
                      <a:gd name="connsiteX515" fmla="*/ 1538032 w 1738830"/>
                      <a:gd name="connsiteY515" fmla="*/ 845192 h 1080791"/>
                      <a:gd name="connsiteX516" fmla="*/ 1538032 w 1738830"/>
                      <a:gd name="connsiteY516" fmla="*/ 845192 h 1080791"/>
                      <a:gd name="connsiteX517" fmla="*/ 1505849 w 1738830"/>
                      <a:gd name="connsiteY517" fmla="*/ 809364 h 1080791"/>
                      <a:gd name="connsiteX518" fmla="*/ 1505849 w 1738830"/>
                      <a:gd name="connsiteY518" fmla="*/ 809364 h 1080791"/>
                      <a:gd name="connsiteX519" fmla="*/ 1505631 w 1738830"/>
                      <a:gd name="connsiteY519" fmla="*/ 807193 h 1080791"/>
                      <a:gd name="connsiteX520" fmla="*/ 1505631 w 1738830"/>
                      <a:gd name="connsiteY520" fmla="*/ 807193 h 1080791"/>
                      <a:gd name="connsiteX521" fmla="*/ 1542028 w 1738830"/>
                      <a:gd name="connsiteY521" fmla="*/ 751311 h 1080791"/>
                      <a:gd name="connsiteX522" fmla="*/ 1542028 w 1738830"/>
                      <a:gd name="connsiteY522" fmla="*/ 751311 h 1080791"/>
                      <a:gd name="connsiteX523" fmla="*/ 1608500 w 1738830"/>
                      <a:gd name="connsiteY523" fmla="*/ 628178 h 1080791"/>
                      <a:gd name="connsiteX524" fmla="*/ 1608500 w 1738830"/>
                      <a:gd name="connsiteY524" fmla="*/ 628178 h 1080791"/>
                      <a:gd name="connsiteX525" fmla="*/ 1711370 w 1738830"/>
                      <a:gd name="connsiteY525" fmla="*/ 420616 h 1080791"/>
                      <a:gd name="connsiteX526" fmla="*/ 1711370 w 1738830"/>
                      <a:gd name="connsiteY526" fmla="*/ 420616 h 1080791"/>
                      <a:gd name="connsiteX527" fmla="*/ 1737087 w 1738830"/>
                      <a:gd name="connsiteY527" fmla="*/ 391302 h 1080791"/>
                      <a:gd name="connsiteX528" fmla="*/ 1737087 w 1738830"/>
                      <a:gd name="connsiteY528" fmla="*/ 391302 h 1080791"/>
                      <a:gd name="connsiteX529" fmla="*/ 1735852 w 1738830"/>
                      <a:gd name="connsiteY529" fmla="*/ 386576 h 1080791"/>
                      <a:gd name="connsiteX530" fmla="*/ 1735852 w 1738830"/>
                      <a:gd name="connsiteY530" fmla="*/ 386576 h 1080791"/>
                      <a:gd name="connsiteX531" fmla="*/ 1736652 w 1738830"/>
                      <a:gd name="connsiteY531" fmla="*/ 386257 h 1080791"/>
                      <a:gd name="connsiteX532" fmla="*/ 1737451 w 1738830"/>
                      <a:gd name="connsiteY532" fmla="*/ 385938 h 1080791"/>
                      <a:gd name="connsiteX533" fmla="*/ 1738831 w 1738830"/>
                      <a:gd name="connsiteY533" fmla="*/ 391302 h 1080791"/>
                      <a:gd name="connsiteX534" fmla="*/ 1738831 w 1738830"/>
                      <a:gd name="connsiteY534" fmla="*/ 391302 h 1080791"/>
                      <a:gd name="connsiteX535" fmla="*/ 1713114 w 1738830"/>
                      <a:gd name="connsiteY535" fmla="*/ 420616 h 1080791"/>
                      <a:gd name="connsiteX536" fmla="*/ 1713114 w 1738830"/>
                      <a:gd name="connsiteY536" fmla="*/ 420616 h 1080791"/>
                      <a:gd name="connsiteX537" fmla="*/ 1610099 w 1738830"/>
                      <a:gd name="connsiteY537" fmla="*/ 628881 h 1080791"/>
                      <a:gd name="connsiteX538" fmla="*/ 1610099 w 1738830"/>
                      <a:gd name="connsiteY538" fmla="*/ 628881 h 1080791"/>
                      <a:gd name="connsiteX539" fmla="*/ 1543698 w 1738830"/>
                      <a:gd name="connsiteY539" fmla="*/ 751758 h 1080791"/>
                      <a:gd name="connsiteX540" fmla="*/ 1543698 w 1738830"/>
                      <a:gd name="connsiteY540" fmla="*/ 751758 h 1080791"/>
                      <a:gd name="connsiteX541" fmla="*/ 1507374 w 1738830"/>
                      <a:gd name="connsiteY541" fmla="*/ 807257 h 1080791"/>
                      <a:gd name="connsiteX542" fmla="*/ 1507374 w 1738830"/>
                      <a:gd name="connsiteY542" fmla="*/ 807257 h 1080791"/>
                      <a:gd name="connsiteX543" fmla="*/ 1507592 w 1738830"/>
                      <a:gd name="connsiteY543" fmla="*/ 809109 h 1080791"/>
                      <a:gd name="connsiteX544" fmla="*/ 1507592 w 1738830"/>
                      <a:gd name="connsiteY544" fmla="*/ 809109 h 1080791"/>
                      <a:gd name="connsiteX545" fmla="*/ 1539848 w 1738830"/>
                      <a:gd name="connsiteY545" fmla="*/ 845192 h 1080791"/>
                      <a:gd name="connsiteX546" fmla="*/ 1539848 w 1738830"/>
                      <a:gd name="connsiteY546" fmla="*/ 845192 h 1080791"/>
                      <a:gd name="connsiteX547" fmla="*/ 1542028 w 1738830"/>
                      <a:gd name="connsiteY547" fmla="*/ 859754 h 1080791"/>
                      <a:gd name="connsiteX548" fmla="*/ 1542028 w 1738830"/>
                      <a:gd name="connsiteY548" fmla="*/ 859754 h 1080791"/>
                      <a:gd name="connsiteX549" fmla="*/ 1541446 w 1738830"/>
                      <a:gd name="connsiteY549" fmla="*/ 860712 h 1080791"/>
                      <a:gd name="connsiteX550" fmla="*/ 1541446 w 1738830"/>
                      <a:gd name="connsiteY550" fmla="*/ 860712 h 1080791"/>
                      <a:gd name="connsiteX551" fmla="*/ 1527425 w 1738830"/>
                      <a:gd name="connsiteY551" fmla="*/ 894816 h 1080791"/>
                      <a:gd name="connsiteX552" fmla="*/ 1527425 w 1738830"/>
                      <a:gd name="connsiteY552" fmla="*/ 894816 h 1080791"/>
                      <a:gd name="connsiteX553" fmla="*/ 1519143 w 1738830"/>
                      <a:gd name="connsiteY553" fmla="*/ 910016 h 1080791"/>
                      <a:gd name="connsiteX554" fmla="*/ 1519143 w 1738830"/>
                      <a:gd name="connsiteY554" fmla="*/ 910016 h 1080791"/>
                      <a:gd name="connsiteX555" fmla="*/ 1521613 w 1738830"/>
                      <a:gd name="connsiteY555" fmla="*/ 917360 h 1080791"/>
                      <a:gd name="connsiteX556" fmla="*/ 1521613 w 1738830"/>
                      <a:gd name="connsiteY556" fmla="*/ 917360 h 1080791"/>
                      <a:gd name="connsiteX557" fmla="*/ 1526917 w 1738830"/>
                      <a:gd name="connsiteY557" fmla="*/ 936137 h 1080791"/>
                      <a:gd name="connsiteX558" fmla="*/ 1526917 w 1738830"/>
                      <a:gd name="connsiteY558" fmla="*/ 936137 h 1080791"/>
                      <a:gd name="connsiteX559" fmla="*/ 1521904 w 1738830"/>
                      <a:gd name="connsiteY559" fmla="*/ 950826 h 1080791"/>
                      <a:gd name="connsiteX560" fmla="*/ 1521904 w 1738830"/>
                      <a:gd name="connsiteY560" fmla="*/ 950826 h 1080791"/>
                      <a:gd name="connsiteX561" fmla="*/ 1513840 w 1738830"/>
                      <a:gd name="connsiteY561" fmla="*/ 984738 h 1080791"/>
                      <a:gd name="connsiteX562" fmla="*/ 1513840 w 1738830"/>
                      <a:gd name="connsiteY562" fmla="*/ 984738 h 1080791"/>
                      <a:gd name="connsiteX563" fmla="*/ 1501054 w 1738830"/>
                      <a:gd name="connsiteY563" fmla="*/ 987867 h 1080791"/>
                      <a:gd name="connsiteX564" fmla="*/ 1501054 w 1738830"/>
                      <a:gd name="connsiteY564" fmla="*/ 987867 h 1080791"/>
                      <a:gd name="connsiteX565" fmla="*/ 1471050 w 1738830"/>
                      <a:gd name="connsiteY565" fmla="*/ 989464 h 1080791"/>
                      <a:gd name="connsiteX566" fmla="*/ 1471050 w 1738830"/>
                      <a:gd name="connsiteY566" fmla="*/ 989464 h 1080791"/>
                      <a:gd name="connsiteX567" fmla="*/ 1379369 w 1738830"/>
                      <a:gd name="connsiteY567" fmla="*/ 990486 h 1080791"/>
                      <a:gd name="connsiteX568" fmla="*/ 1379369 w 1738830"/>
                      <a:gd name="connsiteY568" fmla="*/ 990486 h 1080791"/>
                      <a:gd name="connsiteX569" fmla="*/ 1224846 w 1738830"/>
                      <a:gd name="connsiteY569" fmla="*/ 989464 h 1080791"/>
                      <a:gd name="connsiteX570" fmla="*/ 1224846 w 1738830"/>
                      <a:gd name="connsiteY570" fmla="*/ 989464 h 1080791"/>
                      <a:gd name="connsiteX571" fmla="*/ 1214748 w 1738830"/>
                      <a:gd name="connsiteY571" fmla="*/ 990997 h 1080791"/>
                      <a:gd name="connsiteX572" fmla="*/ 1214748 w 1738830"/>
                      <a:gd name="connsiteY572" fmla="*/ 990997 h 1080791"/>
                      <a:gd name="connsiteX573" fmla="*/ 1213586 w 1738830"/>
                      <a:gd name="connsiteY573" fmla="*/ 990677 h 1080791"/>
                      <a:gd name="connsiteX574" fmla="*/ 1213586 w 1738830"/>
                      <a:gd name="connsiteY574" fmla="*/ 990677 h 1080791"/>
                      <a:gd name="connsiteX575" fmla="*/ 1197385 w 1738830"/>
                      <a:gd name="connsiteY575" fmla="*/ 977904 h 1080791"/>
                      <a:gd name="connsiteX576" fmla="*/ 1197385 w 1738830"/>
                      <a:gd name="connsiteY576" fmla="*/ 977904 h 1080791"/>
                      <a:gd name="connsiteX577" fmla="*/ 1189975 w 1738830"/>
                      <a:gd name="connsiteY577" fmla="*/ 981098 h 1080791"/>
                      <a:gd name="connsiteX578" fmla="*/ 1189975 w 1738830"/>
                      <a:gd name="connsiteY578" fmla="*/ 981098 h 1080791"/>
                      <a:gd name="connsiteX579" fmla="*/ 1168689 w 1738830"/>
                      <a:gd name="connsiteY579" fmla="*/ 992593 h 1080791"/>
                      <a:gd name="connsiteX580" fmla="*/ 1168689 w 1738830"/>
                      <a:gd name="connsiteY580" fmla="*/ 992593 h 1080791"/>
                      <a:gd name="connsiteX581" fmla="*/ 1143916 w 1738830"/>
                      <a:gd name="connsiteY581" fmla="*/ 978224 h 1080791"/>
                      <a:gd name="connsiteX582" fmla="*/ 1143916 w 1738830"/>
                      <a:gd name="connsiteY582" fmla="*/ 978224 h 1080791"/>
                      <a:gd name="connsiteX583" fmla="*/ 1050854 w 1738830"/>
                      <a:gd name="connsiteY583" fmla="*/ 913337 h 1080791"/>
                      <a:gd name="connsiteX584" fmla="*/ 1050854 w 1738830"/>
                      <a:gd name="connsiteY584" fmla="*/ 913337 h 1080791"/>
                      <a:gd name="connsiteX585" fmla="*/ 985326 w 1738830"/>
                      <a:gd name="connsiteY585" fmla="*/ 931666 h 1080791"/>
                      <a:gd name="connsiteX586" fmla="*/ 985326 w 1738830"/>
                      <a:gd name="connsiteY586" fmla="*/ 931666 h 1080791"/>
                      <a:gd name="connsiteX587" fmla="*/ 969052 w 1738830"/>
                      <a:gd name="connsiteY587" fmla="*/ 958745 h 1080791"/>
                      <a:gd name="connsiteX588" fmla="*/ 969052 w 1738830"/>
                      <a:gd name="connsiteY588" fmla="*/ 958745 h 1080791"/>
                      <a:gd name="connsiteX589" fmla="*/ 947476 w 1738830"/>
                      <a:gd name="connsiteY589" fmla="*/ 992721 h 1080791"/>
                      <a:gd name="connsiteX590" fmla="*/ 947476 w 1738830"/>
                      <a:gd name="connsiteY590" fmla="*/ 992721 h 1080791"/>
                      <a:gd name="connsiteX591" fmla="*/ 882819 w 1738830"/>
                      <a:gd name="connsiteY591" fmla="*/ 1004983 h 1080791"/>
                      <a:gd name="connsiteX592" fmla="*/ 882819 w 1738830"/>
                      <a:gd name="connsiteY592" fmla="*/ 1004983 h 1080791"/>
                      <a:gd name="connsiteX593" fmla="*/ 871777 w 1738830"/>
                      <a:gd name="connsiteY593" fmla="*/ 1010603 h 1080791"/>
                      <a:gd name="connsiteX594" fmla="*/ 871777 w 1738830"/>
                      <a:gd name="connsiteY594" fmla="*/ 1010603 h 1080791"/>
                      <a:gd name="connsiteX595" fmla="*/ 851072 w 1738830"/>
                      <a:gd name="connsiteY595" fmla="*/ 1041578 h 1080791"/>
                      <a:gd name="connsiteX596" fmla="*/ 851072 w 1738830"/>
                      <a:gd name="connsiteY596" fmla="*/ 1041578 h 1080791"/>
                      <a:gd name="connsiteX597" fmla="*/ 843371 w 1738830"/>
                      <a:gd name="connsiteY597" fmla="*/ 1038385 h 1080791"/>
                      <a:gd name="connsiteX598" fmla="*/ 843371 w 1738830"/>
                      <a:gd name="connsiteY598" fmla="*/ 1038385 h 1080791"/>
                      <a:gd name="connsiteX599" fmla="*/ 828696 w 1738830"/>
                      <a:gd name="connsiteY599" fmla="*/ 1031296 h 1080791"/>
                      <a:gd name="connsiteX600" fmla="*/ 828696 w 1738830"/>
                      <a:gd name="connsiteY600" fmla="*/ 1031296 h 1080791"/>
                      <a:gd name="connsiteX601" fmla="*/ 804723 w 1738830"/>
                      <a:gd name="connsiteY601" fmla="*/ 1044835 h 1080791"/>
                      <a:gd name="connsiteX602" fmla="*/ 804723 w 1738830"/>
                      <a:gd name="connsiteY602" fmla="*/ 1044835 h 1080791"/>
                      <a:gd name="connsiteX603" fmla="*/ 787868 w 1738830"/>
                      <a:gd name="connsiteY603" fmla="*/ 1054160 h 1080791"/>
                      <a:gd name="connsiteX604" fmla="*/ 787868 w 1738830"/>
                      <a:gd name="connsiteY604" fmla="*/ 1054160 h 1080791"/>
                      <a:gd name="connsiteX605" fmla="*/ 770215 w 1738830"/>
                      <a:gd name="connsiteY605" fmla="*/ 1045729 h 1080791"/>
                      <a:gd name="connsiteX606" fmla="*/ 770215 w 1738830"/>
                      <a:gd name="connsiteY606" fmla="*/ 1045729 h 1080791"/>
                      <a:gd name="connsiteX607" fmla="*/ 753578 w 1738830"/>
                      <a:gd name="connsiteY607" fmla="*/ 1042536 h 1080791"/>
                      <a:gd name="connsiteX608" fmla="*/ 753578 w 1738830"/>
                      <a:gd name="connsiteY608" fmla="*/ 1042536 h 1080791"/>
                      <a:gd name="connsiteX609" fmla="*/ 720741 w 1738830"/>
                      <a:gd name="connsiteY609" fmla="*/ 1053457 h 1080791"/>
                      <a:gd name="connsiteX610" fmla="*/ 720741 w 1738830"/>
                      <a:gd name="connsiteY610" fmla="*/ 1053457 h 1080791"/>
                      <a:gd name="connsiteX611" fmla="*/ 683182 w 1738830"/>
                      <a:gd name="connsiteY611" fmla="*/ 1080727 h 1080791"/>
                      <a:gd name="connsiteX612" fmla="*/ 683182 w 1738830"/>
                      <a:gd name="connsiteY612" fmla="*/ 1080727 h 1080791"/>
                      <a:gd name="connsiteX613" fmla="*/ 682311 w 1738830"/>
                      <a:gd name="connsiteY613" fmla="*/ 1080791 h 1080791"/>
                      <a:gd name="connsiteX614" fmla="*/ 341083 w 1738830"/>
                      <a:gd name="connsiteY614" fmla="*/ 933901 h 1080791"/>
                      <a:gd name="connsiteX615" fmla="*/ 341083 w 1738830"/>
                      <a:gd name="connsiteY615" fmla="*/ 933901 h 108079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Lst>
                    <a:rect l="l" t="t" r="r" b="b"/>
                    <a:pathLst>
                      <a:path w="1738830" h="1080791">
                        <a:moveTo>
                          <a:pt x="341083" y="933901"/>
                        </a:moveTo>
                        <a:cubicBezTo>
                          <a:pt x="341010" y="933901"/>
                          <a:pt x="79986" y="886705"/>
                          <a:pt x="872" y="844298"/>
                        </a:cubicBezTo>
                        <a:lnTo>
                          <a:pt x="872" y="844298"/>
                        </a:lnTo>
                        <a:lnTo>
                          <a:pt x="436" y="843660"/>
                        </a:lnTo>
                        <a:cubicBezTo>
                          <a:pt x="436" y="842957"/>
                          <a:pt x="363" y="842319"/>
                          <a:pt x="291" y="841552"/>
                        </a:cubicBezTo>
                        <a:lnTo>
                          <a:pt x="291" y="841552"/>
                        </a:lnTo>
                        <a:cubicBezTo>
                          <a:pt x="146" y="839381"/>
                          <a:pt x="0" y="837273"/>
                          <a:pt x="0" y="835357"/>
                        </a:cubicBezTo>
                        <a:lnTo>
                          <a:pt x="0" y="835357"/>
                        </a:lnTo>
                        <a:cubicBezTo>
                          <a:pt x="-72" y="808981"/>
                          <a:pt x="15474" y="801509"/>
                          <a:pt x="36324" y="795314"/>
                        </a:cubicBezTo>
                        <a:lnTo>
                          <a:pt x="36324" y="795314"/>
                        </a:lnTo>
                        <a:cubicBezTo>
                          <a:pt x="53760" y="789949"/>
                          <a:pt x="62114" y="782413"/>
                          <a:pt x="62114" y="774110"/>
                        </a:cubicBezTo>
                        <a:lnTo>
                          <a:pt x="62114" y="774110"/>
                        </a:lnTo>
                        <a:cubicBezTo>
                          <a:pt x="62114" y="771811"/>
                          <a:pt x="61460" y="769448"/>
                          <a:pt x="60225" y="767021"/>
                        </a:cubicBezTo>
                        <a:lnTo>
                          <a:pt x="60225" y="767021"/>
                        </a:lnTo>
                        <a:cubicBezTo>
                          <a:pt x="57102" y="760954"/>
                          <a:pt x="53106" y="753929"/>
                          <a:pt x="53106" y="745754"/>
                        </a:cubicBezTo>
                        <a:lnTo>
                          <a:pt x="53106" y="745754"/>
                        </a:lnTo>
                        <a:cubicBezTo>
                          <a:pt x="53106" y="738154"/>
                          <a:pt x="56666" y="729660"/>
                          <a:pt x="67345" y="720272"/>
                        </a:cubicBezTo>
                        <a:lnTo>
                          <a:pt x="67345" y="720272"/>
                        </a:lnTo>
                        <a:cubicBezTo>
                          <a:pt x="88776" y="701751"/>
                          <a:pt x="72648" y="673203"/>
                          <a:pt x="96695" y="656151"/>
                        </a:cubicBezTo>
                        <a:lnTo>
                          <a:pt x="96695" y="656151"/>
                        </a:lnTo>
                        <a:cubicBezTo>
                          <a:pt x="120378" y="639674"/>
                          <a:pt x="163168" y="611701"/>
                          <a:pt x="199782" y="606592"/>
                        </a:cubicBezTo>
                        <a:lnTo>
                          <a:pt x="199782" y="606592"/>
                        </a:lnTo>
                        <a:cubicBezTo>
                          <a:pt x="235961" y="601802"/>
                          <a:pt x="283981" y="597523"/>
                          <a:pt x="286234" y="588518"/>
                        </a:cubicBezTo>
                        <a:lnTo>
                          <a:pt x="286234" y="588518"/>
                        </a:lnTo>
                        <a:cubicBezTo>
                          <a:pt x="288994" y="579960"/>
                          <a:pt x="299020" y="575745"/>
                          <a:pt x="312169" y="575745"/>
                        </a:cubicBezTo>
                        <a:lnTo>
                          <a:pt x="312169" y="575745"/>
                        </a:lnTo>
                        <a:cubicBezTo>
                          <a:pt x="315365" y="575745"/>
                          <a:pt x="318780" y="576001"/>
                          <a:pt x="322340" y="576511"/>
                        </a:cubicBezTo>
                        <a:lnTo>
                          <a:pt x="322340" y="576511"/>
                        </a:lnTo>
                        <a:cubicBezTo>
                          <a:pt x="337886" y="578938"/>
                          <a:pt x="339702" y="593053"/>
                          <a:pt x="356847" y="592925"/>
                        </a:cubicBezTo>
                        <a:lnTo>
                          <a:pt x="356847" y="592925"/>
                        </a:lnTo>
                        <a:cubicBezTo>
                          <a:pt x="360407" y="592925"/>
                          <a:pt x="364766" y="592350"/>
                          <a:pt x="369633" y="591073"/>
                        </a:cubicBezTo>
                        <a:lnTo>
                          <a:pt x="369633" y="591073"/>
                        </a:lnTo>
                        <a:cubicBezTo>
                          <a:pt x="369633" y="591009"/>
                          <a:pt x="373193" y="588135"/>
                          <a:pt x="377697" y="578236"/>
                        </a:cubicBezTo>
                        <a:lnTo>
                          <a:pt x="377697" y="578236"/>
                        </a:lnTo>
                        <a:cubicBezTo>
                          <a:pt x="382129" y="568337"/>
                          <a:pt x="387287" y="551604"/>
                          <a:pt x="390120" y="524270"/>
                        </a:cubicBezTo>
                        <a:lnTo>
                          <a:pt x="390120" y="524270"/>
                        </a:lnTo>
                        <a:cubicBezTo>
                          <a:pt x="395859" y="469409"/>
                          <a:pt x="428842" y="330439"/>
                          <a:pt x="430876" y="302338"/>
                        </a:cubicBezTo>
                        <a:lnTo>
                          <a:pt x="430876" y="302338"/>
                        </a:lnTo>
                        <a:cubicBezTo>
                          <a:pt x="430948" y="301125"/>
                          <a:pt x="431021" y="300039"/>
                          <a:pt x="431021" y="299017"/>
                        </a:cubicBezTo>
                        <a:lnTo>
                          <a:pt x="431021" y="299017"/>
                        </a:lnTo>
                        <a:cubicBezTo>
                          <a:pt x="430948" y="287457"/>
                          <a:pt x="426226" y="285478"/>
                          <a:pt x="420850" y="281390"/>
                        </a:cubicBezTo>
                        <a:lnTo>
                          <a:pt x="420850" y="281390"/>
                        </a:lnTo>
                        <a:cubicBezTo>
                          <a:pt x="415474" y="277431"/>
                          <a:pt x="410026" y="271619"/>
                          <a:pt x="410098" y="253864"/>
                        </a:cubicBezTo>
                        <a:lnTo>
                          <a:pt x="410098" y="253864"/>
                        </a:lnTo>
                        <a:cubicBezTo>
                          <a:pt x="410098" y="253864"/>
                          <a:pt x="410171" y="253545"/>
                          <a:pt x="410171" y="252906"/>
                        </a:cubicBezTo>
                        <a:lnTo>
                          <a:pt x="410171" y="252906"/>
                        </a:lnTo>
                        <a:cubicBezTo>
                          <a:pt x="410171" y="250607"/>
                          <a:pt x="409154" y="244348"/>
                          <a:pt x="398257" y="237515"/>
                        </a:cubicBezTo>
                        <a:lnTo>
                          <a:pt x="398257" y="237515"/>
                        </a:lnTo>
                        <a:cubicBezTo>
                          <a:pt x="384454" y="228765"/>
                          <a:pt x="365275" y="227743"/>
                          <a:pt x="365347" y="205327"/>
                        </a:cubicBezTo>
                        <a:lnTo>
                          <a:pt x="365347" y="205327"/>
                        </a:lnTo>
                        <a:cubicBezTo>
                          <a:pt x="365347" y="196705"/>
                          <a:pt x="364185" y="187381"/>
                          <a:pt x="364185" y="178823"/>
                        </a:cubicBezTo>
                        <a:lnTo>
                          <a:pt x="364185" y="178823"/>
                        </a:lnTo>
                        <a:cubicBezTo>
                          <a:pt x="364112" y="165794"/>
                          <a:pt x="366945" y="154235"/>
                          <a:pt x="381039" y="150850"/>
                        </a:cubicBezTo>
                        <a:lnTo>
                          <a:pt x="381039" y="150850"/>
                        </a:lnTo>
                        <a:cubicBezTo>
                          <a:pt x="399419" y="146443"/>
                          <a:pt x="409445" y="141525"/>
                          <a:pt x="417218" y="141461"/>
                        </a:cubicBezTo>
                        <a:lnTo>
                          <a:pt x="417218" y="141461"/>
                        </a:lnTo>
                        <a:cubicBezTo>
                          <a:pt x="418889" y="141461"/>
                          <a:pt x="420487" y="141717"/>
                          <a:pt x="421940" y="142292"/>
                        </a:cubicBezTo>
                        <a:lnTo>
                          <a:pt x="421940" y="142292"/>
                        </a:lnTo>
                        <a:cubicBezTo>
                          <a:pt x="425863" y="143761"/>
                          <a:pt x="435380" y="145549"/>
                          <a:pt x="443589" y="145485"/>
                        </a:cubicBezTo>
                        <a:lnTo>
                          <a:pt x="443589" y="145485"/>
                        </a:lnTo>
                        <a:cubicBezTo>
                          <a:pt x="450709" y="145549"/>
                          <a:pt x="456666" y="144080"/>
                          <a:pt x="457756" y="140951"/>
                        </a:cubicBezTo>
                        <a:lnTo>
                          <a:pt x="457756" y="140951"/>
                        </a:lnTo>
                        <a:cubicBezTo>
                          <a:pt x="458191" y="139801"/>
                          <a:pt x="458482" y="137949"/>
                          <a:pt x="458482" y="135714"/>
                        </a:cubicBezTo>
                        <a:lnTo>
                          <a:pt x="458482" y="135714"/>
                        </a:lnTo>
                        <a:cubicBezTo>
                          <a:pt x="458482" y="123068"/>
                          <a:pt x="450128" y="98352"/>
                          <a:pt x="424410" y="98352"/>
                        </a:cubicBezTo>
                        <a:lnTo>
                          <a:pt x="424410" y="98352"/>
                        </a:lnTo>
                        <a:cubicBezTo>
                          <a:pt x="408718" y="98352"/>
                          <a:pt x="399129" y="98352"/>
                          <a:pt x="393026" y="95095"/>
                        </a:cubicBezTo>
                        <a:lnTo>
                          <a:pt x="393026" y="95095"/>
                        </a:lnTo>
                        <a:cubicBezTo>
                          <a:pt x="386924" y="91774"/>
                          <a:pt x="385180" y="85388"/>
                          <a:pt x="385180" y="73573"/>
                        </a:cubicBezTo>
                        <a:lnTo>
                          <a:pt x="385180" y="73573"/>
                        </a:lnTo>
                        <a:cubicBezTo>
                          <a:pt x="385180" y="61758"/>
                          <a:pt x="385180" y="54477"/>
                          <a:pt x="389902" y="49879"/>
                        </a:cubicBezTo>
                        <a:lnTo>
                          <a:pt x="389902" y="49879"/>
                        </a:lnTo>
                        <a:cubicBezTo>
                          <a:pt x="394697" y="45344"/>
                          <a:pt x="403560" y="44195"/>
                          <a:pt x="420705" y="44131"/>
                        </a:cubicBezTo>
                        <a:lnTo>
                          <a:pt x="420705" y="44131"/>
                        </a:lnTo>
                        <a:cubicBezTo>
                          <a:pt x="444534" y="44131"/>
                          <a:pt x="499310" y="48282"/>
                          <a:pt x="531421" y="48282"/>
                        </a:cubicBezTo>
                        <a:lnTo>
                          <a:pt x="531421" y="48282"/>
                        </a:lnTo>
                        <a:cubicBezTo>
                          <a:pt x="545369" y="48474"/>
                          <a:pt x="555467" y="47069"/>
                          <a:pt x="555467" y="45728"/>
                        </a:cubicBezTo>
                        <a:lnTo>
                          <a:pt x="555467" y="45728"/>
                        </a:lnTo>
                        <a:cubicBezTo>
                          <a:pt x="555758" y="45025"/>
                          <a:pt x="555903" y="44450"/>
                          <a:pt x="555903" y="43939"/>
                        </a:cubicBezTo>
                        <a:lnTo>
                          <a:pt x="555903" y="43939"/>
                        </a:lnTo>
                        <a:cubicBezTo>
                          <a:pt x="556339" y="38958"/>
                          <a:pt x="544061" y="36978"/>
                          <a:pt x="543626" y="30272"/>
                        </a:cubicBezTo>
                        <a:lnTo>
                          <a:pt x="543626" y="30272"/>
                        </a:lnTo>
                        <a:cubicBezTo>
                          <a:pt x="543626" y="28803"/>
                          <a:pt x="545006" y="27973"/>
                          <a:pt x="546386" y="27973"/>
                        </a:cubicBezTo>
                        <a:lnTo>
                          <a:pt x="546386" y="27973"/>
                        </a:lnTo>
                        <a:cubicBezTo>
                          <a:pt x="551617" y="28101"/>
                          <a:pt x="563604" y="34679"/>
                          <a:pt x="571159" y="34679"/>
                        </a:cubicBezTo>
                        <a:lnTo>
                          <a:pt x="571159" y="34679"/>
                        </a:lnTo>
                        <a:cubicBezTo>
                          <a:pt x="573121" y="34679"/>
                          <a:pt x="574574" y="34296"/>
                          <a:pt x="575663" y="33338"/>
                        </a:cubicBezTo>
                        <a:lnTo>
                          <a:pt x="575663" y="33338"/>
                        </a:lnTo>
                        <a:cubicBezTo>
                          <a:pt x="583001" y="26887"/>
                          <a:pt x="583655" y="23055"/>
                          <a:pt x="597676" y="20565"/>
                        </a:cubicBezTo>
                        <a:lnTo>
                          <a:pt x="597676" y="20565"/>
                        </a:lnTo>
                        <a:cubicBezTo>
                          <a:pt x="609663" y="18521"/>
                          <a:pt x="617145" y="3513"/>
                          <a:pt x="623538" y="3066"/>
                        </a:cubicBezTo>
                        <a:lnTo>
                          <a:pt x="623538" y="3066"/>
                        </a:lnTo>
                        <a:cubicBezTo>
                          <a:pt x="624410" y="3066"/>
                          <a:pt x="625209" y="3385"/>
                          <a:pt x="625790" y="3960"/>
                        </a:cubicBezTo>
                        <a:lnTo>
                          <a:pt x="625790" y="3960"/>
                        </a:lnTo>
                        <a:cubicBezTo>
                          <a:pt x="630948" y="9197"/>
                          <a:pt x="628987" y="32124"/>
                          <a:pt x="640247" y="31677"/>
                        </a:cubicBezTo>
                        <a:lnTo>
                          <a:pt x="640247" y="31677"/>
                        </a:lnTo>
                        <a:cubicBezTo>
                          <a:pt x="650854" y="31869"/>
                          <a:pt x="655576" y="43748"/>
                          <a:pt x="655649" y="55627"/>
                        </a:cubicBezTo>
                        <a:lnTo>
                          <a:pt x="655649" y="55627"/>
                        </a:lnTo>
                        <a:cubicBezTo>
                          <a:pt x="655649" y="59395"/>
                          <a:pt x="655140" y="63163"/>
                          <a:pt x="654196" y="66675"/>
                        </a:cubicBezTo>
                        <a:lnTo>
                          <a:pt x="654196" y="66675"/>
                        </a:lnTo>
                        <a:cubicBezTo>
                          <a:pt x="652888" y="71082"/>
                          <a:pt x="652089" y="75616"/>
                          <a:pt x="652089" y="79704"/>
                        </a:cubicBezTo>
                        <a:lnTo>
                          <a:pt x="652089" y="79704"/>
                        </a:lnTo>
                        <a:cubicBezTo>
                          <a:pt x="652234" y="88645"/>
                          <a:pt x="655576" y="94968"/>
                          <a:pt x="665892" y="95031"/>
                        </a:cubicBezTo>
                        <a:lnTo>
                          <a:pt x="665892" y="95031"/>
                        </a:lnTo>
                        <a:cubicBezTo>
                          <a:pt x="682238" y="95031"/>
                          <a:pt x="691828" y="104611"/>
                          <a:pt x="706430" y="117448"/>
                        </a:cubicBezTo>
                        <a:lnTo>
                          <a:pt x="706430" y="117448"/>
                        </a:lnTo>
                        <a:cubicBezTo>
                          <a:pt x="717036" y="126772"/>
                          <a:pt x="727425" y="133989"/>
                          <a:pt x="740720" y="133989"/>
                        </a:cubicBezTo>
                        <a:lnTo>
                          <a:pt x="740720" y="133989"/>
                        </a:lnTo>
                        <a:cubicBezTo>
                          <a:pt x="745805" y="133989"/>
                          <a:pt x="751326" y="132967"/>
                          <a:pt x="757574" y="130541"/>
                        </a:cubicBezTo>
                        <a:lnTo>
                          <a:pt x="757574" y="130541"/>
                        </a:lnTo>
                        <a:cubicBezTo>
                          <a:pt x="775663" y="123515"/>
                          <a:pt x="785035" y="110423"/>
                          <a:pt x="794697" y="110231"/>
                        </a:cubicBezTo>
                        <a:lnTo>
                          <a:pt x="794697" y="110231"/>
                        </a:lnTo>
                        <a:cubicBezTo>
                          <a:pt x="797094" y="110231"/>
                          <a:pt x="799492" y="111189"/>
                          <a:pt x="801744" y="113169"/>
                        </a:cubicBezTo>
                        <a:lnTo>
                          <a:pt x="801744" y="113169"/>
                        </a:lnTo>
                        <a:cubicBezTo>
                          <a:pt x="804505" y="115596"/>
                          <a:pt x="805376" y="118470"/>
                          <a:pt x="805376" y="121344"/>
                        </a:cubicBezTo>
                        <a:lnTo>
                          <a:pt x="805376" y="121344"/>
                        </a:lnTo>
                        <a:cubicBezTo>
                          <a:pt x="805376" y="126006"/>
                          <a:pt x="803197" y="130668"/>
                          <a:pt x="803270" y="133925"/>
                        </a:cubicBezTo>
                        <a:lnTo>
                          <a:pt x="803270" y="133925"/>
                        </a:lnTo>
                        <a:cubicBezTo>
                          <a:pt x="803415" y="136863"/>
                          <a:pt x="804432" y="138588"/>
                          <a:pt x="812133" y="138779"/>
                        </a:cubicBezTo>
                        <a:lnTo>
                          <a:pt x="812133" y="138779"/>
                        </a:lnTo>
                        <a:cubicBezTo>
                          <a:pt x="832038" y="139098"/>
                          <a:pt x="822739" y="123004"/>
                          <a:pt x="839739" y="120514"/>
                        </a:cubicBezTo>
                        <a:lnTo>
                          <a:pt x="839739" y="120514"/>
                        </a:lnTo>
                        <a:cubicBezTo>
                          <a:pt x="854559" y="119364"/>
                          <a:pt x="845623" y="101226"/>
                          <a:pt x="861243" y="97650"/>
                        </a:cubicBezTo>
                        <a:lnTo>
                          <a:pt x="861243" y="97650"/>
                        </a:lnTo>
                        <a:cubicBezTo>
                          <a:pt x="875409" y="94968"/>
                          <a:pt x="871050" y="89922"/>
                          <a:pt x="886161" y="87942"/>
                        </a:cubicBezTo>
                        <a:lnTo>
                          <a:pt x="886161" y="87942"/>
                        </a:lnTo>
                        <a:cubicBezTo>
                          <a:pt x="898729" y="86537"/>
                          <a:pt x="907883" y="71082"/>
                          <a:pt x="917182" y="70763"/>
                        </a:cubicBezTo>
                        <a:lnTo>
                          <a:pt x="917182" y="70763"/>
                        </a:lnTo>
                        <a:cubicBezTo>
                          <a:pt x="918344" y="70763"/>
                          <a:pt x="919506" y="71018"/>
                          <a:pt x="920596" y="71593"/>
                        </a:cubicBezTo>
                        <a:lnTo>
                          <a:pt x="920596" y="71593"/>
                        </a:lnTo>
                        <a:cubicBezTo>
                          <a:pt x="926045" y="74467"/>
                          <a:pt x="928878" y="77852"/>
                          <a:pt x="929677" y="77596"/>
                        </a:cubicBezTo>
                        <a:lnTo>
                          <a:pt x="929677" y="77596"/>
                        </a:lnTo>
                        <a:cubicBezTo>
                          <a:pt x="929968" y="77660"/>
                          <a:pt x="931130" y="76766"/>
                          <a:pt x="932656" y="72742"/>
                        </a:cubicBezTo>
                        <a:lnTo>
                          <a:pt x="932656" y="72742"/>
                        </a:lnTo>
                        <a:cubicBezTo>
                          <a:pt x="937596" y="61949"/>
                          <a:pt x="956194" y="65717"/>
                          <a:pt x="955830" y="52625"/>
                        </a:cubicBezTo>
                        <a:lnTo>
                          <a:pt x="955830" y="52625"/>
                        </a:lnTo>
                        <a:cubicBezTo>
                          <a:pt x="955903" y="39341"/>
                          <a:pt x="958155" y="21523"/>
                          <a:pt x="972685" y="21267"/>
                        </a:cubicBezTo>
                        <a:lnTo>
                          <a:pt x="972685" y="21267"/>
                        </a:lnTo>
                        <a:cubicBezTo>
                          <a:pt x="973339" y="21267"/>
                          <a:pt x="974065" y="21331"/>
                          <a:pt x="974792" y="21395"/>
                        </a:cubicBezTo>
                        <a:lnTo>
                          <a:pt x="974792" y="21395"/>
                        </a:lnTo>
                        <a:cubicBezTo>
                          <a:pt x="981185" y="22161"/>
                          <a:pt x="986197" y="22864"/>
                          <a:pt x="989830" y="22864"/>
                        </a:cubicBezTo>
                        <a:lnTo>
                          <a:pt x="989830" y="22864"/>
                        </a:lnTo>
                        <a:cubicBezTo>
                          <a:pt x="994842" y="22736"/>
                          <a:pt x="997022" y="21842"/>
                          <a:pt x="998184" y="18074"/>
                        </a:cubicBezTo>
                        <a:lnTo>
                          <a:pt x="998184" y="18074"/>
                        </a:lnTo>
                        <a:cubicBezTo>
                          <a:pt x="999783" y="13603"/>
                          <a:pt x="1006902" y="13923"/>
                          <a:pt x="1013368" y="13029"/>
                        </a:cubicBezTo>
                        <a:lnTo>
                          <a:pt x="1013368" y="13029"/>
                        </a:lnTo>
                        <a:cubicBezTo>
                          <a:pt x="1019979" y="12198"/>
                          <a:pt x="1025500" y="10921"/>
                          <a:pt x="1025500" y="5365"/>
                        </a:cubicBezTo>
                        <a:lnTo>
                          <a:pt x="1025500" y="5365"/>
                        </a:lnTo>
                        <a:cubicBezTo>
                          <a:pt x="1025500" y="3960"/>
                          <a:pt x="1025500" y="2427"/>
                          <a:pt x="1025427" y="830"/>
                        </a:cubicBezTo>
                        <a:lnTo>
                          <a:pt x="1025427" y="830"/>
                        </a:lnTo>
                        <a:cubicBezTo>
                          <a:pt x="1025427" y="575"/>
                          <a:pt x="1025573" y="383"/>
                          <a:pt x="1025718" y="192"/>
                        </a:cubicBezTo>
                        <a:lnTo>
                          <a:pt x="1025718" y="192"/>
                        </a:lnTo>
                        <a:cubicBezTo>
                          <a:pt x="1025936" y="64"/>
                          <a:pt x="1026226" y="0"/>
                          <a:pt x="1026517" y="0"/>
                        </a:cubicBezTo>
                        <a:lnTo>
                          <a:pt x="1026517" y="0"/>
                        </a:lnTo>
                        <a:cubicBezTo>
                          <a:pt x="1047730" y="4151"/>
                          <a:pt x="1048311" y="10410"/>
                          <a:pt x="1056521" y="10282"/>
                        </a:cubicBezTo>
                        <a:lnTo>
                          <a:pt x="1056521" y="10282"/>
                        </a:lnTo>
                        <a:cubicBezTo>
                          <a:pt x="1067345" y="10282"/>
                          <a:pt x="1093208" y="16158"/>
                          <a:pt x="1093281" y="41129"/>
                        </a:cubicBezTo>
                        <a:lnTo>
                          <a:pt x="1093281" y="41129"/>
                        </a:lnTo>
                        <a:cubicBezTo>
                          <a:pt x="1093281" y="45536"/>
                          <a:pt x="1093208" y="48985"/>
                          <a:pt x="1093208" y="51859"/>
                        </a:cubicBezTo>
                        <a:lnTo>
                          <a:pt x="1093208" y="51859"/>
                        </a:lnTo>
                        <a:cubicBezTo>
                          <a:pt x="1093208" y="64951"/>
                          <a:pt x="1094225" y="66164"/>
                          <a:pt x="1106212" y="90944"/>
                        </a:cubicBezTo>
                        <a:lnTo>
                          <a:pt x="1106212" y="90944"/>
                        </a:lnTo>
                        <a:cubicBezTo>
                          <a:pt x="1112314" y="103526"/>
                          <a:pt x="1113549" y="118023"/>
                          <a:pt x="1113549" y="132265"/>
                        </a:cubicBezTo>
                        <a:lnTo>
                          <a:pt x="1113549" y="132265"/>
                        </a:lnTo>
                        <a:cubicBezTo>
                          <a:pt x="1113549" y="141461"/>
                          <a:pt x="1113041" y="150594"/>
                          <a:pt x="1113041" y="159088"/>
                        </a:cubicBezTo>
                        <a:lnTo>
                          <a:pt x="1113041" y="159088"/>
                        </a:lnTo>
                        <a:cubicBezTo>
                          <a:pt x="1113041" y="169179"/>
                          <a:pt x="1113767" y="178376"/>
                          <a:pt x="1116819" y="185528"/>
                        </a:cubicBezTo>
                        <a:lnTo>
                          <a:pt x="1116819" y="185528"/>
                        </a:lnTo>
                        <a:cubicBezTo>
                          <a:pt x="1123865" y="202070"/>
                          <a:pt x="1136143" y="223528"/>
                          <a:pt x="1136143" y="239878"/>
                        </a:cubicBezTo>
                        <a:lnTo>
                          <a:pt x="1136143" y="239878"/>
                        </a:lnTo>
                        <a:cubicBezTo>
                          <a:pt x="1136143" y="246073"/>
                          <a:pt x="1134327" y="251629"/>
                          <a:pt x="1129605" y="255780"/>
                        </a:cubicBezTo>
                        <a:lnTo>
                          <a:pt x="1129605" y="255780"/>
                        </a:lnTo>
                        <a:cubicBezTo>
                          <a:pt x="1124374" y="260379"/>
                          <a:pt x="1122267" y="263891"/>
                          <a:pt x="1122267" y="266957"/>
                        </a:cubicBezTo>
                        <a:lnTo>
                          <a:pt x="1122267" y="266957"/>
                        </a:lnTo>
                        <a:cubicBezTo>
                          <a:pt x="1122122" y="273343"/>
                          <a:pt x="1131784" y="279538"/>
                          <a:pt x="1145079" y="291162"/>
                        </a:cubicBezTo>
                        <a:lnTo>
                          <a:pt x="1145079" y="291162"/>
                        </a:lnTo>
                        <a:cubicBezTo>
                          <a:pt x="1164839" y="308725"/>
                          <a:pt x="1164112" y="322647"/>
                          <a:pt x="1179441" y="322392"/>
                        </a:cubicBezTo>
                        <a:lnTo>
                          <a:pt x="1179441" y="322392"/>
                        </a:lnTo>
                        <a:cubicBezTo>
                          <a:pt x="1189830" y="322392"/>
                          <a:pt x="1196877" y="326671"/>
                          <a:pt x="1199855" y="326607"/>
                        </a:cubicBezTo>
                        <a:lnTo>
                          <a:pt x="1199855" y="326607"/>
                        </a:lnTo>
                        <a:cubicBezTo>
                          <a:pt x="1201236" y="326607"/>
                          <a:pt x="1202035" y="325968"/>
                          <a:pt x="1202107" y="321051"/>
                        </a:cubicBezTo>
                        <a:lnTo>
                          <a:pt x="1202107" y="321051"/>
                        </a:lnTo>
                        <a:cubicBezTo>
                          <a:pt x="1202107" y="317921"/>
                          <a:pt x="1201817" y="312876"/>
                          <a:pt x="1201817" y="306936"/>
                        </a:cubicBezTo>
                        <a:lnTo>
                          <a:pt x="1201817" y="306936"/>
                        </a:lnTo>
                        <a:cubicBezTo>
                          <a:pt x="1201817" y="288543"/>
                          <a:pt x="1204505" y="260826"/>
                          <a:pt x="1227825" y="250160"/>
                        </a:cubicBezTo>
                        <a:lnTo>
                          <a:pt x="1227825" y="250160"/>
                        </a:lnTo>
                        <a:cubicBezTo>
                          <a:pt x="1235017" y="246903"/>
                          <a:pt x="1241628" y="245562"/>
                          <a:pt x="1247585" y="245562"/>
                        </a:cubicBezTo>
                        <a:lnTo>
                          <a:pt x="1247585" y="245562"/>
                        </a:lnTo>
                        <a:cubicBezTo>
                          <a:pt x="1267273" y="245626"/>
                          <a:pt x="1279768" y="259804"/>
                          <a:pt x="1283618" y="267723"/>
                        </a:cubicBezTo>
                        <a:lnTo>
                          <a:pt x="1283618" y="267723"/>
                        </a:lnTo>
                        <a:cubicBezTo>
                          <a:pt x="1285289" y="271363"/>
                          <a:pt x="1292481" y="273471"/>
                          <a:pt x="1300618" y="273407"/>
                        </a:cubicBezTo>
                        <a:lnTo>
                          <a:pt x="1300618" y="273407"/>
                        </a:lnTo>
                        <a:cubicBezTo>
                          <a:pt x="1311661" y="273471"/>
                          <a:pt x="1324011" y="269703"/>
                          <a:pt x="1325900" y="264210"/>
                        </a:cubicBezTo>
                        <a:lnTo>
                          <a:pt x="1325900" y="264210"/>
                        </a:lnTo>
                        <a:cubicBezTo>
                          <a:pt x="1326408" y="262805"/>
                          <a:pt x="1326626" y="261720"/>
                          <a:pt x="1326626" y="260889"/>
                        </a:cubicBezTo>
                        <a:lnTo>
                          <a:pt x="1326626" y="260889"/>
                        </a:lnTo>
                        <a:cubicBezTo>
                          <a:pt x="1327062" y="255716"/>
                          <a:pt x="1316891" y="256291"/>
                          <a:pt x="1316891" y="238728"/>
                        </a:cubicBezTo>
                        <a:lnTo>
                          <a:pt x="1316891" y="238728"/>
                        </a:lnTo>
                        <a:cubicBezTo>
                          <a:pt x="1317037" y="218036"/>
                          <a:pt x="1356993" y="175310"/>
                          <a:pt x="1356993" y="175246"/>
                        </a:cubicBezTo>
                        <a:lnTo>
                          <a:pt x="1356993" y="175246"/>
                        </a:lnTo>
                        <a:lnTo>
                          <a:pt x="1357719" y="174991"/>
                        </a:lnTo>
                        <a:lnTo>
                          <a:pt x="1466183" y="173713"/>
                        </a:lnTo>
                        <a:cubicBezTo>
                          <a:pt x="1466401" y="173713"/>
                          <a:pt x="1466691" y="173777"/>
                          <a:pt x="1466837" y="173969"/>
                        </a:cubicBezTo>
                        <a:lnTo>
                          <a:pt x="1466837" y="173969"/>
                        </a:lnTo>
                        <a:cubicBezTo>
                          <a:pt x="1466982" y="174097"/>
                          <a:pt x="1467127" y="174352"/>
                          <a:pt x="1467127" y="174544"/>
                        </a:cubicBezTo>
                        <a:lnTo>
                          <a:pt x="1467127" y="174544"/>
                        </a:lnTo>
                        <a:cubicBezTo>
                          <a:pt x="1467055" y="186997"/>
                          <a:pt x="1467055" y="198110"/>
                          <a:pt x="1467055" y="205902"/>
                        </a:cubicBezTo>
                        <a:lnTo>
                          <a:pt x="1467055" y="205902"/>
                        </a:lnTo>
                        <a:cubicBezTo>
                          <a:pt x="1466982" y="239175"/>
                          <a:pt x="1486088" y="232022"/>
                          <a:pt x="1486597" y="248116"/>
                        </a:cubicBezTo>
                        <a:lnTo>
                          <a:pt x="1486597" y="248116"/>
                        </a:lnTo>
                        <a:cubicBezTo>
                          <a:pt x="1486524" y="262614"/>
                          <a:pt x="1501635" y="271108"/>
                          <a:pt x="1510789" y="279091"/>
                        </a:cubicBezTo>
                        <a:lnTo>
                          <a:pt x="1510789" y="279091"/>
                        </a:lnTo>
                        <a:cubicBezTo>
                          <a:pt x="1518853" y="286372"/>
                          <a:pt x="1529823" y="304190"/>
                          <a:pt x="1539775" y="303935"/>
                        </a:cubicBezTo>
                        <a:lnTo>
                          <a:pt x="1539775" y="303935"/>
                        </a:lnTo>
                        <a:cubicBezTo>
                          <a:pt x="1540938" y="303935"/>
                          <a:pt x="1542028" y="303743"/>
                          <a:pt x="1543117" y="303296"/>
                        </a:cubicBezTo>
                        <a:lnTo>
                          <a:pt x="1543117" y="303296"/>
                        </a:lnTo>
                        <a:cubicBezTo>
                          <a:pt x="1548275" y="301188"/>
                          <a:pt x="1551399" y="299720"/>
                          <a:pt x="1553942" y="299656"/>
                        </a:cubicBezTo>
                        <a:lnTo>
                          <a:pt x="1553942" y="299656"/>
                        </a:lnTo>
                        <a:cubicBezTo>
                          <a:pt x="1557937" y="299911"/>
                          <a:pt x="1558228" y="303424"/>
                          <a:pt x="1558228" y="311215"/>
                        </a:cubicBezTo>
                        <a:lnTo>
                          <a:pt x="1558228" y="311215"/>
                        </a:lnTo>
                        <a:cubicBezTo>
                          <a:pt x="1558010" y="323988"/>
                          <a:pt x="1586270" y="344234"/>
                          <a:pt x="1624338" y="351961"/>
                        </a:cubicBezTo>
                        <a:lnTo>
                          <a:pt x="1624338" y="351961"/>
                        </a:lnTo>
                        <a:cubicBezTo>
                          <a:pt x="1662986" y="359881"/>
                          <a:pt x="1676281" y="382425"/>
                          <a:pt x="1689939" y="394432"/>
                        </a:cubicBezTo>
                        <a:lnTo>
                          <a:pt x="1689939" y="394432"/>
                        </a:lnTo>
                        <a:cubicBezTo>
                          <a:pt x="1691828" y="396092"/>
                          <a:pt x="1693789" y="396667"/>
                          <a:pt x="1696114" y="396731"/>
                        </a:cubicBezTo>
                        <a:lnTo>
                          <a:pt x="1696114" y="396731"/>
                        </a:lnTo>
                        <a:cubicBezTo>
                          <a:pt x="1706503" y="396859"/>
                          <a:pt x="1720742" y="381786"/>
                          <a:pt x="1730549" y="381595"/>
                        </a:cubicBezTo>
                        <a:lnTo>
                          <a:pt x="1730549" y="381595"/>
                        </a:lnTo>
                        <a:cubicBezTo>
                          <a:pt x="1733382" y="381531"/>
                          <a:pt x="1735852" y="383000"/>
                          <a:pt x="1737378" y="386065"/>
                        </a:cubicBezTo>
                        <a:lnTo>
                          <a:pt x="1737378" y="386065"/>
                        </a:lnTo>
                        <a:lnTo>
                          <a:pt x="1736579" y="386385"/>
                        </a:lnTo>
                        <a:lnTo>
                          <a:pt x="1735780" y="386704"/>
                        </a:lnTo>
                        <a:cubicBezTo>
                          <a:pt x="1734327" y="384022"/>
                          <a:pt x="1732729" y="383191"/>
                          <a:pt x="1730622" y="383128"/>
                        </a:cubicBezTo>
                        <a:lnTo>
                          <a:pt x="1730622" y="383128"/>
                        </a:lnTo>
                        <a:cubicBezTo>
                          <a:pt x="1722412" y="382936"/>
                          <a:pt x="1707956" y="398072"/>
                          <a:pt x="1696187" y="398264"/>
                        </a:cubicBezTo>
                        <a:lnTo>
                          <a:pt x="1696187" y="398264"/>
                        </a:lnTo>
                        <a:cubicBezTo>
                          <a:pt x="1693499" y="398264"/>
                          <a:pt x="1690956" y="397433"/>
                          <a:pt x="1688777" y="395517"/>
                        </a:cubicBezTo>
                        <a:lnTo>
                          <a:pt x="1688777" y="395517"/>
                        </a:lnTo>
                        <a:cubicBezTo>
                          <a:pt x="1674755" y="383128"/>
                          <a:pt x="1661969" y="361286"/>
                          <a:pt x="1624047" y="353494"/>
                        </a:cubicBezTo>
                        <a:lnTo>
                          <a:pt x="1624047" y="353494"/>
                        </a:lnTo>
                        <a:cubicBezTo>
                          <a:pt x="1585616" y="345511"/>
                          <a:pt x="1556775" y="325649"/>
                          <a:pt x="1556557" y="311215"/>
                        </a:cubicBezTo>
                        <a:lnTo>
                          <a:pt x="1556557" y="311215"/>
                        </a:lnTo>
                        <a:cubicBezTo>
                          <a:pt x="1556557" y="307256"/>
                          <a:pt x="1556412" y="304637"/>
                          <a:pt x="1555976" y="303041"/>
                        </a:cubicBezTo>
                        <a:lnTo>
                          <a:pt x="1555976" y="303041"/>
                        </a:lnTo>
                        <a:cubicBezTo>
                          <a:pt x="1555395" y="301508"/>
                          <a:pt x="1555104" y="301316"/>
                          <a:pt x="1554087" y="301252"/>
                        </a:cubicBezTo>
                        <a:lnTo>
                          <a:pt x="1554087" y="301252"/>
                        </a:lnTo>
                        <a:cubicBezTo>
                          <a:pt x="1552489" y="301188"/>
                          <a:pt x="1549147" y="302657"/>
                          <a:pt x="1544062" y="304765"/>
                        </a:cubicBezTo>
                        <a:lnTo>
                          <a:pt x="1544062" y="304765"/>
                        </a:lnTo>
                        <a:cubicBezTo>
                          <a:pt x="1542681" y="305340"/>
                          <a:pt x="1541301" y="305595"/>
                          <a:pt x="1539921" y="305595"/>
                        </a:cubicBezTo>
                        <a:lnTo>
                          <a:pt x="1539921" y="305595"/>
                        </a:lnTo>
                        <a:cubicBezTo>
                          <a:pt x="1528006" y="305340"/>
                          <a:pt x="1517618" y="287074"/>
                          <a:pt x="1509699" y="280305"/>
                        </a:cubicBezTo>
                        <a:lnTo>
                          <a:pt x="1509699" y="280305"/>
                        </a:lnTo>
                        <a:cubicBezTo>
                          <a:pt x="1500909" y="272513"/>
                          <a:pt x="1485071" y="263827"/>
                          <a:pt x="1484999" y="248244"/>
                        </a:cubicBezTo>
                        <a:lnTo>
                          <a:pt x="1484999" y="248244"/>
                        </a:lnTo>
                        <a:cubicBezTo>
                          <a:pt x="1485507" y="234258"/>
                          <a:pt x="1465529" y="240006"/>
                          <a:pt x="1465456" y="206029"/>
                        </a:cubicBezTo>
                        <a:lnTo>
                          <a:pt x="1465456" y="206029"/>
                        </a:lnTo>
                        <a:cubicBezTo>
                          <a:pt x="1465456" y="198429"/>
                          <a:pt x="1465529" y="187636"/>
                          <a:pt x="1465529" y="175438"/>
                        </a:cubicBezTo>
                        <a:lnTo>
                          <a:pt x="1465529" y="175438"/>
                        </a:lnTo>
                        <a:lnTo>
                          <a:pt x="1358446" y="176715"/>
                        </a:lnTo>
                        <a:cubicBezTo>
                          <a:pt x="1355031" y="180547"/>
                          <a:pt x="1318853" y="220463"/>
                          <a:pt x="1318998" y="238920"/>
                        </a:cubicBezTo>
                        <a:lnTo>
                          <a:pt x="1318998" y="238920"/>
                        </a:lnTo>
                        <a:cubicBezTo>
                          <a:pt x="1318998" y="256036"/>
                          <a:pt x="1328297" y="253800"/>
                          <a:pt x="1328733" y="261081"/>
                        </a:cubicBezTo>
                        <a:lnTo>
                          <a:pt x="1328733" y="261081"/>
                        </a:lnTo>
                        <a:cubicBezTo>
                          <a:pt x="1328733" y="262167"/>
                          <a:pt x="1328442" y="263380"/>
                          <a:pt x="1327934" y="264913"/>
                        </a:cubicBezTo>
                        <a:lnTo>
                          <a:pt x="1327934" y="264913"/>
                        </a:lnTo>
                        <a:cubicBezTo>
                          <a:pt x="1325173" y="271747"/>
                          <a:pt x="1312314" y="275131"/>
                          <a:pt x="1300909" y="275195"/>
                        </a:cubicBezTo>
                        <a:lnTo>
                          <a:pt x="1300909" y="275195"/>
                        </a:lnTo>
                        <a:cubicBezTo>
                          <a:pt x="1292554" y="275195"/>
                          <a:pt x="1284708" y="273343"/>
                          <a:pt x="1282238" y="268553"/>
                        </a:cubicBezTo>
                        <a:lnTo>
                          <a:pt x="1282238" y="268553"/>
                        </a:lnTo>
                        <a:cubicBezTo>
                          <a:pt x="1278606" y="261081"/>
                          <a:pt x="1266401" y="247350"/>
                          <a:pt x="1247876" y="247414"/>
                        </a:cubicBezTo>
                        <a:lnTo>
                          <a:pt x="1247876" y="247414"/>
                        </a:lnTo>
                        <a:cubicBezTo>
                          <a:pt x="1242209" y="247414"/>
                          <a:pt x="1235889" y="248691"/>
                          <a:pt x="1228914" y="251821"/>
                        </a:cubicBezTo>
                        <a:lnTo>
                          <a:pt x="1228914" y="251821"/>
                        </a:lnTo>
                        <a:cubicBezTo>
                          <a:pt x="1206757" y="261720"/>
                          <a:pt x="1203851" y="288799"/>
                          <a:pt x="1203851" y="307128"/>
                        </a:cubicBezTo>
                        <a:lnTo>
                          <a:pt x="1203851" y="307128"/>
                        </a:lnTo>
                        <a:cubicBezTo>
                          <a:pt x="1203851" y="313067"/>
                          <a:pt x="1204141" y="318049"/>
                          <a:pt x="1204141" y="321242"/>
                        </a:cubicBezTo>
                        <a:lnTo>
                          <a:pt x="1204141" y="321242"/>
                        </a:lnTo>
                        <a:cubicBezTo>
                          <a:pt x="1204141" y="326032"/>
                          <a:pt x="1202979" y="328331"/>
                          <a:pt x="1200073" y="328395"/>
                        </a:cubicBezTo>
                        <a:lnTo>
                          <a:pt x="1200073" y="328395"/>
                        </a:lnTo>
                        <a:cubicBezTo>
                          <a:pt x="1195860" y="328267"/>
                          <a:pt x="1189612" y="324180"/>
                          <a:pt x="1179659" y="324244"/>
                        </a:cubicBezTo>
                        <a:lnTo>
                          <a:pt x="1179659" y="324244"/>
                        </a:lnTo>
                        <a:cubicBezTo>
                          <a:pt x="1162442" y="324052"/>
                          <a:pt x="1163313" y="309363"/>
                          <a:pt x="1143989" y="292503"/>
                        </a:cubicBezTo>
                        <a:lnTo>
                          <a:pt x="1143989" y="292503"/>
                        </a:lnTo>
                        <a:cubicBezTo>
                          <a:pt x="1130912" y="280879"/>
                          <a:pt x="1120814" y="275004"/>
                          <a:pt x="1120669" y="267148"/>
                        </a:cubicBezTo>
                        <a:lnTo>
                          <a:pt x="1120669" y="267148"/>
                        </a:lnTo>
                        <a:cubicBezTo>
                          <a:pt x="1120669" y="263380"/>
                          <a:pt x="1123139" y="259548"/>
                          <a:pt x="1128515" y="254822"/>
                        </a:cubicBezTo>
                        <a:lnTo>
                          <a:pt x="1128515" y="254822"/>
                        </a:lnTo>
                        <a:cubicBezTo>
                          <a:pt x="1132801" y="251054"/>
                          <a:pt x="1134472" y="246009"/>
                          <a:pt x="1134472" y="240006"/>
                        </a:cubicBezTo>
                        <a:lnTo>
                          <a:pt x="1134472" y="240006"/>
                        </a:lnTo>
                        <a:cubicBezTo>
                          <a:pt x="1134472" y="224295"/>
                          <a:pt x="1122340" y="202772"/>
                          <a:pt x="1115220" y="186167"/>
                        </a:cubicBezTo>
                        <a:lnTo>
                          <a:pt x="1115220" y="186167"/>
                        </a:lnTo>
                        <a:cubicBezTo>
                          <a:pt x="1112024" y="178695"/>
                          <a:pt x="1111297" y="169371"/>
                          <a:pt x="1111297" y="159152"/>
                        </a:cubicBezTo>
                        <a:lnTo>
                          <a:pt x="1111297" y="159152"/>
                        </a:lnTo>
                        <a:cubicBezTo>
                          <a:pt x="1111297" y="150658"/>
                          <a:pt x="1111806" y="141525"/>
                          <a:pt x="1111806" y="132329"/>
                        </a:cubicBezTo>
                        <a:lnTo>
                          <a:pt x="1111806" y="132329"/>
                        </a:lnTo>
                        <a:cubicBezTo>
                          <a:pt x="1111806" y="118151"/>
                          <a:pt x="1110643" y="103909"/>
                          <a:pt x="1104614" y="91647"/>
                        </a:cubicBezTo>
                        <a:lnTo>
                          <a:pt x="1104614" y="91647"/>
                        </a:lnTo>
                        <a:cubicBezTo>
                          <a:pt x="1092627" y="67058"/>
                          <a:pt x="1091464" y="65206"/>
                          <a:pt x="1091464" y="51922"/>
                        </a:cubicBezTo>
                        <a:lnTo>
                          <a:pt x="1091464" y="51922"/>
                        </a:lnTo>
                        <a:cubicBezTo>
                          <a:pt x="1091464" y="48985"/>
                          <a:pt x="1091537" y="45536"/>
                          <a:pt x="1091537" y="41193"/>
                        </a:cubicBezTo>
                        <a:lnTo>
                          <a:pt x="1091537" y="41193"/>
                        </a:lnTo>
                        <a:cubicBezTo>
                          <a:pt x="1091537" y="17499"/>
                          <a:pt x="1066982" y="11943"/>
                          <a:pt x="1056593" y="11879"/>
                        </a:cubicBezTo>
                        <a:lnTo>
                          <a:pt x="1056593" y="11879"/>
                        </a:lnTo>
                        <a:cubicBezTo>
                          <a:pt x="1047004" y="11751"/>
                          <a:pt x="1046931" y="5812"/>
                          <a:pt x="1027316" y="1788"/>
                        </a:cubicBezTo>
                        <a:lnTo>
                          <a:pt x="1027316" y="1788"/>
                        </a:lnTo>
                        <a:cubicBezTo>
                          <a:pt x="1027389" y="3002"/>
                          <a:pt x="1027389" y="4215"/>
                          <a:pt x="1027389" y="5365"/>
                        </a:cubicBezTo>
                        <a:lnTo>
                          <a:pt x="1027389" y="5365"/>
                        </a:lnTo>
                        <a:cubicBezTo>
                          <a:pt x="1027389" y="12326"/>
                          <a:pt x="1020197" y="13923"/>
                          <a:pt x="1013731" y="14625"/>
                        </a:cubicBezTo>
                        <a:lnTo>
                          <a:pt x="1013731" y="14625"/>
                        </a:lnTo>
                        <a:cubicBezTo>
                          <a:pt x="1007047" y="15264"/>
                          <a:pt x="1000509" y="15775"/>
                          <a:pt x="1000073" y="18457"/>
                        </a:cubicBezTo>
                        <a:lnTo>
                          <a:pt x="1000073" y="18457"/>
                        </a:lnTo>
                        <a:cubicBezTo>
                          <a:pt x="998911" y="22928"/>
                          <a:pt x="995206" y="24524"/>
                          <a:pt x="989902" y="24460"/>
                        </a:cubicBezTo>
                        <a:lnTo>
                          <a:pt x="989902" y="24460"/>
                        </a:lnTo>
                        <a:cubicBezTo>
                          <a:pt x="985979" y="24460"/>
                          <a:pt x="980967" y="23758"/>
                          <a:pt x="974574" y="22991"/>
                        </a:cubicBezTo>
                        <a:lnTo>
                          <a:pt x="974574" y="22991"/>
                        </a:lnTo>
                        <a:cubicBezTo>
                          <a:pt x="973920" y="22928"/>
                          <a:pt x="973266" y="22864"/>
                          <a:pt x="972685" y="22864"/>
                        </a:cubicBezTo>
                        <a:lnTo>
                          <a:pt x="972685" y="22864"/>
                        </a:lnTo>
                        <a:cubicBezTo>
                          <a:pt x="966510" y="22864"/>
                          <a:pt x="962877" y="26760"/>
                          <a:pt x="960553" y="32571"/>
                        </a:cubicBezTo>
                        <a:lnTo>
                          <a:pt x="960553" y="32571"/>
                        </a:lnTo>
                        <a:cubicBezTo>
                          <a:pt x="958300" y="38383"/>
                          <a:pt x="957647" y="45983"/>
                          <a:pt x="957647" y="52561"/>
                        </a:cubicBezTo>
                        <a:lnTo>
                          <a:pt x="957647" y="52561"/>
                        </a:lnTo>
                        <a:cubicBezTo>
                          <a:pt x="957283" y="67378"/>
                          <a:pt x="937596" y="63993"/>
                          <a:pt x="934399" y="73253"/>
                        </a:cubicBezTo>
                        <a:lnTo>
                          <a:pt x="934399" y="73253"/>
                        </a:lnTo>
                        <a:cubicBezTo>
                          <a:pt x="932728" y="77213"/>
                          <a:pt x="931857" y="79001"/>
                          <a:pt x="929677" y="79193"/>
                        </a:cubicBezTo>
                        <a:lnTo>
                          <a:pt x="929677" y="79193"/>
                        </a:lnTo>
                        <a:cubicBezTo>
                          <a:pt x="926771" y="78937"/>
                          <a:pt x="925028" y="75616"/>
                          <a:pt x="919652" y="72998"/>
                        </a:cubicBezTo>
                        <a:lnTo>
                          <a:pt x="919652" y="72998"/>
                        </a:lnTo>
                        <a:cubicBezTo>
                          <a:pt x="918853" y="72551"/>
                          <a:pt x="917981" y="72359"/>
                          <a:pt x="917182" y="72359"/>
                        </a:cubicBezTo>
                        <a:lnTo>
                          <a:pt x="917182" y="72359"/>
                        </a:lnTo>
                        <a:cubicBezTo>
                          <a:pt x="909917" y="72040"/>
                          <a:pt x="900037" y="87687"/>
                          <a:pt x="886452" y="89539"/>
                        </a:cubicBezTo>
                        <a:lnTo>
                          <a:pt x="886452" y="89539"/>
                        </a:lnTo>
                        <a:cubicBezTo>
                          <a:pt x="872285" y="91200"/>
                          <a:pt x="876862" y="96181"/>
                          <a:pt x="861679" y="99183"/>
                        </a:cubicBezTo>
                        <a:lnTo>
                          <a:pt x="861679" y="99183"/>
                        </a:lnTo>
                        <a:cubicBezTo>
                          <a:pt x="848021" y="101290"/>
                          <a:pt x="856957" y="119683"/>
                          <a:pt x="840030" y="122110"/>
                        </a:cubicBezTo>
                        <a:lnTo>
                          <a:pt x="840030" y="122110"/>
                        </a:lnTo>
                        <a:cubicBezTo>
                          <a:pt x="825282" y="123196"/>
                          <a:pt x="833854" y="140056"/>
                          <a:pt x="812205" y="140376"/>
                        </a:cubicBezTo>
                        <a:lnTo>
                          <a:pt x="812205" y="140376"/>
                        </a:lnTo>
                        <a:cubicBezTo>
                          <a:pt x="804287" y="140376"/>
                          <a:pt x="801526" y="137693"/>
                          <a:pt x="801526" y="133925"/>
                        </a:cubicBezTo>
                        <a:lnTo>
                          <a:pt x="801526" y="133925"/>
                        </a:lnTo>
                        <a:cubicBezTo>
                          <a:pt x="801526" y="130157"/>
                          <a:pt x="803633" y="125623"/>
                          <a:pt x="803633" y="121344"/>
                        </a:cubicBezTo>
                        <a:lnTo>
                          <a:pt x="803633" y="121344"/>
                        </a:lnTo>
                        <a:cubicBezTo>
                          <a:pt x="803633" y="118789"/>
                          <a:pt x="802906" y="116362"/>
                          <a:pt x="800582" y="114319"/>
                        </a:cubicBezTo>
                        <a:lnTo>
                          <a:pt x="800582" y="114319"/>
                        </a:lnTo>
                        <a:cubicBezTo>
                          <a:pt x="798547" y="112531"/>
                          <a:pt x="796731" y="111892"/>
                          <a:pt x="794842" y="111892"/>
                        </a:cubicBezTo>
                        <a:lnTo>
                          <a:pt x="794842" y="111892"/>
                        </a:lnTo>
                        <a:cubicBezTo>
                          <a:pt x="787069" y="111700"/>
                          <a:pt x="776898" y="124729"/>
                          <a:pt x="758446" y="132073"/>
                        </a:cubicBezTo>
                        <a:lnTo>
                          <a:pt x="758446" y="132073"/>
                        </a:lnTo>
                        <a:cubicBezTo>
                          <a:pt x="752053" y="134564"/>
                          <a:pt x="746241" y="135714"/>
                          <a:pt x="740865" y="135714"/>
                        </a:cubicBezTo>
                        <a:lnTo>
                          <a:pt x="740865" y="135714"/>
                        </a:lnTo>
                        <a:cubicBezTo>
                          <a:pt x="726771" y="135714"/>
                          <a:pt x="715874" y="128050"/>
                          <a:pt x="705267" y="118662"/>
                        </a:cubicBezTo>
                        <a:lnTo>
                          <a:pt x="705267" y="118662"/>
                        </a:lnTo>
                        <a:cubicBezTo>
                          <a:pt x="690520" y="105697"/>
                          <a:pt x="681366" y="96692"/>
                          <a:pt x="666037" y="96692"/>
                        </a:cubicBezTo>
                        <a:lnTo>
                          <a:pt x="666037" y="96692"/>
                        </a:lnTo>
                        <a:cubicBezTo>
                          <a:pt x="654559" y="96692"/>
                          <a:pt x="650418" y="88964"/>
                          <a:pt x="650418" y="79768"/>
                        </a:cubicBezTo>
                        <a:lnTo>
                          <a:pt x="650418" y="79768"/>
                        </a:lnTo>
                        <a:cubicBezTo>
                          <a:pt x="650418" y="75553"/>
                          <a:pt x="651217" y="70890"/>
                          <a:pt x="652525" y="66356"/>
                        </a:cubicBezTo>
                        <a:lnTo>
                          <a:pt x="652525" y="66356"/>
                        </a:lnTo>
                        <a:cubicBezTo>
                          <a:pt x="653469" y="62971"/>
                          <a:pt x="653978" y="59331"/>
                          <a:pt x="653978" y="55690"/>
                        </a:cubicBezTo>
                        <a:lnTo>
                          <a:pt x="653978" y="55690"/>
                        </a:lnTo>
                        <a:cubicBezTo>
                          <a:pt x="653978" y="44003"/>
                          <a:pt x="648965" y="33338"/>
                          <a:pt x="640393" y="33338"/>
                        </a:cubicBezTo>
                        <a:lnTo>
                          <a:pt x="640393" y="33338"/>
                        </a:lnTo>
                        <a:cubicBezTo>
                          <a:pt x="626372" y="32891"/>
                          <a:pt x="629278" y="8558"/>
                          <a:pt x="624701" y="5173"/>
                        </a:cubicBezTo>
                        <a:lnTo>
                          <a:pt x="624701" y="5173"/>
                        </a:lnTo>
                        <a:cubicBezTo>
                          <a:pt x="624337" y="4854"/>
                          <a:pt x="624047" y="4790"/>
                          <a:pt x="623756" y="4790"/>
                        </a:cubicBezTo>
                        <a:lnTo>
                          <a:pt x="623756" y="4790"/>
                        </a:lnTo>
                        <a:cubicBezTo>
                          <a:pt x="619906" y="4343"/>
                          <a:pt x="611116" y="19798"/>
                          <a:pt x="598257" y="22225"/>
                        </a:cubicBezTo>
                        <a:lnTo>
                          <a:pt x="598257" y="22225"/>
                        </a:lnTo>
                        <a:cubicBezTo>
                          <a:pt x="584599" y="24780"/>
                          <a:pt x="584890" y="27718"/>
                          <a:pt x="577116" y="34551"/>
                        </a:cubicBezTo>
                        <a:lnTo>
                          <a:pt x="577116" y="34551"/>
                        </a:lnTo>
                        <a:cubicBezTo>
                          <a:pt x="575591" y="35892"/>
                          <a:pt x="573484" y="36339"/>
                          <a:pt x="571304" y="36339"/>
                        </a:cubicBezTo>
                        <a:lnTo>
                          <a:pt x="571304" y="36339"/>
                        </a:lnTo>
                        <a:cubicBezTo>
                          <a:pt x="562950" y="36275"/>
                          <a:pt x="550527" y="29570"/>
                          <a:pt x="546531" y="29633"/>
                        </a:cubicBezTo>
                        <a:lnTo>
                          <a:pt x="546531" y="29633"/>
                        </a:lnTo>
                        <a:cubicBezTo>
                          <a:pt x="545587" y="29761"/>
                          <a:pt x="545732" y="29633"/>
                          <a:pt x="545587" y="30336"/>
                        </a:cubicBezTo>
                        <a:lnTo>
                          <a:pt x="545587" y="30336"/>
                        </a:lnTo>
                        <a:cubicBezTo>
                          <a:pt x="545151" y="35254"/>
                          <a:pt x="557429" y="37233"/>
                          <a:pt x="557865" y="44003"/>
                        </a:cubicBezTo>
                        <a:lnTo>
                          <a:pt x="557865" y="44003"/>
                        </a:lnTo>
                        <a:cubicBezTo>
                          <a:pt x="557865" y="44770"/>
                          <a:pt x="557719" y="45536"/>
                          <a:pt x="557356" y="46366"/>
                        </a:cubicBezTo>
                        <a:lnTo>
                          <a:pt x="557356" y="46366"/>
                        </a:lnTo>
                        <a:cubicBezTo>
                          <a:pt x="555395" y="49623"/>
                          <a:pt x="545878" y="49751"/>
                          <a:pt x="531639" y="49943"/>
                        </a:cubicBezTo>
                        <a:lnTo>
                          <a:pt x="531639" y="49943"/>
                        </a:lnTo>
                        <a:cubicBezTo>
                          <a:pt x="499383" y="49943"/>
                          <a:pt x="444606" y="45791"/>
                          <a:pt x="420923" y="45791"/>
                        </a:cubicBezTo>
                        <a:lnTo>
                          <a:pt x="420923" y="45791"/>
                        </a:lnTo>
                        <a:cubicBezTo>
                          <a:pt x="386778" y="46111"/>
                          <a:pt x="387578" y="49943"/>
                          <a:pt x="387214" y="73637"/>
                        </a:cubicBezTo>
                        <a:lnTo>
                          <a:pt x="387214" y="73637"/>
                        </a:lnTo>
                        <a:cubicBezTo>
                          <a:pt x="387505" y="97011"/>
                          <a:pt x="393026" y="96564"/>
                          <a:pt x="424628" y="96820"/>
                        </a:cubicBezTo>
                        <a:lnTo>
                          <a:pt x="424628" y="96820"/>
                        </a:lnTo>
                        <a:cubicBezTo>
                          <a:pt x="452016" y="96947"/>
                          <a:pt x="460444" y="122813"/>
                          <a:pt x="460516" y="135777"/>
                        </a:cubicBezTo>
                        <a:lnTo>
                          <a:pt x="460516" y="135777"/>
                        </a:lnTo>
                        <a:cubicBezTo>
                          <a:pt x="460516" y="138141"/>
                          <a:pt x="460226" y="140120"/>
                          <a:pt x="459717" y="141525"/>
                        </a:cubicBezTo>
                        <a:lnTo>
                          <a:pt x="459717" y="141525"/>
                        </a:lnTo>
                        <a:cubicBezTo>
                          <a:pt x="457828" y="145932"/>
                          <a:pt x="451072" y="147082"/>
                          <a:pt x="443807" y="147145"/>
                        </a:cubicBezTo>
                        <a:lnTo>
                          <a:pt x="443807" y="147145"/>
                        </a:lnTo>
                        <a:cubicBezTo>
                          <a:pt x="435307" y="147145"/>
                          <a:pt x="425790" y="145357"/>
                          <a:pt x="421432" y="143761"/>
                        </a:cubicBezTo>
                        <a:lnTo>
                          <a:pt x="421432" y="143761"/>
                        </a:lnTo>
                        <a:cubicBezTo>
                          <a:pt x="420196" y="143314"/>
                          <a:pt x="418889" y="143122"/>
                          <a:pt x="417436" y="143058"/>
                        </a:cubicBezTo>
                        <a:lnTo>
                          <a:pt x="417436" y="143058"/>
                        </a:lnTo>
                        <a:cubicBezTo>
                          <a:pt x="410534" y="142994"/>
                          <a:pt x="400218" y="147912"/>
                          <a:pt x="381766" y="152382"/>
                        </a:cubicBezTo>
                        <a:lnTo>
                          <a:pt x="381766" y="152382"/>
                        </a:lnTo>
                        <a:cubicBezTo>
                          <a:pt x="368834" y="155512"/>
                          <a:pt x="366292" y="165794"/>
                          <a:pt x="366219" y="178823"/>
                        </a:cubicBezTo>
                        <a:lnTo>
                          <a:pt x="366219" y="178823"/>
                        </a:lnTo>
                        <a:cubicBezTo>
                          <a:pt x="366219" y="187253"/>
                          <a:pt x="367381" y="196641"/>
                          <a:pt x="367381" y="205327"/>
                        </a:cubicBezTo>
                        <a:lnTo>
                          <a:pt x="367381" y="205327"/>
                        </a:lnTo>
                        <a:cubicBezTo>
                          <a:pt x="367381" y="226594"/>
                          <a:pt x="384890" y="226977"/>
                          <a:pt x="399564" y="236174"/>
                        </a:cubicBezTo>
                        <a:lnTo>
                          <a:pt x="399564" y="236174"/>
                        </a:lnTo>
                        <a:cubicBezTo>
                          <a:pt x="410825" y="243199"/>
                          <a:pt x="412278" y="250032"/>
                          <a:pt x="412278" y="252842"/>
                        </a:cubicBezTo>
                        <a:lnTo>
                          <a:pt x="412278" y="252842"/>
                        </a:lnTo>
                        <a:cubicBezTo>
                          <a:pt x="412278" y="253545"/>
                          <a:pt x="412205" y="253928"/>
                          <a:pt x="412205" y="253992"/>
                        </a:cubicBezTo>
                        <a:lnTo>
                          <a:pt x="412205" y="253992"/>
                        </a:lnTo>
                        <a:cubicBezTo>
                          <a:pt x="412278" y="271363"/>
                          <a:pt x="417218" y="276281"/>
                          <a:pt x="422303" y="280113"/>
                        </a:cubicBezTo>
                        <a:lnTo>
                          <a:pt x="422303" y="280113"/>
                        </a:lnTo>
                        <a:cubicBezTo>
                          <a:pt x="427461" y="283881"/>
                          <a:pt x="433201" y="286946"/>
                          <a:pt x="433055" y="298953"/>
                        </a:cubicBezTo>
                        <a:lnTo>
                          <a:pt x="433055" y="298953"/>
                        </a:lnTo>
                        <a:cubicBezTo>
                          <a:pt x="433055" y="300039"/>
                          <a:pt x="432983" y="301125"/>
                          <a:pt x="432910" y="302402"/>
                        </a:cubicBezTo>
                        <a:lnTo>
                          <a:pt x="432910" y="302402"/>
                        </a:lnTo>
                        <a:cubicBezTo>
                          <a:pt x="430876" y="330822"/>
                          <a:pt x="397894" y="469665"/>
                          <a:pt x="392154" y="524397"/>
                        </a:cubicBezTo>
                        <a:lnTo>
                          <a:pt x="392154" y="524397"/>
                        </a:lnTo>
                        <a:cubicBezTo>
                          <a:pt x="386415" y="579258"/>
                          <a:pt x="371304" y="592031"/>
                          <a:pt x="370723" y="592414"/>
                        </a:cubicBezTo>
                        <a:lnTo>
                          <a:pt x="370723" y="592414"/>
                        </a:lnTo>
                        <a:cubicBezTo>
                          <a:pt x="365347" y="593883"/>
                          <a:pt x="360843" y="594521"/>
                          <a:pt x="357065" y="594521"/>
                        </a:cubicBezTo>
                        <a:lnTo>
                          <a:pt x="357065" y="594521"/>
                        </a:lnTo>
                        <a:cubicBezTo>
                          <a:pt x="338540" y="594394"/>
                          <a:pt x="336361" y="579832"/>
                          <a:pt x="322267" y="578108"/>
                        </a:cubicBezTo>
                        <a:lnTo>
                          <a:pt x="322267" y="578108"/>
                        </a:lnTo>
                        <a:cubicBezTo>
                          <a:pt x="318780" y="577597"/>
                          <a:pt x="315511" y="577342"/>
                          <a:pt x="312459" y="577342"/>
                        </a:cubicBezTo>
                        <a:lnTo>
                          <a:pt x="312459" y="577342"/>
                        </a:lnTo>
                        <a:cubicBezTo>
                          <a:pt x="299673" y="577342"/>
                          <a:pt x="290738" y="581365"/>
                          <a:pt x="288268" y="588965"/>
                        </a:cubicBezTo>
                        <a:lnTo>
                          <a:pt x="288268" y="588965"/>
                        </a:lnTo>
                        <a:cubicBezTo>
                          <a:pt x="283981" y="600078"/>
                          <a:pt x="236688" y="602888"/>
                          <a:pt x="200364" y="608125"/>
                        </a:cubicBezTo>
                        <a:lnTo>
                          <a:pt x="200364" y="608125"/>
                        </a:lnTo>
                        <a:cubicBezTo>
                          <a:pt x="164548" y="613042"/>
                          <a:pt x="121758" y="640888"/>
                          <a:pt x="98148" y="657365"/>
                        </a:cubicBezTo>
                        <a:lnTo>
                          <a:pt x="98148" y="657365"/>
                        </a:lnTo>
                        <a:cubicBezTo>
                          <a:pt x="75046" y="673203"/>
                          <a:pt x="91028" y="701623"/>
                          <a:pt x="68871" y="721358"/>
                        </a:cubicBezTo>
                        <a:lnTo>
                          <a:pt x="68871" y="721358"/>
                        </a:lnTo>
                        <a:cubicBezTo>
                          <a:pt x="58409" y="730554"/>
                          <a:pt x="55213" y="738538"/>
                          <a:pt x="55213" y="745690"/>
                        </a:cubicBezTo>
                        <a:lnTo>
                          <a:pt x="55213" y="745690"/>
                        </a:lnTo>
                        <a:cubicBezTo>
                          <a:pt x="55213" y="753354"/>
                          <a:pt x="58990" y="760124"/>
                          <a:pt x="62114" y="766255"/>
                        </a:cubicBezTo>
                        <a:lnTo>
                          <a:pt x="62114" y="766255"/>
                        </a:lnTo>
                        <a:cubicBezTo>
                          <a:pt x="63495" y="768874"/>
                          <a:pt x="64148" y="771492"/>
                          <a:pt x="64148" y="773983"/>
                        </a:cubicBezTo>
                        <a:lnTo>
                          <a:pt x="64148" y="773983"/>
                        </a:lnTo>
                        <a:cubicBezTo>
                          <a:pt x="64148" y="783307"/>
                          <a:pt x="54850" y="791290"/>
                          <a:pt x="37123" y="796655"/>
                        </a:cubicBezTo>
                        <a:lnTo>
                          <a:pt x="37123" y="796655"/>
                        </a:lnTo>
                        <a:cubicBezTo>
                          <a:pt x="16346" y="803041"/>
                          <a:pt x="2107" y="809492"/>
                          <a:pt x="2034" y="835230"/>
                        </a:cubicBezTo>
                        <a:lnTo>
                          <a:pt x="2034" y="835230"/>
                        </a:lnTo>
                        <a:cubicBezTo>
                          <a:pt x="2034" y="837145"/>
                          <a:pt x="2107" y="839189"/>
                          <a:pt x="2252" y="841361"/>
                        </a:cubicBezTo>
                        <a:lnTo>
                          <a:pt x="2252" y="841361"/>
                        </a:lnTo>
                        <a:cubicBezTo>
                          <a:pt x="2325" y="841935"/>
                          <a:pt x="2325" y="842510"/>
                          <a:pt x="2325" y="843085"/>
                        </a:cubicBezTo>
                        <a:lnTo>
                          <a:pt x="2325" y="843085"/>
                        </a:lnTo>
                        <a:cubicBezTo>
                          <a:pt x="41700" y="864033"/>
                          <a:pt x="126335" y="886322"/>
                          <a:pt x="201163" y="903374"/>
                        </a:cubicBezTo>
                        <a:lnTo>
                          <a:pt x="201163" y="903374"/>
                        </a:lnTo>
                        <a:cubicBezTo>
                          <a:pt x="276281" y="920490"/>
                          <a:pt x="341373" y="932241"/>
                          <a:pt x="341955" y="932432"/>
                        </a:cubicBezTo>
                        <a:lnTo>
                          <a:pt x="341955" y="932432"/>
                        </a:lnTo>
                        <a:cubicBezTo>
                          <a:pt x="366146" y="950187"/>
                          <a:pt x="451508" y="986973"/>
                          <a:pt x="530694" y="1019097"/>
                        </a:cubicBezTo>
                        <a:lnTo>
                          <a:pt x="530694" y="1019097"/>
                        </a:lnTo>
                        <a:cubicBezTo>
                          <a:pt x="606175" y="1049817"/>
                          <a:pt x="675990" y="1076385"/>
                          <a:pt x="682529" y="1078875"/>
                        </a:cubicBezTo>
                        <a:lnTo>
                          <a:pt x="682529" y="1078875"/>
                        </a:lnTo>
                        <a:cubicBezTo>
                          <a:pt x="685798" y="1076768"/>
                          <a:pt x="707883" y="1062207"/>
                          <a:pt x="719506" y="1051988"/>
                        </a:cubicBezTo>
                        <a:lnTo>
                          <a:pt x="719506" y="1051988"/>
                        </a:lnTo>
                        <a:cubicBezTo>
                          <a:pt x="728006" y="1044516"/>
                          <a:pt x="741373" y="1040620"/>
                          <a:pt x="753651" y="1040620"/>
                        </a:cubicBezTo>
                        <a:lnTo>
                          <a:pt x="753651" y="1040620"/>
                        </a:lnTo>
                        <a:cubicBezTo>
                          <a:pt x="760044" y="1040620"/>
                          <a:pt x="766146" y="1041706"/>
                          <a:pt x="771087" y="1044005"/>
                        </a:cubicBezTo>
                        <a:lnTo>
                          <a:pt x="771087" y="1044005"/>
                        </a:lnTo>
                        <a:cubicBezTo>
                          <a:pt x="779296" y="1047901"/>
                          <a:pt x="783146" y="1052371"/>
                          <a:pt x="787868" y="1052307"/>
                        </a:cubicBezTo>
                        <a:lnTo>
                          <a:pt x="787868" y="1052307"/>
                        </a:lnTo>
                        <a:cubicBezTo>
                          <a:pt x="791210" y="1052307"/>
                          <a:pt x="795787" y="1050136"/>
                          <a:pt x="803415" y="1043494"/>
                        </a:cubicBezTo>
                        <a:lnTo>
                          <a:pt x="803415" y="1043494"/>
                        </a:lnTo>
                        <a:cubicBezTo>
                          <a:pt x="814021" y="1034234"/>
                          <a:pt x="821359" y="1029508"/>
                          <a:pt x="828696" y="1029508"/>
                        </a:cubicBezTo>
                        <a:lnTo>
                          <a:pt x="828696" y="1029508"/>
                        </a:lnTo>
                        <a:cubicBezTo>
                          <a:pt x="834072" y="1029508"/>
                          <a:pt x="839012" y="1032190"/>
                          <a:pt x="844606" y="1037107"/>
                        </a:cubicBezTo>
                        <a:lnTo>
                          <a:pt x="844606" y="1037107"/>
                        </a:lnTo>
                        <a:cubicBezTo>
                          <a:pt x="846858" y="1039087"/>
                          <a:pt x="848965" y="1039854"/>
                          <a:pt x="851072" y="1039854"/>
                        </a:cubicBezTo>
                        <a:lnTo>
                          <a:pt x="851072" y="1039854"/>
                        </a:lnTo>
                        <a:cubicBezTo>
                          <a:pt x="855649" y="1039918"/>
                          <a:pt x="860589" y="1035575"/>
                          <a:pt x="864149" y="1029571"/>
                        </a:cubicBezTo>
                        <a:lnTo>
                          <a:pt x="864149" y="1029571"/>
                        </a:lnTo>
                        <a:cubicBezTo>
                          <a:pt x="867708" y="1023568"/>
                          <a:pt x="870033" y="1016160"/>
                          <a:pt x="870033" y="1010476"/>
                        </a:cubicBezTo>
                        <a:lnTo>
                          <a:pt x="870033" y="1010476"/>
                        </a:lnTo>
                        <a:cubicBezTo>
                          <a:pt x="871123" y="998150"/>
                          <a:pt x="913622" y="1004217"/>
                          <a:pt x="934617" y="999810"/>
                        </a:cubicBezTo>
                        <a:lnTo>
                          <a:pt x="934617" y="999810"/>
                        </a:lnTo>
                        <a:cubicBezTo>
                          <a:pt x="941664" y="998469"/>
                          <a:pt x="945805" y="996170"/>
                          <a:pt x="945732" y="992593"/>
                        </a:cubicBezTo>
                        <a:lnTo>
                          <a:pt x="945732" y="992593"/>
                        </a:lnTo>
                        <a:cubicBezTo>
                          <a:pt x="946023" y="974647"/>
                          <a:pt x="967672" y="973881"/>
                          <a:pt x="967309" y="958617"/>
                        </a:cubicBezTo>
                        <a:lnTo>
                          <a:pt x="967309" y="958617"/>
                        </a:lnTo>
                        <a:cubicBezTo>
                          <a:pt x="967527" y="941821"/>
                          <a:pt x="980385" y="946738"/>
                          <a:pt x="983655" y="931219"/>
                        </a:cubicBezTo>
                        <a:lnTo>
                          <a:pt x="983655" y="931219"/>
                        </a:lnTo>
                        <a:cubicBezTo>
                          <a:pt x="987578" y="914422"/>
                          <a:pt x="1006248" y="911612"/>
                          <a:pt x="1050927" y="911612"/>
                        </a:cubicBezTo>
                        <a:lnTo>
                          <a:pt x="1050927" y="911612"/>
                        </a:lnTo>
                        <a:cubicBezTo>
                          <a:pt x="1096477" y="911676"/>
                          <a:pt x="1125827" y="960022"/>
                          <a:pt x="1145224" y="977010"/>
                        </a:cubicBezTo>
                        <a:lnTo>
                          <a:pt x="1145224" y="977010"/>
                        </a:lnTo>
                        <a:cubicBezTo>
                          <a:pt x="1155685" y="986271"/>
                          <a:pt x="1162369" y="990933"/>
                          <a:pt x="1168689" y="990869"/>
                        </a:cubicBezTo>
                        <a:lnTo>
                          <a:pt x="1168689" y="990869"/>
                        </a:lnTo>
                        <a:cubicBezTo>
                          <a:pt x="1174138" y="990869"/>
                          <a:pt x="1180095" y="987420"/>
                          <a:pt x="1188740" y="979884"/>
                        </a:cubicBezTo>
                        <a:lnTo>
                          <a:pt x="1188740" y="979884"/>
                        </a:lnTo>
                        <a:cubicBezTo>
                          <a:pt x="1191573" y="977393"/>
                          <a:pt x="1194552" y="976180"/>
                          <a:pt x="1197458" y="976180"/>
                        </a:cubicBezTo>
                        <a:lnTo>
                          <a:pt x="1197458" y="976180"/>
                        </a:lnTo>
                        <a:cubicBezTo>
                          <a:pt x="1204359" y="976244"/>
                          <a:pt x="1210099" y="982247"/>
                          <a:pt x="1214748" y="989145"/>
                        </a:cubicBezTo>
                        <a:lnTo>
                          <a:pt x="1214748" y="989145"/>
                        </a:lnTo>
                        <a:cubicBezTo>
                          <a:pt x="1217363" y="988251"/>
                          <a:pt x="1220633" y="987740"/>
                          <a:pt x="1224846" y="987740"/>
                        </a:cubicBezTo>
                        <a:lnTo>
                          <a:pt x="1224846" y="987740"/>
                        </a:lnTo>
                        <a:cubicBezTo>
                          <a:pt x="1240538" y="987740"/>
                          <a:pt x="1311733" y="988761"/>
                          <a:pt x="1379369" y="988761"/>
                        </a:cubicBezTo>
                        <a:lnTo>
                          <a:pt x="1379369" y="988761"/>
                        </a:lnTo>
                        <a:cubicBezTo>
                          <a:pt x="1442790" y="988825"/>
                          <a:pt x="1503597" y="987804"/>
                          <a:pt x="1511588" y="984419"/>
                        </a:cubicBezTo>
                        <a:lnTo>
                          <a:pt x="1511588" y="984419"/>
                        </a:lnTo>
                        <a:cubicBezTo>
                          <a:pt x="1512096" y="984227"/>
                          <a:pt x="1512169" y="984163"/>
                          <a:pt x="1512096" y="984163"/>
                        </a:cubicBezTo>
                        <a:lnTo>
                          <a:pt x="1512096" y="984163"/>
                        </a:lnTo>
                        <a:cubicBezTo>
                          <a:pt x="1515220" y="976180"/>
                          <a:pt x="1512823" y="956637"/>
                          <a:pt x="1520596" y="949612"/>
                        </a:cubicBezTo>
                        <a:lnTo>
                          <a:pt x="1520596" y="949612"/>
                        </a:lnTo>
                        <a:cubicBezTo>
                          <a:pt x="1523648" y="946930"/>
                          <a:pt x="1525101" y="941693"/>
                          <a:pt x="1525101" y="936009"/>
                        </a:cubicBezTo>
                        <a:lnTo>
                          <a:pt x="1525101" y="936009"/>
                        </a:lnTo>
                        <a:cubicBezTo>
                          <a:pt x="1525101" y="929367"/>
                          <a:pt x="1523139" y="922150"/>
                          <a:pt x="1520088" y="918127"/>
                        </a:cubicBezTo>
                        <a:lnTo>
                          <a:pt x="1520088" y="918127"/>
                        </a:lnTo>
                        <a:cubicBezTo>
                          <a:pt x="1518126" y="915508"/>
                          <a:pt x="1517327" y="912698"/>
                          <a:pt x="1517327" y="909952"/>
                        </a:cubicBezTo>
                        <a:lnTo>
                          <a:pt x="1517327" y="909952"/>
                        </a:lnTo>
                        <a:cubicBezTo>
                          <a:pt x="1517327" y="903821"/>
                          <a:pt x="1521250" y="897881"/>
                          <a:pt x="1526118" y="893666"/>
                        </a:cubicBezTo>
                        <a:lnTo>
                          <a:pt x="1526118" y="893666"/>
                        </a:lnTo>
                        <a:cubicBezTo>
                          <a:pt x="1531639" y="889387"/>
                          <a:pt x="1527571" y="864799"/>
                          <a:pt x="1540066" y="859498"/>
                        </a:cubicBezTo>
                        <a:lnTo>
                          <a:pt x="1540066" y="859498"/>
                        </a:lnTo>
                        <a:cubicBezTo>
                          <a:pt x="1538976" y="856177"/>
                          <a:pt x="1538032" y="851515"/>
                          <a:pt x="1538032" y="845192"/>
                        </a:cubicBezTo>
                        <a:lnTo>
                          <a:pt x="1538032" y="845192"/>
                        </a:lnTo>
                        <a:cubicBezTo>
                          <a:pt x="1538395" y="831908"/>
                          <a:pt x="1509045" y="824245"/>
                          <a:pt x="1505849" y="809364"/>
                        </a:cubicBezTo>
                        <a:lnTo>
                          <a:pt x="1505849" y="809364"/>
                        </a:lnTo>
                        <a:cubicBezTo>
                          <a:pt x="1505704" y="808598"/>
                          <a:pt x="1505631" y="807895"/>
                          <a:pt x="1505631" y="807193"/>
                        </a:cubicBezTo>
                        <a:lnTo>
                          <a:pt x="1505631" y="807193"/>
                        </a:lnTo>
                        <a:cubicBezTo>
                          <a:pt x="1505994" y="793589"/>
                          <a:pt x="1530186" y="788863"/>
                          <a:pt x="1542028" y="751311"/>
                        </a:cubicBezTo>
                        <a:lnTo>
                          <a:pt x="1542028" y="751311"/>
                        </a:lnTo>
                        <a:cubicBezTo>
                          <a:pt x="1554668" y="711395"/>
                          <a:pt x="1598330" y="647785"/>
                          <a:pt x="1608500" y="628178"/>
                        </a:cubicBezTo>
                        <a:lnTo>
                          <a:pt x="1608500" y="628178"/>
                        </a:lnTo>
                        <a:cubicBezTo>
                          <a:pt x="1618671" y="608636"/>
                          <a:pt x="1711515" y="427769"/>
                          <a:pt x="1711370" y="420616"/>
                        </a:cubicBezTo>
                        <a:lnTo>
                          <a:pt x="1711370" y="420616"/>
                        </a:lnTo>
                        <a:cubicBezTo>
                          <a:pt x="1711951" y="412506"/>
                          <a:pt x="1737378" y="403628"/>
                          <a:pt x="1737087" y="391302"/>
                        </a:cubicBezTo>
                        <a:lnTo>
                          <a:pt x="1737087" y="391302"/>
                        </a:lnTo>
                        <a:cubicBezTo>
                          <a:pt x="1737087" y="389770"/>
                          <a:pt x="1736724" y="388237"/>
                          <a:pt x="1735852" y="386576"/>
                        </a:cubicBezTo>
                        <a:lnTo>
                          <a:pt x="1735852" y="386576"/>
                        </a:lnTo>
                        <a:lnTo>
                          <a:pt x="1736652" y="386257"/>
                        </a:lnTo>
                        <a:lnTo>
                          <a:pt x="1737451" y="385938"/>
                        </a:lnTo>
                        <a:cubicBezTo>
                          <a:pt x="1738395" y="387790"/>
                          <a:pt x="1738831" y="389578"/>
                          <a:pt x="1738831" y="391302"/>
                        </a:cubicBezTo>
                        <a:lnTo>
                          <a:pt x="1738831" y="391302"/>
                        </a:lnTo>
                        <a:cubicBezTo>
                          <a:pt x="1738613" y="405033"/>
                          <a:pt x="1712532" y="414677"/>
                          <a:pt x="1713114" y="420616"/>
                        </a:cubicBezTo>
                        <a:lnTo>
                          <a:pt x="1713114" y="420616"/>
                        </a:lnTo>
                        <a:cubicBezTo>
                          <a:pt x="1712968" y="429174"/>
                          <a:pt x="1620342" y="609019"/>
                          <a:pt x="1610099" y="628881"/>
                        </a:cubicBezTo>
                        <a:lnTo>
                          <a:pt x="1610099" y="628881"/>
                        </a:lnTo>
                        <a:cubicBezTo>
                          <a:pt x="1599855" y="648679"/>
                          <a:pt x="1556194" y="712225"/>
                          <a:pt x="1543698" y="751758"/>
                        </a:cubicBezTo>
                        <a:lnTo>
                          <a:pt x="1543698" y="751758"/>
                        </a:lnTo>
                        <a:cubicBezTo>
                          <a:pt x="1531566" y="789694"/>
                          <a:pt x="1506939" y="795633"/>
                          <a:pt x="1507374" y="807257"/>
                        </a:cubicBezTo>
                        <a:lnTo>
                          <a:pt x="1507374" y="807257"/>
                        </a:lnTo>
                        <a:cubicBezTo>
                          <a:pt x="1507374" y="807831"/>
                          <a:pt x="1507447" y="808470"/>
                          <a:pt x="1507592" y="809109"/>
                        </a:cubicBezTo>
                        <a:lnTo>
                          <a:pt x="1507592" y="809109"/>
                        </a:lnTo>
                        <a:cubicBezTo>
                          <a:pt x="1509917" y="822584"/>
                          <a:pt x="1539485" y="830120"/>
                          <a:pt x="1539848" y="845192"/>
                        </a:cubicBezTo>
                        <a:lnTo>
                          <a:pt x="1539848" y="845192"/>
                        </a:lnTo>
                        <a:cubicBezTo>
                          <a:pt x="1539848" y="851834"/>
                          <a:pt x="1540865" y="856560"/>
                          <a:pt x="1542028" y="859754"/>
                        </a:cubicBezTo>
                        <a:lnTo>
                          <a:pt x="1542028" y="859754"/>
                        </a:lnTo>
                        <a:cubicBezTo>
                          <a:pt x="1542173" y="860137"/>
                          <a:pt x="1541955" y="860584"/>
                          <a:pt x="1541446" y="860712"/>
                        </a:cubicBezTo>
                        <a:lnTo>
                          <a:pt x="1541446" y="860712"/>
                        </a:lnTo>
                        <a:cubicBezTo>
                          <a:pt x="1529895" y="864097"/>
                          <a:pt x="1533746" y="888749"/>
                          <a:pt x="1527425" y="894816"/>
                        </a:cubicBezTo>
                        <a:lnTo>
                          <a:pt x="1527425" y="894816"/>
                        </a:lnTo>
                        <a:cubicBezTo>
                          <a:pt x="1522848" y="898839"/>
                          <a:pt x="1519143" y="904523"/>
                          <a:pt x="1519143" y="910016"/>
                        </a:cubicBezTo>
                        <a:lnTo>
                          <a:pt x="1519143" y="910016"/>
                        </a:lnTo>
                        <a:cubicBezTo>
                          <a:pt x="1519143" y="912506"/>
                          <a:pt x="1519870" y="914997"/>
                          <a:pt x="1521613" y="917360"/>
                        </a:cubicBezTo>
                        <a:lnTo>
                          <a:pt x="1521613" y="917360"/>
                        </a:lnTo>
                        <a:cubicBezTo>
                          <a:pt x="1524955" y="921831"/>
                          <a:pt x="1526917" y="929175"/>
                          <a:pt x="1526917" y="936137"/>
                        </a:cubicBezTo>
                        <a:lnTo>
                          <a:pt x="1526917" y="936137"/>
                        </a:lnTo>
                        <a:cubicBezTo>
                          <a:pt x="1526917" y="942012"/>
                          <a:pt x="1525536" y="947632"/>
                          <a:pt x="1521904" y="950826"/>
                        </a:cubicBezTo>
                        <a:lnTo>
                          <a:pt x="1521904" y="950826"/>
                        </a:lnTo>
                        <a:cubicBezTo>
                          <a:pt x="1515075" y="956637"/>
                          <a:pt x="1517037" y="976116"/>
                          <a:pt x="1513840" y="984738"/>
                        </a:cubicBezTo>
                        <a:lnTo>
                          <a:pt x="1513840" y="984738"/>
                        </a:lnTo>
                        <a:cubicBezTo>
                          <a:pt x="1512605" y="986718"/>
                          <a:pt x="1508464" y="986973"/>
                          <a:pt x="1501054" y="987867"/>
                        </a:cubicBezTo>
                        <a:lnTo>
                          <a:pt x="1501054" y="987867"/>
                        </a:lnTo>
                        <a:cubicBezTo>
                          <a:pt x="1493717" y="988570"/>
                          <a:pt x="1483401" y="989081"/>
                          <a:pt x="1471050" y="989464"/>
                        </a:cubicBezTo>
                        <a:lnTo>
                          <a:pt x="1471050" y="989464"/>
                        </a:lnTo>
                        <a:cubicBezTo>
                          <a:pt x="1446277" y="990230"/>
                          <a:pt x="1413295" y="990486"/>
                          <a:pt x="1379369" y="990486"/>
                        </a:cubicBezTo>
                        <a:lnTo>
                          <a:pt x="1379369" y="990486"/>
                        </a:lnTo>
                        <a:cubicBezTo>
                          <a:pt x="1311733" y="990486"/>
                          <a:pt x="1240538" y="989464"/>
                          <a:pt x="1224846" y="989464"/>
                        </a:cubicBezTo>
                        <a:lnTo>
                          <a:pt x="1224846" y="989464"/>
                        </a:lnTo>
                        <a:cubicBezTo>
                          <a:pt x="1220342" y="989464"/>
                          <a:pt x="1217146" y="990039"/>
                          <a:pt x="1214748" y="990997"/>
                        </a:cubicBezTo>
                        <a:lnTo>
                          <a:pt x="1214748" y="990997"/>
                        </a:lnTo>
                        <a:cubicBezTo>
                          <a:pt x="1214312" y="991188"/>
                          <a:pt x="1213804" y="990997"/>
                          <a:pt x="1213586" y="990677"/>
                        </a:cubicBezTo>
                        <a:lnTo>
                          <a:pt x="1213586" y="990677"/>
                        </a:lnTo>
                        <a:cubicBezTo>
                          <a:pt x="1208936" y="983652"/>
                          <a:pt x="1203052" y="977841"/>
                          <a:pt x="1197385" y="977904"/>
                        </a:cubicBezTo>
                        <a:lnTo>
                          <a:pt x="1197385" y="977904"/>
                        </a:lnTo>
                        <a:cubicBezTo>
                          <a:pt x="1195060" y="977904"/>
                          <a:pt x="1192590" y="978799"/>
                          <a:pt x="1189975" y="981098"/>
                        </a:cubicBezTo>
                        <a:lnTo>
                          <a:pt x="1189975" y="981098"/>
                        </a:lnTo>
                        <a:cubicBezTo>
                          <a:pt x="1181257" y="988698"/>
                          <a:pt x="1175082" y="992530"/>
                          <a:pt x="1168689" y="992593"/>
                        </a:cubicBezTo>
                        <a:lnTo>
                          <a:pt x="1168689" y="992593"/>
                        </a:lnTo>
                        <a:cubicBezTo>
                          <a:pt x="1161279" y="992530"/>
                          <a:pt x="1154450" y="987484"/>
                          <a:pt x="1143916" y="978224"/>
                        </a:cubicBezTo>
                        <a:lnTo>
                          <a:pt x="1143916" y="978224"/>
                        </a:lnTo>
                        <a:cubicBezTo>
                          <a:pt x="1124229" y="960789"/>
                          <a:pt x="1094879" y="913209"/>
                          <a:pt x="1050854" y="913337"/>
                        </a:cubicBezTo>
                        <a:lnTo>
                          <a:pt x="1050854" y="913337"/>
                        </a:lnTo>
                        <a:cubicBezTo>
                          <a:pt x="1005885" y="913337"/>
                          <a:pt x="988740" y="916274"/>
                          <a:pt x="985326" y="931666"/>
                        </a:cubicBezTo>
                        <a:lnTo>
                          <a:pt x="985326" y="931666"/>
                        </a:lnTo>
                        <a:cubicBezTo>
                          <a:pt x="981257" y="948399"/>
                          <a:pt x="968834" y="943289"/>
                          <a:pt x="969052" y="958745"/>
                        </a:cubicBezTo>
                        <a:lnTo>
                          <a:pt x="969052" y="958745"/>
                        </a:lnTo>
                        <a:cubicBezTo>
                          <a:pt x="968689" y="975669"/>
                          <a:pt x="947185" y="976308"/>
                          <a:pt x="947476" y="992721"/>
                        </a:cubicBezTo>
                        <a:lnTo>
                          <a:pt x="947476" y="992721"/>
                        </a:lnTo>
                        <a:cubicBezTo>
                          <a:pt x="946532" y="1007091"/>
                          <a:pt x="903887" y="1001662"/>
                          <a:pt x="882819" y="1004983"/>
                        </a:cubicBezTo>
                        <a:lnTo>
                          <a:pt x="882819" y="1004983"/>
                        </a:lnTo>
                        <a:cubicBezTo>
                          <a:pt x="875700" y="1006005"/>
                          <a:pt x="871631" y="1007857"/>
                          <a:pt x="871777" y="1010603"/>
                        </a:cubicBezTo>
                        <a:lnTo>
                          <a:pt x="871777" y="1010603"/>
                        </a:lnTo>
                        <a:cubicBezTo>
                          <a:pt x="871631" y="1022546"/>
                          <a:pt x="862696" y="1041259"/>
                          <a:pt x="851072" y="1041578"/>
                        </a:cubicBezTo>
                        <a:lnTo>
                          <a:pt x="851072" y="1041578"/>
                        </a:lnTo>
                        <a:cubicBezTo>
                          <a:pt x="848457" y="1041578"/>
                          <a:pt x="845841" y="1040556"/>
                          <a:pt x="843371" y="1038385"/>
                        </a:cubicBezTo>
                        <a:lnTo>
                          <a:pt x="843371" y="1038385"/>
                        </a:lnTo>
                        <a:cubicBezTo>
                          <a:pt x="837850" y="1033531"/>
                          <a:pt x="833346" y="1031296"/>
                          <a:pt x="828696" y="1031296"/>
                        </a:cubicBezTo>
                        <a:lnTo>
                          <a:pt x="828696" y="1031296"/>
                        </a:lnTo>
                        <a:cubicBezTo>
                          <a:pt x="822449" y="1031232"/>
                          <a:pt x="815184" y="1035575"/>
                          <a:pt x="804723" y="1044835"/>
                        </a:cubicBezTo>
                        <a:lnTo>
                          <a:pt x="804723" y="1044835"/>
                        </a:lnTo>
                        <a:cubicBezTo>
                          <a:pt x="797022" y="1051541"/>
                          <a:pt x="792227" y="1054160"/>
                          <a:pt x="787868" y="1054160"/>
                        </a:cubicBezTo>
                        <a:lnTo>
                          <a:pt x="787868" y="1054160"/>
                        </a:lnTo>
                        <a:cubicBezTo>
                          <a:pt x="781838" y="1054032"/>
                          <a:pt x="778133" y="1049370"/>
                          <a:pt x="770215" y="1045729"/>
                        </a:cubicBezTo>
                        <a:lnTo>
                          <a:pt x="770215" y="1045729"/>
                        </a:lnTo>
                        <a:cubicBezTo>
                          <a:pt x="765638" y="1043558"/>
                          <a:pt x="759753" y="1042536"/>
                          <a:pt x="753578" y="1042536"/>
                        </a:cubicBezTo>
                        <a:lnTo>
                          <a:pt x="753578" y="1042536"/>
                        </a:lnTo>
                        <a:cubicBezTo>
                          <a:pt x="741809" y="1042536"/>
                          <a:pt x="728805" y="1046368"/>
                          <a:pt x="720741" y="1053457"/>
                        </a:cubicBezTo>
                        <a:lnTo>
                          <a:pt x="720741" y="1053457"/>
                        </a:lnTo>
                        <a:cubicBezTo>
                          <a:pt x="708028" y="1064633"/>
                          <a:pt x="683182" y="1080727"/>
                          <a:pt x="683182" y="1080727"/>
                        </a:cubicBezTo>
                        <a:lnTo>
                          <a:pt x="683182" y="1080727"/>
                        </a:lnTo>
                        <a:lnTo>
                          <a:pt x="682311" y="1080791"/>
                        </a:lnTo>
                        <a:cubicBezTo>
                          <a:pt x="682165" y="1080536"/>
                          <a:pt x="389902" y="969730"/>
                          <a:pt x="341083" y="933901"/>
                        </a:cubicBezTo>
                        <a:lnTo>
                          <a:pt x="341083" y="933901"/>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7" name="Gráfico 53">
                  <a:extLst>
                    <a:ext uri="{FF2B5EF4-FFF2-40B4-BE49-F238E27FC236}">
                      <a16:creationId xmlns:a16="http://schemas.microsoft.com/office/drawing/2014/main" id="{E72662B9-5343-FAC7-4F15-A118B70BC08E}"/>
                    </a:ext>
                  </a:extLst>
                </xdr:cNvPr>
                <xdr:cNvGrpSpPr/>
              </xdr:nvGrpSpPr>
              <xdr:grpSpPr>
                <a:xfrm>
                  <a:off x="11228243" y="6608609"/>
                  <a:ext cx="581111" cy="597331"/>
                  <a:chOff x="11228243" y="6608609"/>
                  <a:chExt cx="581111" cy="597331"/>
                </a:xfrm>
                <a:solidFill>
                  <a:srgbClr val="DADADA"/>
                </a:solidFill>
              </xdr:grpSpPr>
              <xdr:sp macro="" textlink="">
                <xdr:nvSpPr>
                  <xdr:cNvPr id="81" name="Freeform: Shape 80">
                    <a:extLst>
                      <a:ext uri="{FF2B5EF4-FFF2-40B4-BE49-F238E27FC236}">
                        <a16:creationId xmlns:a16="http://schemas.microsoft.com/office/drawing/2014/main" id="{B1626D6B-9508-ED15-08C6-DE6826D98DA9}"/>
                      </a:ext>
                    </a:extLst>
                  </xdr:cNvPr>
                  <xdr:cNvSpPr/>
                </xdr:nvSpPr>
                <xdr:spPr>
                  <a:xfrm>
                    <a:off x="11229042" y="6609356"/>
                    <a:ext cx="579513" cy="595787"/>
                  </a:xfrm>
                  <a:custGeom>
                    <a:avLst/>
                    <a:gdLst>
                      <a:gd name="connsiteX0" fmla="*/ 204940 w 579513"/>
                      <a:gd name="connsiteY0" fmla="*/ 309510 h 595787"/>
                      <a:gd name="connsiteX1" fmla="*/ 218017 w 579513"/>
                      <a:gd name="connsiteY1" fmla="*/ 359644 h 595787"/>
                      <a:gd name="connsiteX2" fmla="*/ 228623 w 579513"/>
                      <a:gd name="connsiteY2" fmla="*/ 454165 h 595787"/>
                      <a:gd name="connsiteX3" fmla="*/ 241627 w 579513"/>
                      <a:gd name="connsiteY3" fmla="*/ 523586 h 595787"/>
                      <a:gd name="connsiteX4" fmla="*/ 257101 w 579513"/>
                      <a:gd name="connsiteY4" fmla="*/ 560117 h 595787"/>
                      <a:gd name="connsiteX5" fmla="*/ 292118 w 579513"/>
                      <a:gd name="connsiteY5" fmla="*/ 591603 h 595787"/>
                      <a:gd name="connsiteX6" fmla="*/ 315728 w 579513"/>
                      <a:gd name="connsiteY6" fmla="*/ 589431 h 595787"/>
                      <a:gd name="connsiteX7" fmla="*/ 340937 w 579513"/>
                      <a:gd name="connsiteY7" fmla="*/ 519244 h 595787"/>
                      <a:gd name="connsiteX8" fmla="*/ 395496 w 579513"/>
                      <a:gd name="connsiteY8" fmla="*/ 536423 h 595787"/>
                      <a:gd name="connsiteX9" fmla="*/ 439521 w 579513"/>
                      <a:gd name="connsiteY9" fmla="*/ 532847 h 595787"/>
                      <a:gd name="connsiteX10" fmla="*/ 430585 w 579513"/>
                      <a:gd name="connsiteY10" fmla="*/ 507045 h 595787"/>
                      <a:gd name="connsiteX11" fmla="*/ 470469 w 579513"/>
                      <a:gd name="connsiteY11" fmla="*/ 444074 h 595787"/>
                      <a:gd name="connsiteX12" fmla="*/ 578932 w 579513"/>
                      <a:gd name="connsiteY12" fmla="*/ 442797 h 595787"/>
                      <a:gd name="connsiteX13" fmla="*/ 579513 w 579513"/>
                      <a:gd name="connsiteY13" fmla="*/ 357345 h 595787"/>
                      <a:gd name="connsiteX14" fmla="*/ 573484 w 579513"/>
                      <a:gd name="connsiteY14" fmla="*/ 356387 h 595787"/>
                      <a:gd name="connsiteX15" fmla="*/ 489575 w 579513"/>
                      <a:gd name="connsiteY15" fmla="*/ 281920 h 595787"/>
                      <a:gd name="connsiteX16" fmla="*/ 468362 w 579513"/>
                      <a:gd name="connsiteY16" fmla="*/ 191679 h 595787"/>
                      <a:gd name="connsiteX17" fmla="*/ 482238 w 579513"/>
                      <a:gd name="connsiteY17" fmla="*/ 147995 h 595787"/>
                      <a:gd name="connsiteX18" fmla="*/ 505049 w 579513"/>
                      <a:gd name="connsiteY18" fmla="*/ 110378 h 595787"/>
                      <a:gd name="connsiteX19" fmla="*/ 470033 w 579513"/>
                      <a:gd name="connsiteY19" fmla="*/ 68163 h 595787"/>
                      <a:gd name="connsiteX20" fmla="*/ 457392 w 579513"/>
                      <a:gd name="connsiteY20" fmla="*/ 49898 h 595787"/>
                      <a:gd name="connsiteX21" fmla="*/ 464294 w 579513"/>
                      <a:gd name="connsiteY21" fmla="*/ 13367 h 595787"/>
                      <a:gd name="connsiteX22" fmla="*/ 409735 w 579513"/>
                      <a:gd name="connsiteY22" fmla="*/ 7619 h 595787"/>
                      <a:gd name="connsiteX23" fmla="*/ 412568 w 579513"/>
                      <a:gd name="connsiteY23" fmla="*/ 33740 h 595787"/>
                      <a:gd name="connsiteX24" fmla="*/ 375881 w 579513"/>
                      <a:gd name="connsiteY24" fmla="*/ 59158 h 595787"/>
                      <a:gd name="connsiteX25" fmla="*/ 350599 w 579513"/>
                      <a:gd name="connsiteY25" fmla="*/ 70271 h 595787"/>
                      <a:gd name="connsiteX26" fmla="*/ 321685 w 579513"/>
                      <a:gd name="connsiteY26" fmla="*/ 83172 h 595787"/>
                      <a:gd name="connsiteX27" fmla="*/ 292772 w 579513"/>
                      <a:gd name="connsiteY27" fmla="*/ 95370 h 595787"/>
                      <a:gd name="connsiteX28" fmla="*/ 241845 w 579513"/>
                      <a:gd name="connsiteY28" fmla="*/ 100352 h 595787"/>
                      <a:gd name="connsiteX29" fmla="*/ 209299 w 579513"/>
                      <a:gd name="connsiteY29" fmla="*/ 109995 h 595787"/>
                      <a:gd name="connsiteX30" fmla="*/ 203197 w 579513"/>
                      <a:gd name="connsiteY30" fmla="*/ 136819 h 595787"/>
                      <a:gd name="connsiteX31" fmla="*/ 182855 w 579513"/>
                      <a:gd name="connsiteY31" fmla="*/ 141481 h 595787"/>
                      <a:gd name="connsiteX32" fmla="*/ 166945 w 579513"/>
                      <a:gd name="connsiteY32" fmla="*/ 140395 h 595787"/>
                      <a:gd name="connsiteX33" fmla="*/ 146967 w 579513"/>
                      <a:gd name="connsiteY33" fmla="*/ 120341 h 595787"/>
                      <a:gd name="connsiteX34" fmla="*/ 107882 w 579513"/>
                      <a:gd name="connsiteY34" fmla="*/ 120725 h 595787"/>
                      <a:gd name="connsiteX35" fmla="*/ 64729 w 579513"/>
                      <a:gd name="connsiteY35" fmla="*/ 114977 h 595787"/>
                      <a:gd name="connsiteX36" fmla="*/ 24410 w 579513"/>
                      <a:gd name="connsiteY36" fmla="*/ 103545 h 595787"/>
                      <a:gd name="connsiteX37" fmla="*/ 0 w 579513"/>
                      <a:gd name="connsiteY37" fmla="*/ 90644 h 595787"/>
                      <a:gd name="connsiteX38" fmla="*/ 45623 w 579513"/>
                      <a:gd name="connsiteY38" fmla="*/ 136116 h 595787"/>
                      <a:gd name="connsiteX39" fmla="*/ 57465 w 579513"/>
                      <a:gd name="connsiteY39" fmla="*/ 178012 h 595787"/>
                      <a:gd name="connsiteX40" fmla="*/ 77007 w 579513"/>
                      <a:gd name="connsiteY40" fmla="*/ 212371 h 595787"/>
                      <a:gd name="connsiteX41" fmla="*/ 74973 w 579513"/>
                      <a:gd name="connsiteY41" fmla="*/ 238875 h 595787"/>
                      <a:gd name="connsiteX42" fmla="*/ 122993 w 579513"/>
                      <a:gd name="connsiteY42" fmla="*/ 246731 h 595787"/>
                      <a:gd name="connsiteX43" fmla="*/ 138758 w 579513"/>
                      <a:gd name="connsiteY43" fmla="*/ 269020 h 595787"/>
                      <a:gd name="connsiteX44" fmla="*/ 168979 w 579513"/>
                      <a:gd name="connsiteY44" fmla="*/ 279302 h 595787"/>
                      <a:gd name="connsiteX45" fmla="*/ 204940 w 579513"/>
                      <a:gd name="connsiteY45" fmla="*/ 309510 h 5957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Lst>
                    <a:rect l="l" t="t" r="r" b="b"/>
                    <a:pathLst>
                      <a:path w="579513" h="595787">
                        <a:moveTo>
                          <a:pt x="204940" y="309510"/>
                        </a:moveTo>
                        <a:cubicBezTo>
                          <a:pt x="204940" y="333843"/>
                          <a:pt x="203342" y="329564"/>
                          <a:pt x="218017" y="359644"/>
                        </a:cubicBezTo>
                        <a:cubicBezTo>
                          <a:pt x="232692" y="389725"/>
                          <a:pt x="218816" y="431237"/>
                          <a:pt x="228623" y="454165"/>
                        </a:cubicBezTo>
                        <a:cubicBezTo>
                          <a:pt x="238358" y="477093"/>
                          <a:pt x="257973" y="509281"/>
                          <a:pt x="241627" y="523586"/>
                        </a:cubicBezTo>
                        <a:cubicBezTo>
                          <a:pt x="225354" y="537892"/>
                          <a:pt x="237559" y="542938"/>
                          <a:pt x="257101" y="560117"/>
                        </a:cubicBezTo>
                        <a:cubicBezTo>
                          <a:pt x="276644" y="577297"/>
                          <a:pt x="275845" y="591603"/>
                          <a:pt x="292118" y="591603"/>
                        </a:cubicBezTo>
                        <a:cubicBezTo>
                          <a:pt x="308391" y="591603"/>
                          <a:pt x="315728" y="602332"/>
                          <a:pt x="315728" y="589431"/>
                        </a:cubicBezTo>
                        <a:cubicBezTo>
                          <a:pt x="315728" y="576531"/>
                          <a:pt x="310861" y="532847"/>
                          <a:pt x="340937" y="519244"/>
                        </a:cubicBezTo>
                        <a:cubicBezTo>
                          <a:pt x="371086" y="505640"/>
                          <a:pt x="390628" y="526396"/>
                          <a:pt x="395496" y="536423"/>
                        </a:cubicBezTo>
                        <a:cubicBezTo>
                          <a:pt x="400363" y="546450"/>
                          <a:pt x="435380" y="543576"/>
                          <a:pt x="439521" y="532847"/>
                        </a:cubicBezTo>
                        <a:cubicBezTo>
                          <a:pt x="443589" y="522118"/>
                          <a:pt x="430585" y="527099"/>
                          <a:pt x="430585" y="507045"/>
                        </a:cubicBezTo>
                        <a:cubicBezTo>
                          <a:pt x="430585" y="486992"/>
                          <a:pt x="470469" y="444074"/>
                          <a:pt x="470469" y="444074"/>
                        </a:cubicBezTo>
                        <a:lnTo>
                          <a:pt x="578932" y="442797"/>
                        </a:lnTo>
                        <a:cubicBezTo>
                          <a:pt x="579078" y="413610"/>
                          <a:pt x="579368" y="376760"/>
                          <a:pt x="579513" y="357345"/>
                        </a:cubicBezTo>
                        <a:cubicBezTo>
                          <a:pt x="577625" y="357026"/>
                          <a:pt x="575590" y="356707"/>
                          <a:pt x="573484" y="356387"/>
                        </a:cubicBezTo>
                        <a:cubicBezTo>
                          <a:pt x="539266" y="350639"/>
                          <a:pt x="485144" y="298398"/>
                          <a:pt x="489575" y="281920"/>
                        </a:cubicBezTo>
                        <a:cubicBezTo>
                          <a:pt x="494079" y="265443"/>
                          <a:pt x="461896" y="203877"/>
                          <a:pt x="468362" y="191679"/>
                        </a:cubicBezTo>
                        <a:cubicBezTo>
                          <a:pt x="474900" y="179544"/>
                          <a:pt x="482238" y="161981"/>
                          <a:pt x="482238" y="147995"/>
                        </a:cubicBezTo>
                        <a:cubicBezTo>
                          <a:pt x="482238" y="134009"/>
                          <a:pt x="505049" y="135094"/>
                          <a:pt x="505049" y="110378"/>
                        </a:cubicBezTo>
                        <a:cubicBezTo>
                          <a:pt x="505049" y="85663"/>
                          <a:pt x="487105" y="66375"/>
                          <a:pt x="470033" y="68163"/>
                        </a:cubicBezTo>
                        <a:cubicBezTo>
                          <a:pt x="452960" y="69952"/>
                          <a:pt x="451725" y="54879"/>
                          <a:pt x="457392" y="49898"/>
                        </a:cubicBezTo>
                        <a:cubicBezTo>
                          <a:pt x="463059" y="44853"/>
                          <a:pt x="466764" y="34506"/>
                          <a:pt x="464294" y="13367"/>
                        </a:cubicBezTo>
                        <a:cubicBezTo>
                          <a:pt x="461824" y="-7772"/>
                          <a:pt x="409735" y="849"/>
                          <a:pt x="409735" y="7619"/>
                        </a:cubicBezTo>
                        <a:cubicBezTo>
                          <a:pt x="409735" y="14389"/>
                          <a:pt x="421576" y="18029"/>
                          <a:pt x="412568" y="33740"/>
                        </a:cubicBezTo>
                        <a:cubicBezTo>
                          <a:pt x="403632" y="49515"/>
                          <a:pt x="380821" y="49132"/>
                          <a:pt x="375881" y="59158"/>
                        </a:cubicBezTo>
                        <a:cubicBezTo>
                          <a:pt x="371014" y="69185"/>
                          <a:pt x="362441" y="70271"/>
                          <a:pt x="350599" y="70271"/>
                        </a:cubicBezTo>
                        <a:cubicBezTo>
                          <a:pt x="338758" y="70271"/>
                          <a:pt x="321685" y="71676"/>
                          <a:pt x="321685" y="83172"/>
                        </a:cubicBezTo>
                        <a:cubicBezTo>
                          <a:pt x="321685" y="94668"/>
                          <a:pt x="303596" y="85854"/>
                          <a:pt x="292772" y="95370"/>
                        </a:cubicBezTo>
                        <a:cubicBezTo>
                          <a:pt x="282020" y="104822"/>
                          <a:pt x="252016" y="105014"/>
                          <a:pt x="241845" y="100352"/>
                        </a:cubicBezTo>
                        <a:cubicBezTo>
                          <a:pt x="231675" y="95689"/>
                          <a:pt x="221504" y="105397"/>
                          <a:pt x="209299" y="109995"/>
                        </a:cubicBezTo>
                        <a:cubicBezTo>
                          <a:pt x="197094" y="114657"/>
                          <a:pt x="205231" y="127175"/>
                          <a:pt x="203197" y="136819"/>
                        </a:cubicBezTo>
                        <a:cubicBezTo>
                          <a:pt x="201162" y="146462"/>
                          <a:pt x="188086" y="136819"/>
                          <a:pt x="182855" y="141481"/>
                        </a:cubicBezTo>
                        <a:cubicBezTo>
                          <a:pt x="177552" y="146143"/>
                          <a:pt x="166945" y="149336"/>
                          <a:pt x="166945" y="140395"/>
                        </a:cubicBezTo>
                        <a:cubicBezTo>
                          <a:pt x="166945" y="131454"/>
                          <a:pt x="153941" y="130751"/>
                          <a:pt x="146967" y="120341"/>
                        </a:cubicBezTo>
                        <a:cubicBezTo>
                          <a:pt x="140065" y="109931"/>
                          <a:pt x="124591" y="129666"/>
                          <a:pt x="107882" y="120725"/>
                        </a:cubicBezTo>
                        <a:cubicBezTo>
                          <a:pt x="91173" y="111783"/>
                          <a:pt x="72866" y="130751"/>
                          <a:pt x="64729" y="114977"/>
                        </a:cubicBezTo>
                        <a:cubicBezTo>
                          <a:pt x="56593" y="99202"/>
                          <a:pt x="33200" y="95817"/>
                          <a:pt x="24410" y="103545"/>
                        </a:cubicBezTo>
                        <a:cubicBezTo>
                          <a:pt x="15619" y="111272"/>
                          <a:pt x="0" y="82086"/>
                          <a:pt x="0" y="90644"/>
                        </a:cubicBezTo>
                        <a:cubicBezTo>
                          <a:pt x="0" y="99202"/>
                          <a:pt x="23611" y="119958"/>
                          <a:pt x="45623" y="136116"/>
                        </a:cubicBezTo>
                        <a:cubicBezTo>
                          <a:pt x="67635" y="152210"/>
                          <a:pt x="57465" y="159363"/>
                          <a:pt x="57465" y="178012"/>
                        </a:cubicBezTo>
                        <a:cubicBezTo>
                          <a:pt x="57465" y="196660"/>
                          <a:pt x="67199" y="197363"/>
                          <a:pt x="77007" y="212371"/>
                        </a:cubicBezTo>
                        <a:cubicBezTo>
                          <a:pt x="86814" y="227379"/>
                          <a:pt x="72503" y="227379"/>
                          <a:pt x="74973" y="238875"/>
                        </a:cubicBezTo>
                        <a:cubicBezTo>
                          <a:pt x="77443" y="250307"/>
                          <a:pt x="108754" y="253564"/>
                          <a:pt x="122993" y="246731"/>
                        </a:cubicBezTo>
                        <a:cubicBezTo>
                          <a:pt x="135634" y="240727"/>
                          <a:pt x="138322" y="256566"/>
                          <a:pt x="138758" y="269020"/>
                        </a:cubicBezTo>
                        <a:cubicBezTo>
                          <a:pt x="159753" y="273043"/>
                          <a:pt x="159971" y="279302"/>
                          <a:pt x="168979" y="279302"/>
                        </a:cubicBezTo>
                        <a:cubicBezTo>
                          <a:pt x="179659" y="279430"/>
                          <a:pt x="204940" y="285178"/>
                          <a:pt x="204940" y="309510"/>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2" name="Freeform: Shape 81">
                    <a:extLst>
                      <a:ext uri="{FF2B5EF4-FFF2-40B4-BE49-F238E27FC236}">
                        <a16:creationId xmlns:a16="http://schemas.microsoft.com/office/drawing/2014/main" id="{6E8CDE01-BC2A-F82A-DFA2-E9D98106A685}"/>
                      </a:ext>
                    </a:extLst>
                  </xdr:cNvPr>
                  <xdr:cNvSpPr/>
                </xdr:nvSpPr>
                <xdr:spPr>
                  <a:xfrm>
                    <a:off x="11228243" y="6608609"/>
                    <a:ext cx="581111" cy="597331"/>
                  </a:xfrm>
                  <a:custGeom>
                    <a:avLst/>
                    <a:gdLst>
                      <a:gd name="connsiteX0" fmla="*/ 292844 w 581111"/>
                      <a:gd name="connsiteY0" fmla="*/ 593116 h 597331"/>
                      <a:gd name="connsiteX1" fmla="*/ 257174 w 581111"/>
                      <a:gd name="connsiteY1" fmla="*/ 561375 h 597331"/>
                      <a:gd name="connsiteX2" fmla="*/ 257174 w 581111"/>
                      <a:gd name="connsiteY2" fmla="*/ 561375 h 597331"/>
                      <a:gd name="connsiteX3" fmla="*/ 233854 w 581111"/>
                      <a:gd name="connsiteY3" fmla="*/ 536021 h 597331"/>
                      <a:gd name="connsiteX4" fmla="*/ 233854 w 581111"/>
                      <a:gd name="connsiteY4" fmla="*/ 536021 h 597331"/>
                      <a:gd name="connsiteX5" fmla="*/ 241700 w 581111"/>
                      <a:gd name="connsiteY5" fmla="*/ 523695 h 597331"/>
                      <a:gd name="connsiteX6" fmla="*/ 241700 w 581111"/>
                      <a:gd name="connsiteY6" fmla="*/ 523695 h 597331"/>
                      <a:gd name="connsiteX7" fmla="*/ 247730 w 581111"/>
                      <a:gd name="connsiteY7" fmla="*/ 508878 h 597331"/>
                      <a:gd name="connsiteX8" fmla="*/ 247730 w 581111"/>
                      <a:gd name="connsiteY8" fmla="*/ 508878 h 597331"/>
                      <a:gd name="connsiteX9" fmla="*/ 228478 w 581111"/>
                      <a:gd name="connsiteY9" fmla="*/ 455104 h 597331"/>
                      <a:gd name="connsiteX10" fmla="*/ 228478 w 581111"/>
                      <a:gd name="connsiteY10" fmla="*/ 455104 h 597331"/>
                      <a:gd name="connsiteX11" fmla="*/ 224555 w 581111"/>
                      <a:gd name="connsiteY11" fmla="*/ 428089 h 597331"/>
                      <a:gd name="connsiteX12" fmla="*/ 224555 w 581111"/>
                      <a:gd name="connsiteY12" fmla="*/ 428089 h 597331"/>
                      <a:gd name="connsiteX13" fmla="*/ 225064 w 581111"/>
                      <a:gd name="connsiteY13" fmla="*/ 401265 h 597331"/>
                      <a:gd name="connsiteX14" fmla="*/ 225064 w 581111"/>
                      <a:gd name="connsiteY14" fmla="*/ 401265 h 597331"/>
                      <a:gd name="connsiteX15" fmla="*/ 217871 w 581111"/>
                      <a:gd name="connsiteY15" fmla="*/ 360583 h 597331"/>
                      <a:gd name="connsiteX16" fmla="*/ 217871 w 581111"/>
                      <a:gd name="connsiteY16" fmla="*/ 360583 h 597331"/>
                      <a:gd name="connsiteX17" fmla="*/ 204722 w 581111"/>
                      <a:gd name="connsiteY17" fmla="*/ 320923 h 597331"/>
                      <a:gd name="connsiteX18" fmla="*/ 204722 w 581111"/>
                      <a:gd name="connsiteY18" fmla="*/ 320923 h 597331"/>
                      <a:gd name="connsiteX19" fmla="*/ 204795 w 581111"/>
                      <a:gd name="connsiteY19" fmla="*/ 310193 h 597331"/>
                      <a:gd name="connsiteX20" fmla="*/ 204795 w 581111"/>
                      <a:gd name="connsiteY20" fmla="*/ 310193 h 597331"/>
                      <a:gd name="connsiteX21" fmla="*/ 204795 w 581111"/>
                      <a:gd name="connsiteY21" fmla="*/ 310193 h 597331"/>
                      <a:gd name="connsiteX22" fmla="*/ 169851 w 581111"/>
                      <a:gd name="connsiteY22" fmla="*/ 280943 h 597331"/>
                      <a:gd name="connsiteX23" fmla="*/ 169851 w 581111"/>
                      <a:gd name="connsiteY23" fmla="*/ 280943 h 597331"/>
                      <a:gd name="connsiteX24" fmla="*/ 139412 w 581111"/>
                      <a:gd name="connsiteY24" fmla="*/ 270661 h 597331"/>
                      <a:gd name="connsiteX25" fmla="*/ 139412 w 581111"/>
                      <a:gd name="connsiteY25" fmla="*/ 270661 h 597331"/>
                      <a:gd name="connsiteX26" fmla="*/ 138685 w 581111"/>
                      <a:gd name="connsiteY26" fmla="*/ 269894 h 597331"/>
                      <a:gd name="connsiteX27" fmla="*/ 138685 w 581111"/>
                      <a:gd name="connsiteY27" fmla="*/ 269894 h 597331"/>
                      <a:gd name="connsiteX28" fmla="*/ 128878 w 581111"/>
                      <a:gd name="connsiteY28" fmla="*/ 247031 h 597331"/>
                      <a:gd name="connsiteX29" fmla="*/ 128878 w 581111"/>
                      <a:gd name="connsiteY29" fmla="*/ 247031 h 597331"/>
                      <a:gd name="connsiteX30" fmla="*/ 124228 w 581111"/>
                      <a:gd name="connsiteY30" fmla="*/ 248244 h 597331"/>
                      <a:gd name="connsiteX31" fmla="*/ 124228 w 581111"/>
                      <a:gd name="connsiteY31" fmla="*/ 248244 h 597331"/>
                      <a:gd name="connsiteX32" fmla="*/ 104540 w 581111"/>
                      <a:gd name="connsiteY32" fmla="*/ 251884 h 597331"/>
                      <a:gd name="connsiteX33" fmla="*/ 104540 w 581111"/>
                      <a:gd name="connsiteY33" fmla="*/ 251884 h 597331"/>
                      <a:gd name="connsiteX34" fmla="*/ 74900 w 581111"/>
                      <a:gd name="connsiteY34" fmla="*/ 239814 h 597331"/>
                      <a:gd name="connsiteX35" fmla="*/ 74900 w 581111"/>
                      <a:gd name="connsiteY35" fmla="*/ 239814 h 597331"/>
                      <a:gd name="connsiteX36" fmla="*/ 74610 w 581111"/>
                      <a:gd name="connsiteY36" fmla="*/ 237068 h 597331"/>
                      <a:gd name="connsiteX37" fmla="*/ 74610 w 581111"/>
                      <a:gd name="connsiteY37" fmla="*/ 237068 h 597331"/>
                      <a:gd name="connsiteX38" fmla="*/ 80421 w 581111"/>
                      <a:gd name="connsiteY38" fmla="*/ 222315 h 597331"/>
                      <a:gd name="connsiteX39" fmla="*/ 80421 w 581111"/>
                      <a:gd name="connsiteY39" fmla="*/ 222315 h 597331"/>
                      <a:gd name="connsiteX40" fmla="*/ 77080 w 581111"/>
                      <a:gd name="connsiteY40" fmla="*/ 213565 h 597331"/>
                      <a:gd name="connsiteX41" fmla="*/ 77080 w 581111"/>
                      <a:gd name="connsiteY41" fmla="*/ 213565 h 597331"/>
                      <a:gd name="connsiteX42" fmla="*/ 57392 w 581111"/>
                      <a:gd name="connsiteY42" fmla="*/ 178823 h 597331"/>
                      <a:gd name="connsiteX43" fmla="*/ 57392 w 581111"/>
                      <a:gd name="connsiteY43" fmla="*/ 178823 h 597331"/>
                      <a:gd name="connsiteX44" fmla="*/ 59717 w 581111"/>
                      <a:gd name="connsiteY44" fmla="*/ 157619 h 597331"/>
                      <a:gd name="connsiteX45" fmla="*/ 59717 w 581111"/>
                      <a:gd name="connsiteY45" fmla="*/ 157619 h 597331"/>
                      <a:gd name="connsiteX46" fmla="*/ 45914 w 581111"/>
                      <a:gd name="connsiteY46" fmla="*/ 137566 h 597331"/>
                      <a:gd name="connsiteX47" fmla="*/ 45914 w 581111"/>
                      <a:gd name="connsiteY47" fmla="*/ 137566 h 597331"/>
                      <a:gd name="connsiteX48" fmla="*/ 0 w 581111"/>
                      <a:gd name="connsiteY48" fmla="*/ 91519 h 597331"/>
                      <a:gd name="connsiteX49" fmla="*/ 0 w 581111"/>
                      <a:gd name="connsiteY49" fmla="*/ 91519 h 597331"/>
                      <a:gd name="connsiteX50" fmla="*/ 1671 w 581111"/>
                      <a:gd name="connsiteY50" fmla="*/ 89092 h 597331"/>
                      <a:gd name="connsiteX51" fmla="*/ 1671 w 581111"/>
                      <a:gd name="connsiteY51" fmla="*/ 89092 h 597331"/>
                      <a:gd name="connsiteX52" fmla="*/ 10752 w 581111"/>
                      <a:gd name="connsiteY52" fmla="*/ 97267 h 597331"/>
                      <a:gd name="connsiteX53" fmla="*/ 10752 w 581111"/>
                      <a:gd name="connsiteY53" fmla="*/ 97267 h 597331"/>
                      <a:gd name="connsiteX54" fmla="*/ 22012 w 581111"/>
                      <a:gd name="connsiteY54" fmla="*/ 104867 h 597331"/>
                      <a:gd name="connsiteX55" fmla="*/ 22012 w 581111"/>
                      <a:gd name="connsiteY55" fmla="*/ 104867 h 597331"/>
                      <a:gd name="connsiteX56" fmla="*/ 24773 w 581111"/>
                      <a:gd name="connsiteY56" fmla="*/ 103781 h 597331"/>
                      <a:gd name="connsiteX57" fmla="*/ 24773 w 581111"/>
                      <a:gd name="connsiteY57" fmla="*/ 103781 h 597331"/>
                      <a:gd name="connsiteX58" fmla="*/ 38285 w 581111"/>
                      <a:gd name="connsiteY58" fmla="*/ 99566 h 597331"/>
                      <a:gd name="connsiteX59" fmla="*/ 38285 w 581111"/>
                      <a:gd name="connsiteY59" fmla="*/ 99566 h 597331"/>
                      <a:gd name="connsiteX60" fmla="*/ 66546 w 581111"/>
                      <a:gd name="connsiteY60" fmla="*/ 115468 h 597331"/>
                      <a:gd name="connsiteX61" fmla="*/ 66546 w 581111"/>
                      <a:gd name="connsiteY61" fmla="*/ 115468 h 597331"/>
                      <a:gd name="connsiteX62" fmla="*/ 76208 w 581111"/>
                      <a:gd name="connsiteY62" fmla="*/ 121472 h 597331"/>
                      <a:gd name="connsiteX63" fmla="*/ 76208 w 581111"/>
                      <a:gd name="connsiteY63" fmla="*/ 121472 h 597331"/>
                      <a:gd name="connsiteX64" fmla="*/ 98293 w 581111"/>
                      <a:gd name="connsiteY64" fmla="*/ 118215 h 597331"/>
                      <a:gd name="connsiteX65" fmla="*/ 98293 w 581111"/>
                      <a:gd name="connsiteY65" fmla="*/ 118215 h 597331"/>
                      <a:gd name="connsiteX66" fmla="*/ 109335 w 581111"/>
                      <a:gd name="connsiteY66" fmla="*/ 120833 h 597331"/>
                      <a:gd name="connsiteX67" fmla="*/ 109335 w 581111"/>
                      <a:gd name="connsiteY67" fmla="*/ 120833 h 597331"/>
                      <a:gd name="connsiteX68" fmla="*/ 118416 w 581111"/>
                      <a:gd name="connsiteY68" fmla="*/ 123132 h 597331"/>
                      <a:gd name="connsiteX69" fmla="*/ 118416 w 581111"/>
                      <a:gd name="connsiteY69" fmla="*/ 123132 h 597331"/>
                      <a:gd name="connsiteX70" fmla="*/ 142172 w 581111"/>
                      <a:gd name="connsiteY70" fmla="*/ 117257 h 597331"/>
                      <a:gd name="connsiteX71" fmla="*/ 142172 w 581111"/>
                      <a:gd name="connsiteY71" fmla="*/ 117257 h 597331"/>
                      <a:gd name="connsiteX72" fmla="*/ 148710 w 581111"/>
                      <a:gd name="connsiteY72" fmla="*/ 120769 h 597331"/>
                      <a:gd name="connsiteX73" fmla="*/ 148710 w 581111"/>
                      <a:gd name="connsiteY73" fmla="*/ 120769 h 597331"/>
                      <a:gd name="connsiteX74" fmla="*/ 168761 w 581111"/>
                      <a:gd name="connsiteY74" fmla="*/ 141206 h 597331"/>
                      <a:gd name="connsiteX75" fmla="*/ 168761 w 581111"/>
                      <a:gd name="connsiteY75" fmla="*/ 141206 h 597331"/>
                      <a:gd name="connsiteX76" fmla="*/ 173048 w 581111"/>
                      <a:gd name="connsiteY76" fmla="*/ 146060 h 597331"/>
                      <a:gd name="connsiteX77" fmla="*/ 173048 w 581111"/>
                      <a:gd name="connsiteY77" fmla="*/ 146060 h 597331"/>
                      <a:gd name="connsiteX78" fmla="*/ 183073 w 581111"/>
                      <a:gd name="connsiteY78" fmla="*/ 141717 h 597331"/>
                      <a:gd name="connsiteX79" fmla="*/ 183073 w 581111"/>
                      <a:gd name="connsiteY79" fmla="*/ 141717 h 597331"/>
                      <a:gd name="connsiteX80" fmla="*/ 188086 w 581111"/>
                      <a:gd name="connsiteY80" fmla="*/ 140120 h 597331"/>
                      <a:gd name="connsiteX81" fmla="*/ 188086 w 581111"/>
                      <a:gd name="connsiteY81" fmla="*/ 140120 h 597331"/>
                      <a:gd name="connsiteX82" fmla="*/ 198329 w 581111"/>
                      <a:gd name="connsiteY82" fmla="*/ 141334 h 597331"/>
                      <a:gd name="connsiteX83" fmla="*/ 198329 w 581111"/>
                      <a:gd name="connsiteY83" fmla="*/ 141334 h 597331"/>
                      <a:gd name="connsiteX84" fmla="*/ 203197 w 581111"/>
                      <a:gd name="connsiteY84" fmla="*/ 137502 h 597331"/>
                      <a:gd name="connsiteX85" fmla="*/ 203197 w 581111"/>
                      <a:gd name="connsiteY85" fmla="*/ 137502 h 597331"/>
                      <a:gd name="connsiteX86" fmla="*/ 203560 w 581111"/>
                      <a:gd name="connsiteY86" fmla="*/ 133989 h 597331"/>
                      <a:gd name="connsiteX87" fmla="*/ 203560 w 581111"/>
                      <a:gd name="connsiteY87" fmla="*/ 133989 h 597331"/>
                      <a:gd name="connsiteX88" fmla="*/ 202397 w 581111"/>
                      <a:gd name="connsiteY88" fmla="*/ 121025 h 597331"/>
                      <a:gd name="connsiteX89" fmla="*/ 202397 w 581111"/>
                      <a:gd name="connsiteY89" fmla="*/ 121025 h 597331"/>
                      <a:gd name="connsiteX90" fmla="*/ 209808 w 581111"/>
                      <a:gd name="connsiteY90" fmla="*/ 110040 h 597331"/>
                      <a:gd name="connsiteX91" fmla="*/ 209808 w 581111"/>
                      <a:gd name="connsiteY91" fmla="*/ 110040 h 597331"/>
                      <a:gd name="connsiteX92" fmla="*/ 237051 w 581111"/>
                      <a:gd name="connsiteY92" fmla="*/ 99055 h 597331"/>
                      <a:gd name="connsiteX93" fmla="*/ 237051 w 581111"/>
                      <a:gd name="connsiteY93" fmla="*/ 99055 h 597331"/>
                      <a:gd name="connsiteX94" fmla="*/ 243153 w 581111"/>
                      <a:gd name="connsiteY94" fmla="*/ 100396 h 597331"/>
                      <a:gd name="connsiteX95" fmla="*/ 243153 w 581111"/>
                      <a:gd name="connsiteY95" fmla="*/ 100396 h 597331"/>
                      <a:gd name="connsiteX96" fmla="*/ 262259 w 581111"/>
                      <a:gd name="connsiteY96" fmla="*/ 103270 h 597331"/>
                      <a:gd name="connsiteX97" fmla="*/ 262259 w 581111"/>
                      <a:gd name="connsiteY97" fmla="*/ 103270 h 597331"/>
                      <a:gd name="connsiteX98" fmla="*/ 292989 w 581111"/>
                      <a:gd name="connsiteY98" fmla="*/ 95542 h 597331"/>
                      <a:gd name="connsiteX99" fmla="*/ 292989 w 581111"/>
                      <a:gd name="connsiteY99" fmla="*/ 95542 h 597331"/>
                      <a:gd name="connsiteX100" fmla="*/ 321613 w 581111"/>
                      <a:gd name="connsiteY100" fmla="*/ 83919 h 597331"/>
                      <a:gd name="connsiteX101" fmla="*/ 321613 w 581111"/>
                      <a:gd name="connsiteY101" fmla="*/ 83919 h 597331"/>
                      <a:gd name="connsiteX102" fmla="*/ 351471 w 581111"/>
                      <a:gd name="connsiteY102" fmla="*/ 70252 h 597331"/>
                      <a:gd name="connsiteX103" fmla="*/ 351471 w 581111"/>
                      <a:gd name="connsiteY103" fmla="*/ 70252 h 597331"/>
                      <a:gd name="connsiteX104" fmla="*/ 375881 w 581111"/>
                      <a:gd name="connsiteY104" fmla="*/ 59650 h 597331"/>
                      <a:gd name="connsiteX105" fmla="*/ 375881 w 581111"/>
                      <a:gd name="connsiteY105" fmla="*/ 59650 h 597331"/>
                      <a:gd name="connsiteX106" fmla="*/ 412568 w 581111"/>
                      <a:gd name="connsiteY106" fmla="*/ 34232 h 597331"/>
                      <a:gd name="connsiteX107" fmla="*/ 412568 w 581111"/>
                      <a:gd name="connsiteY107" fmla="*/ 34232 h 597331"/>
                      <a:gd name="connsiteX108" fmla="*/ 415837 w 581111"/>
                      <a:gd name="connsiteY108" fmla="*/ 24013 h 597331"/>
                      <a:gd name="connsiteX109" fmla="*/ 415837 w 581111"/>
                      <a:gd name="connsiteY109" fmla="*/ 24013 h 597331"/>
                      <a:gd name="connsiteX110" fmla="*/ 409662 w 581111"/>
                      <a:gd name="connsiteY110" fmla="*/ 8430 h 597331"/>
                      <a:gd name="connsiteX111" fmla="*/ 409662 w 581111"/>
                      <a:gd name="connsiteY111" fmla="*/ 8430 h 597331"/>
                      <a:gd name="connsiteX112" fmla="*/ 438939 w 581111"/>
                      <a:gd name="connsiteY112" fmla="*/ 0 h 597331"/>
                      <a:gd name="connsiteX113" fmla="*/ 438939 w 581111"/>
                      <a:gd name="connsiteY113" fmla="*/ 0 h 597331"/>
                      <a:gd name="connsiteX114" fmla="*/ 466037 w 581111"/>
                      <a:gd name="connsiteY114" fmla="*/ 14114 h 597331"/>
                      <a:gd name="connsiteX115" fmla="*/ 466037 w 581111"/>
                      <a:gd name="connsiteY115" fmla="*/ 14114 h 597331"/>
                      <a:gd name="connsiteX116" fmla="*/ 466836 w 581111"/>
                      <a:gd name="connsiteY116" fmla="*/ 26440 h 597331"/>
                      <a:gd name="connsiteX117" fmla="*/ 466836 w 581111"/>
                      <a:gd name="connsiteY117" fmla="*/ 26440 h 597331"/>
                      <a:gd name="connsiteX118" fmla="*/ 458918 w 581111"/>
                      <a:gd name="connsiteY118" fmla="*/ 51284 h 597331"/>
                      <a:gd name="connsiteX119" fmla="*/ 458918 w 581111"/>
                      <a:gd name="connsiteY119" fmla="*/ 51284 h 597331"/>
                      <a:gd name="connsiteX120" fmla="*/ 456084 w 581111"/>
                      <a:gd name="connsiteY120" fmla="*/ 58181 h 597331"/>
                      <a:gd name="connsiteX121" fmla="*/ 456084 w 581111"/>
                      <a:gd name="connsiteY121" fmla="*/ 58181 h 597331"/>
                      <a:gd name="connsiteX122" fmla="*/ 468144 w 581111"/>
                      <a:gd name="connsiteY122" fmla="*/ 68336 h 597331"/>
                      <a:gd name="connsiteX123" fmla="*/ 468144 w 581111"/>
                      <a:gd name="connsiteY123" fmla="*/ 68336 h 597331"/>
                      <a:gd name="connsiteX124" fmla="*/ 470687 w 581111"/>
                      <a:gd name="connsiteY124" fmla="*/ 68208 h 597331"/>
                      <a:gd name="connsiteX125" fmla="*/ 470687 w 581111"/>
                      <a:gd name="connsiteY125" fmla="*/ 68208 h 597331"/>
                      <a:gd name="connsiteX126" fmla="*/ 473011 w 581111"/>
                      <a:gd name="connsiteY126" fmla="*/ 68080 h 597331"/>
                      <a:gd name="connsiteX127" fmla="*/ 473011 w 581111"/>
                      <a:gd name="connsiteY127" fmla="*/ 68080 h 597331"/>
                      <a:gd name="connsiteX128" fmla="*/ 506720 w 581111"/>
                      <a:gd name="connsiteY128" fmla="*/ 111253 h 597331"/>
                      <a:gd name="connsiteX129" fmla="*/ 506720 w 581111"/>
                      <a:gd name="connsiteY129" fmla="*/ 111253 h 597331"/>
                      <a:gd name="connsiteX130" fmla="*/ 483909 w 581111"/>
                      <a:gd name="connsiteY130" fmla="*/ 148870 h 597331"/>
                      <a:gd name="connsiteX131" fmla="*/ 483909 w 581111"/>
                      <a:gd name="connsiteY131" fmla="*/ 148870 h 597331"/>
                      <a:gd name="connsiteX132" fmla="*/ 469960 w 581111"/>
                      <a:gd name="connsiteY132" fmla="*/ 192873 h 597331"/>
                      <a:gd name="connsiteX133" fmla="*/ 469960 w 581111"/>
                      <a:gd name="connsiteY133" fmla="*/ 192873 h 597331"/>
                      <a:gd name="connsiteX134" fmla="*/ 469161 w 581111"/>
                      <a:gd name="connsiteY134" fmla="*/ 197088 h 597331"/>
                      <a:gd name="connsiteX135" fmla="*/ 469161 w 581111"/>
                      <a:gd name="connsiteY135" fmla="*/ 197088 h 597331"/>
                      <a:gd name="connsiteX136" fmla="*/ 491682 w 581111"/>
                      <a:gd name="connsiteY136" fmla="*/ 278963 h 597331"/>
                      <a:gd name="connsiteX137" fmla="*/ 491682 w 581111"/>
                      <a:gd name="connsiteY137" fmla="*/ 278963 h 597331"/>
                      <a:gd name="connsiteX138" fmla="*/ 491246 w 581111"/>
                      <a:gd name="connsiteY138" fmla="*/ 282987 h 597331"/>
                      <a:gd name="connsiteX139" fmla="*/ 491246 w 581111"/>
                      <a:gd name="connsiteY139" fmla="*/ 282987 h 597331"/>
                      <a:gd name="connsiteX140" fmla="*/ 491028 w 581111"/>
                      <a:gd name="connsiteY140" fmla="*/ 284903 h 597331"/>
                      <a:gd name="connsiteX141" fmla="*/ 491028 w 581111"/>
                      <a:gd name="connsiteY141" fmla="*/ 284903 h 597331"/>
                      <a:gd name="connsiteX142" fmla="*/ 574428 w 581111"/>
                      <a:gd name="connsiteY142" fmla="*/ 356496 h 597331"/>
                      <a:gd name="connsiteX143" fmla="*/ 574428 w 581111"/>
                      <a:gd name="connsiteY143" fmla="*/ 356496 h 597331"/>
                      <a:gd name="connsiteX144" fmla="*/ 580385 w 581111"/>
                      <a:gd name="connsiteY144" fmla="*/ 357454 h 597331"/>
                      <a:gd name="connsiteX145" fmla="*/ 580385 w 581111"/>
                      <a:gd name="connsiteY145" fmla="*/ 357454 h 597331"/>
                      <a:gd name="connsiteX146" fmla="*/ 581112 w 581111"/>
                      <a:gd name="connsiteY146" fmla="*/ 358220 h 597331"/>
                      <a:gd name="connsiteX147" fmla="*/ 581112 w 581111"/>
                      <a:gd name="connsiteY147" fmla="*/ 358220 h 597331"/>
                      <a:gd name="connsiteX148" fmla="*/ 580530 w 581111"/>
                      <a:gd name="connsiteY148" fmla="*/ 443672 h 597331"/>
                      <a:gd name="connsiteX149" fmla="*/ 580530 w 581111"/>
                      <a:gd name="connsiteY149" fmla="*/ 443672 h 597331"/>
                      <a:gd name="connsiteX150" fmla="*/ 579659 w 581111"/>
                      <a:gd name="connsiteY150" fmla="*/ 444438 h 597331"/>
                      <a:gd name="connsiteX151" fmla="*/ 579659 w 581111"/>
                      <a:gd name="connsiteY151" fmla="*/ 444438 h 597331"/>
                      <a:gd name="connsiteX152" fmla="*/ 471631 w 581111"/>
                      <a:gd name="connsiteY152" fmla="*/ 445715 h 597331"/>
                      <a:gd name="connsiteX153" fmla="*/ 432183 w 581111"/>
                      <a:gd name="connsiteY153" fmla="*/ 507920 h 597331"/>
                      <a:gd name="connsiteX154" fmla="*/ 432183 w 581111"/>
                      <a:gd name="connsiteY154" fmla="*/ 507920 h 597331"/>
                      <a:gd name="connsiteX155" fmla="*/ 441918 w 581111"/>
                      <a:gd name="connsiteY155" fmla="*/ 530081 h 597331"/>
                      <a:gd name="connsiteX156" fmla="*/ 441918 w 581111"/>
                      <a:gd name="connsiteY156" fmla="*/ 530081 h 597331"/>
                      <a:gd name="connsiteX157" fmla="*/ 441119 w 581111"/>
                      <a:gd name="connsiteY157" fmla="*/ 533913 h 597331"/>
                      <a:gd name="connsiteX158" fmla="*/ 441119 w 581111"/>
                      <a:gd name="connsiteY158" fmla="*/ 533913 h 597331"/>
                      <a:gd name="connsiteX159" fmla="*/ 414094 w 581111"/>
                      <a:gd name="connsiteY159" fmla="*/ 544196 h 597331"/>
                      <a:gd name="connsiteX160" fmla="*/ 414094 w 581111"/>
                      <a:gd name="connsiteY160" fmla="*/ 544196 h 597331"/>
                      <a:gd name="connsiteX161" fmla="*/ 395496 w 581111"/>
                      <a:gd name="connsiteY161" fmla="*/ 537554 h 597331"/>
                      <a:gd name="connsiteX162" fmla="*/ 395496 w 581111"/>
                      <a:gd name="connsiteY162" fmla="*/ 537554 h 597331"/>
                      <a:gd name="connsiteX163" fmla="*/ 361061 w 581111"/>
                      <a:gd name="connsiteY163" fmla="*/ 516350 h 597331"/>
                      <a:gd name="connsiteX164" fmla="*/ 361061 w 581111"/>
                      <a:gd name="connsiteY164" fmla="*/ 516350 h 597331"/>
                      <a:gd name="connsiteX165" fmla="*/ 342172 w 581111"/>
                      <a:gd name="connsiteY165" fmla="*/ 520757 h 597331"/>
                      <a:gd name="connsiteX166" fmla="*/ 342172 w 581111"/>
                      <a:gd name="connsiteY166" fmla="*/ 520757 h 597331"/>
                      <a:gd name="connsiteX167" fmla="*/ 317109 w 581111"/>
                      <a:gd name="connsiteY167" fmla="*/ 576064 h 597331"/>
                      <a:gd name="connsiteX168" fmla="*/ 317109 w 581111"/>
                      <a:gd name="connsiteY168" fmla="*/ 576064 h 597331"/>
                      <a:gd name="connsiteX169" fmla="*/ 317399 w 581111"/>
                      <a:gd name="connsiteY169" fmla="*/ 590179 h 597331"/>
                      <a:gd name="connsiteX170" fmla="*/ 317399 w 581111"/>
                      <a:gd name="connsiteY170" fmla="*/ 590179 h 597331"/>
                      <a:gd name="connsiteX171" fmla="*/ 313331 w 581111"/>
                      <a:gd name="connsiteY171" fmla="*/ 597332 h 597331"/>
                      <a:gd name="connsiteX172" fmla="*/ 313331 w 581111"/>
                      <a:gd name="connsiteY172" fmla="*/ 597332 h 597331"/>
                      <a:gd name="connsiteX173" fmla="*/ 292844 w 581111"/>
                      <a:gd name="connsiteY173" fmla="*/ 593116 h 597331"/>
                      <a:gd name="connsiteX174" fmla="*/ 292844 w 581111"/>
                      <a:gd name="connsiteY174" fmla="*/ 593116 h 597331"/>
                      <a:gd name="connsiteX175" fmla="*/ 313331 w 581111"/>
                      <a:gd name="connsiteY175" fmla="*/ 595735 h 597331"/>
                      <a:gd name="connsiteX176" fmla="*/ 315583 w 581111"/>
                      <a:gd name="connsiteY176" fmla="*/ 590179 h 597331"/>
                      <a:gd name="connsiteX177" fmla="*/ 315583 w 581111"/>
                      <a:gd name="connsiteY177" fmla="*/ 590179 h 597331"/>
                      <a:gd name="connsiteX178" fmla="*/ 315292 w 581111"/>
                      <a:gd name="connsiteY178" fmla="*/ 576064 h 597331"/>
                      <a:gd name="connsiteX179" fmla="*/ 315292 w 581111"/>
                      <a:gd name="connsiteY179" fmla="*/ 576064 h 597331"/>
                      <a:gd name="connsiteX180" fmla="*/ 341301 w 581111"/>
                      <a:gd name="connsiteY180" fmla="*/ 519288 h 597331"/>
                      <a:gd name="connsiteX181" fmla="*/ 341301 w 581111"/>
                      <a:gd name="connsiteY181" fmla="*/ 519288 h 597331"/>
                      <a:gd name="connsiteX182" fmla="*/ 361061 w 581111"/>
                      <a:gd name="connsiteY182" fmla="*/ 514690 h 597331"/>
                      <a:gd name="connsiteX183" fmla="*/ 361061 w 581111"/>
                      <a:gd name="connsiteY183" fmla="*/ 514690 h 597331"/>
                      <a:gd name="connsiteX184" fmla="*/ 397094 w 581111"/>
                      <a:gd name="connsiteY184" fmla="*/ 536851 h 597331"/>
                      <a:gd name="connsiteX185" fmla="*/ 397094 w 581111"/>
                      <a:gd name="connsiteY185" fmla="*/ 536851 h 597331"/>
                      <a:gd name="connsiteX186" fmla="*/ 414094 w 581111"/>
                      <a:gd name="connsiteY186" fmla="*/ 542535 h 597331"/>
                      <a:gd name="connsiteX187" fmla="*/ 414094 w 581111"/>
                      <a:gd name="connsiteY187" fmla="*/ 542535 h 597331"/>
                      <a:gd name="connsiteX188" fmla="*/ 439448 w 581111"/>
                      <a:gd name="connsiteY188" fmla="*/ 533339 h 597331"/>
                      <a:gd name="connsiteX189" fmla="*/ 439448 w 581111"/>
                      <a:gd name="connsiteY189" fmla="*/ 533339 h 597331"/>
                      <a:gd name="connsiteX190" fmla="*/ 440174 w 581111"/>
                      <a:gd name="connsiteY190" fmla="*/ 530018 h 597331"/>
                      <a:gd name="connsiteX191" fmla="*/ 440174 w 581111"/>
                      <a:gd name="connsiteY191" fmla="*/ 530018 h 597331"/>
                      <a:gd name="connsiteX192" fmla="*/ 430440 w 581111"/>
                      <a:gd name="connsiteY192" fmla="*/ 507856 h 597331"/>
                      <a:gd name="connsiteX193" fmla="*/ 430440 w 581111"/>
                      <a:gd name="connsiteY193" fmla="*/ 507856 h 597331"/>
                      <a:gd name="connsiteX194" fmla="*/ 470541 w 581111"/>
                      <a:gd name="connsiteY194" fmla="*/ 444374 h 597331"/>
                      <a:gd name="connsiteX195" fmla="*/ 470541 w 581111"/>
                      <a:gd name="connsiteY195" fmla="*/ 444374 h 597331"/>
                      <a:gd name="connsiteX196" fmla="*/ 471195 w 581111"/>
                      <a:gd name="connsiteY196" fmla="*/ 444055 h 597331"/>
                      <a:gd name="connsiteX197" fmla="*/ 578714 w 581111"/>
                      <a:gd name="connsiteY197" fmla="*/ 442778 h 597331"/>
                      <a:gd name="connsiteX198" fmla="*/ 579295 w 581111"/>
                      <a:gd name="connsiteY198" fmla="*/ 358795 h 597331"/>
                      <a:gd name="connsiteX199" fmla="*/ 579295 w 581111"/>
                      <a:gd name="connsiteY199" fmla="*/ 358795 h 597331"/>
                      <a:gd name="connsiteX200" fmla="*/ 574065 w 581111"/>
                      <a:gd name="connsiteY200" fmla="*/ 357965 h 597331"/>
                      <a:gd name="connsiteX201" fmla="*/ 574065 w 581111"/>
                      <a:gd name="connsiteY201" fmla="*/ 357965 h 597331"/>
                      <a:gd name="connsiteX202" fmla="*/ 489212 w 581111"/>
                      <a:gd name="connsiteY202" fmla="*/ 284775 h 597331"/>
                      <a:gd name="connsiteX203" fmla="*/ 489212 w 581111"/>
                      <a:gd name="connsiteY203" fmla="*/ 284775 h 597331"/>
                      <a:gd name="connsiteX204" fmla="*/ 489502 w 581111"/>
                      <a:gd name="connsiteY204" fmla="*/ 282476 h 597331"/>
                      <a:gd name="connsiteX205" fmla="*/ 489502 w 581111"/>
                      <a:gd name="connsiteY205" fmla="*/ 282476 h 597331"/>
                      <a:gd name="connsiteX206" fmla="*/ 489866 w 581111"/>
                      <a:gd name="connsiteY206" fmla="*/ 278899 h 597331"/>
                      <a:gd name="connsiteX207" fmla="*/ 489866 w 581111"/>
                      <a:gd name="connsiteY207" fmla="*/ 278899 h 597331"/>
                      <a:gd name="connsiteX208" fmla="*/ 467345 w 581111"/>
                      <a:gd name="connsiteY208" fmla="*/ 197024 h 597331"/>
                      <a:gd name="connsiteX209" fmla="*/ 467345 w 581111"/>
                      <a:gd name="connsiteY209" fmla="*/ 197024 h 597331"/>
                      <a:gd name="connsiteX210" fmla="*/ 468289 w 581111"/>
                      <a:gd name="connsiteY210" fmla="*/ 192107 h 597331"/>
                      <a:gd name="connsiteX211" fmla="*/ 468289 w 581111"/>
                      <a:gd name="connsiteY211" fmla="*/ 192107 h 597331"/>
                      <a:gd name="connsiteX212" fmla="*/ 482020 w 581111"/>
                      <a:gd name="connsiteY212" fmla="*/ 148806 h 597331"/>
                      <a:gd name="connsiteX213" fmla="*/ 482020 w 581111"/>
                      <a:gd name="connsiteY213" fmla="*/ 148806 h 597331"/>
                      <a:gd name="connsiteX214" fmla="*/ 504831 w 581111"/>
                      <a:gd name="connsiteY214" fmla="*/ 111189 h 597331"/>
                      <a:gd name="connsiteX215" fmla="*/ 504831 w 581111"/>
                      <a:gd name="connsiteY215" fmla="*/ 111189 h 597331"/>
                      <a:gd name="connsiteX216" fmla="*/ 472939 w 581111"/>
                      <a:gd name="connsiteY216" fmla="*/ 69613 h 597331"/>
                      <a:gd name="connsiteX217" fmla="*/ 472939 w 581111"/>
                      <a:gd name="connsiteY217" fmla="*/ 69613 h 597331"/>
                      <a:gd name="connsiteX218" fmla="*/ 470832 w 581111"/>
                      <a:gd name="connsiteY218" fmla="*/ 69741 h 597331"/>
                      <a:gd name="connsiteX219" fmla="*/ 470832 w 581111"/>
                      <a:gd name="connsiteY219" fmla="*/ 69741 h 597331"/>
                      <a:gd name="connsiteX220" fmla="*/ 467999 w 581111"/>
                      <a:gd name="connsiteY220" fmla="*/ 69869 h 597331"/>
                      <a:gd name="connsiteX221" fmla="*/ 467999 w 581111"/>
                      <a:gd name="connsiteY221" fmla="*/ 69869 h 597331"/>
                      <a:gd name="connsiteX222" fmla="*/ 454123 w 581111"/>
                      <a:gd name="connsiteY222" fmla="*/ 58117 h 597331"/>
                      <a:gd name="connsiteX223" fmla="*/ 454123 w 581111"/>
                      <a:gd name="connsiteY223" fmla="*/ 58117 h 597331"/>
                      <a:gd name="connsiteX224" fmla="*/ 457465 w 581111"/>
                      <a:gd name="connsiteY224" fmla="*/ 50134 h 597331"/>
                      <a:gd name="connsiteX225" fmla="*/ 457465 w 581111"/>
                      <a:gd name="connsiteY225" fmla="*/ 50134 h 597331"/>
                      <a:gd name="connsiteX226" fmla="*/ 464875 w 581111"/>
                      <a:gd name="connsiteY226" fmla="*/ 26376 h 597331"/>
                      <a:gd name="connsiteX227" fmla="*/ 464875 w 581111"/>
                      <a:gd name="connsiteY227" fmla="*/ 26376 h 597331"/>
                      <a:gd name="connsiteX228" fmla="*/ 464076 w 581111"/>
                      <a:gd name="connsiteY228" fmla="*/ 14242 h 597331"/>
                      <a:gd name="connsiteX229" fmla="*/ 464076 w 581111"/>
                      <a:gd name="connsiteY229" fmla="*/ 14242 h 597331"/>
                      <a:gd name="connsiteX230" fmla="*/ 438794 w 581111"/>
                      <a:gd name="connsiteY230" fmla="*/ 1597 h 597331"/>
                      <a:gd name="connsiteX231" fmla="*/ 438794 w 581111"/>
                      <a:gd name="connsiteY231" fmla="*/ 1597 h 597331"/>
                      <a:gd name="connsiteX232" fmla="*/ 419615 w 581111"/>
                      <a:gd name="connsiteY232" fmla="*/ 4024 h 597331"/>
                      <a:gd name="connsiteX233" fmla="*/ 419615 w 581111"/>
                      <a:gd name="connsiteY233" fmla="*/ 4024 h 597331"/>
                      <a:gd name="connsiteX234" fmla="*/ 411333 w 581111"/>
                      <a:gd name="connsiteY234" fmla="*/ 8430 h 597331"/>
                      <a:gd name="connsiteX235" fmla="*/ 411333 w 581111"/>
                      <a:gd name="connsiteY235" fmla="*/ 8430 h 597331"/>
                      <a:gd name="connsiteX236" fmla="*/ 417581 w 581111"/>
                      <a:gd name="connsiteY236" fmla="*/ 24013 h 597331"/>
                      <a:gd name="connsiteX237" fmla="*/ 417581 w 581111"/>
                      <a:gd name="connsiteY237" fmla="*/ 24013 h 597331"/>
                      <a:gd name="connsiteX238" fmla="*/ 414166 w 581111"/>
                      <a:gd name="connsiteY238" fmla="*/ 34934 h 597331"/>
                      <a:gd name="connsiteX239" fmla="*/ 414166 w 581111"/>
                      <a:gd name="connsiteY239" fmla="*/ 34934 h 597331"/>
                      <a:gd name="connsiteX240" fmla="*/ 377552 w 581111"/>
                      <a:gd name="connsiteY240" fmla="*/ 60289 h 597331"/>
                      <a:gd name="connsiteX241" fmla="*/ 377552 w 581111"/>
                      <a:gd name="connsiteY241" fmla="*/ 60289 h 597331"/>
                      <a:gd name="connsiteX242" fmla="*/ 351471 w 581111"/>
                      <a:gd name="connsiteY242" fmla="*/ 71912 h 597331"/>
                      <a:gd name="connsiteX243" fmla="*/ 351471 w 581111"/>
                      <a:gd name="connsiteY243" fmla="*/ 71912 h 597331"/>
                      <a:gd name="connsiteX244" fmla="*/ 323429 w 581111"/>
                      <a:gd name="connsiteY244" fmla="*/ 83983 h 597331"/>
                      <a:gd name="connsiteX245" fmla="*/ 323429 w 581111"/>
                      <a:gd name="connsiteY245" fmla="*/ 83983 h 597331"/>
                      <a:gd name="connsiteX246" fmla="*/ 294297 w 581111"/>
                      <a:gd name="connsiteY246" fmla="*/ 96756 h 597331"/>
                      <a:gd name="connsiteX247" fmla="*/ 294297 w 581111"/>
                      <a:gd name="connsiteY247" fmla="*/ 96756 h 597331"/>
                      <a:gd name="connsiteX248" fmla="*/ 262259 w 581111"/>
                      <a:gd name="connsiteY248" fmla="*/ 104931 h 597331"/>
                      <a:gd name="connsiteX249" fmla="*/ 262259 w 581111"/>
                      <a:gd name="connsiteY249" fmla="*/ 104931 h 597331"/>
                      <a:gd name="connsiteX250" fmla="*/ 242281 w 581111"/>
                      <a:gd name="connsiteY250" fmla="*/ 101865 h 597331"/>
                      <a:gd name="connsiteX251" fmla="*/ 242281 w 581111"/>
                      <a:gd name="connsiteY251" fmla="*/ 101865 h 597331"/>
                      <a:gd name="connsiteX252" fmla="*/ 237051 w 581111"/>
                      <a:gd name="connsiteY252" fmla="*/ 100715 h 597331"/>
                      <a:gd name="connsiteX253" fmla="*/ 237051 w 581111"/>
                      <a:gd name="connsiteY253" fmla="*/ 100715 h 597331"/>
                      <a:gd name="connsiteX254" fmla="*/ 210534 w 581111"/>
                      <a:gd name="connsiteY254" fmla="*/ 111573 h 597331"/>
                      <a:gd name="connsiteX255" fmla="*/ 210534 w 581111"/>
                      <a:gd name="connsiteY255" fmla="*/ 111573 h 597331"/>
                      <a:gd name="connsiteX256" fmla="*/ 204141 w 581111"/>
                      <a:gd name="connsiteY256" fmla="*/ 121088 h 597331"/>
                      <a:gd name="connsiteX257" fmla="*/ 204141 w 581111"/>
                      <a:gd name="connsiteY257" fmla="*/ 121088 h 597331"/>
                      <a:gd name="connsiteX258" fmla="*/ 205303 w 581111"/>
                      <a:gd name="connsiteY258" fmla="*/ 134053 h 597331"/>
                      <a:gd name="connsiteX259" fmla="*/ 205303 w 581111"/>
                      <a:gd name="connsiteY259" fmla="*/ 134053 h 597331"/>
                      <a:gd name="connsiteX260" fmla="*/ 204940 w 581111"/>
                      <a:gd name="connsiteY260" fmla="*/ 137885 h 597331"/>
                      <a:gd name="connsiteX261" fmla="*/ 204940 w 581111"/>
                      <a:gd name="connsiteY261" fmla="*/ 137885 h 597331"/>
                      <a:gd name="connsiteX262" fmla="*/ 198256 w 581111"/>
                      <a:gd name="connsiteY262" fmla="*/ 142994 h 597331"/>
                      <a:gd name="connsiteX263" fmla="*/ 198256 w 581111"/>
                      <a:gd name="connsiteY263" fmla="*/ 142994 h 597331"/>
                      <a:gd name="connsiteX264" fmla="*/ 188013 w 581111"/>
                      <a:gd name="connsiteY264" fmla="*/ 141781 h 597331"/>
                      <a:gd name="connsiteX265" fmla="*/ 188013 w 581111"/>
                      <a:gd name="connsiteY265" fmla="*/ 141781 h 597331"/>
                      <a:gd name="connsiteX266" fmla="*/ 184308 w 581111"/>
                      <a:gd name="connsiteY266" fmla="*/ 142930 h 597331"/>
                      <a:gd name="connsiteX267" fmla="*/ 184308 w 581111"/>
                      <a:gd name="connsiteY267" fmla="*/ 142930 h 597331"/>
                      <a:gd name="connsiteX268" fmla="*/ 172975 w 581111"/>
                      <a:gd name="connsiteY268" fmla="*/ 147720 h 597331"/>
                      <a:gd name="connsiteX269" fmla="*/ 172975 w 581111"/>
                      <a:gd name="connsiteY269" fmla="*/ 147720 h 597331"/>
                      <a:gd name="connsiteX270" fmla="*/ 166872 w 581111"/>
                      <a:gd name="connsiteY270" fmla="*/ 141270 h 597331"/>
                      <a:gd name="connsiteX271" fmla="*/ 166872 w 581111"/>
                      <a:gd name="connsiteY271" fmla="*/ 141270 h 597331"/>
                      <a:gd name="connsiteX272" fmla="*/ 147040 w 581111"/>
                      <a:gd name="connsiteY272" fmla="*/ 121599 h 597331"/>
                      <a:gd name="connsiteX273" fmla="*/ 147040 w 581111"/>
                      <a:gd name="connsiteY273" fmla="*/ 121599 h 597331"/>
                      <a:gd name="connsiteX274" fmla="*/ 142099 w 581111"/>
                      <a:gd name="connsiteY274" fmla="*/ 118853 h 597331"/>
                      <a:gd name="connsiteX275" fmla="*/ 142099 w 581111"/>
                      <a:gd name="connsiteY275" fmla="*/ 118853 h 597331"/>
                      <a:gd name="connsiteX276" fmla="*/ 118344 w 581111"/>
                      <a:gd name="connsiteY276" fmla="*/ 124729 h 597331"/>
                      <a:gd name="connsiteX277" fmla="*/ 118344 w 581111"/>
                      <a:gd name="connsiteY277" fmla="*/ 124729 h 597331"/>
                      <a:gd name="connsiteX278" fmla="*/ 108318 w 581111"/>
                      <a:gd name="connsiteY278" fmla="*/ 122238 h 597331"/>
                      <a:gd name="connsiteX279" fmla="*/ 108318 w 581111"/>
                      <a:gd name="connsiteY279" fmla="*/ 122238 h 597331"/>
                      <a:gd name="connsiteX280" fmla="*/ 98220 w 581111"/>
                      <a:gd name="connsiteY280" fmla="*/ 119811 h 597331"/>
                      <a:gd name="connsiteX281" fmla="*/ 98220 w 581111"/>
                      <a:gd name="connsiteY281" fmla="*/ 119811 h 597331"/>
                      <a:gd name="connsiteX282" fmla="*/ 76135 w 581111"/>
                      <a:gd name="connsiteY282" fmla="*/ 123068 h 597331"/>
                      <a:gd name="connsiteX283" fmla="*/ 76135 w 581111"/>
                      <a:gd name="connsiteY283" fmla="*/ 123068 h 597331"/>
                      <a:gd name="connsiteX284" fmla="*/ 64802 w 581111"/>
                      <a:gd name="connsiteY284" fmla="*/ 116107 h 597331"/>
                      <a:gd name="connsiteX285" fmla="*/ 64802 w 581111"/>
                      <a:gd name="connsiteY285" fmla="*/ 116107 h 597331"/>
                      <a:gd name="connsiteX286" fmla="*/ 38140 w 581111"/>
                      <a:gd name="connsiteY286" fmla="*/ 101163 h 597331"/>
                      <a:gd name="connsiteX287" fmla="*/ 38140 w 581111"/>
                      <a:gd name="connsiteY287" fmla="*/ 101163 h 597331"/>
                      <a:gd name="connsiteX288" fmla="*/ 25935 w 581111"/>
                      <a:gd name="connsiteY288" fmla="*/ 104867 h 597331"/>
                      <a:gd name="connsiteX289" fmla="*/ 25935 w 581111"/>
                      <a:gd name="connsiteY289" fmla="*/ 104867 h 597331"/>
                      <a:gd name="connsiteX290" fmla="*/ 21940 w 581111"/>
                      <a:gd name="connsiteY290" fmla="*/ 106399 h 597331"/>
                      <a:gd name="connsiteX291" fmla="*/ 21940 w 581111"/>
                      <a:gd name="connsiteY291" fmla="*/ 106399 h 597331"/>
                      <a:gd name="connsiteX292" fmla="*/ 9299 w 581111"/>
                      <a:gd name="connsiteY292" fmla="*/ 98225 h 597331"/>
                      <a:gd name="connsiteX293" fmla="*/ 9299 w 581111"/>
                      <a:gd name="connsiteY293" fmla="*/ 98225 h 597331"/>
                      <a:gd name="connsiteX294" fmla="*/ 1889 w 581111"/>
                      <a:gd name="connsiteY294" fmla="*/ 90689 h 597331"/>
                      <a:gd name="connsiteX295" fmla="*/ 1889 w 581111"/>
                      <a:gd name="connsiteY295" fmla="*/ 90689 h 597331"/>
                      <a:gd name="connsiteX296" fmla="*/ 1816 w 581111"/>
                      <a:gd name="connsiteY296" fmla="*/ 91455 h 597331"/>
                      <a:gd name="connsiteX297" fmla="*/ 1816 w 581111"/>
                      <a:gd name="connsiteY297" fmla="*/ 91455 h 597331"/>
                      <a:gd name="connsiteX298" fmla="*/ 47076 w 581111"/>
                      <a:gd name="connsiteY298" fmla="*/ 136288 h 597331"/>
                      <a:gd name="connsiteX299" fmla="*/ 47076 w 581111"/>
                      <a:gd name="connsiteY299" fmla="*/ 136288 h 597331"/>
                      <a:gd name="connsiteX300" fmla="*/ 61533 w 581111"/>
                      <a:gd name="connsiteY300" fmla="*/ 157619 h 597331"/>
                      <a:gd name="connsiteX301" fmla="*/ 61533 w 581111"/>
                      <a:gd name="connsiteY301" fmla="*/ 157619 h 597331"/>
                      <a:gd name="connsiteX302" fmla="*/ 59208 w 581111"/>
                      <a:gd name="connsiteY302" fmla="*/ 178823 h 597331"/>
                      <a:gd name="connsiteX303" fmla="*/ 59208 w 581111"/>
                      <a:gd name="connsiteY303" fmla="*/ 178823 h 597331"/>
                      <a:gd name="connsiteX304" fmla="*/ 78678 w 581111"/>
                      <a:gd name="connsiteY304" fmla="*/ 212799 h 597331"/>
                      <a:gd name="connsiteX305" fmla="*/ 78678 w 581111"/>
                      <a:gd name="connsiteY305" fmla="*/ 212799 h 597331"/>
                      <a:gd name="connsiteX306" fmla="*/ 82238 w 581111"/>
                      <a:gd name="connsiteY306" fmla="*/ 222379 h 597331"/>
                      <a:gd name="connsiteX307" fmla="*/ 82238 w 581111"/>
                      <a:gd name="connsiteY307" fmla="*/ 222379 h 597331"/>
                      <a:gd name="connsiteX308" fmla="*/ 76426 w 581111"/>
                      <a:gd name="connsiteY308" fmla="*/ 237132 h 597331"/>
                      <a:gd name="connsiteX309" fmla="*/ 76426 w 581111"/>
                      <a:gd name="connsiteY309" fmla="*/ 237132 h 597331"/>
                      <a:gd name="connsiteX310" fmla="*/ 76716 w 581111"/>
                      <a:gd name="connsiteY310" fmla="*/ 239558 h 597331"/>
                      <a:gd name="connsiteX311" fmla="*/ 76716 w 581111"/>
                      <a:gd name="connsiteY311" fmla="*/ 239558 h 597331"/>
                      <a:gd name="connsiteX312" fmla="*/ 104613 w 581111"/>
                      <a:gd name="connsiteY312" fmla="*/ 250288 h 597331"/>
                      <a:gd name="connsiteX313" fmla="*/ 104613 w 581111"/>
                      <a:gd name="connsiteY313" fmla="*/ 250288 h 597331"/>
                      <a:gd name="connsiteX314" fmla="*/ 123429 w 581111"/>
                      <a:gd name="connsiteY314" fmla="*/ 246839 h 597331"/>
                      <a:gd name="connsiteX315" fmla="*/ 123429 w 581111"/>
                      <a:gd name="connsiteY315" fmla="*/ 246839 h 597331"/>
                      <a:gd name="connsiteX316" fmla="*/ 128950 w 581111"/>
                      <a:gd name="connsiteY316" fmla="*/ 245434 h 597331"/>
                      <a:gd name="connsiteX317" fmla="*/ 128950 w 581111"/>
                      <a:gd name="connsiteY317" fmla="*/ 245434 h 597331"/>
                      <a:gd name="connsiteX318" fmla="*/ 140574 w 581111"/>
                      <a:gd name="connsiteY318" fmla="*/ 269192 h 597331"/>
                      <a:gd name="connsiteX319" fmla="*/ 140574 w 581111"/>
                      <a:gd name="connsiteY319" fmla="*/ 269192 h 597331"/>
                      <a:gd name="connsiteX320" fmla="*/ 169924 w 581111"/>
                      <a:gd name="connsiteY320" fmla="*/ 279347 h 597331"/>
                      <a:gd name="connsiteX321" fmla="*/ 169924 w 581111"/>
                      <a:gd name="connsiteY321" fmla="*/ 279347 h 597331"/>
                      <a:gd name="connsiteX322" fmla="*/ 206684 w 581111"/>
                      <a:gd name="connsiteY322" fmla="*/ 310193 h 597331"/>
                      <a:gd name="connsiteX323" fmla="*/ 206684 w 581111"/>
                      <a:gd name="connsiteY323" fmla="*/ 310193 h 597331"/>
                      <a:gd name="connsiteX324" fmla="*/ 206684 w 581111"/>
                      <a:gd name="connsiteY324" fmla="*/ 310193 h 597331"/>
                      <a:gd name="connsiteX325" fmla="*/ 206611 w 581111"/>
                      <a:gd name="connsiteY325" fmla="*/ 320923 h 597331"/>
                      <a:gd name="connsiteX326" fmla="*/ 206611 w 581111"/>
                      <a:gd name="connsiteY326" fmla="*/ 320923 h 597331"/>
                      <a:gd name="connsiteX327" fmla="*/ 219615 w 581111"/>
                      <a:gd name="connsiteY327" fmla="*/ 360008 h 597331"/>
                      <a:gd name="connsiteX328" fmla="*/ 219615 w 581111"/>
                      <a:gd name="connsiteY328" fmla="*/ 360008 h 597331"/>
                      <a:gd name="connsiteX329" fmla="*/ 226952 w 581111"/>
                      <a:gd name="connsiteY329" fmla="*/ 401329 h 597331"/>
                      <a:gd name="connsiteX330" fmla="*/ 226952 w 581111"/>
                      <a:gd name="connsiteY330" fmla="*/ 401329 h 597331"/>
                      <a:gd name="connsiteX331" fmla="*/ 226444 w 581111"/>
                      <a:gd name="connsiteY331" fmla="*/ 428153 h 597331"/>
                      <a:gd name="connsiteX332" fmla="*/ 226444 w 581111"/>
                      <a:gd name="connsiteY332" fmla="*/ 428153 h 597331"/>
                      <a:gd name="connsiteX333" fmla="*/ 230222 w 581111"/>
                      <a:gd name="connsiteY333" fmla="*/ 454593 h 597331"/>
                      <a:gd name="connsiteX334" fmla="*/ 230222 w 581111"/>
                      <a:gd name="connsiteY334" fmla="*/ 454593 h 597331"/>
                      <a:gd name="connsiteX335" fmla="*/ 249546 w 581111"/>
                      <a:gd name="connsiteY335" fmla="*/ 508942 h 597331"/>
                      <a:gd name="connsiteX336" fmla="*/ 249546 w 581111"/>
                      <a:gd name="connsiteY336" fmla="*/ 508942 h 597331"/>
                      <a:gd name="connsiteX337" fmla="*/ 243008 w 581111"/>
                      <a:gd name="connsiteY337" fmla="*/ 524844 h 597331"/>
                      <a:gd name="connsiteX338" fmla="*/ 243008 w 581111"/>
                      <a:gd name="connsiteY338" fmla="*/ 524844 h 597331"/>
                      <a:gd name="connsiteX339" fmla="*/ 235670 w 581111"/>
                      <a:gd name="connsiteY339" fmla="*/ 536021 h 597331"/>
                      <a:gd name="connsiteX340" fmla="*/ 235670 w 581111"/>
                      <a:gd name="connsiteY340" fmla="*/ 536021 h 597331"/>
                      <a:gd name="connsiteX341" fmla="*/ 258482 w 581111"/>
                      <a:gd name="connsiteY341" fmla="*/ 560226 h 597331"/>
                      <a:gd name="connsiteX342" fmla="*/ 258482 w 581111"/>
                      <a:gd name="connsiteY342" fmla="*/ 560226 h 597331"/>
                      <a:gd name="connsiteX343" fmla="*/ 292844 w 581111"/>
                      <a:gd name="connsiteY343" fmla="*/ 591456 h 597331"/>
                      <a:gd name="connsiteX344" fmla="*/ 292844 w 581111"/>
                      <a:gd name="connsiteY344" fmla="*/ 591456 h 597331"/>
                      <a:gd name="connsiteX345" fmla="*/ 313331 w 581111"/>
                      <a:gd name="connsiteY345" fmla="*/ 595735 h 597331"/>
                      <a:gd name="connsiteX346" fmla="*/ 313331 w 581111"/>
                      <a:gd name="connsiteY346" fmla="*/ 595735 h 5973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Lst>
                    <a:rect l="l" t="t" r="r" b="b"/>
                    <a:pathLst>
                      <a:path w="581111" h="597331">
                        <a:moveTo>
                          <a:pt x="292844" y="593116"/>
                        </a:moveTo>
                        <a:cubicBezTo>
                          <a:pt x="275627" y="592925"/>
                          <a:pt x="276498" y="578236"/>
                          <a:pt x="257174" y="561375"/>
                        </a:cubicBezTo>
                        <a:lnTo>
                          <a:pt x="257174" y="561375"/>
                        </a:lnTo>
                        <a:cubicBezTo>
                          <a:pt x="244097" y="549752"/>
                          <a:pt x="233999" y="543876"/>
                          <a:pt x="233854" y="536021"/>
                        </a:cubicBezTo>
                        <a:lnTo>
                          <a:pt x="233854" y="536021"/>
                        </a:lnTo>
                        <a:cubicBezTo>
                          <a:pt x="233854" y="532253"/>
                          <a:pt x="236324" y="528421"/>
                          <a:pt x="241700" y="523695"/>
                        </a:cubicBezTo>
                        <a:lnTo>
                          <a:pt x="241700" y="523695"/>
                        </a:lnTo>
                        <a:cubicBezTo>
                          <a:pt x="245986" y="519927"/>
                          <a:pt x="247657" y="514882"/>
                          <a:pt x="247730" y="508878"/>
                        </a:cubicBezTo>
                        <a:lnTo>
                          <a:pt x="247730" y="508878"/>
                        </a:lnTo>
                        <a:cubicBezTo>
                          <a:pt x="247730" y="493167"/>
                          <a:pt x="235598" y="471709"/>
                          <a:pt x="228478" y="455104"/>
                        </a:cubicBezTo>
                        <a:lnTo>
                          <a:pt x="228478" y="455104"/>
                        </a:lnTo>
                        <a:cubicBezTo>
                          <a:pt x="225282" y="447568"/>
                          <a:pt x="224555" y="438307"/>
                          <a:pt x="224555" y="428089"/>
                        </a:cubicBezTo>
                        <a:lnTo>
                          <a:pt x="224555" y="428089"/>
                        </a:lnTo>
                        <a:cubicBezTo>
                          <a:pt x="224555" y="419595"/>
                          <a:pt x="225064" y="410462"/>
                          <a:pt x="225064" y="401265"/>
                        </a:cubicBezTo>
                        <a:lnTo>
                          <a:pt x="225064" y="401265"/>
                        </a:lnTo>
                        <a:cubicBezTo>
                          <a:pt x="225064" y="387087"/>
                          <a:pt x="223901" y="372781"/>
                          <a:pt x="217871" y="360583"/>
                        </a:cubicBezTo>
                        <a:lnTo>
                          <a:pt x="217871" y="360583"/>
                        </a:lnTo>
                        <a:cubicBezTo>
                          <a:pt x="205885" y="335995"/>
                          <a:pt x="204722" y="334143"/>
                          <a:pt x="204722" y="320923"/>
                        </a:cubicBezTo>
                        <a:lnTo>
                          <a:pt x="204722" y="320923"/>
                        </a:lnTo>
                        <a:cubicBezTo>
                          <a:pt x="204722" y="318049"/>
                          <a:pt x="204795" y="314536"/>
                          <a:pt x="204795" y="310193"/>
                        </a:cubicBezTo>
                        <a:lnTo>
                          <a:pt x="204795" y="310193"/>
                        </a:lnTo>
                        <a:lnTo>
                          <a:pt x="204795" y="310193"/>
                        </a:lnTo>
                        <a:cubicBezTo>
                          <a:pt x="204795" y="286499"/>
                          <a:pt x="180240" y="280943"/>
                          <a:pt x="169851" y="280943"/>
                        </a:cubicBezTo>
                        <a:lnTo>
                          <a:pt x="169851" y="280943"/>
                        </a:lnTo>
                        <a:cubicBezTo>
                          <a:pt x="160116" y="280815"/>
                          <a:pt x="160189" y="274620"/>
                          <a:pt x="139412" y="270661"/>
                        </a:cubicBezTo>
                        <a:lnTo>
                          <a:pt x="139412" y="270661"/>
                        </a:lnTo>
                        <a:cubicBezTo>
                          <a:pt x="139048" y="270597"/>
                          <a:pt x="138685" y="270278"/>
                          <a:pt x="138685" y="269894"/>
                        </a:cubicBezTo>
                        <a:lnTo>
                          <a:pt x="138685" y="269894"/>
                        </a:lnTo>
                        <a:cubicBezTo>
                          <a:pt x="138394" y="259293"/>
                          <a:pt x="135924" y="246839"/>
                          <a:pt x="128878" y="247031"/>
                        </a:cubicBezTo>
                        <a:lnTo>
                          <a:pt x="128878" y="247031"/>
                        </a:lnTo>
                        <a:cubicBezTo>
                          <a:pt x="127570" y="247031"/>
                          <a:pt x="126044" y="247414"/>
                          <a:pt x="124228" y="248244"/>
                        </a:cubicBezTo>
                        <a:lnTo>
                          <a:pt x="124228" y="248244"/>
                        </a:lnTo>
                        <a:cubicBezTo>
                          <a:pt x="118997" y="250735"/>
                          <a:pt x="111805" y="251884"/>
                          <a:pt x="104540" y="251884"/>
                        </a:cubicBezTo>
                        <a:lnTo>
                          <a:pt x="104540" y="251884"/>
                        </a:lnTo>
                        <a:cubicBezTo>
                          <a:pt x="91028" y="251821"/>
                          <a:pt x="76862" y="248053"/>
                          <a:pt x="74900" y="239814"/>
                        </a:cubicBezTo>
                        <a:lnTo>
                          <a:pt x="74900" y="239814"/>
                        </a:lnTo>
                        <a:cubicBezTo>
                          <a:pt x="74682" y="238792"/>
                          <a:pt x="74610" y="237898"/>
                          <a:pt x="74610" y="237068"/>
                        </a:cubicBezTo>
                        <a:lnTo>
                          <a:pt x="74610" y="237068"/>
                        </a:lnTo>
                        <a:cubicBezTo>
                          <a:pt x="74755" y="230106"/>
                          <a:pt x="80567" y="227680"/>
                          <a:pt x="80421" y="222315"/>
                        </a:cubicBezTo>
                        <a:lnTo>
                          <a:pt x="80421" y="222315"/>
                        </a:lnTo>
                        <a:cubicBezTo>
                          <a:pt x="80421" y="220143"/>
                          <a:pt x="79550" y="217397"/>
                          <a:pt x="77080" y="213565"/>
                        </a:cubicBezTo>
                        <a:lnTo>
                          <a:pt x="77080" y="213565"/>
                        </a:lnTo>
                        <a:cubicBezTo>
                          <a:pt x="67563" y="198876"/>
                          <a:pt x="57392" y="197791"/>
                          <a:pt x="57392" y="178823"/>
                        </a:cubicBezTo>
                        <a:lnTo>
                          <a:pt x="57392" y="178823"/>
                        </a:lnTo>
                        <a:cubicBezTo>
                          <a:pt x="57392" y="169754"/>
                          <a:pt x="59789" y="163367"/>
                          <a:pt x="59717" y="157619"/>
                        </a:cubicBezTo>
                        <a:lnTo>
                          <a:pt x="59717" y="157619"/>
                        </a:lnTo>
                        <a:cubicBezTo>
                          <a:pt x="59717" y="151488"/>
                          <a:pt x="57174" y="145868"/>
                          <a:pt x="45914" y="137566"/>
                        </a:cubicBezTo>
                        <a:lnTo>
                          <a:pt x="45914" y="137566"/>
                        </a:lnTo>
                        <a:cubicBezTo>
                          <a:pt x="23828" y="121280"/>
                          <a:pt x="218" y="100907"/>
                          <a:pt x="0" y="91519"/>
                        </a:cubicBezTo>
                        <a:lnTo>
                          <a:pt x="0" y="91519"/>
                        </a:lnTo>
                        <a:cubicBezTo>
                          <a:pt x="0" y="90433"/>
                          <a:pt x="218" y="89220"/>
                          <a:pt x="1671" y="89092"/>
                        </a:cubicBezTo>
                        <a:lnTo>
                          <a:pt x="1671" y="89092"/>
                        </a:lnTo>
                        <a:cubicBezTo>
                          <a:pt x="4286" y="89411"/>
                          <a:pt x="6756" y="93371"/>
                          <a:pt x="10752" y="97267"/>
                        </a:cubicBezTo>
                        <a:lnTo>
                          <a:pt x="10752" y="97267"/>
                        </a:lnTo>
                        <a:cubicBezTo>
                          <a:pt x="14457" y="101226"/>
                          <a:pt x="18961" y="104994"/>
                          <a:pt x="22012" y="104867"/>
                        </a:cubicBezTo>
                        <a:lnTo>
                          <a:pt x="22012" y="104867"/>
                        </a:lnTo>
                        <a:cubicBezTo>
                          <a:pt x="22957" y="104867"/>
                          <a:pt x="23828" y="104547"/>
                          <a:pt x="24773" y="103781"/>
                        </a:cubicBezTo>
                        <a:lnTo>
                          <a:pt x="24773" y="103781"/>
                        </a:lnTo>
                        <a:cubicBezTo>
                          <a:pt x="27969" y="100971"/>
                          <a:pt x="32909" y="99566"/>
                          <a:pt x="38285" y="99566"/>
                        </a:cubicBezTo>
                        <a:lnTo>
                          <a:pt x="38285" y="99566"/>
                        </a:lnTo>
                        <a:cubicBezTo>
                          <a:pt x="48674" y="99566"/>
                          <a:pt x="61024" y="104739"/>
                          <a:pt x="66546" y="115468"/>
                        </a:cubicBezTo>
                        <a:lnTo>
                          <a:pt x="66546" y="115468"/>
                        </a:lnTo>
                        <a:cubicBezTo>
                          <a:pt x="69088" y="120258"/>
                          <a:pt x="72212" y="121408"/>
                          <a:pt x="76208" y="121472"/>
                        </a:cubicBezTo>
                        <a:lnTo>
                          <a:pt x="76208" y="121472"/>
                        </a:lnTo>
                        <a:cubicBezTo>
                          <a:pt x="82238" y="121536"/>
                          <a:pt x="90084" y="118215"/>
                          <a:pt x="98293" y="118215"/>
                        </a:cubicBezTo>
                        <a:lnTo>
                          <a:pt x="98293" y="118215"/>
                        </a:lnTo>
                        <a:cubicBezTo>
                          <a:pt x="101925" y="118215"/>
                          <a:pt x="105703" y="118917"/>
                          <a:pt x="109335" y="120833"/>
                        </a:cubicBezTo>
                        <a:lnTo>
                          <a:pt x="109335" y="120833"/>
                        </a:lnTo>
                        <a:cubicBezTo>
                          <a:pt x="112459" y="122494"/>
                          <a:pt x="115510" y="123132"/>
                          <a:pt x="118416" y="123132"/>
                        </a:cubicBezTo>
                        <a:lnTo>
                          <a:pt x="118416" y="123132"/>
                        </a:lnTo>
                        <a:cubicBezTo>
                          <a:pt x="127352" y="123196"/>
                          <a:pt x="135561" y="117384"/>
                          <a:pt x="142172" y="117257"/>
                        </a:cubicBezTo>
                        <a:lnTo>
                          <a:pt x="142172" y="117257"/>
                        </a:lnTo>
                        <a:cubicBezTo>
                          <a:pt x="144715" y="117257"/>
                          <a:pt x="147040" y="118278"/>
                          <a:pt x="148710" y="120769"/>
                        </a:cubicBezTo>
                        <a:lnTo>
                          <a:pt x="148710" y="120769"/>
                        </a:lnTo>
                        <a:cubicBezTo>
                          <a:pt x="155176" y="130796"/>
                          <a:pt x="168471" y="131371"/>
                          <a:pt x="168761" y="141206"/>
                        </a:cubicBezTo>
                        <a:lnTo>
                          <a:pt x="168761" y="141206"/>
                        </a:lnTo>
                        <a:cubicBezTo>
                          <a:pt x="168907" y="145038"/>
                          <a:pt x="170505" y="145932"/>
                          <a:pt x="173048" y="146060"/>
                        </a:cubicBezTo>
                        <a:lnTo>
                          <a:pt x="173048" y="146060"/>
                        </a:lnTo>
                        <a:cubicBezTo>
                          <a:pt x="176099" y="146060"/>
                          <a:pt x="180385" y="144080"/>
                          <a:pt x="183073" y="141717"/>
                        </a:cubicBezTo>
                        <a:lnTo>
                          <a:pt x="183073" y="141717"/>
                        </a:lnTo>
                        <a:cubicBezTo>
                          <a:pt x="184453" y="140440"/>
                          <a:pt x="186270" y="140120"/>
                          <a:pt x="188086" y="140120"/>
                        </a:cubicBezTo>
                        <a:lnTo>
                          <a:pt x="188086" y="140120"/>
                        </a:lnTo>
                        <a:cubicBezTo>
                          <a:pt x="191500" y="140120"/>
                          <a:pt x="195423" y="141334"/>
                          <a:pt x="198329" y="141334"/>
                        </a:cubicBezTo>
                        <a:lnTo>
                          <a:pt x="198329" y="141334"/>
                        </a:lnTo>
                        <a:cubicBezTo>
                          <a:pt x="200872" y="141206"/>
                          <a:pt x="202397" y="140759"/>
                          <a:pt x="203197" y="137502"/>
                        </a:cubicBezTo>
                        <a:lnTo>
                          <a:pt x="203197" y="137502"/>
                        </a:lnTo>
                        <a:cubicBezTo>
                          <a:pt x="203414" y="136352"/>
                          <a:pt x="203560" y="135203"/>
                          <a:pt x="203560" y="133989"/>
                        </a:cubicBezTo>
                        <a:lnTo>
                          <a:pt x="203560" y="133989"/>
                        </a:lnTo>
                        <a:cubicBezTo>
                          <a:pt x="203560" y="129774"/>
                          <a:pt x="202397" y="125240"/>
                          <a:pt x="202397" y="121025"/>
                        </a:cubicBezTo>
                        <a:lnTo>
                          <a:pt x="202397" y="121025"/>
                        </a:lnTo>
                        <a:cubicBezTo>
                          <a:pt x="202325" y="116554"/>
                          <a:pt x="203923" y="112275"/>
                          <a:pt x="209808" y="110040"/>
                        </a:cubicBezTo>
                        <a:lnTo>
                          <a:pt x="209808" y="110040"/>
                        </a:lnTo>
                        <a:cubicBezTo>
                          <a:pt x="219615" y="106336"/>
                          <a:pt x="228115" y="99119"/>
                          <a:pt x="237051" y="99055"/>
                        </a:cubicBezTo>
                        <a:lnTo>
                          <a:pt x="237051" y="99055"/>
                        </a:lnTo>
                        <a:cubicBezTo>
                          <a:pt x="239085" y="99055"/>
                          <a:pt x="241119" y="99438"/>
                          <a:pt x="243153" y="100396"/>
                        </a:cubicBezTo>
                        <a:lnTo>
                          <a:pt x="243153" y="100396"/>
                        </a:lnTo>
                        <a:cubicBezTo>
                          <a:pt x="247003" y="102184"/>
                          <a:pt x="254341" y="103270"/>
                          <a:pt x="262259" y="103270"/>
                        </a:cubicBezTo>
                        <a:lnTo>
                          <a:pt x="262259" y="103270"/>
                        </a:lnTo>
                        <a:cubicBezTo>
                          <a:pt x="273883" y="103270"/>
                          <a:pt x="286960" y="100907"/>
                          <a:pt x="292989" y="95542"/>
                        </a:cubicBezTo>
                        <a:lnTo>
                          <a:pt x="292989" y="95542"/>
                        </a:lnTo>
                        <a:cubicBezTo>
                          <a:pt x="304759" y="85771"/>
                          <a:pt x="322339" y="94201"/>
                          <a:pt x="321613" y="83919"/>
                        </a:cubicBezTo>
                        <a:lnTo>
                          <a:pt x="321613" y="83919"/>
                        </a:lnTo>
                        <a:cubicBezTo>
                          <a:pt x="321831" y="71529"/>
                          <a:pt x="339702" y="70252"/>
                          <a:pt x="351471" y="70252"/>
                        </a:cubicBezTo>
                        <a:lnTo>
                          <a:pt x="351471" y="70252"/>
                        </a:lnTo>
                        <a:cubicBezTo>
                          <a:pt x="363313" y="70188"/>
                          <a:pt x="371159" y="69230"/>
                          <a:pt x="375881" y="59650"/>
                        </a:cubicBezTo>
                        <a:lnTo>
                          <a:pt x="375881" y="59650"/>
                        </a:lnTo>
                        <a:cubicBezTo>
                          <a:pt x="381475" y="48921"/>
                          <a:pt x="403996" y="49559"/>
                          <a:pt x="412568" y="34232"/>
                        </a:cubicBezTo>
                        <a:lnTo>
                          <a:pt x="412568" y="34232"/>
                        </a:lnTo>
                        <a:cubicBezTo>
                          <a:pt x="414966" y="29953"/>
                          <a:pt x="415837" y="26696"/>
                          <a:pt x="415837" y="24013"/>
                        </a:cubicBezTo>
                        <a:lnTo>
                          <a:pt x="415837" y="24013"/>
                        </a:lnTo>
                        <a:cubicBezTo>
                          <a:pt x="415910" y="16988"/>
                          <a:pt x="409808" y="13986"/>
                          <a:pt x="409662" y="8430"/>
                        </a:cubicBezTo>
                        <a:lnTo>
                          <a:pt x="409662" y="8430"/>
                        </a:lnTo>
                        <a:cubicBezTo>
                          <a:pt x="410316" y="3513"/>
                          <a:pt x="424700" y="255"/>
                          <a:pt x="438939" y="0"/>
                        </a:cubicBezTo>
                        <a:lnTo>
                          <a:pt x="438939" y="0"/>
                        </a:lnTo>
                        <a:cubicBezTo>
                          <a:pt x="451653" y="0"/>
                          <a:pt x="464729" y="3385"/>
                          <a:pt x="466037" y="14114"/>
                        </a:cubicBezTo>
                        <a:lnTo>
                          <a:pt x="466037" y="14114"/>
                        </a:lnTo>
                        <a:cubicBezTo>
                          <a:pt x="466546" y="18649"/>
                          <a:pt x="466836" y="22736"/>
                          <a:pt x="466836" y="26440"/>
                        </a:cubicBezTo>
                        <a:lnTo>
                          <a:pt x="466836" y="26440"/>
                        </a:lnTo>
                        <a:cubicBezTo>
                          <a:pt x="466836" y="39660"/>
                          <a:pt x="463567" y="47133"/>
                          <a:pt x="458918" y="51284"/>
                        </a:cubicBezTo>
                        <a:lnTo>
                          <a:pt x="458918" y="51284"/>
                        </a:lnTo>
                        <a:cubicBezTo>
                          <a:pt x="457174" y="52753"/>
                          <a:pt x="456084" y="55371"/>
                          <a:pt x="456084" y="58181"/>
                        </a:cubicBezTo>
                        <a:lnTo>
                          <a:pt x="456084" y="58181"/>
                        </a:lnTo>
                        <a:cubicBezTo>
                          <a:pt x="456157" y="63163"/>
                          <a:pt x="459354" y="68272"/>
                          <a:pt x="468144" y="68336"/>
                        </a:cubicBezTo>
                        <a:lnTo>
                          <a:pt x="468144" y="68336"/>
                        </a:lnTo>
                        <a:cubicBezTo>
                          <a:pt x="468943" y="68336"/>
                          <a:pt x="469815" y="68272"/>
                          <a:pt x="470687" y="68208"/>
                        </a:cubicBezTo>
                        <a:lnTo>
                          <a:pt x="470687" y="68208"/>
                        </a:lnTo>
                        <a:cubicBezTo>
                          <a:pt x="471486" y="68144"/>
                          <a:pt x="472285" y="68080"/>
                          <a:pt x="473011" y="68080"/>
                        </a:cubicBezTo>
                        <a:lnTo>
                          <a:pt x="473011" y="68080"/>
                        </a:lnTo>
                        <a:cubicBezTo>
                          <a:pt x="490229" y="68208"/>
                          <a:pt x="506720" y="87304"/>
                          <a:pt x="506720" y="111253"/>
                        </a:cubicBezTo>
                        <a:lnTo>
                          <a:pt x="506720" y="111253"/>
                        </a:lnTo>
                        <a:cubicBezTo>
                          <a:pt x="506575" y="136480"/>
                          <a:pt x="483473" y="135905"/>
                          <a:pt x="483909" y="148870"/>
                        </a:cubicBezTo>
                        <a:lnTo>
                          <a:pt x="483909" y="148870"/>
                        </a:lnTo>
                        <a:cubicBezTo>
                          <a:pt x="483909" y="163048"/>
                          <a:pt x="476498" y="180675"/>
                          <a:pt x="469960" y="192873"/>
                        </a:cubicBezTo>
                        <a:lnTo>
                          <a:pt x="469960" y="192873"/>
                        </a:lnTo>
                        <a:cubicBezTo>
                          <a:pt x="469452" y="193831"/>
                          <a:pt x="469161" y="195236"/>
                          <a:pt x="469161" y="197088"/>
                        </a:cubicBezTo>
                        <a:lnTo>
                          <a:pt x="469161" y="197088"/>
                        </a:lnTo>
                        <a:cubicBezTo>
                          <a:pt x="469088" y="214012"/>
                          <a:pt x="491609" y="260123"/>
                          <a:pt x="491682" y="278963"/>
                        </a:cubicBezTo>
                        <a:lnTo>
                          <a:pt x="491682" y="278963"/>
                        </a:lnTo>
                        <a:cubicBezTo>
                          <a:pt x="491682" y="280432"/>
                          <a:pt x="491537" y="281773"/>
                          <a:pt x="491246" y="282987"/>
                        </a:cubicBezTo>
                        <a:lnTo>
                          <a:pt x="491246" y="282987"/>
                        </a:lnTo>
                        <a:cubicBezTo>
                          <a:pt x="491101" y="283562"/>
                          <a:pt x="491028" y="284200"/>
                          <a:pt x="491028" y="284903"/>
                        </a:cubicBezTo>
                        <a:lnTo>
                          <a:pt x="491028" y="284903"/>
                        </a:lnTo>
                        <a:cubicBezTo>
                          <a:pt x="490737" y="302466"/>
                          <a:pt x="542172" y="351323"/>
                          <a:pt x="574428" y="356496"/>
                        </a:cubicBezTo>
                        <a:lnTo>
                          <a:pt x="574428" y="356496"/>
                        </a:lnTo>
                        <a:cubicBezTo>
                          <a:pt x="576535" y="356815"/>
                          <a:pt x="578496" y="357134"/>
                          <a:pt x="580385" y="357454"/>
                        </a:cubicBezTo>
                        <a:lnTo>
                          <a:pt x="580385" y="357454"/>
                        </a:lnTo>
                        <a:cubicBezTo>
                          <a:pt x="580821" y="357518"/>
                          <a:pt x="581112" y="357837"/>
                          <a:pt x="581112" y="358220"/>
                        </a:cubicBezTo>
                        <a:lnTo>
                          <a:pt x="581112" y="358220"/>
                        </a:lnTo>
                        <a:cubicBezTo>
                          <a:pt x="580966" y="377699"/>
                          <a:pt x="580676" y="414485"/>
                          <a:pt x="580530" y="443672"/>
                        </a:cubicBezTo>
                        <a:lnTo>
                          <a:pt x="580530" y="443672"/>
                        </a:lnTo>
                        <a:cubicBezTo>
                          <a:pt x="580530" y="444119"/>
                          <a:pt x="580095" y="444438"/>
                          <a:pt x="579659" y="444438"/>
                        </a:cubicBezTo>
                        <a:lnTo>
                          <a:pt x="579659" y="444438"/>
                        </a:lnTo>
                        <a:lnTo>
                          <a:pt x="471631" y="445715"/>
                        </a:lnTo>
                        <a:cubicBezTo>
                          <a:pt x="468217" y="449483"/>
                          <a:pt x="432038" y="489463"/>
                          <a:pt x="432183" y="507920"/>
                        </a:cubicBezTo>
                        <a:lnTo>
                          <a:pt x="432183" y="507920"/>
                        </a:lnTo>
                        <a:cubicBezTo>
                          <a:pt x="432183" y="524972"/>
                          <a:pt x="441482" y="522801"/>
                          <a:pt x="441918" y="530081"/>
                        </a:cubicBezTo>
                        <a:lnTo>
                          <a:pt x="441918" y="530081"/>
                        </a:lnTo>
                        <a:cubicBezTo>
                          <a:pt x="441918" y="531167"/>
                          <a:pt x="441627" y="532444"/>
                          <a:pt x="441119" y="533913"/>
                        </a:cubicBezTo>
                        <a:lnTo>
                          <a:pt x="441119" y="533913"/>
                        </a:lnTo>
                        <a:cubicBezTo>
                          <a:pt x="438358" y="540747"/>
                          <a:pt x="425500" y="544132"/>
                          <a:pt x="414094" y="544196"/>
                        </a:cubicBezTo>
                        <a:lnTo>
                          <a:pt x="414094" y="544196"/>
                        </a:lnTo>
                        <a:cubicBezTo>
                          <a:pt x="405739" y="544196"/>
                          <a:pt x="397893" y="542344"/>
                          <a:pt x="395496" y="537554"/>
                        </a:cubicBezTo>
                        <a:lnTo>
                          <a:pt x="395496" y="537554"/>
                        </a:lnTo>
                        <a:cubicBezTo>
                          <a:pt x="391863" y="530081"/>
                          <a:pt x="379659" y="516350"/>
                          <a:pt x="361061" y="516350"/>
                        </a:cubicBezTo>
                        <a:lnTo>
                          <a:pt x="361061" y="516350"/>
                        </a:lnTo>
                        <a:cubicBezTo>
                          <a:pt x="355394" y="516350"/>
                          <a:pt x="349074" y="517628"/>
                          <a:pt x="342172" y="520757"/>
                        </a:cubicBezTo>
                        <a:lnTo>
                          <a:pt x="342172" y="520757"/>
                        </a:lnTo>
                        <a:cubicBezTo>
                          <a:pt x="320015" y="530656"/>
                          <a:pt x="317109" y="557735"/>
                          <a:pt x="317109" y="576064"/>
                        </a:cubicBezTo>
                        <a:lnTo>
                          <a:pt x="317109" y="576064"/>
                        </a:lnTo>
                        <a:cubicBezTo>
                          <a:pt x="317109" y="582004"/>
                          <a:pt x="317399" y="586985"/>
                          <a:pt x="317399" y="590179"/>
                        </a:cubicBezTo>
                        <a:lnTo>
                          <a:pt x="317399" y="590179"/>
                        </a:lnTo>
                        <a:cubicBezTo>
                          <a:pt x="317399" y="594905"/>
                          <a:pt x="316237" y="597332"/>
                          <a:pt x="313331" y="597332"/>
                        </a:cubicBezTo>
                        <a:lnTo>
                          <a:pt x="313331" y="597332"/>
                        </a:lnTo>
                        <a:cubicBezTo>
                          <a:pt x="309117" y="597204"/>
                          <a:pt x="302797" y="593116"/>
                          <a:pt x="292844" y="593116"/>
                        </a:cubicBezTo>
                        <a:lnTo>
                          <a:pt x="292844" y="593116"/>
                        </a:lnTo>
                        <a:close/>
                        <a:moveTo>
                          <a:pt x="313331" y="595735"/>
                        </a:moveTo>
                        <a:cubicBezTo>
                          <a:pt x="314639" y="595735"/>
                          <a:pt x="315510" y="595096"/>
                          <a:pt x="315583" y="590179"/>
                        </a:cubicBezTo>
                        <a:lnTo>
                          <a:pt x="315583" y="590179"/>
                        </a:lnTo>
                        <a:cubicBezTo>
                          <a:pt x="315583" y="587049"/>
                          <a:pt x="315292" y="582068"/>
                          <a:pt x="315292" y="576064"/>
                        </a:cubicBezTo>
                        <a:lnTo>
                          <a:pt x="315292" y="576064"/>
                        </a:lnTo>
                        <a:cubicBezTo>
                          <a:pt x="315365" y="557671"/>
                          <a:pt x="317980" y="529890"/>
                          <a:pt x="341301" y="519288"/>
                        </a:cubicBezTo>
                        <a:lnTo>
                          <a:pt x="341301" y="519288"/>
                        </a:lnTo>
                        <a:cubicBezTo>
                          <a:pt x="348420" y="516031"/>
                          <a:pt x="355104" y="514690"/>
                          <a:pt x="361061" y="514690"/>
                        </a:cubicBezTo>
                        <a:lnTo>
                          <a:pt x="361061" y="514690"/>
                        </a:lnTo>
                        <a:cubicBezTo>
                          <a:pt x="380748" y="514754"/>
                          <a:pt x="393244" y="528932"/>
                          <a:pt x="397094" y="536851"/>
                        </a:cubicBezTo>
                        <a:lnTo>
                          <a:pt x="397094" y="536851"/>
                        </a:lnTo>
                        <a:cubicBezTo>
                          <a:pt x="398765" y="540555"/>
                          <a:pt x="405957" y="542599"/>
                          <a:pt x="414094" y="542535"/>
                        </a:cubicBezTo>
                        <a:lnTo>
                          <a:pt x="414094" y="542535"/>
                        </a:lnTo>
                        <a:cubicBezTo>
                          <a:pt x="425136" y="542599"/>
                          <a:pt x="437486" y="538831"/>
                          <a:pt x="439448" y="533339"/>
                        </a:cubicBezTo>
                        <a:lnTo>
                          <a:pt x="439448" y="533339"/>
                        </a:lnTo>
                        <a:cubicBezTo>
                          <a:pt x="439956" y="531934"/>
                          <a:pt x="440174" y="530848"/>
                          <a:pt x="440174" y="530018"/>
                        </a:cubicBezTo>
                        <a:lnTo>
                          <a:pt x="440174" y="530018"/>
                        </a:lnTo>
                        <a:cubicBezTo>
                          <a:pt x="440610" y="524844"/>
                          <a:pt x="430440" y="525419"/>
                          <a:pt x="430440" y="507856"/>
                        </a:cubicBezTo>
                        <a:lnTo>
                          <a:pt x="430440" y="507856"/>
                        </a:lnTo>
                        <a:cubicBezTo>
                          <a:pt x="430585" y="487164"/>
                          <a:pt x="470541" y="444438"/>
                          <a:pt x="470541" y="444374"/>
                        </a:cubicBezTo>
                        <a:lnTo>
                          <a:pt x="470541" y="444374"/>
                        </a:lnTo>
                        <a:lnTo>
                          <a:pt x="471195" y="444055"/>
                        </a:lnTo>
                        <a:lnTo>
                          <a:pt x="578714" y="442778"/>
                        </a:lnTo>
                        <a:cubicBezTo>
                          <a:pt x="578860" y="414038"/>
                          <a:pt x="579150" y="378210"/>
                          <a:pt x="579295" y="358795"/>
                        </a:cubicBezTo>
                        <a:lnTo>
                          <a:pt x="579295" y="358795"/>
                        </a:lnTo>
                        <a:cubicBezTo>
                          <a:pt x="577625" y="358539"/>
                          <a:pt x="575881" y="358284"/>
                          <a:pt x="574065" y="357965"/>
                        </a:cubicBezTo>
                        <a:lnTo>
                          <a:pt x="574065" y="357965"/>
                        </a:lnTo>
                        <a:cubicBezTo>
                          <a:pt x="540574" y="352153"/>
                          <a:pt x="489502" y="304062"/>
                          <a:pt x="489212" y="284775"/>
                        </a:cubicBezTo>
                        <a:lnTo>
                          <a:pt x="489212" y="284775"/>
                        </a:lnTo>
                        <a:cubicBezTo>
                          <a:pt x="489212" y="283945"/>
                          <a:pt x="489285" y="283178"/>
                          <a:pt x="489502" y="282476"/>
                        </a:cubicBezTo>
                        <a:lnTo>
                          <a:pt x="489502" y="282476"/>
                        </a:lnTo>
                        <a:cubicBezTo>
                          <a:pt x="489793" y="281454"/>
                          <a:pt x="489866" y="280241"/>
                          <a:pt x="489866" y="278899"/>
                        </a:cubicBezTo>
                        <a:lnTo>
                          <a:pt x="489866" y="278899"/>
                        </a:lnTo>
                        <a:cubicBezTo>
                          <a:pt x="489938" y="260698"/>
                          <a:pt x="467417" y="214651"/>
                          <a:pt x="467345" y="197024"/>
                        </a:cubicBezTo>
                        <a:lnTo>
                          <a:pt x="467345" y="197024"/>
                        </a:lnTo>
                        <a:cubicBezTo>
                          <a:pt x="467345" y="195044"/>
                          <a:pt x="467635" y="193448"/>
                          <a:pt x="468289" y="192107"/>
                        </a:cubicBezTo>
                        <a:lnTo>
                          <a:pt x="468289" y="192107"/>
                        </a:lnTo>
                        <a:cubicBezTo>
                          <a:pt x="474755" y="180036"/>
                          <a:pt x="482092" y="162537"/>
                          <a:pt x="482020" y="148806"/>
                        </a:cubicBezTo>
                        <a:lnTo>
                          <a:pt x="482020" y="148806"/>
                        </a:lnTo>
                        <a:cubicBezTo>
                          <a:pt x="482528" y="133798"/>
                          <a:pt x="504977" y="135394"/>
                          <a:pt x="504831" y="111189"/>
                        </a:cubicBezTo>
                        <a:lnTo>
                          <a:pt x="504831" y="111189"/>
                        </a:lnTo>
                        <a:cubicBezTo>
                          <a:pt x="504831" y="87815"/>
                          <a:pt x="488485" y="69677"/>
                          <a:pt x="472939" y="69613"/>
                        </a:cubicBezTo>
                        <a:lnTo>
                          <a:pt x="472939" y="69613"/>
                        </a:lnTo>
                        <a:cubicBezTo>
                          <a:pt x="472212" y="69613"/>
                          <a:pt x="471558" y="69677"/>
                          <a:pt x="470832" y="69741"/>
                        </a:cubicBezTo>
                        <a:lnTo>
                          <a:pt x="470832" y="69741"/>
                        </a:lnTo>
                        <a:cubicBezTo>
                          <a:pt x="469815" y="69805"/>
                          <a:pt x="468943" y="69869"/>
                          <a:pt x="467999" y="69869"/>
                        </a:cubicBezTo>
                        <a:lnTo>
                          <a:pt x="467999" y="69869"/>
                        </a:lnTo>
                        <a:cubicBezTo>
                          <a:pt x="458191" y="69869"/>
                          <a:pt x="454123" y="63737"/>
                          <a:pt x="454123" y="58117"/>
                        </a:cubicBezTo>
                        <a:lnTo>
                          <a:pt x="454123" y="58117"/>
                        </a:lnTo>
                        <a:cubicBezTo>
                          <a:pt x="454123" y="54988"/>
                          <a:pt x="455285" y="51986"/>
                          <a:pt x="457465" y="50134"/>
                        </a:cubicBezTo>
                        <a:lnTo>
                          <a:pt x="457465" y="50134"/>
                        </a:lnTo>
                        <a:cubicBezTo>
                          <a:pt x="461678" y="46430"/>
                          <a:pt x="464875" y="39405"/>
                          <a:pt x="464875" y="26376"/>
                        </a:cubicBezTo>
                        <a:lnTo>
                          <a:pt x="464875" y="26376"/>
                        </a:lnTo>
                        <a:cubicBezTo>
                          <a:pt x="464875" y="22800"/>
                          <a:pt x="464657" y="18713"/>
                          <a:pt x="464076" y="14242"/>
                        </a:cubicBezTo>
                        <a:lnTo>
                          <a:pt x="464076" y="14242"/>
                        </a:lnTo>
                        <a:cubicBezTo>
                          <a:pt x="463059" y="4918"/>
                          <a:pt x="451362" y="1597"/>
                          <a:pt x="438794" y="1597"/>
                        </a:cubicBezTo>
                        <a:lnTo>
                          <a:pt x="438794" y="1597"/>
                        </a:lnTo>
                        <a:cubicBezTo>
                          <a:pt x="431893" y="1597"/>
                          <a:pt x="424846" y="2618"/>
                          <a:pt x="419615" y="4024"/>
                        </a:cubicBezTo>
                        <a:lnTo>
                          <a:pt x="419615" y="4024"/>
                        </a:lnTo>
                        <a:cubicBezTo>
                          <a:pt x="414312" y="5365"/>
                          <a:pt x="411043" y="7536"/>
                          <a:pt x="411333" y="8430"/>
                        </a:cubicBezTo>
                        <a:lnTo>
                          <a:pt x="411333" y="8430"/>
                        </a:lnTo>
                        <a:cubicBezTo>
                          <a:pt x="411115" y="12709"/>
                          <a:pt x="417436" y="16158"/>
                          <a:pt x="417581" y="24013"/>
                        </a:cubicBezTo>
                        <a:lnTo>
                          <a:pt x="417581" y="24013"/>
                        </a:lnTo>
                        <a:cubicBezTo>
                          <a:pt x="417581" y="26951"/>
                          <a:pt x="416636" y="30528"/>
                          <a:pt x="414166" y="34934"/>
                        </a:cubicBezTo>
                        <a:lnTo>
                          <a:pt x="414166" y="34934"/>
                        </a:lnTo>
                        <a:cubicBezTo>
                          <a:pt x="404795" y="51092"/>
                          <a:pt x="381693" y="50964"/>
                          <a:pt x="377552" y="60289"/>
                        </a:cubicBezTo>
                        <a:lnTo>
                          <a:pt x="377552" y="60289"/>
                        </a:lnTo>
                        <a:cubicBezTo>
                          <a:pt x="372539" y="70699"/>
                          <a:pt x="363240" y="71912"/>
                          <a:pt x="351471" y="71912"/>
                        </a:cubicBezTo>
                        <a:lnTo>
                          <a:pt x="351471" y="71912"/>
                        </a:lnTo>
                        <a:cubicBezTo>
                          <a:pt x="339557" y="71912"/>
                          <a:pt x="323502" y="73509"/>
                          <a:pt x="323429" y="83983"/>
                        </a:cubicBezTo>
                        <a:lnTo>
                          <a:pt x="323429" y="83983"/>
                        </a:lnTo>
                        <a:cubicBezTo>
                          <a:pt x="322703" y="96692"/>
                          <a:pt x="304105" y="87495"/>
                          <a:pt x="294297" y="96756"/>
                        </a:cubicBezTo>
                        <a:lnTo>
                          <a:pt x="294297" y="96756"/>
                        </a:lnTo>
                        <a:cubicBezTo>
                          <a:pt x="287541" y="102631"/>
                          <a:pt x="274174" y="104931"/>
                          <a:pt x="262259" y="104931"/>
                        </a:cubicBezTo>
                        <a:lnTo>
                          <a:pt x="262259" y="104931"/>
                        </a:lnTo>
                        <a:cubicBezTo>
                          <a:pt x="254123" y="104931"/>
                          <a:pt x="246713" y="103845"/>
                          <a:pt x="242281" y="101865"/>
                        </a:cubicBezTo>
                        <a:lnTo>
                          <a:pt x="242281" y="101865"/>
                        </a:lnTo>
                        <a:cubicBezTo>
                          <a:pt x="240538" y="101035"/>
                          <a:pt x="238794" y="100715"/>
                          <a:pt x="237051" y="100715"/>
                        </a:cubicBezTo>
                        <a:lnTo>
                          <a:pt x="237051" y="100715"/>
                        </a:lnTo>
                        <a:cubicBezTo>
                          <a:pt x="229277" y="100652"/>
                          <a:pt x="220632" y="107677"/>
                          <a:pt x="210534" y="111573"/>
                        </a:cubicBezTo>
                        <a:lnTo>
                          <a:pt x="210534" y="111573"/>
                        </a:lnTo>
                        <a:cubicBezTo>
                          <a:pt x="205303" y="113616"/>
                          <a:pt x="204214" y="116810"/>
                          <a:pt x="204141" y="121088"/>
                        </a:cubicBezTo>
                        <a:lnTo>
                          <a:pt x="204141" y="121088"/>
                        </a:lnTo>
                        <a:cubicBezTo>
                          <a:pt x="204141" y="124984"/>
                          <a:pt x="205303" y="129583"/>
                          <a:pt x="205303" y="134053"/>
                        </a:cubicBezTo>
                        <a:lnTo>
                          <a:pt x="205303" y="134053"/>
                        </a:lnTo>
                        <a:cubicBezTo>
                          <a:pt x="205303" y="135330"/>
                          <a:pt x="205158" y="136608"/>
                          <a:pt x="204940" y="137885"/>
                        </a:cubicBezTo>
                        <a:lnTo>
                          <a:pt x="204940" y="137885"/>
                        </a:lnTo>
                        <a:cubicBezTo>
                          <a:pt x="204214" y="141717"/>
                          <a:pt x="201308" y="143122"/>
                          <a:pt x="198256" y="142994"/>
                        </a:cubicBezTo>
                        <a:lnTo>
                          <a:pt x="198256" y="142994"/>
                        </a:lnTo>
                        <a:cubicBezTo>
                          <a:pt x="194842" y="142994"/>
                          <a:pt x="191064" y="141781"/>
                          <a:pt x="188013" y="141781"/>
                        </a:cubicBezTo>
                        <a:lnTo>
                          <a:pt x="188013" y="141781"/>
                        </a:lnTo>
                        <a:cubicBezTo>
                          <a:pt x="186415" y="141781"/>
                          <a:pt x="185180" y="142100"/>
                          <a:pt x="184308" y="142930"/>
                        </a:cubicBezTo>
                        <a:lnTo>
                          <a:pt x="184308" y="142930"/>
                        </a:lnTo>
                        <a:cubicBezTo>
                          <a:pt x="181257" y="145549"/>
                          <a:pt x="176825" y="147720"/>
                          <a:pt x="172975" y="147720"/>
                        </a:cubicBezTo>
                        <a:lnTo>
                          <a:pt x="172975" y="147720"/>
                        </a:lnTo>
                        <a:cubicBezTo>
                          <a:pt x="169633" y="147720"/>
                          <a:pt x="166872" y="145613"/>
                          <a:pt x="166872" y="141270"/>
                        </a:cubicBezTo>
                        <a:lnTo>
                          <a:pt x="166872" y="141270"/>
                        </a:lnTo>
                        <a:cubicBezTo>
                          <a:pt x="167163" y="133159"/>
                          <a:pt x="154450" y="132329"/>
                          <a:pt x="147040" y="121599"/>
                        </a:cubicBezTo>
                        <a:lnTo>
                          <a:pt x="147040" y="121599"/>
                        </a:lnTo>
                        <a:cubicBezTo>
                          <a:pt x="145587" y="119492"/>
                          <a:pt x="144061" y="118917"/>
                          <a:pt x="142099" y="118853"/>
                        </a:cubicBezTo>
                        <a:lnTo>
                          <a:pt x="142099" y="118853"/>
                        </a:lnTo>
                        <a:cubicBezTo>
                          <a:pt x="136651" y="118789"/>
                          <a:pt x="128006" y="124665"/>
                          <a:pt x="118344" y="124729"/>
                        </a:cubicBezTo>
                        <a:lnTo>
                          <a:pt x="118344" y="124729"/>
                        </a:lnTo>
                        <a:cubicBezTo>
                          <a:pt x="115075" y="124729"/>
                          <a:pt x="111660" y="124026"/>
                          <a:pt x="108318" y="122238"/>
                        </a:cubicBezTo>
                        <a:lnTo>
                          <a:pt x="108318" y="122238"/>
                        </a:lnTo>
                        <a:cubicBezTo>
                          <a:pt x="104976" y="120450"/>
                          <a:pt x="101635" y="119811"/>
                          <a:pt x="98220" y="119811"/>
                        </a:cubicBezTo>
                        <a:lnTo>
                          <a:pt x="98220" y="119811"/>
                        </a:lnTo>
                        <a:cubicBezTo>
                          <a:pt x="90519" y="119811"/>
                          <a:pt x="82819" y="123068"/>
                          <a:pt x="76135" y="123068"/>
                        </a:cubicBezTo>
                        <a:lnTo>
                          <a:pt x="76135" y="123068"/>
                        </a:lnTo>
                        <a:cubicBezTo>
                          <a:pt x="71631" y="123132"/>
                          <a:pt x="67490" y="121344"/>
                          <a:pt x="64802" y="116107"/>
                        </a:cubicBezTo>
                        <a:lnTo>
                          <a:pt x="64802" y="116107"/>
                        </a:lnTo>
                        <a:cubicBezTo>
                          <a:pt x="59644" y="106016"/>
                          <a:pt x="47948" y="101163"/>
                          <a:pt x="38140" y="101163"/>
                        </a:cubicBezTo>
                        <a:lnTo>
                          <a:pt x="38140" y="101163"/>
                        </a:lnTo>
                        <a:cubicBezTo>
                          <a:pt x="33127" y="101163"/>
                          <a:pt x="28696" y="102440"/>
                          <a:pt x="25935" y="104867"/>
                        </a:cubicBezTo>
                        <a:lnTo>
                          <a:pt x="25935" y="104867"/>
                        </a:lnTo>
                        <a:cubicBezTo>
                          <a:pt x="24773" y="105889"/>
                          <a:pt x="23320" y="106399"/>
                          <a:pt x="21940" y="106399"/>
                        </a:cubicBezTo>
                        <a:lnTo>
                          <a:pt x="21940" y="106399"/>
                        </a:lnTo>
                        <a:cubicBezTo>
                          <a:pt x="17436" y="106336"/>
                          <a:pt x="13149" y="102184"/>
                          <a:pt x="9299" y="98225"/>
                        </a:cubicBezTo>
                        <a:lnTo>
                          <a:pt x="9299" y="98225"/>
                        </a:lnTo>
                        <a:cubicBezTo>
                          <a:pt x="6102" y="94712"/>
                          <a:pt x="2761" y="91263"/>
                          <a:pt x="1889" y="90689"/>
                        </a:cubicBezTo>
                        <a:lnTo>
                          <a:pt x="1889" y="90689"/>
                        </a:lnTo>
                        <a:cubicBezTo>
                          <a:pt x="1889" y="90880"/>
                          <a:pt x="1816" y="91072"/>
                          <a:pt x="1816" y="91455"/>
                        </a:cubicBezTo>
                        <a:lnTo>
                          <a:pt x="1816" y="91455"/>
                        </a:lnTo>
                        <a:cubicBezTo>
                          <a:pt x="1598" y="99183"/>
                          <a:pt x="25136" y="120322"/>
                          <a:pt x="47076" y="136288"/>
                        </a:cubicBezTo>
                        <a:lnTo>
                          <a:pt x="47076" y="136288"/>
                        </a:lnTo>
                        <a:cubicBezTo>
                          <a:pt x="58627" y="144655"/>
                          <a:pt x="61606" y="150977"/>
                          <a:pt x="61533" y="157619"/>
                        </a:cubicBezTo>
                        <a:lnTo>
                          <a:pt x="61533" y="157619"/>
                        </a:lnTo>
                        <a:cubicBezTo>
                          <a:pt x="61533" y="163750"/>
                          <a:pt x="59208" y="169945"/>
                          <a:pt x="59208" y="178823"/>
                        </a:cubicBezTo>
                        <a:lnTo>
                          <a:pt x="59208" y="178823"/>
                        </a:lnTo>
                        <a:cubicBezTo>
                          <a:pt x="59208" y="197088"/>
                          <a:pt x="68580" y="197471"/>
                          <a:pt x="78678" y="212799"/>
                        </a:cubicBezTo>
                        <a:lnTo>
                          <a:pt x="78678" y="212799"/>
                        </a:lnTo>
                        <a:cubicBezTo>
                          <a:pt x="81293" y="216822"/>
                          <a:pt x="82238" y="219824"/>
                          <a:pt x="82238" y="222379"/>
                        </a:cubicBezTo>
                        <a:lnTo>
                          <a:pt x="82238" y="222379"/>
                        </a:lnTo>
                        <a:cubicBezTo>
                          <a:pt x="82092" y="228829"/>
                          <a:pt x="76353" y="231192"/>
                          <a:pt x="76426" y="237132"/>
                        </a:cubicBezTo>
                        <a:lnTo>
                          <a:pt x="76426" y="237132"/>
                        </a:lnTo>
                        <a:cubicBezTo>
                          <a:pt x="76426" y="237898"/>
                          <a:pt x="76498" y="238664"/>
                          <a:pt x="76716" y="239558"/>
                        </a:cubicBezTo>
                        <a:lnTo>
                          <a:pt x="76716" y="239558"/>
                        </a:lnTo>
                        <a:cubicBezTo>
                          <a:pt x="77951" y="246200"/>
                          <a:pt x="91319" y="250352"/>
                          <a:pt x="104613" y="250288"/>
                        </a:cubicBezTo>
                        <a:lnTo>
                          <a:pt x="104613" y="250288"/>
                        </a:lnTo>
                        <a:cubicBezTo>
                          <a:pt x="111733" y="250288"/>
                          <a:pt x="118707" y="249138"/>
                          <a:pt x="123429" y="246839"/>
                        </a:cubicBezTo>
                        <a:lnTo>
                          <a:pt x="123429" y="246839"/>
                        </a:lnTo>
                        <a:cubicBezTo>
                          <a:pt x="125391" y="245881"/>
                          <a:pt x="127279" y="245434"/>
                          <a:pt x="128950" y="245434"/>
                        </a:cubicBezTo>
                        <a:lnTo>
                          <a:pt x="128950" y="245434"/>
                        </a:lnTo>
                        <a:cubicBezTo>
                          <a:pt x="138394" y="245817"/>
                          <a:pt x="139993" y="258782"/>
                          <a:pt x="140574" y="269192"/>
                        </a:cubicBezTo>
                        <a:lnTo>
                          <a:pt x="140574" y="269192"/>
                        </a:lnTo>
                        <a:cubicBezTo>
                          <a:pt x="161133" y="273343"/>
                          <a:pt x="161715" y="279474"/>
                          <a:pt x="169924" y="279347"/>
                        </a:cubicBezTo>
                        <a:lnTo>
                          <a:pt x="169924" y="279347"/>
                        </a:lnTo>
                        <a:cubicBezTo>
                          <a:pt x="180748" y="279347"/>
                          <a:pt x="206611" y="285222"/>
                          <a:pt x="206684" y="310193"/>
                        </a:cubicBezTo>
                        <a:lnTo>
                          <a:pt x="206684" y="310193"/>
                        </a:lnTo>
                        <a:lnTo>
                          <a:pt x="206684" y="310193"/>
                        </a:lnTo>
                        <a:cubicBezTo>
                          <a:pt x="206684" y="314600"/>
                          <a:pt x="206611" y="318049"/>
                          <a:pt x="206611" y="320923"/>
                        </a:cubicBezTo>
                        <a:lnTo>
                          <a:pt x="206611" y="320923"/>
                        </a:lnTo>
                        <a:cubicBezTo>
                          <a:pt x="206611" y="334015"/>
                          <a:pt x="207555" y="335229"/>
                          <a:pt x="219615" y="360008"/>
                        </a:cubicBezTo>
                        <a:lnTo>
                          <a:pt x="219615" y="360008"/>
                        </a:lnTo>
                        <a:cubicBezTo>
                          <a:pt x="225717" y="372590"/>
                          <a:pt x="226952" y="387087"/>
                          <a:pt x="226952" y="401329"/>
                        </a:cubicBezTo>
                        <a:lnTo>
                          <a:pt x="226952" y="401329"/>
                        </a:lnTo>
                        <a:cubicBezTo>
                          <a:pt x="226952" y="410526"/>
                          <a:pt x="226444" y="419658"/>
                          <a:pt x="226444" y="428153"/>
                        </a:cubicBezTo>
                        <a:lnTo>
                          <a:pt x="226444" y="428153"/>
                        </a:lnTo>
                        <a:cubicBezTo>
                          <a:pt x="226444" y="438243"/>
                          <a:pt x="227170" y="447440"/>
                          <a:pt x="230222" y="454593"/>
                        </a:cubicBezTo>
                        <a:lnTo>
                          <a:pt x="230222" y="454593"/>
                        </a:lnTo>
                        <a:cubicBezTo>
                          <a:pt x="237268" y="471134"/>
                          <a:pt x="249546" y="492656"/>
                          <a:pt x="249546" y="508942"/>
                        </a:cubicBezTo>
                        <a:lnTo>
                          <a:pt x="249546" y="508942"/>
                        </a:lnTo>
                        <a:cubicBezTo>
                          <a:pt x="249546" y="515137"/>
                          <a:pt x="247730" y="520693"/>
                          <a:pt x="243008" y="524844"/>
                        </a:cubicBezTo>
                        <a:lnTo>
                          <a:pt x="243008" y="524844"/>
                        </a:lnTo>
                        <a:cubicBezTo>
                          <a:pt x="237777" y="529443"/>
                          <a:pt x="235670" y="532955"/>
                          <a:pt x="235670" y="536021"/>
                        </a:cubicBezTo>
                        <a:lnTo>
                          <a:pt x="235670" y="536021"/>
                        </a:lnTo>
                        <a:cubicBezTo>
                          <a:pt x="235525" y="542407"/>
                          <a:pt x="245114" y="548602"/>
                          <a:pt x="258482" y="560226"/>
                        </a:cubicBezTo>
                        <a:lnTo>
                          <a:pt x="258482" y="560226"/>
                        </a:lnTo>
                        <a:cubicBezTo>
                          <a:pt x="278242" y="577789"/>
                          <a:pt x="277516" y="591711"/>
                          <a:pt x="292844" y="591456"/>
                        </a:cubicBezTo>
                        <a:lnTo>
                          <a:pt x="292844" y="591456"/>
                        </a:lnTo>
                        <a:cubicBezTo>
                          <a:pt x="303233" y="591584"/>
                          <a:pt x="310352" y="595799"/>
                          <a:pt x="313331" y="595735"/>
                        </a:cubicBezTo>
                        <a:lnTo>
                          <a:pt x="313331" y="595735"/>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nvGrpSpPr>
                <xdr:cNvPr id="78" name="Gráfico 53">
                  <a:extLst>
                    <a:ext uri="{FF2B5EF4-FFF2-40B4-BE49-F238E27FC236}">
                      <a16:creationId xmlns:a16="http://schemas.microsoft.com/office/drawing/2014/main" id="{77BA1887-5389-8D20-6E03-2DD3011135F4}"/>
                    </a:ext>
                  </a:extLst>
                </xdr:cNvPr>
                <xdr:cNvGrpSpPr/>
              </xdr:nvGrpSpPr>
              <xdr:grpSpPr>
                <a:xfrm>
                  <a:off x="10319269" y="7720534"/>
                  <a:ext cx="720816" cy="349876"/>
                  <a:chOff x="10319269" y="7720534"/>
                  <a:chExt cx="720816" cy="349876"/>
                </a:xfrm>
                <a:solidFill>
                  <a:srgbClr val="DADADA"/>
                </a:solidFill>
              </xdr:grpSpPr>
              <xdr:sp macro="" textlink="">
                <xdr:nvSpPr>
                  <xdr:cNvPr id="79" name="Freeform: Shape 78">
                    <a:extLst>
                      <a:ext uri="{FF2B5EF4-FFF2-40B4-BE49-F238E27FC236}">
                        <a16:creationId xmlns:a16="http://schemas.microsoft.com/office/drawing/2014/main" id="{AA79283E-7717-5E0F-66EA-B923D496D25B}"/>
                      </a:ext>
                    </a:extLst>
                  </xdr:cNvPr>
                  <xdr:cNvSpPr/>
                </xdr:nvSpPr>
                <xdr:spPr>
                  <a:xfrm>
                    <a:off x="10320143" y="7721460"/>
                    <a:ext cx="719070" cy="348548"/>
                  </a:xfrm>
                  <a:custGeom>
                    <a:avLst/>
                    <a:gdLst>
                      <a:gd name="connsiteX0" fmla="*/ 22957 w 719070"/>
                      <a:gd name="connsiteY0" fmla="*/ 0 h 348548"/>
                      <a:gd name="connsiteX1" fmla="*/ 0 w 719070"/>
                      <a:gd name="connsiteY1" fmla="*/ 29378 h 348548"/>
                      <a:gd name="connsiteX2" fmla="*/ 35452 w 719070"/>
                      <a:gd name="connsiteY2" fmla="*/ 83089 h 348548"/>
                      <a:gd name="connsiteX3" fmla="*/ 86742 w 719070"/>
                      <a:gd name="connsiteY3" fmla="*/ 141461 h 348548"/>
                      <a:gd name="connsiteX4" fmla="*/ 92408 w 719070"/>
                      <a:gd name="connsiteY4" fmla="*/ 182271 h 348548"/>
                      <a:gd name="connsiteX5" fmla="*/ 112387 w 719070"/>
                      <a:gd name="connsiteY5" fmla="*/ 195555 h 348548"/>
                      <a:gd name="connsiteX6" fmla="*/ 170650 w 719070"/>
                      <a:gd name="connsiteY6" fmla="*/ 223848 h 348548"/>
                      <a:gd name="connsiteX7" fmla="*/ 252525 w 719070"/>
                      <a:gd name="connsiteY7" fmla="*/ 247478 h 348548"/>
                      <a:gd name="connsiteX8" fmla="*/ 334399 w 719070"/>
                      <a:gd name="connsiteY8" fmla="*/ 196641 h 348548"/>
                      <a:gd name="connsiteX9" fmla="*/ 327061 w 719070"/>
                      <a:gd name="connsiteY9" fmla="*/ 317282 h 348548"/>
                      <a:gd name="connsiteX10" fmla="*/ 373120 w 719070"/>
                      <a:gd name="connsiteY10" fmla="*/ 340913 h 348548"/>
                      <a:gd name="connsiteX11" fmla="*/ 435816 w 719070"/>
                      <a:gd name="connsiteY11" fmla="*/ 332355 h 348548"/>
                      <a:gd name="connsiteX12" fmla="*/ 517690 w 719070"/>
                      <a:gd name="connsiteY12" fmla="*/ 345255 h 348548"/>
                      <a:gd name="connsiteX13" fmla="*/ 561642 w 719070"/>
                      <a:gd name="connsiteY13" fmla="*/ 330566 h 348548"/>
                      <a:gd name="connsiteX14" fmla="*/ 594624 w 719070"/>
                      <a:gd name="connsiteY14" fmla="*/ 308725 h 348548"/>
                      <a:gd name="connsiteX15" fmla="*/ 661024 w 719070"/>
                      <a:gd name="connsiteY15" fmla="*/ 279027 h 348548"/>
                      <a:gd name="connsiteX16" fmla="*/ 718416 w 719070"/>
                      <a:gd name="connsiteY16" fmla="*/ 242879 h 348548"/>
                      <a:gd name="connsiteX17" fmla="*/ 719070 w 719070"/>
                      <a:gd name="connsiteY17" fmla="*/ 242496 h 348548"/>
                      <a:gd name="connsiteX18" fmla="*/ 704177 w 719070"/>
                      <a:gd name="connsiteY18" fmla="*/ 236429 h 348548"/>
                      <a:gd name="connsiteX19" fmla="*/ 362950 w 719070"/>
                      <a:gd name="connsiteY19" fmla="*/ 89667 h 348548"/>
                      <a:gd name="connsiteX20" fmla="*/ 22957 w 719070"/>
                      <a:gd name="connsiteY20" fmla="*/ 0 h 348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719070" h="348548">
                        <a:moveTo>
                          <a:pt x="22957" y="0"/>
                        </a:moveTo>
                        <a:cubicBezTo>
                          <a:pt x="24119" y="28165"/>
                          <a:pt x="0" y="11560"/>
                          <a:pt x="0" y="29378"/>
                        </a:cubicBezTo>
                        <a:cubicBezTo>
                          <a:pt x="0" y="47644"/>
                          <a:pt x="30948" y="46558"/>
                          <a:pt x="35452" y="83089"/>
                        </a:cubicBezTo>
                        <a:cubicBezTo>
                          <a:pt x="38286" y="106208"/>
                          <a:pt x="70687" y="127283"/>
                          <a:pt x="86742" y="141461"/>
                        </a:cubicBezTo>
                        <a:cubicBezTo>
                          <a:pt x="102797" y="155576"/>
                          <a:pt x="106720" y="165794"/>
                          <a:pt x="92408" y="182271"/>
                        </a:cubicBezTo>
                        <a:cubicBezTo>
                          <a:pt x="78169" y="198749"/>
                          <a:pt x="90374" y="193001"/>
                          <a:pt x="112387" y="195555"/>
                        </a:cubicBezTo>
                        <a:cubicBezTo>
                          <a:pt x="134399" y="198046"/>
                          <a:pt x="163313" y="188722"/>
                          <a:pt x="170650" y="223848"/>
                        </a:cubicBezTo>
                        <a:cubicBezTo>
                          <a:pt x="177988" y="258910"/>
                          <a:pt x="218307" y="249969"/>
                          <a:pt x="252525" y="247478"/>
                        </a:cubicBezTo>
                        <a:cubicBezTo>
                          <a:pt x="286742" y="244987"/>
                          <a:pt x="318489" y="194470"/>
                          <a:pt x="334399" y="196641"/>
                        </a:cubicBezTo>
                        <a:cubicBezTo>
                          <a:pt x="350309" y="198812"/>
                          <a:pt x="323792" y="284328"/>
                          <a:pt x="327061" y="317282"/>
                        </a:cubicBezTo>
                        <a:cubicBezTo>
                          <a:pt x="330331" y="350237"/>
                          <a:pt x="358445" y="349471"/>
                          <a:pt x="373120" y="340913"/>
                        </a:cubicBezTo>
                        <a:cubicBezTo>
                          <a:pt x="387795" y="332355"/>
                          <a:pt x="397530" y="335165"/>
                          <a:pt x="435816" y="332355"/>
                        </a:cubicBezTo>
                        <a:cubicBezTo>
                          <a:pt x="474101" y="329481"/>
                          <a:pt x="502216" y="336314"/>
                          <a:pt x="517690" y="345255"/>
                        </a:cubicBezTo>
                        <a:cubicBezTo>
                          <a:pt x="533164" y="354197"/>
                          <a:pt x="555176" y="343467"/>
                          <a:pt x="561642" y="330566"/>
                        </a:cubicBezTo>
                        <a:cubicBezTo>
                          <a:pt x="568180" y="317666"/>
                          <a:pt x="569779" y="308725"/>
                          <a:pt x="594624" y="308725"/>
                        </a:cubicBezTo>
                        <a:cubicBezTo>
                          <a:pt x="619470" y="308725"/>
                          <a:pt x="638213" y="283306"/>
                          <a:pt x="661024" y="279027"/>
                        </a:cubicBezTo>
                        <a:cubicBezTo>
                          <a:pt x="683836" y="274748"/>
                          <a:pt x="701344" y="253992"/>
                          <a:pt x="718416" y="242879"/>
                        </a:cubicBezTo>
                        <a:cubicBezTo>
                          <a:pt x="718634" y="242752"/>
                          <a:pt x="718852" y="242624"/>
                          <a:pt x="719070" y="242496"/>
                        </a:cubicBezTo>
                        <a:lnTo>
                          <a:pt x="704177" y="236429"/>
                        </a:lnTo>
                        <a:cubicBezTo>
                          <a:pt x="704177" y="236429"/>
                          <a:pt x="411769" y="125431"/>
                          <a:pt x="362950" y="89667"/>
                        </a:cubicBezTo>
                        <a:cubicBezTo>
                          <a:pt x="362877" y="89539"/>
                          <a:pt x="101707" y="42215"/>
                          <a:pt x="22957" y="0"/>
                        </a:cubicBezTo>
                        <a:close/>
                      </a:path>
                    </a:pathLst>
                  </a:custGeom>
                  <a:solidFill>
                    <a:srgbClr val="DADADA"/>
                  </a:solidFill>
                  <a:ln w="7260" cap="flat">
                    <a:solidFill>
                      <a:srgbClr val="FFFFFF"/>
                    </a:solidFill>
                    <a:prstDash val="solid"/>
                    <a:miter/>
                  </a:ln>
                </xdr:spPr>
                <xdr:txBody>
                  <a:bodyPr rtlCol="0" anchor="ctr"/>
                  <a:lstStyle/>
                  <a:p>
                    <a:endParaRPr lang="pt-BR"/>
                  </a:p>
                </xdr:txBody>
              </xdr:sp>
              <xdr:sp macro="" textlink="">
                <xdr:nvSpPr>
                  <xdr:cNvPr id="80" name="Freeform: Shape 79">
                    <a:extLst>
                      <a:ext uri="{FF2B5EF4-FFF2-40B4-BE49-F238E27FC236}">
                        <a16:creationId xmlns:a16="http://schemas.microsoft.com/office/drawing/2014/main" id="{BAB99F7E-C0B1-6FB0-F61E-3E6E67CEC5F3}"/>
                      </a:ext>
                    </a:extLst>
                  </xdr:cNvPr>
                  <xdr:cNvSpPr/>
                </xdr:nvSpPr>
                <xdr:spPr>
                  <a:xfrm>
                    <a:off x="10319269" y="7720534"/>
                    <a:ext cx="720816" cy="349876"/>
                  </a:xfrm>
                  <a:custGeom>
                    <a:avLst/>
                    <a:gdLst>
                      <a:gd name="connsiteX0" fmla="*/ 517983 w 720816"/>
                      <a:gd name="connsiteY0" fmla="*/ 346692 h 349876"/>
                      <a:gd name="connsiteX1" fmla="*/ 454053 w 720816"/>
                      <a:gd name="connsiteY1" fmla="*/ 333281 h 349876"/>
                      <a:gd name="connsiteX2" fmla="*/ 454053 w 720816"/>
                      <a:gd name="connsiteY2" fmla="*/ 333281 h 349876"/>
                      <a:gd name="connsiteX3" fmla="*/ 436762 w 720816"/>
                      <a:gd name="connsiteY3" fmla="*/ 333919 h 349876"/>
                      <a:gd name="connsiteX4" fmla="*/ 436762 w 720816"/>
                      <a:gd name="connsiteY4" fmla="*/ 333919 h 349876"/>
                      <a:gd name="connsiteX5" fmla="*/ 374503 w 720816"/>
                      <a:gd name="connsiteY5" fmla="*/ 342350 h 349876"/>
                      <a:gd name="connsiteX6" fmla="*/ 374503 w 720816"/>
                      <a:gd name="connsiteY6" fmla="*/ 342350 h 349876"/>
                      <a:gd name="connsiteX7" fmla="*/ 355469 w 720816"/>
                      <a:gd name="connsiteY7" fmla="*/ 347523 h 349876"/>
                      <a:gd name="connsiteX8" fmla="*/ 355469 w 720816"/>
                      <a:gd name="connsiteY8" fmla="*/ 347523 h 349876"/>
                      <a:gd name="connsiteX9" fmla="*/ 327064 w 720816"/>
                      <a:gd name="connsiteY9" fmla="*/ 318145 h 349876"/>
                      <a:gd name="connsiteX10" fmla="*/ 327064 w 720816"/>
                      <a:gd name="connsiteY10" fmla="*/ 318145 h 349876"/>
                      <a:gd name="connsiteX11" fmla="*/ 326773 w 720816"/>
                      <a:gd name="connsiteY11" fmla="*/ 311694 h 349876"/>
                      <a:gd name="connsiteX12" fmla="*/ 326773 w 720816"/>
                      <a:gd name="connsiteY12" fmla="*/ 311694 h 349876"/>
                      <a:gd name="connsiteX13" fmla="*/ 339487 w 720816"/>
                      <a:gd name="connsiteY13" fmla="*/ 210915 h 349876"/>
                      <a:gd name="connsiteX14" fmla="*/ 339487 w 720816"/>
                      <a:gd name="connsiteY14" fmla="*/ 210915 h 349876"/>
                      <a:gd name="connsiteX15" fmla="*/ 335128 w 720816"/>
                      <a:gd name="connsiteY15" fmla="*/ 198206 h 349876"/>
                      <a:gd name="connsiteX16" fmla="*/ 335128 w 720816"/>
                      <a:gd name="connsiteY16" fmla="*/ 198206 h 349876"/>
                      <a:gd name="connsiteX17" fmla="*/ 334256 w 720816"/>
                      <a:gd name="connsiteY17" fmla="*/ 198142 h 349876"/>
                      <a:gd name="connsiteX18" fmla="*/ 334256 w 720816"/>
                      <a:gd name="connsiteY18" fmla="*/ 198142 h 349876"/>
                      <a:gd name="connsiteX19" fmla="*/ 253471 w 720816"/>
                      <a:gd name="connsiteY19" fmla="*/ 249042 h 349876"/>
                      <a:gd name="connsiteX20" fmla="*/ 253471 w 720816"/>
                      <a:gd name="connsiteY20" fmla="*/ 249042 h 349876"/>
                      <a:gd name="connsiteX21" fmla="*/ 213442 w 720816"/>
                      <a:gd name="connsiteY21" fmla="*/ 251916 h 349876"/>
                      <a:gd name="connsiteX22" fmla="*/ 213442 w 720816"/>
                      <a:gd name="connsiteY22" fmla="*/ 251916 h 349876"/>
                      <a:gd name="connsiteX23" fmla="*/ 170653 w 720816"/>
                      <a:gd name="connsiteY23" fmla="*/ 224774 h 349876"/>
                      <a:gd name="connsiteX24" fmla="*/ 170653 w 720816"/>
                      <a:gd name="connsiteY24" fmla="*/ 224774 h 349876"/>
                      <a:gd name="connsiteX25" fmla="*/ 113188 w 720816"/>
                      <a:gd name="connsiteY25" fmla="*/ 197120 h 349876"/>
                      <a:gd name="connsiteX26" fmla="*/ 113188 w 720816"/>
                      <a:gd name="connsiteY26" fmla="*/ 197120 h 349876"/>
                      <a:gd name="connsiteX27" fmla="*/ 86308 w 720816"/>
                      <a:gd name="connsiteY27" fmla="*/ 192649 h 349876"/>
                      <a:gd name="connsiteX28" fmla="*/ 86308 w 720816"/>
                      <a:gd name="connsiteY28" fmla="*/ 192649 h 349876"/>
                      <a:gd name="connsiteX29" fmla="*/ 92629 w 720816"/>
                      <a:gd name="connsiteY29" fmla="*/ 182559 h 349876"/>
                      <a:gd name="connsiteX30" fmla="*/ 92629 w 720816"/>
                      <a:gd name="connsiteY30" fmla="*/ 182559 h 349876"/>
                      <a:gd name="connsiteX31" fmla="*/ 101274 w 720816"/>
                      <a:gd name="connsiteY31" fmla="*/ 164740 h 349876"/>
                      <a:gd name="connsiteX32" fmla="*/ 101274 w 720816"/>
                      <a:gd name="connsiteY32" fmla="*/ 164740 h 349876"/>
                      <a:gd name="connsiteX33" fmla="*/ 87035 w 720816"/>
                      <a:gd name="connsiteY33" fmla="*/ 142771 h 349876"/>
                      <a:gd name="connsiteX34" fmla="*/ 87035 w 720816"/>
                      <a:gd name="connsiteY34" fmla="*/ 142771 h 349876"/>
                      <a:gd name="connsiteX35" fmla="*/ 35455 w 720816"/>
                      <a:gd name="connsiteY35" fmla="*/ 83951 h 349876"/>
                      <a:gd name="connsiteX36" fmla="*/ 35455 w 720816"/>
                      <a:gd name="connsiteY36" fmla="*/ 83951 h 349876"/>
                      <a:gd name="connsiteX37" fmla="*/ 2 w 720816"/>
                      <a:gd name="connsiteY37" fmla="*/ 30176 h 349876"/>
                      <a:gd name="connsiteX38" fmla="*/ 2 w 720816"/>
                      <a:gd name="connsiteY38" fmla="*/ 30176 h 349876"/>
                      <a:gd name="connsiteX39" fmla="*/ 12135 w 720816"/>
                      <a:gd name="connsiteY39" fmla="*/ 18681 h 349876"/>
                      <a:gd name="connsiteX40" fmla="*/ 12135 w 720816"/>
                      <a:gd name="connsiteY40" fmla="*/ 18681 h 349876"/>
                      <a:gd name="connsiteX41" fmla="*/ 22959 w 720816"/>
                      <a:gd name="connsiteY41" fmla="*/ 2650 h 349876"/>
                      <a:gd name="connsiteX42" fmla="*/ 22959 w 720816"/>
                      <a:gd name="connsiteY42" fmla="*/ 2650 h 349876"/>
                      <a:gd name="connsiteX43" fmla="*/ 22959 w 720816"/>
                      <a:gd name="connsiteY43" fmla="*/ 798 h 349876"/>
                      <a:gd name="connsiteX44" fmla="*/ 22959 w 720816"/>
                      <a:gd name="connsiteY44" fmla="*/ 798 h 349876"/>
                      <a:gd name="connsiteX45" fmla="*/ 23395 w 720816"/>
                      <a:gd name="connsiteY45" fmla="*/ 96 h 349876"/>
                      <a:gd name="connsiteX46" fmla="*/ 23395 w 720816"/>
                      <a:gd name="connsiteY46" fmla="*/ 96 h 349876"/>
                      <a:gd name="connsiteX47" fmla="*/ 24339 w 720816"/>
                      <a:gd name="connsiteY47" fmla="*/ 96 h 349876"/>
                      <a:gd name="connsiteX48" fmla="*/ 24339 w 720816"/>
                      <a:gd name="connsiteY48" fmla="*/ 96 h 349876"/>
                      <a:gd name="connsiteX49" fmla="*/ 223540 w 720816"/>
                      <a:gd name="connsiteY49" fmla="*/ 60576 h 349876"/>
                      <a:gd name="connsiteX50" fmla="*/ 223540 w 720816"/>
                      <a:gd name="connsiteY50" fmla="*/ 60576 h 349876"/>
                      <a:gd name="connsiteX51" fmla="*/ 364332 w 720816"/>
                      <a:gd name="connsiteY51" fmla="*/ 89635 h 349876"/>
                      <a:gd name="connsiteX52" fmla="*/ 364332 w 720816"/>
                      <a:gd name="connsiteY52" fmla="*/ 89635 h 349876"/>
                      <a:gd name="connsiteX53" fmla="*/ 553072 w 720816"/>
                      <a:gd name="connsiteY53" fmla="*/ 176300 h 349876"/>
                      <a:gd name="connsiteX54" fmla="*/ 553072 w 720816"/>
                      <a:gd name="connsiteY54" fmla="*/ 176300 h 349876"/>
                      <a:gd name="connsiteX55" fmla="*/ 705415 w 720816"/>
                      <a:gd name="connsiteY55" fmla="*/ 236269 h 349876"/>
                      <a:gd name="connsiteX56" fmla="*/ 705415 w 720816"/>
                      <a:gd name="connsiteY56" fmla="*/ 236269 h 349876"/>
                      <a:gd name="connsiteX57" fmla="*/ 720308 w 720816"/>
                      <a:gd name="connsiteY57" fmla="*/ 242337 h 349876"/>
                      <a:gd name="connsiteX58" fmla="*/ 720816 w 720816"/>
                      <a:gd name="connsiteY58" fmla="*/ 242975 h 349876"/>
                      <a:gd name="connsiteX59" fmla="*/ 720816 w 720816"/>
                      <a:gd name="connsiteY59" fmla="*/ 242975 h 349876"/>
                      <a:gd name="connsiteX60" fmla="*/ 720453 w 720816"/>
                      <a:gd name="connsiteY60" fmla="*/ 243678 h 349876"/>
                      <a:gd name="connsiteX61" fmla="*/ 720453 w 720816"/>
                      <a:gd name="connsiteY61" fmla="*/ 243678 h 349876"/>
                      <a:gd name="connsiteX62" fmla="*/ 719799 w 720816"/>
                      <a:gd name="connsiteY62" fmla="*/ 244061 h 349876"/>
                      <a:gd name="connsiteX63" fmla="*/ 719799 w 720816"/>
                      <a:gd name="connsiteY63" fmla="*/ 244061 h 349876"/>
                      <a:gd name="connsiteX64" fmla="*/ 662044 w 720816"/>
                      <a:gd name="connsiteY64" fmla="*/ 280336 h 349876"/>
                      <a:gd name="connsiteX65" fmla="*/ 662044 w 720816"/>
                      <a:gd name="connsiteY65" fmla="*/ 280336 h 349876"/>
                      <a:gd name="connsiteX66" fmla="*/ 595498 w 720816"/>
                      <a:gd name="connsiteY66" fmla="*/ 310034 h 349876"/>
                      <a:gd name="connsiteX67" fmla="*/ 595498 w 720816"/>
                      <a:gd name="connsiteY67" fmla="*/ 310034 h 349876"/>
                      <a:gd name="connsiteX68" fmla="*/ 563315 w 720816"/>
                      <a:gd name="connsiteY68" fmla="*/ 331365 h 349876"/>
                      <a:gd name="connsiteX69" fmla="*/ 563315 w 720816"/>
                      <a:gd name="connsiteY69" fmla="*/ 331365 h 349876"/>
                      <a:gd name="connsiteX70" fmla="*/ 531350 w 720816"/>
                      <a:gd name="connsiteY70" fmla="*/ 349822 h 349876"/>
                      <a:gd name="connsiteX71" fmla="*/ 531350 w 720816"/>
                      <a:gd name="connsiteY71" fmla="*/ 349822 h 349876"/>
                      <a:gd name="connsiteX72" fmla="*/ 531277 w 720816"/>
                      <a:gd name="connsiteY72" fmla="*/ 349822 h 349876"/>
                      <a:gd name="connsiteX73" fmla="*/ 531277 w 720816"/>
                      <a:gd name="connsiteY73" fmla="*/ 349822 h 349876"/>
                      <a:gd name="connsiteX74" fmla="*/ 517983 w 720816"/>
                      <a:gd name="connsiteY74" fmla="*/ 346692 h 349876"/>
                      <a:gd name="connsiteX75" fmla="*/ 517983 w 720816"/>
                      <a:gd name="connsiteY75" fmla="*/ 346692 h 349876"/>
                      <a:gd name="connsiteX76" fmla="*/ 519000 w 720816"/>
                      <a:gd name="connsiteY76" fmla="*/ 345351 h 349876"/>
                      <a:gd name="connsiteX77" fmla="*/ 531350 w 720816"/>
                      <a:gd name="connsiteY77" fmla="*/ 348544 h 349876"/>
                      <a:gd name="connsiteX78" fmla="*/ 531350 w 720816"/>
                      <a:gd name="connsiteY78" fmla="*/ 348544 h 349876"/>
                      <a:gd name="connsiteX79" fmla="*/ 561644 w 720816"/>
                      <a:gd name="connsiteY79" fmla="*/ 331045 h 349876"/>
                      <a:gd name="connsiteX80" fmla="*/ 561644 w 720816"/>
                      <a:gd name="connsiteY80" fmla="*/ 331045 h 349876"/>
                      <a:gd name="connsiteX81" fmla="*/ 595426 w 720816"/>
                      <a:gd name="connsiteY81" fmla="*/ 308756 h 349876"/>
                      <a:gd name="connsiteX82" fmla="*/ 595426 w 720816"/>
                      <a:gd name="connsiteY82" fmla="*/ 308756 h 349876"/>
                      <a:gd name="connsiteX83" fmla="*/ 661608 w 720816"/>
                      <a:gd name="connsiteY83" fmla="*/ 279059 h 349876"/>
                      <a:gd name="connsiteX84" fmla="*/ 661608 w 720816"/>
                      <a:gd name="connsiteY84" fmla="*/ 279059 h 349876"/>
                      <a:gd name="connsiteX85" fmla="*/ 718055 w 720816"/>
                      <a:gd name="connsiteY85" fmla="*/ 243422 h 349876"/>
                      <a:gd name="connsiteX86" fmla="*/ 718055 w 720816"/>
                      <a:gd name="connsiteY86" fmla="*/ 243422 h 349876"/>
                      <a:gd name="connsiteX87" fmla="*/ 704616 w 720816"/>
                      <a:gd name="connsiteY87" fmla="*/ 237930 h 349876"/>
                      <a:gd name="connsiteX88" fmla="*/ 363533 w 720816"/>
                      <a:gd name="connsiteY88" fmla="*/ 91231 h 349876"/>
                      <a:gd name="connsiteX89" fmla="*/ 363533 w 720816"/>
                      <a:gd name="connsiteY89" fmla="*/ 91231 h 349876"/>
                      <a:gd name="connsiteX90" fmla="*/ 24703 w 720816"/>
                      <a:gd name="connsiteY90" fmla="*/ 2331 h 349876"/>
                      <a:gd name="connsiteX91" fmla="*/ 24703 w 720816"/>
                      <a:gd name="connsiteY91" fmla="*/ 2331 h 349876"/>
                      <a:gd name="connsiteX92" fmla="*/ 24703 w 720816"/>
                      <a:gd name="connsiteY92" fmla="*/ 2778 h 349876"/>
                      <a:gd name="connsiteX93" fmla="*/ 24703 w 720816"/>
                      <a:gd name="connsiteY93" fmla="*/ 2778 h 349876"/>
                      <a:gd name="connsiteX94" fmla="*/ 12570 w 720816"/>
                      <a:gd name="connsiteY94" fmla="*/ 20341 h 349876"/>
                      <a:gd name="connsiteX95" fmla="*/ 12570 w 720816"/>
                      <a:gd name="connsiteY95" fmla="*/ 20341 h 349876"/>
                      <a:gd name="connsiteX96" fmla="*/ 1746 w 720816"/>
                      <a:gd name="connsiteY96" fmla="*/ 30304 h 349876"/>
                      <a:gd name="connsiteX97" fmla="*/ 1746 w 720816"/>
                      <a:gd name="connsiteY97" fmla="*/ 30304 h 349876"/>
                      <a:gd name="connsiteX98" fmla="*/ 37198 w 720816"/>
                      <a:gd name="connsiteY98" fmla="*/ 83951 h 349876"/>
                      <a:gd name="connsiteX99" fmla="*/ 37198 w 720816"/>
                      <a:gd name="connsiteY99" fmla="*/ 83951 h 349876"/>
                      <a:gd name="connsiteX100" fmla="*/ 88270 w 720816"/>
                      <a:gd name="connsiteY100" fmla="*/ 141813 h 349876"/>
                      <a:gd name="connsiteX101" fmla="*/ 88270 w 720816"/>
                      <a:gd name="connsiteY101" fmla="*/ 141813 h 349876"/>
                      <a:gd name="connsiteX102" fmla="*/ 103017 w 720816"/>
                      <a:gd name="connsiteY102" fmla="*/ 164932 h 349876"/>
                      <a:gd name="connsiteX103" fmla="*/ 103017 w 720816"/>
                      <a:gd name="connsiteY103" fmla="*/ 164932 h 349876"/>
                      <a:gd name="connsiteX104" fmla="*/ 94009 w 720816"/>
                      <a:gd name="connsiteY104" fmla="*/ 183708 h 349876"/>
                      <a:gd name="connsiteX105" fmla="*/ 94009 w 720816"/>
                      <a:gd name="connsiteY105" fmla="*/ 183708 h 349876"/>
                      <a:gd name="connsiteX106" fmla="*/ 88052 w 720816"/>
                      <a:gd name="connsiteY106" fmla="*/ 192841 h 349876"/>
                      <a:gd name="connsiteX107" fmla="*/ 88052 w 720816"/>
                      <a:gd name="connsiteY107" fmla="*/ 192841 h 349876"/>
                      <a:gd name="connsiteX108" fmla="*/ 94445 w 720816"/>
                      <a:gd name="connsiteY108" fmla="*/ 194757 h 349876"/>
                      <a:gd name="connsiteX109" fmla="*/ 94445 w 720816"/>
                      <a:gd name="connsiteY109" fmla="*/ 194757 h 349876"/>
                      <a:gd name="connsiteX110" fmla="*/ 113333 w 720816"/>
                      <a:gd name="connsiteY110" fmla="*/ 195715 h 349876"/>
                      <a:gd name="connsiteX111" fmla="*/ 113333 w 720816"/>
                      <a:gd name="connsiteY111" fmla="*/ 195715 h 349876"/>
                      <a:gd name="connsiteX112" fmla="*/ 172323 w 720816"/>
                      <a:gd name="connsiteY112" fmla="*/ 224646 h 349876"/>
                      <a:gd name="connsiteX113" fmla="*/ 172323 w 720816"/>
                      <a:gd name="connsiteY113" fmla="*/ 224646 h 349876"/>
                      <a:gd name="connsiteX114" fmla="*/ 213370 w 720816"/>
                      <a:gd name="connsiteY114" fmla="*/ 250511 h 349876"/>
                      <a:gd name="connsiteX115" fmla="*/ 213370 w 720816"/>
                      <a:gd name="connsiteY115" fmla="*/ 250511 h 349876"/>
                      <a:gd name="connsiteX116" fmla="*/ 253253 w 720816"/>
                      <a:gd name="connsiteY116" fmla="*/ 247637 h 349876"/>
                      <a:gd name="connsiteX117" fmla="*/ 253253 w 720816"/>
                      <a:gd name="connsiteY117" fmla="*/ 247637 h 349876"/>
                      <a:gd name="connsiteX118" fmla="*/ 334183 w 720816"/>
                      <a:gd name="connsiteY118" fmla="*/ 196737 h 349876"/>
                      <a:gd name="connsiteX119" fmla="*/ 334183 w 720816"/>
                      <a:gd name="connsiteY119" fmla="*/ 196737 h 349876"/>
                      <a:gd name="connsiteX120" fmla="*/ 335346 w 720816"/>
                      <a:gd name="connsiteY120" fmla="*/ 196801 h 349876"/>
                      <a:gd name="connsiteX121" fmla="*/ 335346 w 720816"/>
                      <a:gd name="connsiteY121" fmla="*/ 196801 h 349876"/>
                      <a:gd name="connsiteX122" fmla="*/ 341230 w 720816"/>
                      <a:gd name="connsiteY122" fmla="*/ 211043 h 349876"/>
                      <a:gd name="connsiteX123" fmla="*/ 341230 w 720816"/>
                      <a:gd name="connsiteY123" fmla="*/ 211043 h 349876"/>
                      <a:gd name="connsiteX124" fmla="*/ 328517 w 720816"/>
                      <a:gd name="connsiteY124" fmla="*/ 311822 h 349876"/>
                      <a:gd name="connsiteX125" fmla="*/ 328517 w 720816"/>
                      <a:gd name="connsiteY125" fmla="*/ 311822 h 349876"/>
                      <a:gd name="connsiteX126" fmla="*/ 328807 w 720816"/>
                      <a:gd name="connsiteY126" fmla="*/ 318145 h 349876"/>
                      <a:gd name="connsiteX127" fmla="*/ 328807 w 720816"/>
                      <a:gd name="connsiteY127" fmla="*/ 318145 h 349876"/>
                      <a:gd name="connsiteX128" fmla="*/ 355396 w 720816"/>
                      <a:gd name="connsiteY128" fmla="*/ 346054 h 349876"/>
                      <a:gd name="connsiteX129" fmla="*/ 355396 w 720816"/>
                      <a:gd name="connsiteY129" fmla="*/ 346054 h 349876"/>
                      <a:gd name="connsiteX130" fmla="*/ 373486 w 720816"/>
                      <a:gd name="connsiteY130" fmla="*/ 341200 h 349876"/>
                      <a:gd name="connsiteX131" fmla="*/ 373486 w 720816"/>
                      <a:gd name="connsiteY131" fmla="*/ 341200 h 349876"/>
                      <a:gd name="connsiteX132" fmla="*/ 436617 w 720816"/>
                      <a:gd name="connsiteY132" fmla="*/ 332514 h 349876"/>
                      <a:gd name="connsiteX133" fmla="*/ 436617 w 720816"/>
                      <a:gd name="connsiteY133" fmla="*/ 332514 h 349876"/>
                      <a:gd name="connsiteX134" fmla="*/ 454053 w 720816"/>
                      <a:gd name="connsiteY134" fmla="*/ 331812 h 349876"/>
                      <a:gd name="connsiteX135" fmla="*/ 454053 w 720816"/>
                      <a:gd name="connsiteY135" fmla="*/ 331812 h 349876"/>
                      <a:gd name="connsiteX136" fmla="*/ 519000 w 720816"/>
                      <a:gd name="connsiteY136" fmla="*/ 345351 h 349876"/>
                      <a:gd name="connsiteX137" fmla="*/ 519000 w 720816"/>
                      <a:gd name="connsiteY137" fmla="*/ 345351 h 349876"/>
                      <a:gd name="connsiteX138" fmla="*/ 23395 w 720816"/>
                      <a:gd name="connsiteY138" fmla="*/ 1629 h 349876"/>
                      <a:gd name="connsiteX139" fmla="*/ 23831 w 720816"/>
                      <a:gd name="connsiteY139" fmla="*/ 926 h 349876"/>
                      <a:gd name="connsiteX140" fmla="*/ 23395 w 720816"/>
                      <a:gd name="connsiteY140" fmla="*/ 1629 h 349876"/>
                      <a:gd name="connsiteX141" fmla="*/ 23395 w 720816"/>
                      <a:gd name="connsiteY141" fmla="*/ 1629 h 3498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Lst>
                    <a:rect l="l" t="t" r="r" b="b"/>
                    <a:pathLst>
                      <a:path w="720816" h="349876">
                        <a:moveTo>
                          <a:pt x="517983" y="346692"/>
                        </a:moveTo>
                        <a:cubicBezTo>
                          <a:pt x="505124" y="339284"/>
                          <a:pt x="483330" y="333281"/>
                          <a:pt x="454053" y="333281"/>
                        </a:cubicBezTo>
                        <a:lnTo>
                          <a:pt x="454053" y="333281"/>
                        </a:lnTo>
                        <a:cubicBezTo>
                          <a:pt x="448531" y="333281"/>
                          <a:pt x="442792" y="333472"/>
                          <a:pt x="436762" y="333919"/>
                        </a:cubicBezTo>
                        <a:lnTo>
                          <a:pt x="436762" y="333919"/>
                        </a:lnTo>
                        <a:cubicBezTo>
                          <a:pt x="398332" y="336729"/>
                          <a:pt x="388742" y="333983"/>
                          <a:pt x="374503" y="342350"/>
                        </a:cubicBezTo>
                        <a:lnTo>
                          <a:pt x="374503" y="342350"/>
                        </a:lnTo>
                        <a:cubicBezTo>
                          <a:pt x="369272" y="345415"/>
                          <a:pt x="362371" y="347523"/>
                          <a:pt x="355469" y="347523"/>
                        </a:cubicBezTo>
                        <a:lnTo>
                          <a:pt x="355469" y="347523"/>
                        </a:lnTo>
                        <a:cubicBezTo>
                          <a:pt x="342393" y="347586"/>
                          <a:pt x="329171" y="339923"/>
                          <a:pt x="327064" y="318145"/>
                        </a:cubicBezTo>
                        <a:lnTo>
                          <a:pt x="327064" y="318145"/>
                        </a:lnTo>
                        <a:cubicBezTo>
                          <a:pt x="326846" y="316165"/>
                          <a:pt x="326773" y="313993"/>
                          <a:pt x="326773" y="311694"/>
                        </a:cubicBezTo>
                        <a:lnTo>
                          <a:pt x="326773" y="311694"/>
                        </a:lnTo>
                        <a:cubicBezTo>
                          <a:pt x="326773" y="284232"/>
                          <a:pt x="339487" y="234609"/>
                          <a:pt x="339487" y="210915"/>
                        </a:cubicBezTo>
                        <a:lnTo>
                          <a:pt x="339487" y="210915"/>
                        </a:lnTo>
                        <a:cubicBezTo>
                          <a:pt x="339559" y="202996"/>
                          <a:pt x="337816" y="198333"/>
                          <a:pt x="335128" y="198206"/>
                        </a:cubicBezTo>
                        <a:lnTo>
                          <a:pt x="335128" y="198206"/>
                        </a:lnTo>
                        <a:cubicBezTo>
                          <a:pt x="334910" y="198142"/>
                          <a:pt x="334619" y="198142"/>
                          <a:pt x="334256" y="198142"/>
                        </a:cubicBezTo>
                        <a:lnTo>
                          <a:pt x="334256" y="198142"/>
                        </a:lnTo>
                        <a:cubicBezTo>
                          <a:pt x="319218" y="197695"/>
                          <a:pt x="287616" y="246360"/>
                          <a:pt x="253471" y="249042"/>
                        </a:cubicBezTo>
                        <a:lnTo>
                          <a:pt x="253471" y="249042"/>
                        </a:lnTo>
                        <a:cubicBezTo>
                          <a:pt x="240322" y="250000"/>
                          <a:pt x="226301" y="251916"/>
                          <a:pt x="213442" y="251916"/>
                        </a:cubicBezTo>
                        <a:lnTo>
                          <a:pt x="213442" y="251916"/>
                        </a:lnTo>
                        <a:cubicBezTo>
                          <a:pt x="192955" y="251980"/>
                          <a:pt x="175157" y="246807"/>
                          <a:pt x="170653" y="224774"/>
                        </a:cubicBezTo>
                        <a:lnTo>
                          <a:pt x="170653" y="224774"/>
                        </a:lnTo>
                        <a:cubicBezTo>
                          <a:pt x="163388" y="190350"/>
                          <a:pt x="135781" y="199739"/>
                          <a:pt x="113188" y="197120"/>
                        </a:cubicBezTo>
                        <a:lnTo>
                          <a:pt x="113188" y="197120"/>
                        </a:lnTo>
                        <a:cubicBezTo>
                          <a:pt x="97932" y="195076"/>
                          <a:pt x="87325" y="198333"/>
                          <a:pt x="86308" y="192649"/>
                        </a:cubicBezTo>
                        <a:lnTo>
                          <a:pt x="86308" y="192649"/>
                        </a:lnTo>
                        <a:cubicBezTo>
                          <a:pt x="86381" y="190414"/>
                          <a:pt x="88415" y="187540"/>
                          <a:pt x="92629" y="182559"/>
                        </a:cubicBezTo>
                        <a:lnTo>
                          <a:pt x="92629" y="182559"/>
                        </a:lnTo>
                        <a:cubicBezTo>
                          <a:pt x="98586" y="175661"/>
                          <a:pt x="101274" y="169977"/>
                          <a:pt x="101274" y="164740"/>
                        </a:cubicBezTo>
                        <a:lnTo>
                          <a:pt x="101274" y="164740"/>
                        </a:lnTo>
                        <a:cubicBezTo>
                          <a:pt x="101274" y="157587"/>
                          <a:pt x="96261" y="150882"/>
                          <a:pt x="87035" y="142771"/>
                        </a:cubicBezTo>
                        <a:lnTo>
                          <a:pt x="87035" y="142771"/>
                        </a:lnTo>
                        <a:cubicBezTo>
                          <a:pt x="71052" y="128656"/>
                          <a:pt x="38433" y="107645"/>
                          <a:pt x="35455" y="83951"/>
                        </a:cubicBezTo>
                        <a:lnTo>
                          <a:pt x="35455" y="83951"/>
                        </a:lnTo>
                        <a:cubicBezTo>
                          <a:pt x="31168" y="47867"/>
                          <a:pt x="511" y="49464"/>
                          <a:pt x="2" y="30176"/>
                        </a:cubicBezTo>
                        <a:lnTo>
                          <a:pt x="2" y="30176"/>
                        </a:lnTo>
                        <a:cubicBezTo>
                          <a:pt x="-143" y="21044"/>
                          <a:pt x="6613" y="20022"/>
                          <a:pt x="12135" y="18681"/>
                        </a:cubicBezTo>
                        <a:lnTo>
                          <a:pt x="12135" y="18681"/>
                        </a:lnTo>
                        <a:cubicBezTo>
                          <a:pt x="17728" y="17084"/>
                          <a:pt x="22814" y="15232"/>
                          <a:pt x="22959" y="2650"/>
                        </a:cubicBezTo>
                        <a:lnTo>
                          <a:pt x="22959" y="2650"/>
                        </a:lnTo>
                        <a:cubicBezTo>
                          <a:pt x="22959" y="2076"/>
                          <a:pt x="22959" y="1437"/>
                          <a:pt x="22959" y="798"/>
                        </a:cubicBezTo>
                        <a:lnTo>
                          <a:pt x="22959" y="798"/>
                        </a:lnTo>
                        <a:cubicBezTo>
                          <a:pt x="22959" y="479"/>
                          <a:pt x="23104" y="224"/>
                          <a:pt x="23395" y="96"/>
                        </a:cubicBezTo>
                        <a:lnTo>
                          <a:pt x="23395" y="96"/>
                        </a:lnTo>
                        <a:cubicBezTo>
                          <a:pt x="23686" y="-32"/>
                          <a:pt x="24049" y="-32"/>
                          <a:pt x="24339" y="96"/>
                        </a:cubicBezTo>
                        <a:lnTo>
                          <a:pt x="24339" y="96"/>
                        </a:lnTo>
                        <a:cubicBezTo>
                          <a:pt x="63497" y="21107"/>
                          <a:pt x="148495" y="43524"/>
                          <a:pt x="223540" y="60576"/>
                        </a:cubicBezTo>
                        <a:lnTo>
                          <a:pt x="223540" y="60576"/>
                        </a:lnTo>
                        <a:cubicBezTo>
                          <a:pt x="298658" y="77692"/>
                          <a:pt x="363824" y="89443"/>
                          <a:pt x="364332" y="89635"/>
                        </a:cubicBezTo>
                        <a:lnTo>
                          <a:pt x="364332" y="89635"/>
                        </a:lnTo>
                        <a:cubicBezTo>
                          <a:pt x="388524" y="107389"/>
                          <a:pt x="473958" y="144176"/>
                          <a:pt x="553072" y="176300"/>
                        </a:cubicBezTo>
                        <a:lnTo>
                          <a:pt x="553072" y="176300"/>
                        </a:lnTo>
                        <a:cubicBezTo>
                          <a:pt x="632258" y="208552"/>
                          <a:pt x="705197" y="236206"/>
                          <a:pt x="705415" y="236269"/>
                        </a:cubicBezTo>
                        <a:lnTo>
                          <a:pt x="705415" y="236269"/>
                        </a:lnTo>
                        <a:lnTo>
                          <a:pt x="720308" y="242337"/>
                        </a:lnTo>
                        <a:cubicBezTo>
                          <a:pt x="720598" y="242464"/>
                          <a:pt x="720816" y="242720"/>
                          <a:pt x="720816" y="242975"/>
                        </a:cubicBezTo>
                        <a:lnTo>
                          <a:pt x="720816" y="242975"/>
                        </a:lnTo>
                        <a:cubicBezTo>
                          <a:pt x="720816" y="243231"/>
                          <a:pt x="720671" y="243550"/>
                          <a:pt x="720453" y="243678"/>
                        </a:cubicBezTo>
                        <a:lnTo>
                          <a:pt x="720453" y="243678"/>
                        </a:lnTo>
                        <a:cubicBezTo>
                          <a:pt x="720162" y="243869"/>
                          <a:pt x="719944" y="243933"/>
                          <a:pt x="719799" y="244061"/>
                        </a:cubicBezTo>
                        <a:lnTo>
                          <a:pt x="719799" y="244061"/>
                        </a:lnTo>
                        <a:cubicBezTo>
                          <a:pt x="702872" y="255046"/>
                          <a:pt x="685291" y="275930"/>
                          <a:pt x="662044" y="280336"/>
                        </a:cubicBezTo>
                        <a:lnTo>
                          <a:pt x="662044" y="280336"/>
                        </a:lnTo>
                        <a:cubicBezTo>
                          <a:pt x="639814" y="284424"/>
                          <a:pt x="620998" y="309970"/>
                          <a:pt x="595498" y="310034"/>
                        </a:cubicBezTo>
                        <a:lnTo>
                          <a:pt x="595498" y="310034"/>
                        </a:lnTo>
                        <a:cubicBezTo>
                          <a:pt x="570943" y="310161"/>
                          <a:pt x="570071" y="318336"/>
                          <a:pt x="563315" y="331365"/>
                        </a:cubicBezTo>
                        <a:lnTo>
                          <a:pt x="563315" y="331365"/>
                        </a:lnTo>
                        <a:cubicBezTo>
                          <a:pt x="558230" y="341264"/>
                          <a:pt x="544645" y="349758"/>
                          <a:pt x="531350" y="349822"/>
                        </a:cubicBezTo>
                        <a:lnTo>
                          <a:pt x="531350" y="349822"/>
                        </a:lnTo>
                        <a:cubicBezTo>
                          <a:pt x="531350" y="349822"/>
                          <a:pt x="531277" y="349822"/>
                          <a:pt x="531277" y="349822"/>
                        </a:cubicBezTo>
                        <a:lnTo>
                          <a:pt x="531277" y="349822"/>
                        </a:lnTo>
                        <a:cubicBezTo>
                          <a:pt x="526628" y="350141"/>
                          <a:pt x="522124" y="349055"/>
                          <a:pt x="517983" y="346692"/>
                        </a:cubicBezTo>
                        <a:lnTo>
                          <a:pt x="517983" y="346692"/>
                        </a:lnTo>
                        <a:close/>
                        <a:moveTo>
                          <a:pt x="519000" y="345351"/>
                        </a:moveTo>
                        <a:cubicBezTo>
                          <a:pt x="522778" y="347586"/>
                          <a:pt x="526991" y="348544"/>
                          <a:pt x="531350" y="348544"/>
                        </a:cubicBezTo>
                        <a:lnTo>
                          <a:pt x="531350" y="348544"/>
                        </a:lnTo>
                        <a:cubicBezTo>
                          <a:pt x="543846" y="348608"/>
                          <a:pt x="556995" y="340306"/>
                          <a:pt x="561644" y="331045"/>
                        </a:cubicBezTo>
                        <a:lnTo>
                          <a:pt x="561644" y="331045"/>
                        </a:lnTo>
                        <a:cubicBezTo>
                          <a:pt x="567965" y="318336"/>
                          <a:pt x="570289" y="308629"/>
                          <a:pt x="595426" y="308756"/>
                        </a:cubicBezTo>
                        <a:lnTo>
                          <a:pt x="595426" y="308756"/>
                        </a:lnTo>
                        <a:cubicBezTo>
                          <a:pt x="619617" y="308884"/>
                          <a:pt x="638288" y="283594"/>
                          <a:pt x="661608" y="279059"/>
                        </a:cubicBezTo>
                        <a:lnTo>
                          <a:pt x="661608" y="279059"/>
                        </a:lnTo>
                        <a:cubicBezTo>
                          <a:pt x="683693" y="274972"/>
                          <a:pt x="700983" y="254790"/>
                          <a:pt x="718055" y="243422"/>
                        </a:cubicBezTo>
                        <a:lnTo>
                          <a:pt x="718055" y="243422"/>
                        </a:lnTo>
                        <a:lnTo>
                          <a:pt x="704616" y="237930"/>
                        </a:lnTo>
                        <a:cubicBezTo>
                          <a:pt x="704543" y="237866"/>
                          <a:pt x="412353" y="127060"/>
                          <a:pt x="363533" y="91231"/>
                        </a:cubicBezTo>
                        <a:lnTo>
                          <a:pt x="363533" y="91231"/>
                        </a:lnTo>
                        <a:cubicBezTo>
                          <a:pt x="363460" y="91231"/>
                          <a:pt x="105487" y="44546"/>
                          <a:pt x="24703" y="2331"/>
                        </a:cubicBezTo>
                        <a:lnTo>
                          <a:pt x="24703" y="2331"/>
                        </a:lnTo>
                        <a:cubicBezTo>
                          <a:pt x="24703" y="2459"/>
                          <a:pt x="24703" y="2586"/>
                          <a:pt x="24703" y="2778"/>
                        </a:cubicBezTo>
                        <a:lnTo>
                          <a:pt x="24703" y="2778"/>
                        </a:lnTo>
                        <a:cubicBezTo>
                          <a:pt x="24848" y="15743"/>
                          <a:pt x="18455" y="18936"/>
                          <a:pt x="12570" y="20341"/>
                        </a:cubicBezTo>
                        <a:lnTo>
                          <a:pt x="12570" y="20341"/>
                        </a:lnTo>
                        <a:cubicBezTo>
                          <a:pt x="6613" y="22002"/>
                          <a:pt x="1891" y="22002"/>
                          <a:pt x="1746" y="30304"/>
                        </a:cubicBezTo>
                        <a:lnTo>
                          <a:pt x="1746" y="30304"/>
                        </a:lnTo>
                        <a:cubicBezTo>
                          <a:pt x="1237" y="47548"/>
                          <a:pt x="32476" y="46973"/>
                          <a:pt x="37198" y="83951"/>
                        </a:cubicBezTo>
                        <a:lnTo>
                          <a:pt x="37198" y="83951"/>
                        </a:lnTo>
                        <a:cubicBezTo>
                          <a:pt x="39886" y="106495"/>
                          <a:pt x="72069" y="127635"/>
                          <a:pt x="88270" y="141813"/>
                        </a:cubicBezTo>
                        <a:lnTo>
                          <a:pt x="88270" y="141813"/>
                        </a:lnTo>
                        <a:cubicBezTo>
                          <a:pt x="97569" y="150051"/>
                          <a:pt x="103017" y="157013"/>
                          <a:pt x="103017" y="164932"/>
                        </a:cubicBezTo>
                        <a:lnTo>
                          <a:pt x="103017" y="164932"/>
                        </a:lnTo>
                        <a:cubicBezTo>
                          <a:pt x="103017" y="170680"/>
                          <a:pt x="100111" y="176683"/>
                          <a:pt x="94009" y="183708"/>
                        </a:cubicBezTo>
                        <a:lnTo>
                          <a:pt x="94009" y="183708"/>
                        </a:lnTo>
                        <a:cubicBezTo>
                          <a:pt x="89795" y="188562"/>
                          <a:pt x="87979" y="191500"/>
                          <a:pt x="88052" y="192841"/>
                        </a:cubicBezTo>
                        <a:lnTo>
                          <a:pt x="88052" y="192841"/>
                        </a:lnTo>
                        <a:cubicBezTo>
                          <a:pt x="87979" y="194055"/>
                          <a:pt x="89723" y="194629"/>
                          <a:pt x="94445" y="194757"/>
                        </a:cubicBezTo>
                        <a:lnTo>
                          <a:pt x="94445" y="194757"/>
                        </a:lnTo>
                        <a:cubicBezTo>
                          <a:pt x="99022" y="194949"/>
                          <a:pt x="105560" y="194757"/>
                          <a:pt x="113333" y="195715"/>
                        </a:cubicBezTo>
                        <a:lnTo>
                          <a:pt x="113333" y="195715"/>
                        </a:lnTo>
                        <a:cubicBezTo>
                          <a:pt x="134764" y="198142"/>
                          <a:pt x="164913" y="188881"/>
                          <a:pt x="172323" y="224646"/>
                        </a:cubicBezTo>
                        <a:lnTo>
                          <a:pt x="172323" y="224646"/>
                        </a:lnTo>
                        <a:cubicBezTo>
                          <a:pt x="176828" y="245785"/>
                          <a:pt x="193028" y="250448"/>
                          <a:pt x="213370" y="250511"/>
                        </a:cubicBezTo>
                        <a:lnTo>
                          <a:pt x="213370" y="250511"/>
                        </a:lnTo>
                        <a:cubicBezTo>
                          <a:pt x="226010" y="250511"/>
                          <a:pt x="240031" y="248595"/>
                          <a:pt x="253253" y="247637"/>
                        </a:cubicBezTo>
                        <a:lnTo>
                          <a:pt x="253253" y="247637"/>
                        </a:lnTo>
                        <a:cubicBezTo>
                          <a:pt x="286163" y="245402"/>
                          <a:pt x="316820" y="197120"/>
                          <a:pt x="334183" y="196737"/>
                        </a:cubicBezTo>
                        <a:lnTo>
                          <a:pt x="334183" y="196737"/>
                        </a:lnTo>
                        <a:cubicBezTo>
                          <a:pt x="334547" y="196737"/>
                          <a:pt x="334982" y="196737"/>
                          <a:pt x="335346" y="196801"/>
                        </a:cubicBezTo>
                        <a:lnTo>
                          <a:pt x="335346" y="196801"/>
                        </a:lnTo>
                        <a:cubicBezTo>
                          <a:pt x="340068" y="197695"/>
                          <a:pt x="341157" y="203187"/>
                          <a:pt x="341230" y="211043"/>
                        </a:cubicBezTo>
                        <a:lnTo>
                          <a:pt x="341230" y="211043"/>
                        </a:lnTo>
                        <a:cubicBezTo>
                          <a:pt x="341230" y="235056"/>
                          <a:pt x="328444" y="284679"/>
                          <a:pt x="328517" y="311822"/>
                        </a:cubicBezTo>
                        <a:lnTo>
                          <a:pt x="328517" y="311822"/>
                        </a:lnTo>
                        <a:cubicBezTo>
                          <a:pt x="328517" y="314057"/>
                          <a:pt x="328589" y="316165"/>
                          <a:pt x="328807" y="318145"/>
                        </a:cubicBezTo>
                        <a:lnTo>
                          <a:pt x="328807" y="318145"/>
                        </a:lnTo>
                        <a:cubicBezTo>
                          <a:pt x="330987" y="339348"/>
                          <a:pt x="343119" y="345990"/>
                          <a:pt x="355396" y="346054"/>
                        </a:cubicBezTo>
                        <a:lnTo>
                          <a:pt x="355396" y="346054"/>
                        </a:lnTo>
                        <a:cubicBezTo>
                          <a:pt x="361935" y="346054"/>
                          <a:pt x="368473" y="344074"/>
                          <a:pt x="373486" y="341200"/>
                        </a:cubicBezTo>
                        <a:lnTo>
                          <a:pt x="373486" y="341200"/>
                        </a:lnTo>
                        <a:cubicBezTo>
                          <a:pt x="388524" y="332450"/>
                          <a:pt x="398477" y="335324"/>
                          <a:pt x="436617" y="332514"/>
                        </a:cubicBezTo>
                        <a:lnTo>
                          <a:pt x="436617" y="332514"/>
                        </a:lnTo>
                        <a:cubicBezTo>
                          <a:pt x="442719" y="332067"/>
                          <a:pt x="448531" y="331812"/>
                          <a:pt x="454053" y="331812"/>
                        </a:cubicBezTo>
                        <a:lnTo>
                          <a:pt x="454053" y="331812"/>
                        </a:lnTo>
                        <a:cubicBezTo>
                          <a:pt x="483620" y="331684"/>
                          <a:pt x="505778" y="337751"/>
                          <a:pt x="519000" y="345351"/>
                        </a:cubicBezTo>
                        <a:lnTo>
                          <a:pt x="519000" y="345351"/>
                        </a:lnTo>
                        <a:close/>
                        <a:moveTo>
                          <a:pt x="23395" y="1629"/>
                        </a:moveTo>
                        <a:lnTo>
                          <a:pt x="23831" y="926"/>
                        </a:lnTo>
                        <a:lnTo>
                          <a:pt x="23395" y="1629"/>
                        </a:lnTo>
                        <a:lnTo>
                          <a:pt x="23395" y="1629"/>
                        </a:lnTo>
                        <a:close/>
                      </a:path>
                    </a:pathLst>
                  </a:custGeom>
                  <a:solidFill>
                    <a:srgbClr val="DADADA"/>
                  </a:solidFill>
                  <a:ln w="7260" cap="flat">
                    <a:solidFill>
                      <a:srgbClr val="FFFFFF"/>
                    </a:solidFill>
                    <a:prstDash val="solid"/>
                    <a:miter/>
                  </a:ln>
                </xdr:spPr>
                <xdr:txBody>
                  <a:bodyPr rtlCol="0" anchor="ctr"/>
                  <a:lstStyle/>
                  <a:p>
                    <a:endParaRPr lang="pt-BR"/>
                  </a:p>
                </xdr:txBody>
              </xdr:sp>
            </xdr:grpSp>
          </xdr:grpSp>
          <xdr:sp macro="" textlink="">
            <xdr:nvSpPr>
              <xdr:cNvPr id="18" name="TextBox 17">
                <a:extLst>
                  <a:ext uri="{FF2B5EF4-FFF2-40B4-BE49-F238E27FC236}">
                    <a16:creationId xmlns:a16="http://schemas.microsoft.com/office/drawing/2014/main" id="{17E1B4CE-811D-34A0-C2B7-39FA0D5B9094}"/>
                  </a:ext>
                </a:extLst>
              </xdr:cNvPr>
              <xdr:cNvSpPr txBox="1"/>
            </xdr:nvSpPr>
            <xdr:spPr>
              <a:xfrm>
                <a:off x="12655002" y="8972741"/>
                <a:ext cx="29911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SP</a:t>
                </a:r>
              </a:p>
            </xdr:txBody>
          </xdr:sp>
          <xdr:sp macro="" textlink="">
            <xdr:nvSpPr>
              <xdr:cNvPr id="19" name="TextBox 18">
                <a:extLst>
                  <a:ext uri="{FF2B5EF4-FFF2-40B4-BE49-F238E27FC236}">
                    <a16:creationId xmlns:a16="http://schemas.microsoft.com/office/drawing/2014/main" id="{E24B0ADC-F3CA-A328-AEDF-19D1C8D4447A}"/>
                  </a:ext>
                </a:extLst>
              </xdr:cNvPr>
              <xdr:cNvSpPr txBox="1"/>
            </xdr:nvSpPr>
            <xdr:spPr>
              <a:xfrm>
                <a:off x="13101148" y="8637640"/>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MG</a:t>
                </a:r>
              </a:p>
            </xdr:txBody>
          </xdr:sp>
          <xdr:sp macro="" textlink="">
            <xdr:nvSpPr>
              <xdr:cNvPr id="20" name="TextBox 19">
                <a:extLst>
                  <a:ext uri="{FF2B5EF4-FFF2-40B4-BE49-F238E27FC236}">
                    <a16:creationId xmlns:a16="http://schemas.microsoft.com/office/drawing/2014/main" id="{C306642A-2DA1-C190-C768-419315B2C106}"/>
                  </a:ext>
                </a:extLst>
              </xdr:cNvPr>
              <xdr:cNvSpPr txBox="1"/>
            </xdr:nvSpPr>
            <xdr:spPr>
              <a:xfrm>
                <a:off x="13420785" y="9002969"/>
                <a:ext cx="341828" cy="253938"/>
              </a:xfrm>
              <a:prstGeom prst="rect">
                <a:avLst/>
              </a:prstGeom>
              <a:noFill/>
            </xdr:spPr>
            <xdr:txBody>
              <a:bodyPr wrap="none" rtlCol="0">
                <a:spAutoFit/>
              </a:bodyPr>
              <a:lstStyle/>
              <a:p>
                <a:pPr algn="l"/>
                <a:r>
                  <a:rPr lang="pt-BR" sz="1050" spc="0" baseline="0">
                    <a:ln/>
                    <a:solidFill>
                      <a:sysClr val="windowText" lastClr="000000"/>
                    </a:solidFill>
                    <a:latin typeface="Compasse-Regular"/>
                    <a:sym typeface="Compasse-Regular"/>
                    <a:rtl val="0"/>
                  </a:rPr>
                  <a:t>RJ</a:t>
                </a:r>
              </a:p>
            </xdr:txBody>
          </xdr:sp>
          <xdr:sp macro="" textlink="">
            <xdr:nvSpPr>
              <xdr:cNvPr id="21" name="TextBox 20">
                <a:extLst>
                  <a:ext uri="{FF2B5EF4-FFF2-40B4-BE49-F238E27FC236}">
                    <a16:creationId xmlns:a16="http://schemas.microsoft.com/office/drawing/2014/main" id="{A86A2B66-BE95-A94E-C7A8-2A630EE8D349}"/>
                  </a:ext>
                </a:extLst>
              </xdr:cNvPr>
              <xdr:cNvSpPr txBox="1"/>
            </xdr:nvSpPr>
            <xdr:spPr>
              <a:xfrm>
                <a:off x="13478918" y="8738324"/>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ES</a:t>
                </a:r>
              </a:p>
            </xdr:txBody>
          </xdr:sp>
          <xdr:sp macro="" textlink="">
            <xdr:nvSpPr>
              <xdr:cNvPr id="22" name="TextBox 21">
                <a:extLst>
                  <a:ext uri="{FF2B5EF4-FFF2-40B4-BE49-F238E27FC236}">
                    <a16:creationId xmlns:a16="http://schemas.microsoft.com/office/drawing/2014/main" id="{AC7B5872-A756-6268-B395-2EE98552EF22}"/>
                  </a:ext>
                </a:extLst>
              </xdr:cNvPr>
              <xdr:cNvSpPr txBox="1"/>
            </xdr:nvSpPr>
            <xdr:spPr>
              <a:xfrm>
                <a:off x="12371246" y="9183126"/>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PR</a:t>
                </a:r>
              </a:p>
            </xdr:txBody>
          </xdr:sp>
          <xdr:sp macro="" textlink="">
            <xdr:nvSpPr>
              <xdr:cNvPr id="23" name="TextBox 22">
                <a:extLst>
                  <a:ext uri="{FF2B5EF4-FFF2-40B4-BE49-F238E27FC236}">
                    <a16:creationId xmlns:a16="http://schemas.microsoft.com/office/drawing/2014/main" id="{B61F76F8-A190-C971-9579-121864A59540}"/>
                  </a:ext>
                </a:extLst>
              </xdr:cNvPr>
              <xdr:cNvSpPr txBox="1"/>
            </xdr:nvSpPr>
            <xdr:spPr>
              <a:xfrm>
                <a:off x="12058859" y="8801205"/>
                <a:ext cx="32091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MS</a:t>
                </a:r>
              </a:p>
            </xdr:txBody>
          </xdr:sp>
          <xdr:sp macro="" textlink="">
            <xdr:nvSpPr>
              <xdr:cNvPr id="24" name="TextBox 23">
                <a:extLst>
                  <a:ext uri="{FF2B5EF4-FFF2-40B4-BE49-F238E27FC236}">
                    <a16:creationId xmlns:a16="http://schemas.microsoft.com/office/drawing/2014/main" id="{A13C5829-7DB1-625B-A8EB-5753BFB0B4DA}"/>
                  </a:ext>
                </a:extLst>
              </xdr:cNvPr>
              <xdr:cNvSpPr txBox="1"/>
            </xdr:nvSpPr>
            <xdr:spPr>
              <a:xfrm>
                <a:off x="11980232" y="8144518"/>
                <a:ext cx="31364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MT</a:t>
                </a:r>
              </a:p>
            </xdr:txBody>
          </xdr:sp>
          <xdr:sp macro="" textlink="">
            <xdr:nvSpPr>
              <xdr:cNvPr id="25" name="TextBox 24">
                <a:extLst>
                  <a:ext uri="{FF2B5EF4-FFF2-40B4-BE49-F238E27FC236}">
                    <a16:creationId xmlns:a16="http://schemas.microsoft.com/office/drawing/2014/main" id="{359AA428-4274-0BFF-1AC2-FBFD6AF01FB6}"/>
                  </a:ext>
                </a:extLst>
              </xdr:cNvPr>
              <xdr:cNvSpPr txBox="1"/>
            </xdr:nvSpPr>
            <xdr:spPr>
              <a:xfrm>
                <a:off x="12555430" y="8440929"/>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GO</a:t>
                </a:r>
              </a:p>
            </xdr:txBody>
          </xdr:sp>
          <xdr:sp macro="" textlink="">
            <xdr:nvSpPr>
              <xdr:cNvPr id="26" name="TextBox 25">
                <a:extLst>
                  <a:ext uri="{FF2B5EF4-FFF2-40B4-BE49-F238E27FC236}">
                    <a16:creationId xmlns:a16="http://schemas.microsoft.com/office/drawing/2014/main" id="{87208F91-5305-EF6A-19FE-B11A35723BB2}"/>
                  </a:ext>
                </a:extLst>
              </xdr:cNvPr>
              <xdr:cNvSpPr txBox="1"/>
            </xdr:nvSpPr>
            <xdr:spPr>
              <a:xfrm>
                <a:off x="12685340" y="7904461"/>
                <a:ext cx="339388" cy="253916"/>
              </a:xfrm>
              <a:prstGeom prst="rect">
                <a:avLst/>
              </a:prstGeom>
              <a:noFill/>
            </xdr:spPr>
            <xdr:txBody>
              <a:bodyPr wrap="none" rtlCol="0">
                <a:spAutoFit/>
              </a:bodyPr>
              <a:lstStyle/>
              <a:p>
                <a:pPr algn="l"/>
                <a:r>
                  <a:rPr lang="pt-BR" sz="1050" spc="0" baseline="0">
                    <a:ln/>
                    <a:solidFill>
                      <a:schemeClr val="bg1"/>
                    </a:solidFill>
                    <a:latin typeface="Compasse-Regular"/>
                    <a:sym typeface="Compasse-Regular"/>
                    <a:rtl val="0"/>
                  </a:rPr>
                  <a:t>TO</a:t>
                </a:r>
              </a:p>
            </xdr:txBody>
          </xdr:sp>
          <xdr:sp macro="" textlink="">
            <xdr:nvSpPr>
              <xdr:cNvPr id="27" name="TextBox 26">
                <a:extLst>
                  <a:ext uri="{FF2B5EF4-FFF2-40B4-BE49-F238E27FC236}">
                    <a16:creationId xmlns:a16="http://schemas.microsoft.com/office/drawing/2014/main" id="{CE905A87-6332-8158-FA16-367E9DE2CA44}"/>
                  </a:ext>
                </a:extLst>
              </xdr:cNvPr>
              <xdr:cNvSpPr txBox="1"/>
            </xdr:nvSpPr>
            <xdr:spPr>
              <a:xfrm>
                <a:off x="13343451" y="8080282"/>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BA</a:t>
                </a:r>
              </a:p>
            </xdr:txBody>
          </xdr:sp>
          <xdr:sp macro="" textlink="">
            <xdr:nvSpPr>
              <xdr:cNvPr id="28" name="TextBox 27">
                <a:extLst>
                  <a:ext uri="{FF2B5EF4-FFF2-40B4-BE49-F238E27FC236}">
                    <a16:creationId xmlns:a16="http://schemas.microsoft.com/office/drawing/2014/main" id="{C0601E05-132E-7EF5-03BC-D6F6A9D982BE}"/>
                  </a:ext>
                </a:extLst>
              </xdr:cNvPr>
              <xdr:cNvSpPr txBox="1"/>
            </xdr:nvSpPr>
            <xdr:spPr>
              <a:xfrm>
                <a:off x="13801555" y="7928034"/>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SE</a:t>
                </a:r>
              </a:p>
            </xdr:txBody>
          </xdr:sp>
          <xdr:sp macro="" textlink="">
            <xdr:nvSpPr>
              <xdr:cNvPr id="29" name="TextBox 28">
                <a:extLst>
                  <a:ext uri="{FF2B5EF4-FFF2-40B4-BE49-F238E27FC236}">
                    <a16:creationId xmlns:a16="http://schemas.microsoft.com/office/drawing/2014/main" id="{FC1850E7-B19B-ADF7-7466-D6C373FC5F70}"/>
                  </a:ext>
                </a:extLst>
              </xdr:cNvPr>
              <xdr:cNvSpPr txBox="1"/>
            </xdr:nvSpPr>
            <xdr:spPr>
              <a:xfrm>
                <a:off x="13952271" y="7834688"/>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AL</a:t>
                </a:r>
              </a:p>
            </xdr:txBody>
          </xdr:sp>
          <xdr:sp macro="" textlink="">
            <xdr:nvSpPr>
              <xdr:cNvPr id="30" name="TextBox 29">
                <a:extLst>
                  <a:ext uri="{FF2B5EF4-FFF2-40B4-BE49-F238E27FC236}">
                    <a16:creationId xmlns:a16="http://schemas.microsoft.com/office/drawing/2014/main" id="{65577C31-8648-8B40-1943-8C10A9524A00}"/>
                  </a:ext>
                </a:extLst>
              </xdr:cNvPr>
              <xdr:cNvSpPr txBox="1"/>
            </xdr:nvSpPr>
            <xdr:spPr>
              <a:xfrm>
                <a:off x="13972474" y="7717361"/>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PE</a:t>
                </a:r>
              </a:p>
            </xdr:txBody>
          </xdr:sp>
          <xdr:sp macro="" textlink="">
            <xdr:nvSpPr>
              <xdr:cNvPr id="31" name="TextBox 30">
                <a:extLst>
                  <a:ext uri="{FF2B5EF4-FFF2-40B4-BE49-F238E27FC236}">
                    <a16:creationId xmlns:a16="http://schemas.microsoft.com/office/drawing/2014/main" id="{EC339A57-C21E-3616-6A7C-D67590208B57}"/>
                  </a:ext>
                </a:extLst>
              </xdr:cNvPr>
              <xdr:cNvSpPr txBox="1"/>
            </xdr:nvSpPr>
            <xdr:spPr>
              <a:xfrm>
                <a:off x="13963930" y="7603362"/>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PB</a:t>
                </a:r>
              </a:p>
            </xdr:txBody>
          </xdr:sp>
          <xdr:sp macro="" textlink="">
            <xdr:nvSpPr>
              <xdr:cNvPr id="32" name="TextBox 31">
                <a:extLst>
                  <a:ext uri="{FF2B5EF4-FFF2-40B4-BE49-F238E27FC236}">
                    <a16:creationId xmlns:a16="http://schemas.microsoft.com/office/drawing/2014/main" id="{FB6A1675-174A-CD98-00C0-FFB54BF87468}"/>
                  </a:ext>
                </a:extLst>
              </xdr:cNvPr>
              <xdr:cNvSpPr txBox="1"/>
            </xdr:nvSpPr>
            <xdr:spPr>
              <a:xfrm>
                <a:off x="13912648" y="7491068"/>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RN</a:t>
                </a:r>
              </a:p>
            </xdr:txBody>
          </xdr:sp>
          <xdr:sp macro="" textlink="">
            <xdr:nvSpPr>
              <xdr:cNvPr id="33" name="TextBox 32">
                <a:extLst>
                  <a:ext uri="{FF2B5EF4-FFF2-40B4-BE49-F238E27FC236}">
                    <a16:creationId xmlns:a16="http://schemas.microsoft.com/office/drawing/2014/main" id="{78BA0007-5DF4-CBDD-303F-3DF6D54094FE}"/>
                  </a:ext>
                </a:extLst>
              </xdr:cNvPr>
              <xdr:cNvSpPr txBox="1"/>
            </xdr:nvSpPr>
            <xdr:spPr>
              <a:xfrm>
                <a:off x="13574188" y="7417431"/>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CE</a:t>
                </a:r>
              </a:p>
            </xdr:txBody>
          </xdr:sp>
          <xdr:sp macro="" textlink="">
            <xdr:nvSpPr>
              <xdr:cNvPr id="35" name="TextBox 34">
                <a:extLst>
                  <a:ext uri="{FF2B5EF4-FFF2-40B4-BE49-F238E27FC236}">
                    <a16:creationId xmlns:a16="http://schemas.microsoft.com/office/drawing/2014/main" id="{1392176F-3514-3B96-EE05-36E070B0F5D7}"/>
                  </a:ext>
                </a:extLst>
              </xdr:cNvPr>
              <xdr:cNvSpPr txBox="1"/>
            </xdr:nvSpPr>
            <xdr:spPr>
              <a:xfrm>
                <a:off x="13256251" y="7671391"/>
                <a:ext cx="270057"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PI</a:t>
                </a:r>
              </a:p>
            </xdr:txBody>
          </xdr:sp>
          <xdr:sp macro="" textlink="">
            <xdr:nvSpPr>
              <xdr:cNvPr id="36" name="TextBox 35">
                <a:extLst>
                  <a:ext uri="{FF2B5EF4-FFF2-40B4-BE49-F238E27FC236}">
                    <a16:creationId xmlns:a16="http://schemas.microsoft.com/office/drawing/2014/main" id="{1440E61C-F15D-1FD6-1EDB-92009A0D258F}"/>
                  </a:ext>
                </a:extLst>
              </xdr:cNvPr>
              <xdr:cNvSpPr txBox="1"/>
            </xdr:nvSpPr>
            <xdr:spPr>
              <a:xfrm>
                <a:off x="13035743" y="7424718"/>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MA</a:t>
                </a:r>
              </a:p>
            </xdr:txBody>
          </xdr:sp>
          <xdr:sp macro="" textlink="">
            <xdr:nvSpPr>
              <xdr:cNvPr id="37" name="TextBox 36">
                <a:extLst>
                  <a:ext uri="{FF2B5EF4-FFF2-40B4-BE49-F238E27FC236}">
                    <a16:creationId xmlns:a16="http://schemas.microsoft.com/office/drawing/2014/main" id="{E7E0B82C-AFE1-BAED-4F2A-DE9569A7923E}"/>
                  </a:ext>
                </a:extLst>
              </xdr:cNvPr>
              <xdr:cNvSpPr txBox="1"/>
            </xdr:nvSpPr>
            <xdr:spPr>
              <a:xfrm>
                <a:off x="12211827" y="7351088"/>
                <a:ext cx="29911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PA</a:t>
                </a:r>
              </a:p>
            </xdr:txBody>
          </xdr:sp>
          <xdr:sp macro="" textlink="">
            <xdr:nvSpPr>
              <xdr:cNvPr id="39" name="TextBox 38">
                <a:extLst>
                  <a:ext uri="{FF2B5EF4-FFF2-40B4-BE49-F238E27FC236}">
                    <a16:creationId xmlns:a16="http://schemas.microsoft.com/office/drawing/2014/main" id="{AF3C83CB-9F17-F468-36A5-FA4B97F928D9}"/>
                  </a:ext>
                </a:extLst>
              </xdr:cNvPr>
              <xdr:cNvSpPr txBox="1"/>
            </xdr:nvSpPr>
            <xdr:spPr>
              <a:xfrm>
                <a:off x="11138590" y="7351088"/>
                <a:ext cx="32817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AM</a:t>
                </a:r>
              </a:p>
            </xdr:txBody>
          </xdr:sp>
          <xdr:sp macro="" textlink="">
            <xdr:nvSpPr>
              <xdr:cNvPr id="41" name="TextBox 40">
                <a:extLst>
                  <a:ext uri="{FF2B5EF4-FFF2-40B4-BE49-F238E27FC236}">
                    <a16:creationId xmlns:a16="http://schemas.microsoft.com/office/drawing/2014/main" id="{4BFEEE41-4CD3-5E86-40F1-B4A4C74713CE}"/>
                  </a:ext>
                </a:extLst>
              </xdr:cNvPr>
              <xdr:cNvSpPr txBox="1"/>
            </xdr:nvSpPr>
            <xdr:spPr>
              <a:xfrm>
                <a:off x="11412088" y="6807538"/>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RR</a:t>
                </a:r>
              </a:p>
            </xdr:txBody>
          </xdr:sp>
          <xdr:sp macro="" textlink="">
            <xdr:nvSpPr>
              <xdr:cNvPr id="47" name="TextBox 46">
                <a:extLst>
                  <a:ext uri="{FF2B5EF4-FFF2-40B4-BE49-F238E27FC236}">
                    <a16:creationId xmlns:a16="http://schemas.microsoft.com/office/drawing/2014/main" id="{D8D6AF8A-1A7E-5774-D559-790758C2515F}"/>
                  </a:ext>
                </a:extLst>
              </xdr:cNvPr>
              <xdr:cNvSpPr txBox="1"/>
            </xdr:nvSpPr>
            <xdr:spPr>
              <a:xfrm>
                <a:off x="12358532" y="6864641"/>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AP</a:t>
                </a:r>
              </a:p>
            </xdr:txBody>
          </xdr:sp>
          <xdr:sp macro="" textlink="">
            <xdr:nvSpPr>
              <xdr:cNvPr id="48" name="TextBox 47">
                <a:extLst>
                  <a:ext uri="{FF2B5EF4-FFF2-40B4-BE49-F238E27FC236}">
                    <a16:creationId xmlns:a16="http://schemas.microsoft.com/office/drawing/2014/main" id="{1C9C29CD-A274-4D28-1022-18BE4BA82028}"/>
                  </a:ext>
                </a:extLst>
              </xdr:cNvPr>
              <xdr:cNvSpPr txBox="1"/>
            </xdr:nvSpPr>
            <xdr:spPr>
              <a:xfrm>
                <a:off x="11237188" y="7940334"/>
                <a:ext cx="313646"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RO</a:t>
                </a:r>
              </a:p>
            </xdr:txBody>
          </xdr:sp>
          <xdr:sp macro="" textlink="">
            <xdr:nvSpPr>
              <xdr:cNvPr id="49" name="TextBox 48">
                <a:extLst>
                  <a:ext uri="{FF2B5EF4-FFF2-40B4-BE49-F238E27FC236}">
                    <a16:creationId xmlns:a16="http://schemas.microsoft.com/office/drawing/2014/main" id="{D02C8273-77D9-44AA-E63E-B13093650496}"/>
                  </a:ext>
                </a:extLst>
              </xdr:cNvPr>
              <xdr:cNvSpPr txBox="1"/>
            </xdr:nvSpPr>
            <xdr:spPr>
              <a:xfrm>
                <a:off x="10515833" y="7767234"/>
                <a:ext cx="306381" cy="200010"/>
              </a:xfrm>
              <a:prstGeom prst="rect">
                <a:avLst/>
              </a:prstGeom>
              <a:noFill/>
            </xdr:spPr>
            <xdr:txBody>
              <a:bodyPr wrap="none" rtlCol="0">
                <a:spAutoFit/>
              </a:bodyPr>
              <a:lstStyle/>
              <a:p>
                <a:pPr algn="l"/>
                <a:r>
                  <a:rPr lang="pt-BR" sz="1050" spc="0" baseline="0">
                    <a:ln/>
                    <a:solidFill>
                      <a:srgbClr val="000000"/>
                    </a:solidFill>
                    <a:latin typeface="Compasse-Regular"/>
                    <a:sym typeface="Compasse-Regular"/>
                    <a:rtl val="0"/>
                  </a:rPr>
                  <a:t>AC</a:t>
                </a:r>
              </a:p>
            </xdr:txBody>
          </xdr:sp>
          <xdr:sp macro="" textlink="">
            <xdr:nvSpPr>
              <xdr:cNvPr id="50" name="TextBox 49">
                <a:extLst>
                  <a:ext uri="{FF2B5EF4-FFF2-40B4-BE49-F238E27FC236}">
                    <a16:creationId xmlns:a16="http://schemas.microsoft.com/office/drawing/2014/main" id="{19901667-EB63-4BC5-6C6A-64A05312CCB3}"/>
                  </a:ext>
                </a:extLst>
              </xdr:cNvPr>
              <xdr:cNvSpPr txBox="1"/>
            </xdr:nvSpPr>
            <xdr:spPr>
              <a:xfrm>
                <a:off x="12528107" y="9425156"/>
                <a:ext cx="299116" cy="200010"/>
              </a:xfrm>
              <a:prstGeom prst="rect">
                <a:avLst/>
              </a:prstGeom>
              <a:noFill/>
            </xdr:spPr>
            <xdr:txBody>
              <a:bodyPr wrap="none" rtlCol="0">
                <a:spAutoFit/>
              </a:bodyPr>
              <a:lstStyle/>
              <a:p>
                <a:pPr algn="l"/>
                <a:r>
                  <a:rPr lang="pt-BR" sz="1050" spc="0" baseline="0">
                    <a:ln/>
                    <a:solidFill>
                      <a:srgbClr val="FFFFFF"/>
                    </a:solidFill>
                    <a:latin typeface="Compasse-Regular"/>
                    <a:sym typeface="Compasse-Regular"/>
                    <a:rtl val="0"/>
                  </a:rPr>
                  <a:t>SC</a:t>
                </a:r>
              </a:p>
            </xdr:txBody>
          </xdr:sp>
          <xdr:sp macro="" textlink="">
            <xdr:nvSpPr>
              <xdr:cNvPr id="51" name="TextBox 50">
                <a:extLst>
                  <a:ext uri="{FF2B5EF4-FFF2-40B4-BE49-F238E27FC236}">
                    <a16:creationId xmlns:a16="http://schemas.microsoft.com/office/drawing/2014/main" id="{C5550354-D509-BBD0-4551-B66F5550C711}"/>
                  </a:ext>
                </a:extLst>
              </xdr:cNvPr>
              <xdr:cNvSpPr txBox="1"/>
            </xdr:nvSpPr>
            <xdr:spPr>
              <a:xfrm>
                <a:off x="12240457" y="9629525"/>
                <a:ext cx="344874" cy="251656"/>
              </a:xfrm>
              <a:prstGeom prst="rect">
                <a:avLst/>
              </a:prstGeom>
              <a:noFill/>
            </xdr:spPr>
            <xdr:txBody>
              <a:bodyPr wrap="none" rtlCol="0">
                <a:spAutoFit/>
              </a:bodyPr>
              <a:lstStyle/>
              <a:p>
                <a:pPr algn="l"/>
                <a:r>
                  <a:rPr lang="pt-BR" sz="1050" spc="0" baseline="0">
                    <a:ln/>
                    <a:solidFill>
                      <a:sysClr val="windowText" lastClr="000000"/>
                    </a:solidFill>
                    <a:latin typeface="Compasse-Regular"/>
                    <a:sym typeface="Compasse-Regular"/>
                    <a:rtl val="0"/>
                  </a:rPr>
                  <a:t>RS</a:t>
                </a:r>
              </a:p>
            </xdr:txBody>
          </xdr:sp>
        </xdr:grpSp>
        <xdr:sp macro="" textlink="">
          <xdr:nvSpPr>
            <xdr:cNvPr id="11" name="TextBox 10">
              <a:extLst>
                <a:ext uri="{FF2B5EF4-FFF2-40B4-BE49-F238E27FC236}">
                  <a16:creationId xmlns:a16="http://schemas.microsoft.com/office/drawing/2014/main" id="{AA59EC7C-B283-C792-9375-B5D514FE0DFF}"/>
                </a:ext>
              </a:extLst>
            </xdr:cNvPr>
            <xdr:cNvSpPr txBox="1"/>
          </xdr:nvSpPr>
          <xdr:spPr>
            <a:xfrm>
              <a:off x="12884825" y="9336543"/>
              <a:ext cx="1473596"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0A4263"/>
                  </a:solidFill>
                  <a:latin typeface="Compasse" panose="020B0606020203040204" pitchFamily="34" charset="0"/>
                </a:rPr>
                <a:t>São Paulo - 89%</a:t>
              </a:r>
            </a:p>
          </xdr:txBody>
        </xdr:sp>
        <xdr:sp macro="" textlink="">
          <xdr:nvSpPr>
            <xdr:cNvPr id="12" name="TextBox 11">
              <a:extLst>
                <a:ext uri="{FF2B5EF4-FFF2-40B4-BE49-F238E27FC236}">
                  <a16:creationId xmlns:a16="http://schemas.microsoft.com/office/drawing/2014/main" id="{93D36F89-B07F-A484-5C50-86A5846BD041}"/>
                </a:ext>
              </a:extLst>
            </xdr:cNvPr>
            <xdr:cNvSpPr txBox="1"/>
          </xdr:nvSpPr>
          <xdr:spPr>
            <a:xfrm>
              <a:off x="13584303" y="9068914"/>
              <a:ext cx="1483208"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7030A0"/>
                  </a:solidFill>
                  <a:latin typeface="Compasse" panose="020B0606020203040204" pitchFamily="34" charset="0"/>
                </a:rPr>
                <a:t>Rio de Janeiro - 1%</a:t>
              </a:r>
            </a:p>
          </xdr:txBody>
        </xdr:sp>
        <xdr:sp macro="" textlink="">
          <xdr:nvSpPr>
            <xdr:cNvPr id="13" name="TextBox 12">
              <a:extLst>
                <a:ext uri="{FF2B5EF4-FFF2-40B4-BE49-F238E27FC236}">
                  <a16:creationId xmlns:a16="http://schemas.microsoft.com/office/drawing/2014/main" id="{972699EB-59C6-758A-A83B-571A0E33DDB2}"/>
                </a:ext>
              </a:extLst>
            </xdr:cNvPr>
            <xdr:cNvSpPr txBox="1"/>
          </xdr:nvSpPr>
          <xdr:spPr>
            <a:xfrm>
              <a:off x="12707673" y="9623914"/>
              <a:ext cx="1718021"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92D050"/>
                  </a:solidFill>
                  <a:latin typeface="Compasse" panose="020B0606020203040204" pitchFamily="34" charset="0"/>
                </a:rPr>
                <a:t>Santa Catarina</a:t>
              </a:r>
              <a:r>
                <a:rPr lang="pt-BR" sz="1200" baseline="0">
                  <a:solidFill>
                    <a:srgbClr val="92D050"/>
                  </a:solidFill>
                  <a:latin typeface="Compasse" panose="020B0606020203040204" pitchFamily="34" charset="0"/>
                </a:rPr>
                <a:t> - 3%</a:t>
              </a:r>
              <a:endParaRPr lang="pt-BR" sz="1200">
                <a:solidFill>
                  <a:srgbClr val="92D050"/>
                </a:solidFill>
                <a:latin typeface="Compasse" panose="020B0606020203040204" pitchFamily="34" charset="0"/>
              </a:endParaRPr>
            </a:p>
          </xdr:txBody>
        </xdr:sp>
        <xdr:sp macro="" textlink="">
          <xdr:nvSpPr>
            <xdr:cNvPr id="15" name="TextBox 14">
              <a:extLst>
                <a:ext uri="{FF2B5EF4-FFF2-40B4-BE49-F238E27FC236}">
                  <a16:creationId xmlns:a16="http://schemas.microsoft.com/office/drawing/2014/main" id="{D7E06BE2-C360-1E96-575A-DED6AB81BB3A}"/>
                </a:ext>
              </a:extLst>
            </xdr:cNvPr>
            <xdr:cNvSpPr txBox="1"/>
          </xdr:nvSpPr>
          <xdr:spPr>
            <a:xfrm>
              <a:off x="10203199" y="8584112"/>
              <a:ext cx="1475199"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00A0D7"/>
                  </a:solidFill>
                  <a:latin typeface="Compasse" panose="020B0606020203040204" pitchFamily="34" charset="0"/>
                </a:rPr>
                <a:t>Mato Grosso - 1%</a:t>
              </a:r>
            </a:p>
          </xdr:txBody>
        </xdr:sp>
        <xdr:sp macro="" textlink="">
          <xdr:nvSpPr>
            <xdr:cNvPr id="16" name="TextBox 15">
              <a:extLst>
                <a:ext uri="{FF2B5EF4-FFF2-40B4-BE49-F238E27FC236}">
                  <a16:creationId xmlns:a16="http://schemas.microsoft.com/office/drawing/2014/main" id="{B20246B2-EFA2-8A1F-FD97-69A2B5D490E3}"/>
                </a:ext>
              </a:extLst>
            </xdr:cNvPr>
            <xdr:cNvSpPr txBox="1"/>
          </xdr:nvSpPr>
          <xdr:spPr>
            <a:xfrm>
              <a:off x="11254857" y="5641825"/>
              <a:ext cx="2730160" cy="867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rgbClr val="0A4263"/>
                  </a:solidFill>
                  <a:latin typeface="Compasse" panose="020B0606020203040204" pitchFamily="34" charset="0"/>
                  <a:ea typeface="Cambria" panose="02040503050406030204" pitchFamily="18" charset="0"/>
                </a:rPr>
                <a:t>Diversificação por Estado</a:t>
              </a:r>
              <a:br>
                <a:rPr lang="pt-BR" sz="1400" b="1">
                  <a:solidFill>
                    <a:srgbClr val="0A4263"/>
                  </a:solidFill>
                  <a:latin typeface="Compasse" panose="020B0606020203040204" pitchFamily="34" charset="0"/>
                  <a:ea typeface="Cambria" panose="02040503050406030204" pitchFamily="18" charset="0"/>
                </a:rPr>
              </a:br>
              <a:r>
                <a:rPr lang="pt-BR" sz="1400" b="1">
                  <a:solidFill>
                    <a:srgbClr val="0A4263"/>
                  </a:solidFill>
                  <a:latin typeface="Compasse" panose="020B0606020203040204" pitchFamily="34" charset="0"/>
                  <a:ea typeface="Cambria" panose="02040503050406030204" pitchFamily="18" charset="0"/>
                </a:rPr>
                <a:t>(% da Carteira)</a:t>
              </a:r>
            </a:p>
          </xdr:txBody>
        </xdr:sp>
      </xdr:grpSp>
      <xdr:sp macro="" textlink="">
        <xdr:nvSpPr>
          <xdr:cNvPr id="7" name="TextBox 6">
            <a:extLst>
              <a:ext uri="{FF2B5EF4-FFF2-40B4-BE49-F238E27FC236}">
                <a16:creationId xmlns:a16="http://schemas.microsoft.com/office/drawing/2014/main" id="{8570C725-FC4D-3D7A-9770-8FADEA987A0D}"/>
              </a:ext>
            </a:extLst>
          </xdr:cNvPr>
          <xdr:cNvSpPr txBox="1"/>
        </xdr:nvSpPr>
        <xdr:spPr>
          <a:xfrm>
            <a:off x="13889374" y="6960213"/>
            <a:ext cx="1483208" cy="383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a:solidFill>
                  <a:srgbClr val="F98909"/>
                </a:solidFill>
                <a:latin typeface="Compasse" panose="020B0606020203040204" pitchFamily="34" charset="0"/>
              </a:rPr>
              <a:t>Tocantins</a:t>
            </a:r>
            <a:r>
              <a:rPr lang="pt-BR" sz="1200" baseline="0">
                <a:solidFill>
                  <a:srgbClr val="F98909"/>
                </a:solidFill>
                <a:latin typeface="Compasse" panose="020B0606020203040204" pitchFamily="34" charset="0"/>
              </a:rPr>
              <a:t> </a:t>
            </a:r>
            <a:r>
              <a:rPr lang="pt-BR" sz="1200">
                <a:solidFill>
                  <a:srgbClr val="F98909"/>
                </a:solidFill>
                <a:latin typeface="Compasse" panose="020B0606020203040204" pitchFamily="34" charset="0"/>
              </a:rPr>
              <a:t>-6%</a:t>
            </a:r>
          </a:p>
        </xdr:txBody>
      </xdr:sp>
    </xdr:grpSp>
    <xdr:clientData/>
  </xdr:twoCellAnchor>
  <xdr:twoCellAnchor editAs="oneCell">
    <xdr:from>
      <xdr:col>1</xdr:col>
      <xdr:colOff>974150</xdr:colOff>
      <xdr:row>33</xdr:row>
      <xdr:rowOff>80104</xdr:rowOff>
    </xdr:from>
    <xdr:to>
      <xdr:col>2</xdr:col>
      <xdr:colOff>1355911</xdr:colOff>
      <xdr:row>61</xdr:row>
      <xdr:rowOff>148030</xdr:rowOff>
    </xdr:to>
    <xdr:pic>
      <xdr:nvPicPr>
        <xdr:cNvPr id="9" name="Picture 8">
          <a:extLst>
            <a:ext uri="{FF2B5EF4-FFF2-40B4-BE49-F238E27FC236}">
              <a16:creationId xmlns:a16="http://schemas.microsoft.com/office/drawing/2014/main" id="{85C73C2F-501A-0EAF-935F-CBDD8F1E1A2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086209" y="7139810"/>
          <a:ext cx="3541820" cy="54355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3" name="Picture 1">
          <a:extLst>
            <a:ext uri="{FF2B5EF4-FFF2-40B4-BE49-F238E27FC236}">
              <a16:creationId xmlns:a16="http://schemas.microsoft.com/office/drawing/2014/main" id="{16BDB851-F45A-4B81-8233-CF4A40BC536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103181</xdr:colOff>
      <xdr:row>4</xdr:row>
      <xdr:rowOff>114300</xdr:rowOff>
    </xdr:to>
    <xdr:pic>
      <xdr:nvPicPr>
        <xdr:cNvPr id="2" name="Picture 1">
          <a:extLst>
            <a:ext uri="{FF2B5EF4-FFF2-40B4-BE49-F238E27FC236}">
              <a16:creationId xmlns:a16="http://schemas.microsoft.com/office/drawing/2014/main" id="{9E2625D0-986C-4155-B768-88235B91EA4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3</xdr:col>
      <xdr:colOff>503231</xdr:colOff>
      <xdr:row>5</xdr:row>
      <xdr:rowOff>95250</xdr:rowOff>
    </xdr:to>
    <xdr:pic>
      <xdr:nvPicPr>
        <xdr:cNvPr id="2" name="Picture 1">
          <a:extLst>
            <a:ext uri="{FF2B5EF4-FFF2-40B4-BE49-F238E27FC236}">
              <a16:creationId xmlns:a16="http://schemas.microsoft.com/office/drawing/2014/main" id="{12653354-BD4F-4C3A-BFCF-50DCC2C20D9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04775"/>
          <a:ext cx="1931981" cy="771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144643</xdr:colOff>
      <xdr:row>4</xdr:row>
      <xdr:rowOff>114300</xdr:rowOff>
    </xdr:to>
    <xdr:pic>
      <xdr:nvPicPr>
        <xdr:cNvPr id="2" name="Picture 1">
          <a:extLst>
            <a:ext uri="{FF2B5EF4-FFF2-40B4-BE49-F238E27FC236}">
              <a16:creationId xmlns:a16="http://schemas.microsoft.com/office/drawing/2014/main" id="{F7E3DF7C-7F39-4409-81F7-55BE7490D4F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3" name="Picture 2">
          <a:extLst>
            <a:ext uri="{FF2B5EF4-FFF2-40B4-BE49-F238E27FC236}">
              <a16:creationId xmlns:a16="http://schemas.microsoft.com/office/drawing/2014/main" id="{1E2B3FA3-3E1B-4480-8C50-EEBC2D75900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144643</xdr:colOff>
      <xdr:row>4</xdr:row>
      <xdr:rowOff>114300</xdr:rowOff>
    </xdr:to>
    <xdr:pic>
      <xdr:nvPicPr>
        <xdr:cNvPr id="2" name="Picture 1">
          <a:extLst>
            <a:ext uri="{FF2B5EF4-FFF2-40B4-BE49-F238E27FC236}">
              <a16:creationId xmlns:a16="http://schemas.microsoft.com/office/drawing/2014/main" id="{3BB01B61-5349-4506-A03A-C5DDE7397A7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3" name="Picture 2">
          <a:extLst>
            <a:ext uri="{FF2B5EF4-FFF2-40B4-BE49-F238E27FC236}">
              <a16:creationId xmlns:a16="http://schemas.microsoft.com/office/drawing/2014/main" id="{D3E10289-FD32-4D09-BE66-E8CCC3960A2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twoCellAnchor editAs="oneCell">
    <xdr:from>
      <xdr:col>1</xdr:col>
      <xdr:colOff>0</xdr:colOff>
      <xdr:row>1</xdr:row>
      <xdr:rowOff>0</xdr:rowOff>
    </xdr:from>
    <xdr:to>
      <xdr:col>3</xdr:col>
      <xdr:colOff>144643</xdr:colOff>
      <xdr:row>4</xdr:row>
      <xdr:rowOff>114300</xdr:rowOff>
    </xdr:to>
    <xdr:pic>
      <xdr:nvPicPr>
        <xdr:cNvPr id="4" name="Picture 3">
          <a:extLst>
            <a:ext uri="{FF2B5EF4-FFF2-40B4-BE49-F238E27FC236}">
              <a16:creationId xmlns:a16="http://schemas.microsoft.com/office/drawing/2014/main" id="{C5F2F50D-EB11-4311-B206-7F416B8AE45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5343" cy="771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64</xdr:row>
      <xdr:rowOff>43181</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10363799"/>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Custo de ocupação: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custo que engloba aluguel, condomínio e demais encargos de ocupação de um lojista</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SSS (Vendas mesmas lojas):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são as vendas em lojas que já estavam operando nos períodos comparados, desconsidera entradas e saídas de lojas. </a:t>
          </a:r>
        </a:p>
        <a:p>
          <a:pPr algn="just">
            <a:spcAft>
              <a:spcPts val="800"/>
            </a:spcAft>
          </a:pPr>
          <a:r>
            <a:rPr lang="pt-BR" sz="1200" b="1" kern="1200">
              <a:solidFill>
                <a:schemeClr val="bg2">
                  <a:lumMod val="25000"/>
                </a:schemeClr>
              </a:solidFill>
              <a:latin typeface="Compasse" panose="020B0606020203040204" pitchFamily="34" charset="0"/>
              <a:ea typeface="+mn-ea"/>
              <a:cs typeface="+mn-cs"/>
            </a:rPr>
            <a:t>Tenant-mix: </a:t>
          </a:r>
          <a:r>
            <a:rPr lang="pt-BR" sz="1200" kern="1200">
              <a:solidFill>
                <a:schemeClr val="bg2">
                  <a:lumMod val="25000"/>
                </a:schemeClr>
              </a:solidFill>
              <a:latin typeface="Compasse ExtraLight" panose="020B0406020203040204" pitchFamily="34" charset="0"/>
              <a:ea typeface="Calibri" panose="020F0502020204030204" pitchFamily="34" charset="0"/>
              <a:cs typeface="+mn-cs"/>
            </a:rPr>
            <a:t>se refere ao mix de lojistas de um shopping center, caracterizado por diferentes segmentos e produtos oferecidos, de forma a tornar o empreendimento atrativo.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2931-BA05-478A-8390-A36054F29B31}">
  <sheetPr codeName="Sheet2"/>
  <dimension ref="A1:AB51"/>
  <sheetViews>
    <sheetView showGridLines="0" tabSelected="1" zoomScale="70" zoomScaleNormal="70" workbookViewId="0"/>
  </sheetViews>
  <sheetFormatPr defaultRowHeight="15"/>
  <cols>
    <col min="1" max="1" width="1.7109375" customWidth="1"/>
    <col min="2" max="17" width="9.140625" style="1"/>
    <col min="18" max="18" width="26.85546875" style="1" bestFit="1" customWidth="1"/>
    <col min="19" max="23" width="9.140625" style="1"/>
    <col min="24" max="24" width="13.85546875" style="1" customWidth="1"/>
    <col min="25" max="28" width="9.140625" style="1"/>
    <col min="29" max="29" width="10.42578125" style="1" customWidth="1"/>
    <col min="30" max="16384" width="9.140625" style="1"/>
  </cols>
  <sheetData>
    <row r="1" spans="1:28">
      <c r="A1" s="5"/>
      <c r="Z1" s="185"/>
    </row>
    <row r="2" spans="1:28">
      <c r="A2" s="5"/>
      <c r="R2" s="35"/>
    </row>
    <row r="3" spans="1:28">
      <c r="A3" s="5"/>
    </row>
    <row r="4" spans="1:28">
      <c r="A4" s="5"/>
    </row>
    <row r="5" spans="1:28">
      <c r="A5" s="5"/>
    </row>
    <row r="6" spans="1:28" ht="14.25" customHeight="1">
      <c r="A6" s="5"/>
    </row>
    <row r="7" spans="1:28" ht="21">
      <c r="A7" s="5"/>
      <c r="B7" s="17" t="s">
        <v>61</v>
      </c>
      <c r="R7" s="202" t="s">
        <v>151</v>
      </c>
      <c r="S7" s="203"/>
      <c r="T7" s="203"/>
      <c r="U7" s="203"/>
      <c r="V7" s="204"/>
      <c r="W7" s="203"/>
      <c r="X7" s="202" t="s">
        <v>227</v>
      </c>
      <c r="Y7" s="203"/>
      <c r="Z7" s="203"/>
      <c r="AA7" s="203"/>
      <c r="AB7" s="203"/>
    </row>
    <row r="8" spans="1:28" ht="15.75">
      <c r="A8" s="5"/>
      <c r="B8" s="2"/>
    </row>
    <row r="9" spans="1:28" ht="18.75">
      <c r="A9" s="5"/>
      <c r="B9" s="18" t="s">
        <v>0</v>
      </c>
      <c r="R9" s="18" t="s">
        <v>225</v>
      </c>
      <c r="X9" s="18" t="s">
        <v>166</v>
      </c>
    </row>
    <row r="10" spans="1:28" ht="25.5" customHeight="1">
      <c r="R10" s="189">
        <v>2.9131235602693142</v>
      </c>
      <c r="X10" s="186">
        <v>20.180173249721417</v>
      </c>
    </row>
    <row r="11" spans="1:28" ht="4.5" customHeight="1"/>
    <row r="13" spans="1:28" ht="18.75">
      <c r="B13" s="18" t="s">
        <v>1</v>
      </c>
      <c r="R13" s="18" t="s">
        <v>162</v>
      </c>
      <c r="X13" s="18" t="s">
        <v>167</v>
      </c>
    </row>
    <row r="14" spans="1:28" ht="25.5" customHeight="1">
      <c r="R14" s="189">
        <v>2.69800851894</v>
      </c>
      <c r="X14" s="186">
        <v>18.690000000000001</v>
      </c>
    </row>
    <row r="15" spans="1:28" ht="4.5" customHeight="1"/>
    <row r="17" spans="2:24" ht="18.75">
      <c r="B17" s="18" t="s">
        <v>2</v>
      </c>
      <c r="R17" s="18" t="s">
        <v>168</v>
      </c>
      <c r="X17" s="18" t="s">
        <v>169</v>
      </c>
    </row>
    <row r="18" spans="2:24" ht="18.75">
      <c r="R18" s="223">
        <v>0.17</v>
      </c>
      <c r="X18" s="187">
        <v>3.998446964761905</v>
      </c>
    </row>
    <row r="19" spans="2:24" ht="15.75">
      <c r="B19" s="16" t="s">
        <v>3</v>
      </c>
      <c r="E19" s="15" t="s">
        <v>45</v>
      </c>
    </row>
    <row r="20" spans="2:24" ht="7.5" customHeight="1">
      <c r="B20" s="16"/>
      <c r="E20" s="15"/>
    </row>
    <row r="21" spans="2:24" ht="18.75">
      <c r="B21" s="16" t="s">
        <v>47</v>
      </c>
      <c r="E21" s="15" t="s">
        <v>46</v>
      </c>
      <c r="R21" s="18" t="s">
        <v>16</v>
      </c>
      <c r="X21" s="18" t="s">
        <v>163</v>
      </c>
    </row>
    <row r="22" spans="2:24" ht="7.5" customHeight="1">
      <c r="B22" s="16"/>
      <c r="E22" s="15"/>
    </row>
    <row r="23" spans="2:24" ht="18.75">
      <c r="B23" s="16" t="s">
        <v>48</v>
      </c>
      <c r="E23" s="15" t="s">
        <v>49</v>
      </c>
      <c r="R23" s="188">
        <v>144355726</v>
      </c>
      <c r="X23" s="188">
        <v>202530</v>
      </c>
    </row>
    <row r="24" spans="2:24" ht="7.5" customHeight="1">
      <c r="B24" s="16"/>
      <c r="E24" s="15"/>
    </row>
    <row r="25" spans="2:24" ht="15.75">
      <c r="B25" s="16" t="s">
        <v>50</v>
      </c>
      <c r="E25" s="15" t="s">
        <v>51</v>
      </c>
      <c r="R25" s="220"/>
    </row>
    <row r="26" spans="2:24" ht="7.5" customHeight="1">
      <c r="B26" s="16"/>
      <c r="E26" s="15"/>
    </row>
    <row r="27" spans="2:24" ht="15.75">
      <c r="B27" s="16" t="s">
        <v>52</v>
      </c>
      <c r="E27" s="15" t="s">
        <v>53</v>
      </c>
      <c r="R27" s="238"/>
    </row>
    <row r="28" spans="2:24" ht="7.5" customHeight="1">
      <c r="B28" s="16"/>
      <c r="E28" s="15"/>
    </row>
    <row r="29" spans="2:24" ht="15.75">
      <c r="B29" s="16" t="s">
        <v>4</v>
      </c>
      <c r="E29" s="15" t="s">
        <v>221</v>
      </c>
    </row>
    <row r="30" spans="2:24" ht="7.5" customHeight="1">
      <c r="B30" s="16"/>
      <c r="E30" s="15"/>
    </row>
    <row r="31" spans="2:24" ht="15.75">
      <c r="B31" s="16" t="s">
        <v>54</v>
      </c>
      <c r="E31" s="15" t="s">
        <v>55</v>
      </c>
    </row>
    <row r="32" spans="2:24" ht="7.5" customHeight="1">
      <c r="B32" s="16"/>
      <c r="E32" s="15"/>
    </row>
    <row r="33" spans="1:15" ht="15.75">
      <c r="A33" s="5"/>
      <c r="B33" s="16" t="s">
        <v>56</v>
      </c>
      <c r="E33" s="15" t="s">
        <v>57</v>
      </c>
    </row>
    <row r="34" spans="1:15" ht="7.5" customHeight="1">
      <c r="A34" s="5"/>
      <c r="B34" s="16"/>
      <c r="E34" s="15"/>
    </row>
    <row r="35" spans="1:15" ht="15.75">
      <c r="A35" s="5"/>
      <c r="B35" s="16" t="s">
        <v>58</v>
      </c>
      <c r="E35" s="15" t="s">
        <v>59</v>
      </c>
    </row>
    <row r="36" spans="1:15" ht="7.5" customHeight="1">
      <c r="B36" s="16"/>
      <c r="E36" s="15"/>
    </row>
    <row r="37" spans="1:15" ht="15.75">
      <c r="A37" s="5"/>
      <c r="B37" s="16" t="s">
        <v>180</v>
      </c>
      <c r="E37" s="15" t="s">
        <v>181</v>
      </c>
    </row>
    <row r="38" spans="1:15" ht="7.5" customHeight="1">
      <c r="B38" s="16"/>
      <c r="E38" s="15"/>
    </row>
    <row r="39" spans="1:15" ht="15" customHeight="1">
      <c r="B39" s="240" t="s">
        <v>44</v>
      </c>
      <c r="C39" s="240"/>
      <c r="D39" s="240"/>
      <c r="E39" s="240"/>
      <c r="F39" s="240"/>
      <c r="G39" s="240"/>
      <c r="H39" s="240"/>
      <c r="I39" s="240"/>
      <c r="J39" s="240"/>
      <c r="K39" s="240"/>
      <c r="L39" s="240"/>
      <c r="M39" s="240"/>
      <c r="N39" s="240"/>
      <c r="O39" s="240"/>
    </row>
    <row r="40" spans="1:15">
      <c r="B40" s="240"/>
      <c r="C40" s="240"/>
      <c r="D40" s="240"/>
      <c r="E40" s="240"/>
      <c r="F40" s="240"/>
      <c r="G40" s="240"/>
      <c r="H40" s="240"/>
      <c r="I40" s="240"/>
      <c r="J40" s="240"/>
      <c r="K40" s="240"/>
      <c r="L40" s="240"/>
      <c r="M40" s="240"/>
      <c r="N40" s="240"/>
      <c r="O40" s="240"/>
    </row>
    <row r="41" spans="1:15">
      <c r="B41" s="240"/>
      <c r="C41" s="240"/>
      <c r="D41" s="240"/>
      <c r="E41" s="240"/>
      <c r="F41" s="240"/>
      <c r="G41" s="240"/>
      <c r="H41" s="240"/>
      <c r="I41" s="240"/>
      <c r="J41" s="240"/>
      <c r="K41" s="240"/>
      <c r="L41" s="240"/>
      <c r="M41" s="240"/>
      <c r="N41" s="240"/>
      <c r="O41" s="240"/>
    </row>
    <row r="42" spans="1:15">
      <c r="B42" s="240"/>
      <c r="C42" s="240"/>
      <c r="D42" s="240"/>
      <c r="E42" s="240"/>
      <c r="F42" s="240"/>
      <c r="G42" s="240"/>
      <c r="H42" s="240"/>
      <c r="I42" s="240"/>
      <c r="J42" s="240"/>
      <c r="K42" s="240"/>
      <c r="L42" s="240"/>
      <c r="M42" s="240"/>
      <c r="N42" s="240"/>
      <c r="O42" s="240"/>
    </row>
    <row r="43" spans="1:15">
      <c r="B43" s="240"/>
      <c r="C43" s="240"/>
      <c r="D43" s="240"/>
      <c r="E43" s="240"/>
      <c r="F43" s="240"/>
      <c r="G43" s="240"/>
      <c r="H43" s="240"/>
      <c r="I43" s="240"/>
      <c r="J43" s="240"/>
      <c r="K43" s="240"/>
      <c r="L43" s="240"/>
      <c r="M43" s="240"/>
      <c r="N43" s="240"/>
      <c r="O43" s="240"/>
    </row>
    <row r="44" spans="1:15">
      <c r="B44" s="240"/>
      <c r="C44" s="240"/>
      <c r="D44" s="240"/>
      <c r="E44" s="240"/>
      <c r="F44" s="240"/>
      <c r="G44" s="240"/>
      <c r="H44" s="240"/>
      <c r="I44" s="240"/>
      <c r="J44" s="240"/>
      <c r="K44" s="240"/>
      <c r="L44" s="240"/>
      <c r="M44" s="240"/>
      <c r="N44" s="240"/>
      <c r="O44" s="240"/>
    </row>
    <row r="45" spans="1:15">
      <c r="B45" s="240"/>
      <c r="C45" s="240"/>
      <c r="D45" s="240"/>
      <c r="E45" s="240"/>
      <c r="F45" s="240"/>
      <c r="G45" s="240"/>
      <c r="H45" s="240"/>
      <c r="I45" s="240"/>
      <c r="J45" s="240"/>
      <c r="K45" s="240"/>
      <c r="L45" s="240"/>
      <c r="M45" s="240"/>
      <c r="N45" s="240"/>
      <c r="O45" s="240"/>
    </row>
    <row r="46" spans="1:15">
      <c r="B46" s="240"/>
      <c r="C46" s="240"/>
      <c r="D46" s="240"/>
      <c r="E46" s="240"/>
      <c r="F46" s="240"/>
      <c r="G46" s="240"/>
      <c r="H46" s="240"/>
      <c r="I46" s="240"/>
      <c r="J46" s="240"/>
      <c r="K46" s="240"/>
      <c r="L46" s="240"/>
      <c r="M46" s="240"/>
      <c r="N46" s="240"/>
      <c r="O46" s="240"/>
    </row>
    <row r="47" spans="1:15">
      <c r="B47" s="240"/>
      <c r="C47" s="240"/>
      <c r="D47" s="240"/>
      <c r="E47" s="240"/>
      <c r="F47" s="240"/>
      <c r="G47" s="240"/>
      <c r="H47" s="240"/>
      <c r="I47" s="240"/>
      <c r="J47" s="240"/>
      <c r="K47" s="240"/>
      <c r="L47" s="240"/>
      <c r="M47" s="240"/>
      <c r="N47" s="240"/>
      <c r="O47" s="240"/>
    </row>
    <row r="48" spans="1:15">
      <c r="B48" s="240"/>
      <c r="C48" s="240"/>
      <c r="D48" s="240"/>
      <c r="E48" s="240"/>
      <c r="F48" s="240"/>
      <c r="G48" s="240"/>
      <c r="H48" s="240"/>
      <c r="I48" s="240"/>
      <c r="J48" s="240"/>
      <c r="K48" s="240"/>
      <c r="L48" s="240"/>
      <c r="M48" s="240"/>
      <c r="N48" s="240"/>
      <c r="O48" s="240"/>
    </row>
    <row r="49" spans="2:15">
      <c r="B49" s="240"/>
      <c r="C49" s="240"/>
      <c r="D49" s="240"/>
      <c r="E49" s="240"/>
      <c r="F49" s="240"/>
      <c r="G49" s="240"/>
      <c r="H49" s="240"/>
      <c r="I49" s="240"/>
      <c r="J49" s="240"/>
      <c r="K49" s="240"/>
      <c r="L49" s="240"/>
      <c r="M49" s="240"/>
      <c r="N49" s="240"/>
      <c r="O49" s="240"/>
    </row>
    <row r="51" spans="2:15" ht="6.75" customHeight="1"/>
  </sheetData>
  <mergeCells count="1">
    <mergeCell ref="B39:O49"/>
  </mergeCells>
  <pageMargins left="0.7" right="0.7" top="0.75" bottom="0.75" header="0.3" footer="0.3"/>
  <pageSetup paperSize="9" scale="75"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sheetPr codeName="Sheet10"/>
  <dimension ref="A1:V35"/>
  <sheetViews>
    <sheetView showGridLines="0" zoomScale="85" zoomScaleNormal="85" workbookViewId="0"/>
  </sheetViews>
  <sheetFormatPr defaultRowHeight="15"/>
  <cols>
    <col min="1" max="1" width="1.7109375" customWidth="1"/>
  </cols>
  <sheetData>
    <row r="1" spans="1:22" s="5" customFormat="1" ht="9.9499999999999993" customHeight="1">
      <c r="F1" s="6"/>
      <c r="G1" s="6"/>
      <c r="T1" s="6"/>
      <c r="V1" s="6"/>
    </row>
    <row r="2" spans="1:22" s="5" customFormat="1" ht="17.45" customHeight="1">
      <c r="F2" s="6"/>
      <c r="G2" s="6"/>
      <c r="T2" s="6"/>
      <c r="V2" s="6"/>
    </row>
    <row r="3" spans="1:22" s="5" customFormat="1" ht="17.45" customHeight="1">
      <c r="F3" s="6"/>
      <c r="G3" s="6"/>
      <c r="T3" s="6"/>
      <c r="V3" s="6"/>
    </row>
    <row r="4" spans="1:22" s="5" customFormat="1" ht="17.45" customHeight="1">
      <c r="F4" s="6"/>
      <c r="G4" s="6"/>
      <c r="T4" s="6"/>
      <c r="V4" s="6"/>
    </row>
    <row r="5" spans="1:22" s="5" customFormat="1" ht="17.45" customHeight="1">
      <c r="F5" s="6"/>
      <c r="G5" s="6"/>
      <c r="T5" s="6"/>
      <c r="V5" s="6"/>
    </row>
    <row r="6" spans="1:22" s="5" customFormat="1" ht="17.45" customHeight="1">
      <c r="F6" s="6"/>
      <c r="G6" s="6"/>
      <c r="H6" s="13"/>
      <c r="I6" s="13"/>
      <c r="J6" s="13"/>
      <c r="K6" s="13"/>
      <c r="L6" s="13"/>
      <c r="M6" s="13"/>
      <c r="T6" s="6"/>
      <c r="V6" s="6"/>
    </row>
    <row r="7" spans="1:22" s="5" customFormat="1" ht="24.95" customHeight="1">
      <c r="B7" s="17" t="s">
        <v>77</v>
      </c>
      <c r="F7" s="6"/>
      <c r="G7" s="6"/>
      <c r="H7" s="13"/>
      <c r="I7" s="13"/>
      <c r="J7" s="13"/>
      <c r="K7" s="13"/>
      <c r="L7" s="13"/>
      <c r="M7" s="13"/>
      <c r="T7" s="6"/>
      <c r="V7" s="6"/>
    </row>
    <row r="8" spans="1:22" s="5" customFormat="1" ht="5.0999999999999996" customHeight="1">
      <c r="B8" s="3"/>
      <c r="C8" s="7"/>
      <c r="D8" s="7"/>
      <c r="E8" s="7"/>
      <c r="F8" s="6"/>
      <c r="G8" s="6"/>
      <c r="H8" s="11"/>
      <c r="I8" s="11"/>
      <c r="J8" s="11"/>
      <c r="K8" s="11"/>
      <c r="L8" s="11"/>
      <c r="M8" s="11"/>
      <c r="T8" s="6"/>
      <c r="U8" s="8"/>
      <c r="V8" s="6"/>
    </row>
    <row r="9" spans="1:22" s="5" customFormat="1" ht="5.0999999999999996" customHeight="1">
      <c r="B9" s="3"/>
      <c r="C9" s="7"/>
      <c r="D9" s="7"/>
      <c r="E9" s="7"/>
      <c r="F9" s="6"/>
      <c r="G9" s="6"/>
      <c r="H9" s="11"/>
      <c r="I9" s="11"/>
      <c r="J9" s="11"/>
      <c r="K9" s="11"/>
      <c r="L9" s="11"/>
      <c r="M9" s="11"/>
      <c r="T9" s="6"/>
      <c r="U9" s="8"/>
      <c r="V9" s="6"/>
    </row>
    <row r="10" spans="1:22" s="5" customFormat="1" ht="9.9499999999999993" customHeight="1">
      <c r="A10"/>
      <c r="F10" s="6"/>
      <c r="G10" s="6"/>
      <c r="T10" s="6"/>
      <c r="V10" s="6"/>
    </row>
    <row r="11" spans="1:22" s="5" customFormat="1" ht="17.45" customHeight="1">
      <c r="A11"/>
      <c r="F11" s="6"/>
      <c r="G11" s="6"/>
      <c r="T11" s="6"/>
      <c r="V11" s="6"/>
    </row>
    <row r="33" spans="1:1">
      <c r="A33" s="5"/>
    </row>
    <row r="34" spans="1:1">
      <c r="A34" s="5"/>
    </row>
    <row r="35" spans="1:1">
      <c r="A35" s="5"/>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sheetPr codeName="Sheet3"/>
  <dimension ref="A1:Z73"/>
  <sheetViews>
    <sheetView showGridLines="0" zoomScale="85" zoomScaleNormal="85" workbookViewId="0"/>
  </sheetViews>
  <sheetFormatPr defaultRowHeight="15"/>
  <cols>
    <col min="1" max="1" width="1.7109375" customWidth="1"/>
    <col min="2" max="2" width="47.42578125" customWidth="1"/>
    <col min="3" max="3" width="33.5703125" customWidth="1"/>
    <col min="4" max="4" width="17.7109375" customWidth="1"/>
    <col min="5" max="6" width="27.140625" customWidth="1"/>
    <col min="7" max="7" width="36.7109375" bestFit="1" customWidth="1"/>
    <col min="8" max="8" width="31.28515625" customWidth="1"/>
    <col min="10" max="10" width="21.85546875" customWidth="1"/>
    <col min="17" max="21" width="9.140625" style="33"/>
    <col min="22" max="24" width="9.140625" style="25"/>
    <col min="25" max="25" width="9.140625" style="33"/>
  </cols>
  <sheetData>
    <row r="1" spans="1:26">
      <c r="A1" s="5"/>
    </row>
    <row r="2" spans="1:26">
      <c r="A2" s="5"/>
    </row>
    <row r="3" spans="1:26">
      <c r="A3" s="5"/>
    </row>
    <row r="4" spans="1:26">
      <c r="A4" s="5"/>
    </row>
    <row r="5" spans="1:26">
      <c r="A5" s="5"/>
    </row>
    <row r="6" spans="1:26" s="1" customFormat="1" ht="9" customHeight="1">
      <c r="A6" s="5"/>
      <c r="Q6" s="34"/>
      <c r="R6" s="34"/>
      <c r="S6" s="34"/>
      <c r="T6" s="34"/>
      <c r="U6" s="34"/>
      <c r="V6" s="35"/>
      <c r="W6" s="35"/>
      <c r="X6" s="35"/>
      <c r="Y6" s="34"/>
    </row>
    <row r="7" spans="1:26" ht="21">
      <c r="A7" s="5"/>
      <c r="B7" s="17" t="s">
        <v>61</v>
      </c>
      <c r="C7" s="17"/>
      <c r="D7" s="17"/>
      <c r="E7" s="17"/>
      <c r="F7" s="17"/>
      <c r="G7" s="17"/>
    </row>
    <row r="8" spans="1:26">
      <c r="A8" s="5"/>
    </row>
    <row r="9" spans="1:26" ht="27" customHeight="1">
      <c r="A9" s="5"/>
      <c r="B9" s="111" t="s">
        <v>104</v>
      </c>
      <c r="C9" s="112" t="s">
        <v>63</v>
      </c>
      <c r="D9" s="112" t="s">
        <v>33</v>
      </c>
      <c r="E9" s="112" t="s">
        <v>35</v>
      </c>
      <c r="F9" s="112" t="s">
        <v>60</v>
      </c>
      <c r="G9" s="111" t="s">
        <v>34</v>
      </c>
      <c r="H9" s="113" t="s">
        <v>105</v>
      </c>
      <c r="V9" s="33"/>
      <c r="W9" s="33"/>
      <c r="X9" s="33"/>
      <c r="Z9" s="33"/>
    </row>
    <row r="10" spans="1:26" ht="17.100000000000001" customHeight="1">
      <c r="B10" s="117" t="s">
        <v>82</v>
      </c>
      <c r="C10" s="118" t="s">
        <v>65</v>
      </c>
      <c r="D10" s="118">
        <v>126323.00999999998</v>
      </c>
      <c r="E10" s="119">
        <f>+H66+H67</f>
        <v>0.22734114335065034</v>
      </c>
      <c r="F10" s="118">
        <f>+D10*E10</f>
        <v>28718.417524895631</v>
      </c>
      <c r="G10" s="120" t="s">
        <v>40</v>
      </c>
      <c r="H10" s="121" t="s">
        <v>145</v>
      </c>
      <c r="V10" s="33"/>
      <c r="W10" s="33"/>
      <c r="X10" s="33"/>
      <c r="Z10" s="33"/>
    </row>
    <row r="11" spans="1:26" ht="17.100000000000001" customHeight="1">
      <c r="B11" s="117" t="s">
        <v>102</v>
      </c>
      <c r="C11" s="118" t="s">
        <v>64</v>
      </c>
      <c r="D11" s="118">
        <v>28740.809999999998</v>
      </c>
      <c r="E11" s="119">
        <v>0.8</v>
      </c>
      <c r="F11" s="118">
        <f>+D11*E11</f>
        <v>22992.648000000001</v>
      </c>
      <c r="G11" s="120" t="s">
        <v>37</v>
      </c>
      <c r="H11" s="121" t="s">
        <v>223</v>
      </c>
      <c r="V11" s="33"/>
      <c r="W11" s="33"/>
      <c r="X11" s="33"/>
      <c r="Z11" s="33"/>
    </row>
    <row r="12" spans="1:26" ht="17.100000000000001" customHeight="1">
      <c r="B12" s="117" t="s">
        <v>27</v>
      </c>
      <c r="C12" s="118" t="s">
        <v>64</v>
      </c>
      <c r="D12" s="118">
        <v>29778.51</v>
      </c>
      <c r="E12" s="119">
        <v>0.87562799999999996</v>
      </c>
      <c r="F12" s="118">
        <f>+D12*E12</f>
        <v>26074.897154279999</v>
      </c>
      <c r="G12" s="120" t="s">
        <v>37</v>
      </c>
      <c r="H12" s="121" t="s">
        <v>207</v>
      </c>
      <c r="V12" s="33"/>
      <c r="W12" s="33"/>
      <c r="X12" s="33"/>
      <c r="Z12" s="33"/>
    </row>
    <row r="13" spans="1:26" ht="17.100000000000001" customHeight="1">
      <c r="B13" s="117" t="s">
        <v>147</v>
      </c>
      <c r="C13" s="118" t="s">
        <v>64</v>
      </c>
      <c r="D13" s="118">
        <v>34550.030000000006</v>
      </c>
      <c r="E13" s="119">
        <v>1</v>
      </c>
      <c r="F13" s="118">
        <f>+D13*E13</f>
        <v>34550.030000000006</v>
      </c>
      <c r="G13" s="120" t="s">
        <v>148</v>
      </c>
      <c r="H13" s="121" t="s">
        <v>207</v>
      </c>
      <c r="V13" s="33"/>
      <c r="W13" s="33"/>
      <c r="X13" s="33"/>
      <c r="Z13" s="33"/>
    </row>
    <row r="14" spans="1:26" ht="17.100000000000001" customHeight="1">
      <c r="B14" s="117" t="s">
        <v>203</v>
      </c>
      <c r="C14" s="118" t="s">
        <v>64</v>
      </c>
      <c r="D14" s="118">
        <v>39252</v>
      </c>
      <c r="E14" s="122">
        <v>0.2</v>
      </c>
      <c r="F14" s="118">
        <f t="shared" ref="F14:F17" si="0">+D14*E14</f>
        <v>7850.4000000000005</v>
      </c>
      <c r="G14" s="120" t="s">
        <v>204</v>
      </c>
      <c r="H14" s="121" t="s">
        <v>205</v>
      </c>
      <c r="V14" s="33"/>
      <c r="W14" s="33"/>
      <c r="X14" s="33"/>
      <c r="Z14" s="33"/>
    </row>
    <row r="15" spans="1:26" ht="17.100000000000001" customHeight="1">
      <c r="B15" s="117" t="s">
        <v>149</v>
      </c>
      <c r="C15" s="118" t="s">
        <v>64</v>
      </c>
      <c r="D15" s="118">
        <v>39001.629999999997</v>
      </c>
      <c r="E15" s="119">
        <v>0.6</v>
      </c>
      <c r="F15" s="118">
        <f t="shared" si="0"/>
        <v>23400.977999999999</v>
      </c>
      <c r="G15" s="120" t="s">
        <v>144</v>
      </c>
      <c r="H15" s="121" t="s">
        <v>137</v>
      </c>
      <c r="V15" s="33"/>
      <c r="W15" s="33"/>
      <c r="X15" s="33"/>
      <c r="Z15" s="33"/>
    </row>
    <row r="16" spans="1:26" ht="17.100000000000001" customHeight="1">
      <c r="B16" s="117" t="s">
        <v>25</v>
      </c>
      <c r="C16" s="118" t="s">
        <v>64</v>
      </c>
      <c r="D16" s="118">
        <v>42066.509999999995</v>
      </c>
      <c r="E16" s="119">
        <v>0.2</v>
      </c>
      <c r="F16" s="118">
        <f t="shared" si="0"/>
        <v>8413.3019999999997</v>
      </c>
      <c r="G16" s="120" t="s">
        <v>37</v>
      </c>
      <c r="H16" s="121" t="s">
        <v>145</v>
      </c>
      <c r="V16" s="33"/>
      <c r="W16" s="33"/>
      <c r="X16" s="33"/>
      <c r="Z16" s="33"/>
    </row>
    <row r="17" spans="2:26" ht="17.100000000000001" customHeight="1">
      <c r="B17" s="117" t="s">
        <v>84</v>
      </c>
      <c r="C17" s="118" t="s">
        <v>99</v>
      </c>
      <c r="D17" s="118">
        <v>35059.480000000018</v>
      </c>
      <c r="E17" s="119">
        <f>+H69+70%</f>
        <v>0.89859667661877685</v>
      </c>
      <c r="F17" s="118">
        <f t="shared" si="0"/>
        <v>31504.332211982492</v>
      </c>
      <c r="G17" s="120" t="s">
        <v>37</v>
      </c>
      <c r="H17" s="121" t="s">
        <v>137</v>
      </c>
      <c r="V17" s="33"/>
      <c r="W17" s="33"/>
      <c r="X17" s="33"/>
      <c r="Z17" s="33"/>
    </row>
    <row r="18" spans="2:26" ht="17.100000000000001" customHeight="1">
      <c r="B18" s="117" t="s">
        <v>28</v>
      </c>
      <c r="C18" s="118" t="s">
        <v>64</v>
      </c>
      <c r="D18" s="118">
        <v>25779</v>
      </c>
      <c r="E18" s="119">
        <v>0.59</v>
      </c>
      <c r="F18" s="118">
        <f t="shared" ref="F18:F22" si="1">+D18*E18</f>
        <v>15209.609999999999</v>
      </c>
      <c r="G18" s="120" t="s">
        <v>38</v>
      </c>
      <c r="H18" s="121" t="s">
        <v>43</v>
      </c>
      <c r="V18" s="33"/>
      <c r="W18" s="33"/>
      <c r="X18" s="33"/>
      <c r="Z18" s="33"/>
    </row>
    <row r="19" spans="2:26" ht="17.100000000000001" customHeight="1">
      <c r="B19" s="117" t="s">
        <v>26</v>
      </c>
      <c r="C19" s="118" t="s">
        <v>64</v>
      </c>
      <c r="D19" s="118">
        <v>42954.189999999988</v>
      </c>
      <c r="E19" s="119">
        <v>0.35</v>
      </c>
      <c r="F19" s="118">
        <f>+D19*E19</f>
        <v>15033.966499999995</v>
      </c>
      <c r="G19" s="120" t="s">
        <v>196</v>
      </c>
      <c r="H19" s="121" t="s">
        <v>145</v>
      </c>
      <c r="V19" s="33"/>
      <c r="W19" s="33"/>
      <c r="X19" s="33"/>
      <c r="Z19" s="33"/>
    </row>
    <row r="20" spans="2:26" ht="17.100000000000001" customHeight="1">
      <c r="B20" s="117" t="s">
        <v>101</v>
      </c>
      <c r="C20" s="118" t="s">
        <v>64</v>
      </c>
      <c r="D20" s="118">
        <v>28374.11</v>
      </c>
      <c r="E20" s="119">
        <v>0.15</v>
      </c>
      <c r="F20" s="118">
        <f>+D20*E20</f>
        <v>4256.1165000000001</v>
      </c>
      <c r="G20" s="120" t="s">
        <v>37</v>
      </c>
      <c r="H20" s="121" t="s">
        <v>145</v>
      </c>
      <c r="V20" s="33"/>
      <c r="W20" s="33"/>
      <c r="X20" s="33"/>
      <c r="Z20" s="33"/>
    </row>
    <row r="21" spans="2:26" ht="17.100000000000001" customHeight="1">
      <c r="B21" s="117" t="s">
        <v>83</v>
      </c>
      <c r="C21" s="118" t="s">
        <v>65</v>
      </c>
      <c r="D21" s="118">
        <v>50865.82</v>
      </c>
      <c r="E21" s="119">
        <f>+H70</f>
        <v>0.25612044813600005</v>
      </c>
      <c r="F21" s="118">
        <f>+D21*E21</f>
        <v>13027.776613205113</v>
      </c>
      <c r="G21" s="120" t="s">
        <v>87</v>
      </c>
      <c r="H21" s="121" t="s">
        <v>138</v>
      </c>
      <c r="V21" s="33"/>
      <c r="W21" s="33"/>
      <c r="X21" s="33"/>
      <c r="Z21" s="33"/>
    </row>
    <row r="22" spans="2:26" ht="17.100000000000001" customHeight="1">
      <c r="B22" s="117" t="s">
        <v>36</v>
      </c>
      <c r="C22" s="118" t="s">
        <v>64</v>
      </c>
      <c r="D22" s="118">
        <v>31367.769999999997</v>
      </c>
      <c r="E22" s="119">
        <v>0.2306</v>
      </c>
      <c r="F22" s="118">
        <f t="shared" si="1"/>
        <v>7233.4077619999989</v>
      </c>
      <c r="G22" s="120" t="s">
        <v>41</v>
      </c>
      <c r="H22" s="121" t="s">
        <v>43</v>
      </c>
      <c r="V22" s="33"/>
      <c r="W22" s="33"/>
      <c r="X22" s="33"/>
      <c r="Z22" s="33"/>
    </row>
    <row r="23" spans="2:26" ht="17.100000000000001" customHeight="1">
      <c r="B23" s="117" t="s">
        <v>103</v>
      </c>
      <c r="C23" s="118" t="s">
        <v>65</v>
      </c>
      <c r="D23" s="118">
        <v>69503</v>
      </c>
      <c r="E23" s="119">
        <f>+H71</f>
        <v>7.4401755416448473E-2</v>
      </c>
      <c r="F23" s="118">
        <f>+D23*E23</f>
        <v>5171.1452067094178</v>
      </c>
      <c r="G23" s="120" t="s">
        <v>106</v>
      </c>
      <c r="H23" s="121" t="s">
        <v>128</v>
      </c>
      <c r="V23" s="33"/>
      <c r="W23" s="33"/>
      <c r="X23" s="33"/>
      <c r="Z23" s="33"/>
    </row>
    <row r="24" spans="2:26" ht="17.100000000000001" customHeight="1">
      <c r="B24" s="117" t="s">
        <v>183</v>
      </c>
      <c r="C24" s="118" t="s">
        <v>64</v>
      </c>
      <c r="D24" s="118">
        <v>21145.88</v>
      </c>
      <c r="E24" s="119">
        <v>0.25</v>
      </c>
      <c r="F24" s="118">
        <f>+D24*E24</f>
        <v>5286.47</v>
      </c>
      <c r="G24" s="120" t="s">
        <v>184</v>
      </c>
      <c r="H24" s="121" t="s">
        <v>207</v>
      </c>
      <c r="V24" s="33"/>
      <c r="W24" s="33"/>
      <c r="X24" s="33"/>
      <c r="Z24" s="33"/>
    </row>
    <row r="25" spans="2:26" ht="17.100000000000001" customHeight="1">
      <c r="B25" s="117" t="s">
        <v>201</v>
      </c>
      <c r="C25" s="118" t="s">
        <v>64</v>
      </c>
      <c r="D25" s="118">
        <v>24626.87</v>
      </c>
      <c r="E25" s="119">
        <v>0.15</v>
      </c>
      <c r="F25" s="118">
        <f>+D25*E25</f>
        <v>3694.0304999999998</v>
      </c>
      <c r="G25" s="120" t="s">
        <v>37</v>
      </c>
      <c r="H25" s="121" t="s">
        <v>150</v>
      </c>
      <c r="V25" s="33"/>
      <c r="W25" s="33"/>
      <c r="X25" s="33"/>
      <c r="Z25" s="33"/>
    </row>
    <row r="26" spans="2:26" ht="17.100000000000001" customHeight="1">
      <c r="B26" s="117" t="s">
        <v>76</v>
      </c>
      <c r="C26" s="118" t="s">
        <v>65</v>
      </c>
      <c r="D26" s="118">
        <v>56417.02</v>
      </c>
      <c r="E26" s="119">
        <f>+H68</f>
        <v>0.12399625877051543</v>
      </c>
      <c r="F26" s="118">
        <f t="shared" ref="F26" si="2">+D26*E26</f>
        <v>6995.4994109813442</v>
      </c>
      <c r="G26" s="120" t="s">
        <v>42</v>
      </c>
      <c r="H26" s="121" t="s">
        <v>189</v>
      </c>
      <c r="V26" s="33"/>
      <c r="W26" s="33"/>
      <c r="X26" s="33"/>
      <c r="Z26" s="33"/>
    </row>
    <row r="27" spans="2:26" ht="17.100000000000001" customHeight="1">
      <c r="B27" s="117" t="s">
        <v>29</v>
      </c>
      <c r="C27" s="118" t="s">
        <v>64</v>
      </c>
      <c r="D27" s="118">
        <v>25830.87999999999</v>
      </c>
      <c r="E27" s="119">
        <v>0.53990000000000005</v>
      </c>
      <c r="F27" s="118">
        <f>+D27*E27</f>
        <v>13946.092111999997</v>
      </c>
      <c r="G27" s="120" t="s">
        <v>39</v>
      </c>
      <c r="H27" s="121" t="s">
        <v>137</v>
      </c>
      <c r="V27" s="33"/>
      <c r="W27" s="33"/>
      <c r="X27" s="33"/>
      <c r="Z27" s="33"/>
    </row>
    <row r="28" spans="2:26" ht="17.100000000000001" customHeight="1">
      <c r="B28" s="117" t="s">
        <v>115</v>
      </c>
      <c r="C28" s="118" t="s">
        <v>64</v>
      </c>
      <c r="D28" s="118">
        <v>18955.100000000013</v>
      </c>
      <c r="E28" s="119">
        <v>3.6738978359999999E-3</v>
      </c>
      <c r="F28" s="118">
        <f>+D28*E28</f>
        <v>69.639100871163649</v>
      </c>
      <c r="G28" s="120" t="s">
        <v>116</v>
      </c>
      <c r="H28" s="121" t="s">
        <v>145</v>
      </c>
      <c r="V28" s="33"/>
      <c r="W28" s="33"/>
      <c r="X28" s="33"/>
      <c r="Z28" s="33"/>
    </row>
    <row r="29" spans="2:26" s="123" customFormat="1" ht="27" customHeight="1">
      <c r="B29" s="114" t="s">
        <v>32</v>
      </c>
      <c r="C29" s="115"/>
      <c r="D29" s="115">
        <f>SUM(D11:D28)</f>
        <v>644268.61</v>
      </c>
      <c r="E29" s="115"/>
      <c r="F29" s="115">
        <f>SUM(F10:F28)</f>
        <v>273428.75859692512</v>
      </c>
      <c r="G29" s="116"/>
      <c r="H29" s="116"/>
      <c r="Q29" s="124"/>
      <c r="R29" s="124"/>
      <c r="S29" s="124"/>
      <c r="T29" s="124"/>
      <c r="U29" s="124"/>
      <c r="V29" s="124"/>
      <c r="W29" s="124"/>
      <c r="X29" s="124"/>
      <c r="Y29" s="124"/>
      <c r="Z29" s="124"/>
    </row>
    <row r="30" spans="2:26">
      <c r="V30" s="33"/>
      <c r="W30" s="33"/>
      <c r="X30" s="33"/>
      <c r="Z30" s="33"/>
    </row>
    <row r="31" spans="2:26" ht="15.75">
      <c r="B31" s="21"/>
      <c r="C31" s="22"/>
      <c r="D31" s="22"/>
      <c r="E31" s="22"/>
      <c r="F31" s="22"/>
      <c r="G31" s="23"/>
      <c r="H31" s="24"/>
      <c r="V31" s="33"/>
      <c r="W31" s="33"/>
      <c r="X31" s="33"/>
      <c r="Z31" s="33"/>
    </row>
    <row r="32" spans="2:26" ht="15.75">
      <c r="B32" s="21"/>
      <c r="C32" s="22"/>
      <c r="D32" s="22"/>
      <c r="E32" s="22"/>
      <c r="F32" s="22"/>
      <c r="G32" s="23"/>
      <c r="H32" s="24"/>
      <c r="V32" s="33"/>
      <c r="W32" s="33"/>
      <c r="X32" s="33"/>
      <c r="Z32" s="33"/>
    </row>
    <row r="33" spans="1:26" ht="15.75">
      <c r="B33" s="21"/>
      <c r="C33" s="22"/>
      <c r="D33" s="84"/>
      <c r="E33" s="84"/>
      <c r="F33" s="84"/>
      <c r="G33" s="23"/>
      <c r="H33" s="24"/>
      <c r="V33" s="33"/>
      <c r="W33" s="33"/>
      <c r="X33" s="33"/>
      <c r="Z33" s="33"/>
    </row>
    <row r="34" spans="1:26" ht="15.75">
      <c r="B34" s="21"/>
      <c r="C34" s="22"/>
      <c r="D34" s="84"/>
      <c r="E34" s="86"/>
      <c r="F34" s="86"/>
      <c r="G34" s="23"/>
      <c r="H34" s="24"/>
      <c r="V34" s="33"/>
      <c r="W34" s="33"/>
      <c r="X34" s="33"/>
      <c r="Z34" s="33"/>
    </row>
    <row r="35" spans="1:26" ht="15.75">
      <c r="B35" s="21"/>
      <c r="C35" s="22"/>
      <c r="D35" s="33"/>
      <c r="E35" s="106" t="s">
        <v>145</v>
      </c>
      <c r="F35" s="107">
        <v>0.33028589907690886</v>
      </c>
      <c r="H35" s="24"/>
      <c r="V35" s="33"/>
      <c r="W35" s="33"/>
      <c r="X35" s="33"/>
      <c r="Z35" s="33"/>
    </row>
    <row r="36" spans="1:26" ht="15.75">
      <c r="B36" s="21"/>
      <c r="C36" s="22"/>
      <c r="D36" s="33"/>
      <c r="E36" s="107" t="s">
        <v>182</v>
      </c>
      <c r="F36" s="107">
        <v>0.18604474678994115</v>
      </c>
      <c r="H36" s="24"/>
      <c r="V36" s="33"/>
      <c r="W36" s="33"/>
      <c r="X36" s="33"/>
      <c r="Z36" s="33"/>
    </row>
    <row r="37" spans="1:26">
      <c r="D37" s="33"/>
      <c r="E37" s="107" t="s">
        <v>220</v>
      </c>
      <c r="F37" s="107">
        <v>0.13530731500596546</v>
      </c>
      <c r="V37" s="36"/>
      <c r="W37" s="36"/>
      <c r="X37" s="33"/>
      <c r="Z37" s="33"/>
    </row>
    <row r="38" spans="1:26">
      <c r="B38" s="19"/>
      <c r="D38" s="33"/>
      <c r="E38" s="107" t="s">
        <v>137</v>
      </c>
      <c r="F38" s="107">
        <v>0.12211530935518936</v>
      </c>
      <c r="V38" s="36"/>
      <c r="W38" s="36"/>
      <c r="X38" s="33"/>
      <c r="Z38" s="33"/>
    </row>
    <row r="39" spans="1:26">
      <c r="D39" s="33"/>
      <c r="E39" s="107" t="s">
        <v>43</v>
      </c>
      <c r="F39" s="107">
        <v>8.0866754387960205E-2</v>
      </c>
      <c r="V39" s="36"/>
      <c r="W39" s="36"/>
      <c r="X39" s="33"/>
      <c r="Z39" s="33"/>
    </row>
    <row r="40" spans="1:26">
      <c r="D40" s="33"/>
      <c r="E40" s="107" t="s">
        <v>205</v>
      </c>
      <c r="F40" s="107">
        <v>7.2239934247637166E-2</v>
      </c>
      <c r="V40" s="36"/>
      <c r="W40" s="36"/>
      <c r="X40" s="33"/>
      <c r="Z40" s="33"/>
    </row>
    <row r="41" spans="1:26">
      <c r="D41" s="33"/>
      <c r="E41" s="107" t="s">
        <v>138</v>
      </c>
      <c r="F41" s="107">
        <v>3.2935107031725093E-2</v>
      </c>
      <c r="V41" s="36"/>
      <c r="W41" s="36"/>
      <c r="X41" s="33"/>
      <c r="Z41" s="33"/>
    </row>
    <row r="42" spans="1:26">
      <c r="D42" s="33"/>
      <c r="E42" s="107" t="s">
        <v>128</v>
      </c>
      <c r="F42" s="107">
        <v>2.0142157847324996E-2</v>
      </c>
      <c r="V42" s="36"/>
      <c r="W42" s="33"/>
      <c r="X42" s="33"/>
      <c r="Z42" s="33"/>
    </row>
    <row r="43" spans="1:26">
      <c r="D43" s="33"/>
      <c r="E43" s="107" t="s">
        <v>150</v>
      </c>
      <c r="F43" s="107">
        <v>1.4978858382908113E-2</v>
      </c>
      <c r="V43" s="36"/>
      <c r="W43" s="33"/>
      <c r="X43" s="33"/>
      <c r="Z43" s="33"/>
    </row>
    <row r="44" spans="1:26">
      <c r="D44" s="33"/>
      <c r="E44" s="107" t="s">
        <v>189</v>
      </c>
      <c r="F44" s="107">
        <v>5.0839178744396122E-3</v>
      </c>
      <c r="V44" s="36"/>
      <c r="W44" s="33"/>
      <c r="X44" s="33"/>
      <c r="Z44" s="33"/>
    </row>
    <row r="45" spans="1:26">
      <c r="D45" s="33"/>
      <c r="E45" s="33"/>
      <c r="F45" s="107"/>
      <c r="V45" s="36"/>
      <c r="W45" s="33"/>
      <c r="X45" s="33"/>
      <c r="Z45" s="33"/>
    </row>
    <row r="46" spans="1:26">
      <c r="A46" s="5"/>
      <c r="D46" s="33"/>
      <c r="E46" s="33"/>
      <c r="F46" s="107"/>
      <c r="V46" s="36"/>
      <c r="W46" s="33"/>
      <c r="X46" s="33"/>
      <c r="Z46" s="33"/>
    </row>
    <row r="47" spans="1:26">
      <c r="A47" s="5"/>
      <c r="D47" s="33"/>
      <c r="E47" s="85"/>
      <c r="F47" s="33"/>
      <c r="V47" s="33"/>
      <c r="W47" s="33"/>
      <c r="X47" s="33"/>
      <c r="Z47" s="33"/>
    </row>
    <row r="48" spans="1:26">
      <c r="A48" s="5"/>
      <c r="D48" s="33"/>
      <c r="E48" s="85"/>
      <c r="F48" s="33"/>
      <c r="V48" s="33"/>
      <c r="W48" s="33"/>
      <c r="X48" s="33"/>
      <c r="Z48" s="33"/>
    </row>
    <row r="49" spans="4:26">
      <c r="D49" s="33"/>
      <c r="E49" s="33"/>
      <c r="F49" s="33"/>
      <c r="V49" s="33"/>
      <c r="W49" s="33"/>
      <c r="X49" s="33"/>
      <c r="Z49" s="33"/>
    </row>
    <row r="50" spans="4:26">
      <c r="D50" s="33"/>
      <c r="E50" s="33"/>
      <c r="F50" s="33"/>
      <c r="V50" s="33"/>
      <c r="W50" s="33"/>
      <c r="X50" s="33"/>
      <c r="Z50" s="33"/>
    </row>
    <row r="51" spans="4:26">
      <c r="V51" s="33"/>
      <c r="W51" s="33"/>
      <c r="X51" s="33"/>
      <c r="Z51" s="33"/>
    </row>
    <row r="52" spans="4:26">
      <c r="V52" s="33"/>
      <c r="W52" s="33"/>
      <c r="X52" s="33"/>
      <c r="Z52" s="33"/>
    </row>
    <row r="53" spans="4:26">
      <c r="V53" s="33"/>
      <c r="W53" s="33"/>
      <c r="X53" s="33"/>
      <c r="Z53" s="33"/>
    </row>
    <row r="54" spans="4:26">
      <c r="V54" s="33"/>
      <c r="W54" s="33"/>
      <c r="X54" s="33"/>
      <c r="Z54" s="33"/>
    </row>
    <row r="55" spans="4:26">
      <c r="V55" s="33"/>
      <c r="W55" s="33"/>
      <c r="X55" s="33"/>
      <c r="Z55" s="33"/>
    </row>
    <row r="65" spans="2:9" ht="15.75">
      <c r="B65" s="82" t="s">
        <v>70</v>
      </c>
      <c r="C65" s="83"/>
      <c r="D65" s="83" t="s">
        <v>62</v>
      </c>
      <c r="E65" s="83" t="s">
        <v>66</v>
      </c>
      <c r="F65" s="83" t="s">
        <v>67</v>
      </c>
      <c r="G65" s="83" t="s">
        <v>68</v>
      </c>
      <c r="H65" s="83" t="s">
        <v>69</v>
      </c>
    </row>
    <row r="66" spans="2:9" ht="15.75">
      <c r="B66" s="79" t="s">
        <v>215</v>
      </c>
      <c r="C66" s="80"/>
      <c r="D66" s="80" t="s">
        <v>222</v>
      </c>
      <c r="E66" s="80">
        <v>6670170</v>
      </c>
      <c r="F66" s="80">
        <v>7050992</v>
      </c>
      <c r="G66" s="81">
        <v>0.22616</v>
      </c>
      <c r="H66" s="81">
        <f>+E66/F66*G66</f>
        <v>0.21394516504911648</v>
      </c>
      <c r="I66" s="237"/>
    </row>
    <row r="67" spans="2:9" ht="15.75">
      <c r="B67" s="79" t="s">
        <v>217</v>
      </c>
      <c r="C67" s="80"/>
      <c r="D67" s="80" t="s">
        <v>218</v>
      </c>
      <c r="E67" s="80">
        <v>13615</v>
      </c>
      <c r="F67" s="80">
        <v>261954</v>
      </c>
      <c r="G67" s="81">
        <v>0.25774000000000002</v>
      </c>
      <c r="H67" s="81">
        <f>+E67/F67*G67</f>
        <v>1.3395978301533858E-2</v>
      </c>
      <c r="I67" s="237" t="s">
        <v>219</v>
      </c>
    </row>
    <row r="68" spans="2:9" ht="15.75">
      <c r="B68" s="79" t="s">
        <v>214</v>
      </c>
      <c r="C68" s="80"/>
      <c r="D68" s="80" t="s">
        <v>71</v>
      </c>
      <c r="E68" s="80">
        <v>347208</v>
      </c>
      <c r="F68" s="80">
        <v>2800149</v>
      </c>
      <c r="G68" s="81">
        <v>1</v>
      </c>
      <c r="H68" s="81">
        <f t="shared" ref="H68" si="3">+E68/F68*G68</f>
        <v>0.12399625877051543</v>
      </c>
    </row>
    <row r="69" spans="2:9" ht="15.75">
      <c r="B69" s="79" t="s">
        <v>213</v>
      </c>
      <c r="C69" s="80"/>
      <c r="D69" s="80" t="s">
        <v>85</v>
      </c>
      <c r="E69" s="80">
        <v>785571</v>
      </c>
      <c r="F69" s="80">
        <v>1186683</v>
      </c>
      <c r="G69" s="81">
        <v>0.3</v>
      </c>
      <c r="H69" s="81">
        <f>+E69/F69*G69</f>
        <v>0.19859667661877689</v>
      </c>
    </row>
    <row r="70" spans="2:9" ht="15.75">
      <c r="B70" s="79" t="s">
        <v>212</v>
      </c>
      <c r="C70" s="80"/>
      <c r="D70" s="80" t="s">
        <v>86</v>
      </c>
      <c r="E70" s="80">
        <v>5611508</v>
      </c>
      <c r="F70" s="239">
        <v>7750000</v>
      </c>
      <c r="G70" s="81">
        <v>0.35372550000000003</v>
      </c>
      <c r="H70" s="81">
        <f>+E70/F70*G70</f>
        <v>0.25612044813600005</v>
      </c>
    </row>
    <row r="71" spans="2:9" ht="15.75">
      <c r="B71" s="79" t="s">
        <v>216</v>
      </c>
      <c r="C71" s="80"/>
      <c r="D71" s="80" t="s">
        <v>100</v>
      </c>
      <c r="E71" s="80">
        <v>922982</v>
      </c>
      <c r="F71" s="80">
        <v>4709082</v>
      </c>
      <c r="G71" s="81">
        <v>0.37959999999999999</v>
      </c>
      <c r="H71" s="81">
        <f>+E71/F71*G71</f>
        <v>7.4401755416448473E-2</v>
      </c>
    </row>
    <row r="72" spans="2:9" ht="15.75">
      <c r="B72" s="79"/>
      <c r="C72" s="80"/>
      <c r="D72" s="80"/>
      <c r="E72" s="80"/>
      <c r="F72" s="80"/>
      <c r="G72" s="81"/>
      <c r="H72" s="81"/>
    </row>
    <row r="73" spans="2:9">
      <c r="F73" s="100"/>
    </row>
  </sheetData>
  <sortState xmlns:xlrd2="http://schemas.microsoft.com/office/spreadsheetml/2017/richdata2" ref="W35:W39">
    <sortCondition descending="1" ref="W35"/>
  </sortState>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1829F-EF2A-434D-B3E3-07693F71C4AB}">
  <sheetPr codeName="Sheet4"/>
  <dimension ref="A1"/>
  <sheetViews>
    <sheetView showGridLines="0" topLeftCell="XFD1" workbookViewId="0">
      <selection sqref="A1:XFD1048576"/>
    </sheetView>
  </sheetViews>
  <sheetFormatPr defaultColWidth="0" defaultRowHeight="15"/>
  <cols>
    <col min="1" max="16384" width="9.140625" hidden="1"/>
  </cols>
  <sheetData/>
  <sheetProtection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6629-8B92-4308-B98D-EEF8EE664D04}">
  <sheetPr codeName="Sheet5"/>
  <dimension ref="B1:W285"/>
  <sheetViews>
    <sheetView showGridLines="0" zoomScale="85" zoomScaleNormal="85" workbookViewId="0">
      <pane xSplit="6" ySplit="7" topLeftCell="G8" activePane="bottomRight" state="frozen"/>
      <selection pane="topRight" activeCell="G1" sqref="G1"/>
      <selection pane="bottomLeft" activeCell="A9" sqref="A9"/>
      <selection pane="bottomRight"/>
    </sheetView>
  </sheetViews>
  <sheetFormatPr defaultColWidth="10.7109375" defaultRowHeight="17.45" customHeight="1"/>
  <cols>
    <col min="1" max="1" width="1.7109375" style="5" customWidth="1"/>
    <col min="2" max="5" width="10.7109375" style="5"/>
    <col min="6" max="7" width="0.85546875" style="6" customWidth="1"/>
    <col min="8" max="19" width="16.42578125" style="5" bestFit="1" customWidth="1"/>
    <col min="20" max="20" width="1.7109375" style="6" customWidth="1"/>
    <col min="21" max="21" width="15.7109375" style="5" customWidth="1"/>
    <col min="22" max="22" width="0.85546875" style="6" customWidth="1"/>
    <col min="23" max="23" width="15.7109375" style="5" customWidth="1"/>
    <col min="24" max="16384" width="10.7109375" style="5"/>
  </cols>
  <sheetData>
    <row r="1" spans="2:23" ht="9.9499999999999993" customHeight="1"/>
    <row r="3" spans="2:23" ht="17.45" customHeight="1">
      <c r="H3" s="222"/>
    </row>
    <row r="6" spans="2:23" ht="17.45" customHeight="1">
      <c r="I6" s="13"/>
      <c r="J6" s="13"/>
      <c r="K6" s="13"/>
      <c r="L6" s="13"/>
      <c r="M6" s="13"/>
      <c r="N6" s="13"/>
      <c r="O6" s="13"/>
      <c r="P6" s="13"/>
      <c r="Q6" s="13"/>
      <c r="R6" s="13"/>
      <c r="S6" s="13"/>
    </row>
    <row r="7" spans="2:23" ht="24.95" customHeight="1">
      <c r="B7" s="29" t="s">
        <v>210</v>
      </c>
      <c r="C7" s="26"/>
      <c r="D7" s="26"/>
      <c r="E7" s="26"/>
      <c r="F7" s="27"/>
      <c r="G7" s="27"/>
      <c r="H7" s="28">
        <f>EDATE(S33,1)</f>
        <v>46023</v>
      </c>
      <c r="I7" s="28">
        <f t="shared" ref="I7:N7" si="0">EDATE(H7,1)</f>
        <v>46054</v>
      </c>
      <c r="J7" s="28">
        <f t="shared" si="0"/>
        <v>46082</v>
      </c>
      <c r="K7" s="28">
        <f t="shared" si="0"/>
        <v>46113</v>
      </c>
      <c r="L7" s="28">
        <f t="shared" si="0"/>
        <v>46143</v>
      </c>
      <c r="M7" s="28">
        <f t="shared" si="0"/>
        <v>46174</v>
      </c>
      <c r="N7" s="28">
        <f t="shared" si="0"/>
        <v>46204</v>
      </c>
      <c r="O7" s="28">
        <f t="shared" ref="O7" si="1">EDATE(N7,1)</f>
        <v>46235</v>
      </c>
      <c r="P7" s="28"/>
      <c r="Q7" s="28"/>
      <c r="R7" s="28"/>
      <c r="S7" s="28"/>
      <c r="U7" s="28" t="str">
        <f>"Jan/"&amp;PROPER(TEXT(MAX($H$7:$S$7),"mmm"))&amp;"-"&amp;RIGHT(W7,2)</f>
        <v>Jan/Ago-26</v>
      </c>
      <c r="W7" s="31">
        <v>2026</v>
      </c>
    </row>
    <row r="8" spans="2:23" ht="5.0999999999999996" customHeight="1">
      <c r="B8" s="3"/>
      <c r="C8" s="7"/>
      <c r="D8" s="7"/>
      <c r="E8" s="7"/>
      <c r="H8" s="11"/>
      <c r="I8" s="11"/>
      <c r="J8" s="11"/>
      <c r="K8" s="11"/>
      <c r="L8" s="11"/>
      <c r="M8" s="11"/>
      <c r="N8" s="11"/>
      <c r="O8" s="11"/>
      <c r="P8" s="11"/>
      <c r="Q8" s="11"/>
      <c r="R8" s="11"/>
      <c r="S8" s="11"/>
      <c r="T8" s="27"/>
      <c r="U8" s="8"/>
      <c r="W8" s="8"/>
    </row>
    <row r="9" spans="2:23" ht="5.0999999999999996" customHeight="1">
      <c r="B9" s="3"/>
      <c r="C9" s="7"/>
      <c r="D9" s="7"/>
      <c r="E9" s="7"/>
      <c r="H9" s="11"/>
      <c r="I9" s="11"/>
      <c r="J9" s="11"/>
      <c r="K9" s="11"/>
      <c r="L9" s="11"/>
      <c r="M9" s="11"/>
      <c r="N9" s="11"/>
      <c r="O9" s="11"/>
      <c r="P9" s="11"/>
      <c r="Q9" s="11"/>
      <c r="R9" s="11"/>
      <c r="S9" s="11"/>
      <c r="T9" s="11"/>
      <c r="U9" s="8"/>
      <c r="W9" s="8"/>
    </row>
    <row r="10" spans="2:23" ht="16.5" customHeight="1">
      <c r="B10" s="87" t="s">
        <v>5</v>
      </c>
      <c r="C10" s="87"/>
      <c r="D10" s="87"/>
      <c r="E10" s="87"/>
      <c r="H10" s="91">
        <f t="shared" ref="H10:K10" si="2">SUM(H11:H12)</f>
        <v>26171696.779993441</v>
      </c>
      <c r="I10" s="91">
        <f t="shared" si="2"/>
        <v>28719241.629999999</v>
      </c>
      <c r="J10" s="91">
        <f t="shared" si="2"/>
        <v>22136098.120000001</v>
      </c>
      <c r="K10" s="91">
        <f t="shared" si="2"/>
        <v>22740303.022933081</v>
      </c>
      <c r="L10" s="91">
        <f>SUM(L11:L12)</f>
        <v>22850401.801960398</v>
      </c>
      <c r="M10" s="91">
        <f>SUM(M11:M12)</f>
        <v>25788793.065274678</v>
      </c>
      <c r="N10" s="91">
        <f>SUM(N11:N12)</f>
        <v>23939867.698346771</v>
      </c>
      <c r="O10" s="91">
        <f>SUM(O11:O12)</f>
        <v>24403851.747499999</v>
      </c>
      <c r="P10" s="91"/>
      <c r="Q10" s="91"/>
      <c r="R10" s="91"/>
      <c r="S10" s="91"/>
      <c r="T10" s="11"/>
      <c r="U10" s="91">
        <f ca="1">SUM(OFFSET(A10,0,7,,MONTH(MAX($H$7:$S$7))))</f>
        <v>196750253.86600837</v>
      </c>
      <c r="W10" s="91">
        <f t="shared" ref="W10:W28" si="3">SUM(H10:S10)</f>
        <v>196750253.86600837</v>
      </c>
    </row>
    <row r="11" spans="2:23" ht="16.5" customHeight="1">
      <c r="B11" s="88" t="s">
        <v>118</v>
      </c>
      <c r="C11" s="88"/>
      <c r="D11" s="88"/>
      <c r="E11" s="88"/>
      <c r="H11" s="92">
        <f>'Renda Imobiliária Detalhada'!H10</f>
        <v>23114839.309993442</v>
      </c>
      <c r="I11" s="92">
        <f>'Renda Imobiliária Detalhada'!I10</f>
        <v>25452132.149999999</v>
      </c>
      <c r="J11" s="92">
        <f>'Renda Imobiliária Detalhada'!J10</f>
        <v>16838730.400000002</v>
      </c>
      <c r="K11" s="92">
        <f>'Renda Imobiliária Detalhada'!K10</f>
        <v>18190431.122933079</v>
      </c>
      <c r="L11" s="92">
        <f>'Renda Imobiliária Detalhada'!L10</f>
        <v>17006817.531960398</v>
      </c>
      <c r="M11" s="92">
        <f>'Renda Imobiliária Detalhada'!M10</f>
        <v>19902958.605274677</v>
      </c>
      <c r="N11" s="92">
        <f>'Renda Imobiliária Detalhada'!N10</f>
        <v>18018895.028346773</v>
      </c>
      <c r="O11" s="92">
        <f>'Renda Imobiliária Detalhada'!O10</f>
        <v>18471047.217499997</v>
      </c>
      <c r="P11" s="92"/>
      <c r="Q11" s="92"/>
      <c r="R11" s="92"/>
      <c r="S11" s="92"/>
      <c r="T11" s="5"/>
      <c r="U11" s="92">
        <f t="shared" ref="U11:U28" ca="1" si="4">SUM(OFFSET(A11,0,7,,MONTH(MAX($H$7:$S$7))))</f>
        <v>156995851.36600837</v>
      </c>
      <c r="W11" s="92">
        <f t="shared" si="3"/>
        <v>156995851.36600837</v>
      </c>
    </row>
    <row r="12" spans="2:23" ht="16.5" customHeight="1">
      <c r="B12" s="88" t="s">
        <v>119</v>
      </c>
      <c r="C12" s="88"/>
      <c r="D12" s="88"/>
      <c r="E12" s="88"/>
      <c r="H12" s="92">
        <f>'Renda Imobiliária Detalhada'!H28</f>
        <v>3056857.4699999997</v>
      </c>
      <c r="I12" s="92">
        <f>'Renda Imobiliária Detalhada'!I28</f>
        <v>3267109.4799999995</v>
      </c>
      <c r="J12" s="92">
        <f>'Renda Imobiliária Detalhada'!J28</f>
        <v>5297367.72</v>
      </c>
      <c r="K12" s="92">
        <f>'Renda Imobiliária Detalhada'!K28</f>
        <v>4549871.9000000004</v>
      </c>
      <c r="L12" s="92">
        <f>'Renda Imobiliária Detalhada'!L28</f>
        <v>5843584.2699999986</v>
      </c>
      <c r="M12" s="92">
        <f>'Renda Imobiliária Detalhada'!M28</f>
        <v>5885834.46</v>
      </c>
      <c r="N12" s="92">
        <f>'Renda Imobiliária Detalhada'!N28</f>
        <v>5920972.669999999</v>
      </c>
      <c r="O12" s="92">
        <f>'Renda Imobiliária Detalhada'!O28</f>
        <v>5932804.5300000003</v>
      </c>
      <c r="P12" s="92"/>
      <c r="Q12" s="92"/>
      <c r="R12" s="92"/>
      <c r="S12" s="92"/>
      <c r="T12" s="5"/>
      <c r="U12" s="92">
        <f t="shared" ca="1" si="4"/>
        <v>39754402.5</v>
      </c>
      <c r="W12" s="92">
        <f t="shared" si="3"/>
        <v>39754402.5</v>
      </c>
    </row>
    <row r="13" spans="2:23" ht="16.5" customHeight="1">
      <c r="B13" s="87" t="s">
        <v>8</v>
      </c>
      <c r="C13" s="87"/>
      <c r="D13" s="87"/>
      <c r="E13" s="87"/>
      <c r="H13" s="91">
        <f t="shared" ref="H13:K13" si="5">SUM(H14:H17)</f>
        <v>1484203.7400000002</v>
      </c>
      <c r="I13" s="91">
        <f t="shared" si="5"/>
        <v>1119551.7199999976</v>
      </c>
      <c r="J13" s="91">
        <f t="shared" si="5"/>
        <v>1162176.8400000019</v>
      </c>
      <c r="K13" s="91">
        <f t="shared" si="5"/>
        <v>1151928.1300000008</v>
      </c>
      <c r="L13" s="91">
        <f>SUM(L14:L17)</f>
        <v>966352.76</v>
      </c>
      <c r="M13" s="91">
        <f>SUM(M14:M17)</f>
        <v>1086077.9900000014</v>
      </c>
      <c r="N13" s="91">
        <f>SUM(N14:N17)</f>
        <v>1063709.7000000007</v>
      </c>
      <c r="O13" s="91">
        <f>SUM(O14:O17)</f>
        <v>712147.72000000044</v>
      </c>
      <c r="P13" s="91"/>
      <c r="Q13" s="91"/>
      <c r="R13" s="91"/>
      <c r="S13" s="91"/>
      <c r="T13" s="5"/>
      <c r="U13" s="91">
        <f t="shared" ca="1" si="4"/>
        <v>8746148.6000000034</v>
      </c>
      <c r="W13" s="91">
        <f t="shared" si="3"/>
        <v>8746148.6000000034</v>
      </c>
    </row>
    <row r="14" spans="2:23" ht="16.5" customHeight="1">
      <c r="B14" s="89" t="s">
        <v>120</v>
      </c>
      <c r="C14" s="89"/>
      <c r="D14" s="89"/>
      <c r="E14" s="89"/>
      <c r="H14" s="93">
        <v>672804.53999999957</v>
      </c>
      <c r="I14" s="93">
        <v>403372.38000000035</v>
      </c>
      <c r="J14" s="93">
        <v>255217.17000000179</v>
      </c>
      <c r="K14" s="93">
        <v>122282.17000000086</v>
      </c>
      <c r="L14" s="93">
        <v>340525.82000000123</v>
      </c>
      <c r="M14" s="93">
        <v>370909.66000000108</v>
      </c>
      <c r="N14" s="93">
        <v>377159.97000000067</v>
      </c>
      <c r="O14" s="93">
        <v>370758.48000000045</v>
      </c>
      <c r="P14" s="93"/>
      <c r="Q14" s="93"/>
      <c r="R14" s="93"/>
      <c r="S14" s="93"/>
      <c r="T14" s="5"/>
      <c r="U14" s="93">
        <f t="shared" ca="1" si="4"/>
        <v>2913030.190000006</v>
      </c>
      <c r="W14" s="93">
        <f t="shared" si="3"/>
        <v>2913030.190000006</v>
      </c>
    </row>
    <row r="15" spans="2:23" ht="16.5" customHeight="1">
      <c r="B15" s="89" t="s">
        <v>10</v>
      </c>
      <c r="C15" s="89"/>
      <c r="D15" s="89"/>
      <c r="E15" s="89"/>
      <c r="H15" s="93">
        <v>186439.16000000027</v>
      </c>
      <c r="I15" s="93">
        <v>341800.85999999731</v>
      </c>
      <c r="J15" s="93">
        <v>605940.94000000006</v>
      </c>
      <c r="K15" s="93">
        <v>242295.09</v>
      </c>
      <c r="L15" s="93">
        <v>15283.49</v>
      </c>
      <c r="M15" s="93">
        <v>397201.01</v>
      </c>
      <c r="N15" s="93">
        <v>547364.82999999996</v>
      </c>
      <c r="O15" s="93">
        <v>140554.75</v>
      </c>
      <c r="P15" s="93"/>
      <c r="Q15" s="93"/>
      <c r="R15" s="93"/>
      <c r="S15" s="93"/>
      <c r="T15" s="5"/>
      <c r="U15" s="93">
        <f t="shared" ca="1" si="4"/>
        <v>2476880.1299999976</v>
      </c>
      <c r="W15" s="93">
        <f t="shared" si="3"/>
        <v>2476880.1299999976</v>
      </c>
    </row>
    <row r="16" spans="2:23" ht="16.5" customHeight="1">
      <c r="B16" s="89" t="s">
        <v>11</v>
      </c>
      <c r="C16" s="89"/>
      <c r="D16" s="89"/>
      <c r="E16" s="89"/>
      <c r="H16" s="93">
        <v>62137.31</v>
      </c>
      <c r="I16" s="93">
        <v>0</v>
      </c>
      <c r="J16" s="93">
        <v>86099.79</v>
      </c>
      <c r="K16" s="93">
        <v>0</v>
      </c>
      <c r="L16" s="93">
        <v>14770.23</v>
      </c>
      <c r="M16" s="93">
        <v>0</v>
      </c>
      <c r="N16" s="93">
        <v>0</v>
      </c>
      <c r="O16" s="93">
        <v>0</v>
      </c>
      <c r="P16" s="93"/>
      <c r="Q16" s="93"/>
      <c r="R16" s="93"/>
      <c r="S16" s="93"/>
      <c r="T16" s="5"/>
      <c r="U16" s="93">
        <f t="shared" ca="1" si="4"/>
        <v>163007.32999999999</v>
      </c>
      <c r="W16" s="93">
        <f t="shared" si="3"/>
        <v>163007.32999999999</v>
      </c>
    </row>
    <row r="17" spans="2:23" ht="16.5" customHeight="1">
      <c r="B17" s="89" t="s">
        <v>9</v>
      </c>
      <c r="C17" s="89"/>
      <c r="D17" s="89"/>
      <c r="E17" s="89"/>
      <c r="H17" s="93">
        <v>562822.73000000045</v>
      </c>
      <c r="I17" s="93">
        <v>374378.48</v>
      </c>
      <c r="J17" s="93">
        <v>214918.94</v>
      </c>
      <c r="K17" s="93">
        <v>787350.87</v>
      </c>
      <c r="L17" s="93">
        <v>595773.21999999881</v>
      </c>
      <c r="M17" s="93">
        <v>317967.3200000003</v>
      </c>
      <c r="N17" s="93">
        <v>139184.9</v>
      </c>
      <c r="O17" s="93">
        <v>200834.49</v>
      </c>
      <c r="P17" s="93"/>
      <c r="Q17" s="93"/>
      <c r="R17" s="93"/>
      <c r="S17" s="93"/>
      <c r="T17" s="5"/>
      <c r="U17" s="93">
        <f t="shared" ca="1" si="4"/>
        <v>3193230.9499999993</v>
      </c>
      <c r="W17" s="93">
        <f t="shared" si="3"/>
        <v>3193230.9499999993</v>
      </c>
    </row>
    <row r="18" spans="2:23" ht="16.5" customHeight="1">
      <c r="B18" s="87" t="s">
        <v>121</v>
      </c>
      <c r="C18" s="87"/>
      <c r="D18" s="87"/>
      <c r="E18" s="87"/>
      <c r="H18" s="91">
        <f t="shared" ref="H18:K18" si="6">H19+H20</f>
        <v>-5273478.66</v>
      </c>
      <c r="I18" s="91">
        <f t="shared" si="6"/>
        <v>-5827695.7699999996</v>
      </c>
      <c r="J18" s="91">
        <f t="shared" si="6"/>
        <v>-5889831.7000000002</v>
      </c>
      <c r="K18" s="91">
        <f t="shared" si="6"/>
        <v>-5986587.5099999998</v>
      </c>
      <c r="L18" s="91">
        <f>L19+L20</f>
        <v>-5695591.8599999994</v>
      </c>
      <c r="M18" s="91">
        <f>M19+M20</f>
        <v>-6206099.6500000004</v>
      </c>
      <c r="N18" s="91">
        <f>N19+N20</f>
        <v>-6030678.0100000007</v>
      </c>
      <c r="O18" s="91">
        <f>O19+O20</f>
        <v>-6381180.9900000002</v>
      </c>
      <c r="P18" s="91"/>
      <c r="Q18" s="91"/>
      <c r="R18" s="91"/>
      <c r="S18" s="91"/>
      <c r="T18" s="5"/>
      <c r="U18" s="91">
        <f t="shared" ca="1" si="4"/>
        <v>-47291144.149999999</v>
      </c>
      <c r="W18" s="91">
        <f t="shared" si="3"/>
        <v>-47291144.149999999</v>
      </c>
    </row>
    <row r="19" spans="2:23" ht="16.5" customHeight="1">
      <c r="B19" s="89" t="s">
        <v>141</v>
      </c>
      <c r="C19" s="89"/>
      <c r="D19" s="89"/>
      <c r="E19" s="89"/>
      <c r="H19" s="93">
        <v>-1609103.5700000003</v>
      </c>
      <c r="I19" s="93">
        <v>-1543826.9699999997</v>
      </c>
      <c r="J19" s="93">
        <v>-1698664.6500000001</v>
      </c>
      <c r="K19" s="93">
        <v>-1814283.9500000002</v>
      </c>
      <c r="L19" s="93">
        <v>-1643250.7499999998</v>
      </c>
      <c r="M19" s="93">
        <v>-1720571.0800000003</v>
      </c>
      <c r="N19" s="93">
        <v>-1782002.78</v>
      </c>
      <c r="O19" s="93">
        <v>-1896079.07</v>
      </c>
      <c r="P19" s="93"/>
      <c r="Q19" s="93"/>
      <c r="R19" s="93"/>
      <c r="S19" s="93"/>
      <c r="T19" s="5"/>
      <c r="U19" s="93">
        <f t="shared" ca="1" si="4"/>
        <v>-13707782.82</v>
      </c>
      <c r="W19" s="93">
        <f t="shared" si="3"/>
        <v>-13707782.82</v>
      </c>
    </row>
    <row r="20" spans="2:23" ht="16.5" customHeight="1">
      <c r="B20" s="89" t="s">
        <v>142</v>
      </c>
      <c r="C20" s="89"/>
      <c r="D20" s="89"/>
      <c r="E20" s="89"/>
      <c r="H20" s="93">
        <v>-3664375.09</v>
      </c>
      <c r="I20" s="93">
        <v>-4283868.8</v>
      </c>
      <c r="J20" s="93">
        <v>-4191167.05</v>
      </c>
      <c r="K20" s="93">
        <v>-4172303.56</v>
      </c>
      <c r="L20" s="93">
        <v>-4052341.11</v>
      </c>
      <c r="M20" s="93">
        <v>-4485528.57</v>
      </c>
      <c r="N20" s="93">
        <v>-4248675.2300000004</v>
      </c>
      <c r="O20" s="93">
        <v>-4485101.92</v>
      </c>
      <c r="P20" s="93"/>
      <c r="Q20" s="93"/>
      <c r="R20" s="93"/>
      <c r="S20" s="93"/>
      <c r="T20" s="5"/>
      <c r="U20" s="93">
        <f t="shared" ca="1" si="4"/>
        <v>-33583361.329999998</v>
      </c>
      <c r="W20" s="93">
        <f t="shared" si="3"/>
        <v>-33583361.329999998</v>
      </c>
    </row>
    <row r="21" spans="2:23" ht="16.5" customHeight="1">
      <c r="B21" s="90" t="s">
        <v>122</v>
      </c>
      <c r="C21" s="90"/>
      <c r="D21" s="90"/>
      <c r="E21" s="90"/>
      <c r="H21" s="94">
        <f t="shared" ref="H21:K21" si="7">H10+H13+H18</f>
        <v>22382421.859993439</v>
      </c>
      <c r="I21" s="94">
        <f t="shared" si="7"/>
        <v>24011097.579999998</v>
      </c>
      <c r="J21" s="94">
        <f t="shared" si="7"/>
        <v>17408443.260000005</v>
      </c>
      <c r="K21" s="94">
        <f t="shared" si="7"/>
        <v>17905643.642933086</v>
      </c>
      <c r="L21" s="94">
        <f>L10+L13+L18</f>
        <v>18121162.7019604</v>
      </c>
      <c r="M21" s="94">
        <f>M10+M13+M18</f>
        <v>20668771.405274682</v>
      </c>
      <c r="N21" s="94">
        <f>N10+N13+N18</f>
        <v>18972899.388346769</v>
      </c>
      <c r="O21" s="94">
        <f>O10+O13+O18</f>
        <v>18734818.477499999</v>
      </c>
      <c r="P21" s="94"/>
      <c r="Q21" s="94"/>
      <c r="R21" s="94"/>
      <c r="S21" s="94"/>
      <c r="T21" s="5"/>
      <c r="U21" s="94">
        <f t="shared" ca="1" si="4"/>
        <v>158205258.31600836</v>
      </c>
      <c r="W21" s="94">
        <f t="shared" si="3"/>
        <v>158205258.31600836</v>
      </c>
    </row>
    <row r="22" spans="2:23" ht="16.5" customHeight="1">
      <c r="B22" s="87" t="s">
        <v>7</v>
      </c>
      <c r="C22" s="87"/>
      <c r="D22" s="87"/>
      <c r="E22" s="87"/>
      <c r="H22" s="91">
        <f t="shared" ref="H22:K22" si="8">SUM(H23:H26)</f>
        <v>-1892139.1799999992</v>
      </c>
      <c r="I22" s="91">
        <f t="shared" si="8"/>
        <v>-8826.2800000001862</v>
      </c>
      <c r="J22" s="91">
        <f t="shared" si="8"/>
        <v>3710672.2600000002</v>
      </c>
      <c r="K22" s="91">
        <f t="shared" si="8"/>
        <v>4602199.9071000004</v>
      </c>
      <c r="L22" s="91">
        <f>SUM(L23:L26)</f>
        <v>11224859.129999999</v>
      </c>
      <c r="M22" s="91">
        <f>SUM(M23:M26)</f>
        <v>-43856.229999999996</v>
      </c>
      <c r="N22" s="91">
        <f>SUM(N23:N26)</f>
        <v>3088213.0100000002</v>
      </c>
      <c r="O22" s="91">
        <f>SUM(O23:O26)</f>
        <v>14967774.58</v>
      </c>
      <c r="P22" s="91"/>
      <c r="Q22" s="91"/>
      <c r="R22" s="91"/>
      <c r="S22" s="91"/>
      <c r="T22" s="5"/>
      <c r="U22" s="91">
        <f t="shared" ca="1" si="4"/>
        <v>35648897.197099999</v>
      </c>
      <c r="W22" s="91">
        <f t="shared" si="3"/>
        <v>35648897.197099999</v>
      </c>
    </row>
    <row r="23" spans="2:23" ht="16.5" customHeight="1">
      <c r="B23" s="89" t="s">
        <v>118</v>
      </c>
      <c r="C23" s="89"/>
      <c r="D23" s="89"/>
      <c r="E23" s="89"/>
      <c r="H23" s="93">
        <v>-1371922.8</v>
      </c>
      <c r="I23" s="93">
        <v>0</v>
      </c>
      <c r="J23" s="93">
        <v>0</v>
      </c>
      <c r="K23" s="93">
        <v>0</v>
      </c>
      <c r="L23" s="93">
        <v>11994969.199999999</v>
      </c>
      <c r="M23" s="93">
        <v>0</v>
      </c>
      <c r="N23" s="93">
        <v>0</v>
      </c>
      <c r="O23" s="93">
        <v>15584101.42</v>
      </c>
      <c r="P23" s="93"/>
      <c r="Q23" s="93"/>
      <c r="R23" s="93"/>
      <c r="S23" s="93"/>
      <c r="T23" s="5"/>
      <c r="U23" s="93">
        <f t="shared" ca="1" si="4"/>
        <v>26207147.82</v>
      </c>
      <c r="W23" s="93">
        <f t="shared" si="3"/>
        <v>26207147.82</v>
      </c>
    </row>
    <row r="24" spans="2:23" ht="16.5" customHeight="1">
      <c r="B24" s="89" t="s">
        <v>123</v>
      </c>
      <c r="C24" s="89"/>
      <c r="D24" s="89"/>
      <c r="E24" s="89"/>
      <c r="H24" s="92">
        <v>4551088.78</v>
      </c>
      <c r="I24" s="92">
        <v>2839270.82</v>
      </c>
      <c r="J24" s="92">
        <v>4307054.82</v>
      </c>
      <c r="K24" s="92">
        <v>6545628.8799999999</v>
      </c>
      <c r="L24" s="92">
        <v>307692.33</v>
      </c>
      <c r="M24" s="92">
        <v>15306.44</v>
      </c>
      <c r="N24" s="92">
        <v>3093018.29</v>
      </c>
      <c r="O24" s="92">
        <v>0</v>
      </c>
      <c r="P24" s="92"/>
      <c r="Q24" s="92"/>
      <c r="R24" s="92"/>
      <c r="S24" s="92"/>
      <c r="T24" s="5"/>
      <c r="U24" s="92">
        <f t="shared" ca="1" si="4"/>
        <v>21659060.359999999</v>
      </c>
      <c r="W24" s="92">
        <f t="shared" si="3"/>
        <v>21659060.359999999</v>
      </c>
    </row>
    <row r="25" spans="2:23" ht="16.5" customHeight="1">
      <c r="B25" s="89" t="s">
        <v>124</v>
      </c>
      <c r="C25" s="89"/>
      <c r="D25" s="89"/>
      <c r="E25" s="89"/>
      <c r="H25" s="93">
        <v>-4930245.3899999997</v>
      </c>
      <c r="I25" s="93">
        <v>-2847158.27</v>
      </c>
      <c r="J25" s="93">
        <v>-595623.43000000005</v>
      </c>
      <c r="K25" s="93">
        <v>-1200566.9228999999</v>
      </c>
      <c r="L25" s="93">
        <v>-9260.15</v>
      </c>
      <c r="M25" s="93">
        <v>0</v>
      </c>
      <c r="N25" s="93">
        <v>0</v>
      </c>
      <c r="O25" s="93">
        <v>0</v>
      </c>
      <c r="P25" s="93"/>
      <c r="Q25" s="93"/>
      <c r="R25" s="93"/>
      <c r="S25" s="93"/>
      <c r="T25" s="5"/>
      <c r="U25" s="93">
        <f t="shared" ca="1" si="4"/>
        <v>-9582854.1629000008</v>
      </c>
      <c r="W25" s="93">
        <f t="shared" si="3"/>
        <v>-9582854.1629000008</v>
      </c>
    </row>
    <row r="26" spans="2:23" ht="16.5" customHeight="1">
      <c r="B26" s="89" t="s">
        <v>125</v>
      </c>
      <c r="C26" s="89"/>
      <c r="D26" s="89"/>
      <c r="E26" s="89"/>
      <c r="H26" s="93">
        <v>-141059.76999999999</v>
      </c>
      <c r="I26" s="93">
        <v>-938.83</v>
      </c>
      <c r="J26" s="93">
        <v>-759.13</v>
      </c>
      <c r="K26" s="93">
        <v>-742862.05</v>
      </c>
      <c r="L26" s="93">
        <v>-1068542.25</v>
      </c>
      <c r="M26" s="93">
        <v>-59162.67</v>
      </c>
      <c r="N26" s="93">
        <v>-4805.28</v>
      </c>
      <c r="O26" s="93">
        <v>-616326.84</v>
      </c>
      <c r="P26" s="93"/>
      <c r="Q26" s="93"/>
      <c r="R26" s="93"/>
      <c r="S26" s="93"/>
      <c r="T26" s="5"/>
      <c r="U26" s="93">
        <f t="shared" ca="1" si="4"/>
        <v>-2634456.8199999998</v>
      </c>
      <c r="W26" s="93">
        <f t="shared" si="3"/>
        <v>-2634456.8199999998</v>
      </c>
    </row>
    <row r="27" spans="2:23" ht="16.5" customHeight="1">
      <c r="B27" s="90" t="s">
        <v>126</v>
      </c>
      <c r="C27" s="90"/>
      <c r="D27" s="90"/>
      <c r="E27" s="90"/>
      <c r="H27" s="94">
        <f t="shared" ref="H27:K27" si="9">+H21+H22</f>
        <v>20490282.679993439</v>
      </c>
      <c r="I27" s="94">
        <f t="shared" si="9"/>
        <v>24002271.299999997</v>
      </c>
      <c r="J27" s="94">
        <f t="shared" si="9"/>
        <v>21119115.520000007</v>
      </c>
      <c r="K27" s="94">
        <f t="shared" si="9"/>
        <v>22507843.550033085</v>
      </c>
      <c r="L27" s="94">
        <f>+L21+L22</f>
        <v>29346021.831960399</v>
      </c>
      <c r="M27" s="94">
        <f>+M21+M22</f>
        <v>20624915.175274681</v>
      </c>
      <c r="N27" s="94">
        <f>+N21+N22</f>
        <v>22061112.398346771</v>
      </c>
      <c r="O27" s="94">
        <f>+O21+O22</f>
        <v>33702593.057499997</v>
      </c>
      <c r="P27" s="94"/>
      <c r="Q27" s="94"/>
      <c r="R27" s="94"/>
      <c r="S27" s="94"/>
      <c r="T27" s="5"/>
      <c r="U27" s="94">
        <f t="shared" ca="1" si="4"/>
        <v>193854155.5131084</v>
      </c>
      <c r="W27" s="94">
        <f t="shared" si="3"/>
        <v>193854155.5131084</v>
      </c>
    </row>
    <row r="28" spans="2:23" ht="16.5" customHeight="1">
      <c r="B28" s="90" t="s">
        <v>88</v>
      </c>
      <c r="C28" s="90"/>
      <c r="D28" s="90"/>
      <c r="E28" s="90"/>
      <c r="H28" s="94">
        <v>20661281.600000001</v>
      </c>
      <c r="I28" s="94">
        <v>21952611.700000003</v>
      </c>
      <c r="J28" s="94">
        <v>21952611.700000003</v>
      </c>
      <c r="K28" s="94">
        <v>21952611.700000003</v>
      </c>
      <c r="L28" s="94">
        <v>24540473.420000002</v>
      </c>
      <c r="M28" s="94">
        <v>24540473.420000002</v>
      </c>
      <c r="N28" s="94">
        <v>24540473.420000002</v>
      </c>
      <c r="O28" s="94">
        <v>24540473.420000002</v>
      </c>
      <c r="P28" s="95"/>
      <c r="Q28" s="95"/>
      <c r="R28" s="95"/>
      <c r="S28" s="95"/>
      <c r="T28" s="5"/>
      <c r="U28" s="94">
        <f t="shared" ca="1" si="4"/>
        <v>184681010.38000005</v>
      </c>
      <c r="W28" s="94">
        <f t="shared" si="3"/>
        <v>184681010.38000005</v>
      </c>
    </row>
    <row r="29" spans="2:23" s="228" customFormat="1" ht="16.5" customHeight="1">
      <c r="B29" s="224" t="s">
        <v>17</v>
      </c>
      <c r="C29" s="225"/>
      <c r="D29" s="225"/>
      <c r="E29" s="225"/>
      <c r="F29" s="226"/>
      <c r="G29" s="226"/>
      <c r="H29" s="227">
        <f t="shared" ref="H29:K29" si="10">H27/H31</f>
        <v>0.1586757923476998</v>
      </c>
      <c r="I29" s="227">
        <f t="shared" si="10"/>
        <v>0.18587246824030507</v>
      </c>
      <c r="J29" s="227">
        <f t="shared" si="10"/>
        <v>0.16354544449943517</v>
      </c>
      <c r="K29" s="227">
        <f t="shared" si="10"/>
        <v>0.17429968952193622</v>
      </c>
      <c r="L29" s="227">
        <f>L27/L31</f>
        <v>0.20328962795670744</v>
      </c>
      <c r="M29" s="227">
        <f>M27/M31</f>
        <v>0.14287562916121999</v>
      </c>
      <c r="N29" s="227">
        <f>N27/N31</f>
        <v>0.15282464374393276</v>
      </c>
      <c r="O29" s="227">
        <f>O27/O31</f>
        <v>0.23346904200738111</v>
      </c>
      <c r="P29" s="227"/>
      <c r="Q29" s="227"/>
      <c r="R29" s="227"/>
      <c r="S29" s="227"/>
      <c r="T29" s="5"/>
      <c r="U29" s="227">
        <f ca="1">AVERAGE(OFFSET(A29,0,7,,MONTH(MAX($H$7:$S$7))))</f>
        <v>0.17685654218482716</v>
      </c>
      <c r="V29" s="226"/>
      <c r="W29" s="227">
        <f>AVERAGE(H29:S29)</f>
        <v>0.17685654218482716</v>
      </c>
    </row>
    <row r="30" spans="2:23" s="228" customFormat="1" ht="16.5" customHeight="1">
      <c r="B30" s="224" t="s">
        <v>18</v>
      </c>
      <c r="C30" s="225"/>
      <c r="D30" s="225"/>
      <c r="E30" s="225"/>
      <c r="F30" s="226"/>
      <c r="G30" s="226"/>
      <c r="H30" s="227">
        <f t="shared" ref="H30:K30" si="11">H28/H31</f>
        <v>0.16</v>
      </c>
      <c r="I30" s="227">
        <f t="shared" si="11"/>
        <v>0.17</v>
      </c>
      <c r="J30" s="227">
        <f t="shared" si="11"/>
        <v>0.17</v>
      </c>
      <c r="K30" s="227">
        <f t="shared" si="11"/>
        <v>0.17</v>
      </c>
      <c r="L30" s="227">
        <f>L28/L31</f>
        <v>0.17</v>
      </c>
      <c r="M30" s="227">
        <f>M28/M31</f>
        <v>0.17</v>
      </c>
      <c r="N30" s="227">
        <f>N28/N31</f>
        <v>0.17</v>
      </c>
      <c r="O30" s="227">
        <f>O28/O31</f>
        <v>0.17</v>
      </c>
      <c r="P30" s="227"/>
      <c r="Q30" s="227"/>
      <c r="R30" s="227"/>
      <c r="S30" s="227"/>
      <c r="U30" s="227">
        <f ca="1">AVERAGE(OFFSET(A30,0,7,,MONTH(MAX($H$7:$S$7))))</f>
        <v>0.16874999999999998</v>
      </c>
      <c r="V30" s="226"/>
      <c r="W30" s="227">
        <f>AVERAGE(H30:S30)</f>
        <v>0.16874999999999998</v>
      </c>
    </row>
    <row r="31" spans="2:23" ht="16.5" customHeight="1">
      <c r="B31" s="108" t="s">
        <v>146</v>
      </c>
      <c r="C31" s="108"/>
      <c r="D31" s="108"/>
      <c r="E31" s="108"/>
      <c r="H31" s="109">
        <v>129133010</v>
      </c>
      <c r="I31" s="109">
        <v>129133010</v>
      </c>
      <c r="J31" s="109">
        <v>129133010</v>
      </c>
      <c r="K31" s="109">
        <v>129133010</v>
      </c>
      <c r="L31" s="109">
        <v>144355726</v>
      </c>
      <c r="M31" s="109">
        <v>144355726</v>
      </c>
      <c r="N31" s="109">
        <v>144355726</v>
      </c>
      <c r="O31" s="109">
        <v>144355726</v>
      </c>
      <c r="P31" s="109"/>
      <c r="Q31" s="109"/>
      <c r="R31" s="109"/>
      <c r="S31" s="109"/>
      <c r="T31" s="228"/>
      <c r="U31" s="93"/>
      <c r="W31" s="109"/>
    </row>
    <row r="32" spans="2:23" ht="24" customHeight="1">
      <c r="B32" s="3"/>
      <c r="C32" s="7"/>
      <c r="D32" s="7"/>
      <c r="E32" s="7"/>
      <c r="H32" s="11"/>
      <c r="I32" s="11"/>
      <c r="J32" s="11"/>
      <c r="K32" s="11"/>
      <c r="L32" s="11"/>
      <c r="M32" s="11"/>
      <c r="N32" s="11"/>
      <c r="O32" s="11"/>
      <c r="P32" s="11"/>
      <c r="Q32" s="11"/>
      <c r="R32" s="11"/>
      <c r="S32" s="11"/>
      <c r="T32" s="5"/>
      <c r="U32" s="8"/>
      <c r="W32" s="8"/>
    </row>
    <row r="33" spans="2:23" ht="24.95" customHeight="1">
      <c r="B33" s="29" t="s">
        <v>185</v>
      </c>
      <c r="C33" s="26"/>
      <c r="D33" s="26"/>
      <c r="E33" s="26"/>
      <c r="F33" s="27"/>
      <c r="G33" s="27"/>
      <c r="H33" s="28">
        <v>45658</v>
      </c>
      <c r="I33" s="28">
        <f t="shared" ref="I33:S33" si="12">EDATE(H33,1)</f>
        <v>45689</v>
      </c>
      <c r="J33" s="28">
        <f t="shared" si="12"/>
        <v>45717</v>
      </c>
      <c r="K33" s="28">
        <f t="shared" si="12"/>
        <v>45748</v>
      </c>
      <c r="L33" s="28">
        <f t="shared" si="12"/>
        <v>45778</v>
      </c>
      <c r="M33" s="28">
        <f t="shared" si="12"/>
        <v>45809</v>
      </c>
      <c r="N33" s="28">
        <f t="shared" si="12"/>
        <v>45839</v>
      </c>
      <c r="O33" s="28">
        <f t="shared" si="12"/>
        <v>45870</v>
      </c>
      <c r="P33" s="28">
        <f t="shared" si="12"/>
        <v>45901</v>
      </c>
      <c r="Q33" s="28">
        <f t="shared" si="12"/>
        <v>45931</v>
      </c>
      <c r="R33" s="28">
        <f t="shared" si="12"/>
        <v>45962</v>
      </c>
      <c r="S33" s="28">
        <f t="shared" si="12"/>
        <v>45992</v>
      </c>
      <c r="U33" s="28" t="str">
        <f>"Jan/"&amp;PROPER(TEXT(MAX($H$7:$S$7),"mmm"))&amp;"-"&amp;RIGHT(W33,2)</f>
        <v>Jan/Ago-25</v>
      </c>
      <c r="W33" s="31">
        <v>2025</v>
      </c>
    </row>
    <row r="34" spans="2:23" ht="5.0999999999999996" customHeight="1">
      <c r="B34" s="3"/>
      <c r="C34" s="7"/>
      <c r="D34" s="7"/>
      <c r="E34" s="7"/>
      <c r="H34" s="11"/>
      <c r="I34" s="11"/>
      <c r="J34" s="11"/>
      <c r="K34" s="11"/>
      <c r="L34" s="11"/>
      <c r="M34" s="11"/>
      <c r="N34" s="11"/>
      <c r="O34" s="11"/>
      <c r="P34" s="11"/>
      <c r="Q34" s="11"/>
      <c r="R34" s="11"/>
      <c r="S34" s="11"/>
      <c r="T34" s="11"/>
      <c r="U34" s="8"/>
      <c r="W34" s="8"/>
    </row>
    <row r="35" spans="2:23" ht="5.0999999999999996" customHeight="1">
      <c r="B35" s="3"/>
      <c r="C35" s="7"/>
      <c r="D35" s="7"/>
      <c r="E35" s="7"/>
      <c r="H35" s="11"/>
      <c r="I35" s="11"/>
      <c r="J35" s="11"/>
      <c r="K35" s="11"/>
      <c r="L35" s="11"/>
      <c r="M35" s="11"/>
      <c r="N35" s="11"/>
      <c r="O35" s="11"/>
      <c r="P35" s="11"/>
      <c r="Q35" s="11"/>
      <c r="R35" s="11"/>
      <c r="S35" s="11"/>
      <c r="T35" s="11"/>
      <c r="U35" s="8"/>
      <c r="W35" s="8"/>
    </row>
    <row r="36" spans="2:23" ht="16.5" customHeight="1">
      <c r="B36" s="87" t="s">
        <v>5</v>
      </c>
      <c r="C36" s="87"/>
      <c r="D36" s="87"/>
      <c r="E36" s="87"/>
      <c r="H36" s="91">
        <f t="shared" ref="H36:J36" si="13">SUM(H37:H38)</f>
        <v>25412098.5995</v>
      </c>
      <c r="I36" s="91">
        <f t="shared" si="13"/>
        <v>23855990.321999997</v>
      </c>
      <c r="J36" s="91">
        <f t="shared" si="13"/>
        <v>18610696.694000002</v>
      </c>
      <c r="K36" s="91">
        <f t="shared" ref="K36:L36" si="14">SUM(K37:K38)</f>
        <v>18362371.105999999</v>
      </c>
      <c r="L36" s="91">
        <f t="shared" si="14"/>
        <v>19192401.619999997</v>
      </c>
      <c r="M36" s="91">
        <f t="shared" ref="M36:N36" si="15">SUM(M37:M38)</f>
        <v>20159784.66</v>
      </c>
      <c r="N36" s="91">
        <f t="shared" si="15"/>
        <v>23439769.824662495</v>
      </c>
      <c r="O36" s="91">
        <f t="shared" ref="O36" si="16">SUM(O37:O38)</f>
        <v>20453587.087480091</v>
      </c>
      <c r="P36" s="91">
        <f t="shared" ref="P36:Q36" si="17">SUM(P37:P38)</f>
        <v>20118273.082999997</v>
      </c>
      <c r="Q36" s="91">
        <f t="shared" si="17"/>
        <v>21431746.563500002</v>
      </c>
      <c r="R36" s="91">
        <f t="shared" ref="R36" si="18">SUM(R37:R38)</f>
        <v>19392439.089999996</v>
      </c>
      <c r="S36" s="91">
        <f t="shared" ref="S36" si="19">SUM(S37:S38)</f>
        <v>22094239.299047999</v>
      </c>
      <c r="T36" s="5"/>
      <c r="U36" s="91">
        <f ca="1">SUM(OFFSET(A36,0,7,,MONTH(MAX($H$7:$S$7))))</f>
        <v>169486699.91364262</v>
      </c>
      <c r="W36" s="91">
        <f t="shared" ref="W36:W54" si="20">SUM(H36:S36)</f>
        <v>252523397.94919065</v>
      </c>
    </row>
    <row r="37" spans="2:23" ht="16.5" customHeight="1">
      <c r="B37" s="88" t="s">
        <v>118</v>
      </c>
      <c r="C37" s="88"/>
      <c r="D37" s="88"/>
      <c r="E37" s="88"/>
      <c r="H37" s="92">
        <f>'Renda Imobiliária Detalhada'!H40</f>
        <v>22505399.699500002</v>
      </c>
      <c r="I37" s="92">
        <f>'Renda Imobiliária Detalhada'!I40</f>
        <v>20907694.701999996</v>
      </c>
      <c r="J37" s="92">
        <f>'Renda Imobiliária Detalhada'!J40</f>
        <v>15658143.894000003</v>
      </c>
      <c r="K37" s="92">
        <f>'Renda Imobiliária Detalhada'!K40</f>
        <v>15404893.806</v>
      </c>
      <c r="L37" s="92">
        <f>'Renda Imobiliária Detalhada'!L40</f>
        <v>16140755.319999998</v>
      </c>
      <c r="M37" s="92">
        <f>'Renda Imobiliária Detalhada'!M40</f>
        <v>16748560.039999999</v>
      </c>
      <c r="N37" s="92">
        <f>'Renda Imobiliária Detalhada'!N40</f>
        <v>18717363.714662496</v>
      </c>
      <c r="O37" s="92">
        <f>'Renda Imobiliária Detalhada'!O40</f>
        <v>16842630.137480091</v>
      </c>
      <c r="P37" s="92">
        <f>'Renda Imobiliária Detalhada'!P40</f>
        <v>17256417.552999996</v>
      </c>
      <c r="Q37" s="92">
        <f>'Renda Imobiliária Detalhada'!Q40</f>
        <v>18567886.943500001</v>
      </c>
      <c r="R37" s="92">
        <f>'Renda Imobiliária Detalhada'!R40</f>
        <v>16279177.089999998</v>
      </c>
      <c r="S37" s="92">
        <f>'Renda Imobiliária Detalhada'!S40</f>
        <v>18873149.369047999</v>
      </c>
      <c r="T37" s="5"/>
      <c r="U37" s="92">
        <f t="shared" ref="U37:U54" ca="1" si="21">SUM(OFFSET(A37,0,7,,MONTH(MAX($H$7:$S$7))))</f>
        <v>142925441.31364256</v>
      </c>
      <c r="W37" s="92">
        <f t="shared" si="20"/>
        <v>213902072.26919058</v>
      </c>
    </row>
    <row r="38" spans="2:23" ht="16.5" customHeight="1">
      <c r="B38" s="88" t="s">
        <v>119</v>
      </c>
      <c r="C38" s="88"/>
      <c r="D38" s="88"/>
      <c r="E38" s="88"/>
      <c r="H38" s="92">
        <f>'Renda Imobiliária Detalhada'!H57</f>
        <v>2906698.9000000004</v>
      </c>
      <c r="I38" s="92">
        <f>'Renda Imobiliária Detalhada'!I57</f>
        <v>2948295.62</v>
      </c>
      <c r="J38" s="92">
        <f>'Renda Imobiliária Detalhada'!J57</f>
        <v>2952552.8</v>
      </c>
      <c r="K38" s="92">
        <f>'Renda Imobiliária Detalhada'!K57</f>
        <v>2957477.3</v>
      </c>
      <c r="L38" s="92">
        <f>'Renda Imobiliária Detalhada'!L57</f>
        <v>3051646.3</v>
      </c>
      <c r="M38" s="92">
        <f>'Renda Imobiliária Detalhada'!M57</f>
        <v>3411224.62</v>
      </c>
      <c r="N38" s="92">
        <f>'Renda Imobiliária Detalhada'!N57</f>
        <v>4722406.1100000003</v>
      </c>
      <c r="O38" s="92">
        <f>'Renda Imobiliária Detalhada'!O57</f>
        <v>3610956.95</v>
      </c>
      <c r="P38" s="92">
        <f>'Renda Imobiliária Detalhada'!P57</f>
        <v>2861855.53</v>
      </c>
      <c r="Q38" s="92">
        <f>'Renda Imobiliária Detalhada'!Q57</f>
        <v>2863859.62</v>
      </c>
      <c r="R38" s="92">
        <f>'Renda Imobiliária Detalhada'!R57</f>
        <v>3113262</v>
      </c>
      <c r="S38" s="92">
        <f>'Renda Imobiliária Detalhada'!S57</f>
        <v>3221089.9299999997</v>
      </c>
      <c r="T38" s="5"/>
      <c r="U38" s="92">
        <f t="shared" ca="1" si="21"/>
        <v>26561258.600000001</v>
      </c>
      <c r="W38" s="92">
        <f t="shared" si="20"/>
        <v>38621325.68</v>
      </c>
    </row>
    <row r="39" spans="2:23" ht="16.5" customHeight="1">
      <c r="B39" s="87" t="s">
        <v>8</v>
      </c>
      <c r="C39" s="87"/>
      <c r="D39" s="87"/>
      <c r="E39" s="87"/>
      <c r="H39" s="91">
        <f t="shared" ref="H39:J39" si="22">SUM(H40:H43)</f>
        <v>2156181.5700000003</v>
      </c>
      <c r="I39" s="91">
        <f t="shared" si="22"/>
        <v>1924911.8100000005</v>
      </c>
      <c r="J39" s="91">
        <f t="shared" si="22"/>
        <v>55278.770000000019</v>
      </c>
      <c r="K39" s="91">
        <f t="shared" ref="K39:L39" si="23">SUM(K40:K43)</f>
        <v>1717526.1200000066</v>
      </c>
      <c r="L39" s="91">
        <f t="shared" si="23"/>
        <v>1378423.2699999972</v>
      </c>
      <c r="M39" s="91">
        <f t="shared" ref="M39:N39" si="24">SUM(M40:M43)</f>
        <v>1321722.0199999996</v>
      </c>
      <c r="N39" s="91">
        <f t="shared" si="24"/>
        <v>1187494.1399999987</v>
      </c>
      <c r="O39" s="91">
        <f t="shared" ref="O39" si="25">SUM(O40:O43)</f>
        <v>1196686.8400000054</v>
      </c>
      <c r="P39" s="91">
        <f t="shared" ref="P39:Q39" si="26">SUM(P40:P43)</f>
        <v>2483264.35</v>
      </c>
      <c r="Q39" s="91">
        <f t="shared" si="26"/>
        <v>1448401.0099999949</v>
      </c>
      <c r="R39" s="91">
        <f t="shared" ref="R39" si="27">SUM(R40:R43)</f>
        <v>1780939.5799999994</v>
      </c>
      <c r="S39" s="91">
        <f t="shared" ref="S39" si="28">SUM(S40:S43)</f>
        <v>1313924.5100000021</v>
      </c>
      <c r="T39" s="5"/>
      <c r="U39" s="91">
        <f t="shared" ca="1" si="21"/>
        <v>10938224.540000008</v>
      </c>
      <c r="W39" s="91">
        <f t="shared" si="20"/>
        <v>17964753.990000006</v>
      </c>
    </row>
    <row r="40" spans="2:23" ht="16.5" customHeight="1">
      <c r="B40" s="89" t="s">
        <v>120</v>
      </c>
      <c r="C40" s="89"/>
      <c r="D40" s="89"/>
      <c r="E40" s="89"/>
      <c r="H40" s="93">
        <v>590345.33999999985</v>
      </c>
      <c r="I40" s="93">
        <v>632627.02000000048</v>
      </c>
      <c r="J40" s="93">
        <v>637273.5</v>
      </c>
      <c r="K40" s="93">
        <v>638983.28999999957</v>
      </c>
      <c r="L40" s="93">
        <v>642324.41999999993</v>
      </c>
      <c r="M40" s="93">
        <v>645387.74999999953</v>
      </c>
      <c r="N40" s="93">
        <v>656031.83999999985</v>
      </c>
      <c r="O40" s="93">
        <v>696285.36000000034</v>
      </c>
      <c r="P40" s="93">
        <v>696285.36000000034</v>
      </c>
      <c r="Q40" s="93">
        <v>696100.15999999968</v>
      </c>
      <c r="R40" s="93">
        <v>688363.9599999995</v>
      </c>
      <c r="S40" s="93">
        <v>688599.63000000035</v>
      </c>
      <c r="T40" s="5"/>
      <c r="U40" s="93">
        <f t="shared" ca="1" si="21"/>
        <v>5139258.5199999996</v>
      </c>
      <c r="W40" s="93">
        <f t="shared" si="20"/>
        <v>7908607.629999999</v>
      </c>
    </row>
    <row r="41" spans="2:23" ht="16.5" customHeight="1">
      <c r="B41" s="89" t="s">
        <v>10</v>
      </c>
      <c r="C41" s="89"/>
      <c r="D41" s="89"/>
      <c r="E41" s="89"/>
      <c r="H41" s="93">
        <v>841960.68</v>
      </c>
      <c r="I41" s="93">
        <v>862138.65</v>
      </c>
      <c r="J41" s="93">
        <v>-818804.85</v>
      </c>
      <c r="K41" s="93">
        <v>714262.54000000015</v>
      </c>
      <c r="L41" s="93">
        <v>413728.46999999729</v>
      </c>
      <c r="M41" s="93">
        <v>403225.91000000003</v>
      </c>
      <c r="N41" s="93">
        <v>325492.44999999879</v>
      </c>
      <c r="O41" s="93">
        <v>361074.21000000509</v>
      </c>
      <c r="P41" s="93">
        <v>515321.67000000004</v>
      </c>
      <c r="Q41" s="93">
        <v>118109.51999999525</v>
      </c>
      <c r="R41" s="93">
        <v>444872.0199999999</v>
      </c>
      <c r="S41" s="93">
        <v>113417.52000000176</v>
      </c>
      <c r="T41" s="5"/>
      <c r="U41" s="93">
        <f t="shared" ca="1" si="21"/>
        <v>3103078.0600000015</v>
      </c>
      <c r="W41" s="93">
        <f t="shared" si="20"/>
        <v>4294798.7899999982</v>
      </c>
    </row>
    <row r="42" spans="2:23" ht="16.5" customHeight="1">
      <c r="B42" s="89" t="s">
        <v>11</v>
      </c>
      <c r="C42" s="89"/>
      <c r="D42" s="89"/>
      <c r="E42" s="89"/>
      <c r="H42" s="93">
        <v>161491.28</v>
      </c>
      <c r="I42" s="93">
        <v>0</v>
      </c>
      <c r="J42" s="93">
        <v>0</v>
      </c>
      <c r="K42" s="93">
        <v>0</v>
      </c>
      <c r="L42" s="93">
        <v>0</v>
      </c>
      <c r="M42" s="93">
        <v>0</v>
      </c>
      <c r="N42" s="93">
        <v>0</v>
      </c>
      <c r="O42" s="93">
        <v>0</v>
      </c>
      <c r="P42" s="93">
        <v>990982.17</v>
      </c>
      <c r="Q42" s="93">
        <v>0</v>
      </c>
      <c r="R42" s="93">
        <v>167891.19</v>
      </c>
      <c r="S42" s="93">
        <v>61381.81</v>
      </c>
      <c r="T42" s="5"/>
      <c r="U42" s="93">
        <f t="shared" ca="1" si="21"/>
        <v>161491.28</v>
      </c>
      <c r="W42" s="93">
        <f t="shared" si="20"/>
        <v>1381746.45</v>
      </c>
    </row>
    <row r="43" spans="2:23" ht="16.5" customHeight="1">
      <c r="B43" s="89" t="s">
        <v>9</v>
      </c>
      <c r="C43" s="89"/>
      <c r="D43" s="89"/>
      <c r="E43" s="89"/>
      <c r="H43" s="93">
        <v>562384.27</v>
      </c>
      <c r="I43" s="93">
        <v>430146.14</v>
      </c>
      <c r="J43" s="93">
        <v>236810.12</v>
      </c>
      <c r="K43" s="93">
        <v>364280.29000000702</v>
      </c>
      <c r="L43" s="93">
        <v>322370.38</v>
      </c>
      <c r="M43" s="93">
        <v>273108.36</v>
      </c>
      <c r="N43" s="93">
        <v>205969.85</v>
      </c>
      <c r="O43" s="93">
        <v>139327.26999999999</v>
      </c>
      <c r="P43" s="93">
        <v>280675.15000000002</v>
      </c>
      <c r="Q43" s="93">
        <v>634191.32999999996</v>
      </c>
      <c r="R43" s="93">
        <v>479812.41</v>
      </c>
      <c r="S43" s="93">
        <v>450525.55</v>
      </c>
      <c r="T43" s="5"/>
      <c r="U43" s="93">
        <f t="shared" ca="1" si="21"/>
        <v>2534396.6800000072</v>
      </c>
      <c r="W43" s="93">
        <f t="shared" si="20"/>
        <v>4379601.1200000076</v>
      </c>
    </row>
    <row r="44" spans="2:23" ht="16.5" customHeight="1">
      <c r="B44" s="87" t="s">
        <v>121</v>
      </c>
      <c r="C44" s="87"/>
      <c r="D44" s="87"/>
      <c r="E44" s="87"/>
      <c r="H44" s="91">
        <f t="shared" ref="H44:J44" si="29">H45+H46</f>
        <v>-4155134.64</v>
      </c>
      <c r="I44" s="91">
        <f t="shared" si="29"/>
        <v>-4352568.74</v>
      </c>
      <c r="J44" s="91">
        <f t="shared" si="29"/>
        <v>-3793844.3800000004</v>
      </c>
      <c r="K44" s="91">
        <f t="shared" ref="K44:L44" si="30">K45+K46</f>
        <v>-4539237.83</v>
      </c>
      <c r="L44" s="91">
        <f t="shared" si="30"/>
        <v>-4273043.2</v>
      </c>
      <c r="M44" s="91">
        <f t="shared" ref="M44:N44" si="31">M45+M46</f>
        <v>-4668505.67</v>
      </c>
      <c r="N44" s="91">
        <f t="shared" si="31"/>
        <v>-4554100.3999999994</v>
      </c>
      <c r="O44" s="91">
        <f t="shared" ref="O44" si="32">O45+O46</f>
        <v>-4798879.29</v>
      </c>
      <c r="P44" s="91">
        <f t="shared" ref="P44:Q44" si="33">P45+P46</f>
        <v>-4792566.18</v>
      </c>
      <c r="Q44" s="91">
        <f t="shared" si="33"/>
        <v>-4619903.66</v>
      </c>
      <c r="R44" s="91">
        <f t="shared" ref="R44" si="34">R45+R46</f>
        <v>-4795788.55</v>
      </c>
      <c r="S44" s="91">
        <f t="shared" ref="S44" si="35">S45+S46</f>
        <v>-4347141.67</v>
      </c>
      <c r="T44" s="5"/>
      <c r="U44" s="91">
        <f t="shared" ca="1" si="21"/>
        <v>-35135314.149999999</v>
      </c>
      <c r="W44" s="91">
        <f t="shared" si="20"/>
        <v>-53690714.209999993</v>
      </c>
    </row>
    <row r="45" spans="2:23" ht="16.5" customHeight="1">
      <c r="B45" s="89" t="s">
        <v>141</v>
      </c>
      <c r="C45" s="89"/>
      <c r="D45" s="89"/>
      <c r="E45" s="89"/>
      <c r="H45" s="93">
        <v>-1383106.96</v>
      </c>
      <c r="I45" s="93">
        <v>-1433964.0499999998</v>
      </c>
      <c r="J45" s="93">
        <v>-1356545.7600000002</v>
      </c>
      <c r="K45" s="93">
        <v>-1585177.7100000002</v>
      </c>
      <c r="L45" s="93">
        <v>-1569375.3400000003</v>
      </c>
      <c r="M45" s="93">
        <v>-1523274.06</v>
      </c>
      <c r="N45" s="93">
        <v>-1389263.4799999995</v>
      </c>
      <c r="O45" s="93">
        <v>-1759574.21</v>
      </c>
      <c r="P45" s="93">
        <v>-1474882.9</v>
      </c>
      <c r="Q45" s="93">
        <v>-1547886.9800000002</v>
      </c>
      <c r="R45" s="93">
        <v>-1759112.64</v>
      </c>
      <c r="S45" s="93">
        <v>-1445157.49</v>
      </c>
      <c r="T45" s="5"/>
      <c r="U45" s="93">
        <f t="shared" ca="1" si="21"/>
        <v>-12000281.57</v>
      </c>
      <c r="W45" s="93">
        <f t="shared" si="20"/>
        <v>-18227321.579999998</v>
      </c>
    </row>
    <row r="46" spans="2:23" ht="16.5" customHeight="1">
      <c r="B46" s="89" t="s">
        <v>142</v>
      </c>
      <c r="C46" s="89"/>
      <c r="D46" s="89"/>
      <c r="E46" s="89"/>
      <c r="H46" s="93">
        <v>-2772027.68</v>
      </c>
      <c r="I46" s="93">
        <v>-2918604.69</v>
      </c>
      <c r="J46" s="93">
        <v>-2437298.62</v>
      </c>
      <c r="K46" s="93">
        <v>-2954060.12</v>
      </c>
      <c r="L46" s="93">
        <v>-2703667.86</v>
      </c>
      <c r="M46" s="93">
        <v>-3145231.61</v>
      </c>
      <c r="N46" s="93">
        <v>-3164836.92</v>
      </c>
      <c r="O46" s="93">
        <v>-3039305.08</v>
      </c>
      <c r="P46" s="93">
        <v>-3317683.28</v>
      </c>
      <c r="Q46" s="93">
        <v>-3072016.68</v>
      </c>
      <c r="R46" s="93">
        <v>-3036675.91</v>
      </c>
      <c r="S46" s="93">
        <v>-2901984.18</v>
      </c>
      <c r="T46" s="5"/>
      <c r="U46" s="93">
        <f t="shared" ca="1" si="21"/>
        <v>-23135032.579999998</v>
      </c>
      <c r="W46" s="93">
        <f t="shared" si="20"/>
        <v>-35463392.630000003</v>
      </c>
    </row>
    <row r="47" spans="2:23" ht="16.5" customHeight="1">
      <c r="B47" s="90" t="s">
        <v>122</v>
      </c>
      <c r="C47" s="90"/>
      <c r="D47" s="90"/>
      <c r="E47" s="90"/>
      <c r="H47" s="94">
        <f t="shared" ref="H47:J47" si="36">H36+H39+H44</f>
        <v>23413145.5295</v>
      </c>
      <c r="I47" s="94">
        <f t="shared" si="36"/>
        <v>21428333.391999997</v>
      </c>
      <c r="J47" s="94">
        <f t="shared" si="36"/>
        <v>14872131.084000001</v>
      </c>
      <c r="K47" s="94">
        <f t="shared" ref="K47:L47" si="37">K36+K39+K44</f>
        <v>15540659.396000003</v>
      </c>
      <c r="L47" s="94">
        <f t="shared" si="37"/>
        <v>16297781.689999994</v>
      </c>
      <c r="M47" s="94">
        <f t="shared" ref="M47:N47" si="38">M36+M39+M44</f>
        <v>16813001.009999998</v>
      </c>
      <c r="N47" s="94">
        <f t="shared" si="38"/>
        <v>20073163.564662494</v>
      </c>
      <c r="O47" s="94">
        <f t="shared" ref="O47" si="39">O36+O39+O44</f>
        <v>16851394.637480095</v>
      </c>
      <c r="P47" s="94">
        <f t="shared" ref="P47:Q47" si="40">P36+P39+P44</f>
        <v>17808971.252999999</v>
      </c>
      <c r="Q47" s="94">
        <f t="shared" si="40"/>
        <v>18260243.913499996</v>
      </c>
      <c r="R47" s="94">
        <f t="shared" ref="R47" si="41">R36+R39+R44</f>
        <v>16377590.119999994</v>
      </c>
      <c r="S47" s="94">
        <f t="shared" ref="S47" si="42">S36+S39+S44</f>
        <v>19061022.139048003</v>
      </c>
      <c r="T47" s="5"/>
      <c r="U47" s="94">
        <f t="shared" ca="1" si="21"/>
        <v>145289610.30364257</v>
      </c>
      <c r="W47" s="94">
        <f t="shared" si="20"/>
        <v>216797437.72919056</v>
      </c>
    </row>
    <row r="48" spans="2:23" ht="16.5" customHeight="1">
      <c r="B48" s="87" t="s">
        <v>7</v>
      </c>
      <c r="C48" s="87"/>
      <c r="D48" s="87"/>
      <c r="E48" s="87"/>
      <c r="H48" s="91">
        <f t="shared" ref="H48:J48" si="43">SUM(H49:H52)</f>
        <v>5951.93</v>
      </c>
      <c r="I48" s="91">
        <f t="shared" si="43"/>
        <v>7524310.6799999988</v>
      </c>
      <c r="J48" s="91">
        <f t="shared" si="43"/>
        <v>3640580.8899999997</v>
      </c>
      <c r="K48" s="91">
        <f t="shared" ref="K48:L48" si="44">SUM(K49:K52)</f>
        <v>0</v>
      </c>
      <c r="L48" s="91">
        <f t="shared" si="44"/>
        <v>1734312.18</v>
      </c>
      <c r="M48" s="91">
        <f t="shared" ref="M48:N48" si="45">SUM(M49:M52)</f>
        <v>0</v>
      </c>
      <c r="N48" s="91">
        <f t="shared" si="45"/>
        <v>489.89881627194723</v>
      </c>
      <c r="O48" s="91">
        <f t="shared" ref="O48" si="46">SUM(O49:O52)</f>
        <v>-98.21</v>
      </c>
      <c r="P48" s="91">
        <f t="shared" ref="P48:Q48" si="47">SUM(P49:P52)</f>
        <v>3605248.77</v>
      </c>
      <c r="Q48" s="91">
        <f t="shared" si="47"/>
        <v>-1997.75</v>
      </c>
      <c r="R48" s="91">
        <f t="shared" ref="R48" si="48">SUM(R49:R52)</f>
        <v>1144796.5599999998</v>
      </c>
      <c r="S48" s="91">
        <f t="shared" ref="S48" si="49">SUM(S49:S52)</f>
        <v>731866.45448717568</v>
      </c>
      <c r="T48" s="5"/>
      <c r="U48" s="91">
        <f t="shared" ca="1" si="21"/>
        <v>12905547.36881627</v>
      </c>
      <c r="W48" s="91">
        <f t="shared" si="20"/>
        <v>18385461.403303444</v>
      </c>
    </row>
    <row r="49" spans="2:23" ht="16.5" customHeight="1">
      <c r="B49" s="89" t="s">
        <v>118</v>
      </c>
      <c r="C49" s="89"/>
      <c r="D49" s="89"/>
      <c r="E49" s="89"/>
      <c r="H49" s="93">
        <v>0</v>
      </c>
      <c r="I49" s="93">
        <v>7527037.3599999994</v>
      </c>
      <c r="J49" s="93">
        <v>3640882.05</v>
      </c>
      <c r="K49" s="93">
        <v>0</v>
      </c>
      <c r="L49" s="93">
        <v>1734312.18</v>
      </c>
      <c r="M49" s="93">
        <v>0</v>
      </c>
      <c r="N49" s="93">
        <v>0</v>
      </c>
      <c r="O49" s="93">
        <v>0</v>
      </c>
      <c r="P49" s="93">
        <v>3595248.39</v>
      </c>
      <c r="Q49" s="93">
        <v>0</v>
      </c>
      <c r="R49" s="93">
        <v>0</v>
      </c>
      <c r="S49" s="93">
        <v>0</v>
      </c>
      <c r="T49" s="5"/>
      <c r="U49" s="93">
        <f t="shared" ca="1" si="21"/>
        <v>12902231.59</v>
      </c>
      <c r="W49" s="93">
        <f t="shared" si="20"/>
        <v>16497479.98</v>
      </c>
    </row>
    <row r="50" spans="2:23" ht="16.5" customHeight="1">
      <c r="B50" s="89" t="s">
        <v>123</v>
      </c>
      <c r="C50" s="89"/>
      <c r="D50" s="89"/>
      <c r="E50" s="89"/>
      <c r="H50" s="92">
        <v>31627.11</v>
      </c>
      <c r="I50" s="92">
        <v>1506.47</v>
      </c>
      <c r="J50" s="92">
        <v>0</v>
      </c>
      <c r="K50" s="92">
        <v>0</v>
      </c>
      <c r="L50" s="92">
        <v>0</v>
      </c>
      <c r="M50" s="92">
        <v>0</v>
      </c>
      <c r="N50" s="92">
        <v>491.0488162719472</v>
      </c>
      <c r="O50" s="92">
        <v>0</v>
      </c>
      <c r="P50" s="92">
        <v>10003.290000000001</v>
      </c>
      <c r="Q50" s="92">
        <v>0</v>
      </c>
      <c r="R50" s="92">
        <v>1144906.1399999999</v>
      </c>
      <c r="S50" s="92">
        <v>1006837</v>
      </c>
      <c r="T50" s="5"/>
      <c r="U50" s="92">
        <f t="shared" ca="1" si="21"/>
        <v>33624.62881627195</v>
      </c>
      <c r="W50" s="92">
        <f t="shared" si="20"/>
        <v>2195371.0588162718</v>
      </c>
    </row>
    <row r="51" spans="2:23" ht="16.5" customHeight="1">
      <c r="B51" s="89" t="s">
        <v>124</v>
      </c>
      <c r="C51" s="89"/>
      <c r="D51" s="89"/>
      <c r="E51" s="89"/>
      <c r="H51" s="93">
        <v>0</v>
      </c>
      <c r="I51" s="93">
        <v>0</v>
      </c>
      <c r="J51" s="93">
        <v>0</v>
      </c>
      <c r="K51" s="93">
        <v>0</v>
      </c>
      <c r="L51" s="93">
        <v>0</v>
      </c>
      <c r="M51" s="93">
        <v>0</v>
      </c>
      <c r="N51" s="93">
        <v>0</v>
      </c>
      <c r="O51" s="93">
        <v>0</v>
      </c>
      <c r="P51" s="93">
        <v>0</v>
      </c>
      <c r="Q51" s="93">
        <v>0</v>
      </c>
      <c r="R51" s="93">
        <v>0</v>
      </c>
      <c r="S51" s="93">
        <v>-44619.545512824276</v>
      </c>
      <c r="T51" s="5"/>
      <c r="U51" s="93">
        <f t="shared" ca="1" si="21"/>
        <v>0</v>
      </c>
      <c r="W51" s="93">
        <f t="shared" si="20"/>
        <v>-44619.545512824276</v>
      </c>
    </row>
    <row r="52" spans="2:23" ht="16.5" customHeight="1">
      <c r="B52" s="89" t="s">
        <v>125</v>
      </c>
      <c r="C52" s="89"/>
      <c r="D52" s="89"/>
      <c r="E52" s="89"/>
      <c r="H52" s="93">
        <v>-25675.18</v>
      </c>
      <c r="I52" s="93">
        <v>-4233.1499999999996</v>
      </c>
      <c r="J52" s="93">
        <v>-301.16000000000003</v>
      </c>
      <c r="K52" s="93">
        <v>0</v>
      </c>
      <c r="L52" s="93">
        <v>0</v>
      </c>
      <c r="M52" s="93">
        <v>0</v>
      </c>
      <c r="N52" s="93">
        <v>-1.1499999999999999</v>
      </c>
      <c r="O52" s="93">
        <v>-98.21</v>
      </c>
      <c r="P52" s="93">
        <v>-2.91</v>
      </c>
      <c r="Q52" s="93">
        <v>-1997.75</v>
      </c>
      <c r="R52" s="93">
        <v>-109.58</v>
      </c>
      <c r="S52" s="93">
        <v>-230351</v>
      </c>
      <c r="T52" s="5"/>
      <c r="U52" s="93">
        <f t="shared" ca="1" si="21"/>
        <v>-30308.850000000002</v>
      </c>
      <c r="W52" s="93">
        <f t="shared" si="20"/>
        <v>-262770.09000000003</v>
      </c>
    </row>
    <row r="53" spans="2:23" ht="16.5" customHeight="1">
      <c r="B53" s="90" t="s">
        <v>126</v>
      </c>
      <c r="C53" s="90"/>
      <c r="D53" s="90"/>
      <c r="E53" s="90"/>
      <c r="H53" s="94">
        <f t="shared" ref="H53:J53" si="50">+H47+H48</f>
        <v>23419097.4595</v>
      </c>
      <c r="I53" s="94">
        <f t="shared" si="50"/>
        <v>28952644.071999997</v>
      </c>
      <c r="J53" s="94">
        <f t="shared" si="50"/>
        <v>18512711.973999999</v>
      </c>
      <c r="K53" s="94">
        <f t="shared" ref="K53:L53" si="51">+K47+K48</f>
        <v>15540659.396000003</v>
      </c>
      <c r="L53" s="94">
        <f t="shared" si="51"/>
        <v>18032093.869999994</v>
      </c>
      <c r="M53" s="94">
        <f t="shared" ref="M53:N53" si="52">+M47+M48</f>
        <v>16813001.009999998</v>
      </c>
      <c r="N53" s="94">
        <f t="shared" si="52"/>
        <v>20073653.463478766</v>
      </c>
      <c r="O53" s="94">
        <f t="shared" ref="O53" si="53">+O47+O48</f>
        <v>16851296.427480094</v>
      </c>
      <c r="P53" s="94">
        <f t="shared" ref="P53:Q53" si="54">+P47+P48</f>
        <v>21414220.022999998</v>
      </c>
      <c r="Q53" s="94">
        <f t="shared" si="54"/>
        <v>18258246.163499996</v>
      </c>
      <c r="R53" s="94">
        <f t="shared" ref="R53" si="55">+R47+R48</f>
        <v>17522386.679999992</v>
      </c>
      <c r="S53" s="94">
        <f t="shared" ref="S53" si="56">+S47+S48</f>
        <v>19792888.593535177</v>
      </c>
      <c r="T53" s="5"/>
      <c r="U53" s="94">
        <f t="shared" ca="1" si="21"/>
        <v>158195157.67245886</v>
      </c>
      <c r="W53" s="94">
        <f t="shared" si="20"/>
        <v>235182899.13249403</v>
      </c>
    </row>
    <row r="54" spans="2:23" ht="16.5" customHeight="1">
      <c r="B54" s="90" t="s">
        <v>88</v>
      </c>
      <c r="C54" s="90"/>
      <c r="D54" s="90"/>
      <c r="E54" s="90"/>
      <c r="H54" s="94">
        <v>20661281.600000001</v>
      </c>
      <c r="I54" s="94">
        <v>20661281.600000001</v>
      </c>
      <c r="J54" s="94">
        <v>20661281.600000001</v>
      </c>
      <c r="K54" s="94">
        <v>20661281.600000001</v>
      </c>
      <c r="L54" s="94">
        <v>20661281.600000001</v>
      </c>
      <c r="M54" s="94">
        <v>20661281.600000001</v>
      </c>
      <c r="N54" s="94">
        <v>19369951.5</v>
      </c>
      <c r="O54" s="94">
        <v>19369951.5</v>
      </c>
      <c r="P54" s="94">
        <v>19369951.5</v>
      </c>
      <c r="Q54" s="94">
        <v>19369951.5</v>
      </c>
      <c r="R54" s="94">
        <v>19369951.5</v>
      </c>
      <c r="S54" s="94">
        <v>19369951.5</v>
      </c>
      <c r="T54" s="5"/>
      <c r="U54" s="94">
        <f t="shared" ca="1" si="21"/>
        <v>162707592.59999999</v>
      </c>
      <c r="W54" s="94">
        <f t="shared" si="20"/>
        <v>240187398.59999999</v>
      </c>
    </row>
    <row r="55" spans="2:23" s="228" customFormat="1" ht="16.5" customHeight="1">
      <c r="B55" s="224" t="s">
        <v>17</v>
      </c>
      <c r="C55" s="225"/>
      <c r="D55" s="225"/>
      <c r="E55" s="225"/>
      <c r="F55" s="226"/>
      <c r="G55" s="226"/>
      <c r="H55" s="227">
        <f>H53/H57</f>
        <v>0.18135639724885216</v>
      </c>
      <c r="I55" s="227">
        <f t="shared" ref="I55:J55" si="57">I53/I57</f>
        <v>0.22420792384534363</v>
      </c>
      <c r="J55" s="227">
        <f t="shared" si="57"/>
        <v>0.14336157713662834</v>
      </c>
      <c r="K55" s="227">
        <f t="shared" ref="K55:P55" si="58">K53/K57</f>
        <v>0.12034614074278918</v>
      </c>
      <c r="L55" s="227">
        <f t="shared" si="58"/>
        <v>0.13963969298012952</v>
      </c>
      <c r="M55" s="227">
        <f t="shared" si="58"/>
        <v>0.13019909479380987</v>
      </c>
      <c r="N55" s="227">
        <f t="shared" si="58"/>
        <v>0.1554494351481373</v>
      </c>
      <c r="O55" s="227">
        <f t="shared" si="58"/>
        <v>0.13049565271869751</v>
      </c>
      <c r="P55" s="227">
        <f t="shared" si="58"/>
        <v>0.16583071999173563</v>
      </c>
      <c r="Q55" s="227">
        <f t="shared" ref="Q55:R55" si="59">Q53/Q57</f>
        <v>0.14139100578155808</v>
      </c>
      <c r="R55" s="227">
        <f t="shared" si="59"/>
        <v>0.13569254429986563</v>
      </c>
      <c r="S55" s="227">
        <f t="shared" ref="S55" si="60">S53/S57</f>
        <v>0.15327520510468376</v>
      </c>
      <c r="U55" s="227">
        <f ca="1">AVERAGE(OFFSET(A55,0,7,,MONTH(MAX($H$7:$S$7))))</f>
        <v>0.15313198932679845</v>
      </c>
      <c r="V55" s="226"/>
      <c r="W55" s="227">
        <f>AVERAGE(H55:S55)</f>
        <v>0.15177044914935256</v>
      </c>
    </row>
    <row r="56" spans="2:23" s="228" customFormat="1" ht="16.5" customHeight="1">
      <c r="B56" s="224" t="s">
        <v>18</v>
      </c>
      <c r="C56" s="225"/>
      <c r="D56" s="225"/>
      <c r="E56" s="225"/>
      <c r="F56" s="226"/>
      <c r="G56" s="226"/>
      <c r="H56" s="227">
        <f>H54/H57</f>
        <v>0.16</v>
      </c>
      <c r="I56" s="227">
        <f t="shared" ref="I56:J56" si="61">I54/I57</f>
        <v>0.16</v>
      </c>
      <c r="J56" s="227">
        <f t="shared" si="61"/>
        <v>0.16</v>
      </c>
      <c r="K56" s="227">
        <f t="shared" ref="K56:Q56" si="62">K54/K57</f>
        <v>0.16</v>
      </c>
      <c r="L56" s="227">
        <f t="shared" si="62"/>
        <v>0.16</v>
      </c>
      <c r="M56" s="227">
        <f t="shared" si="62"/>
        <v>0.16</v>
      </c>
      <c r="N56" s="227">
        <f t="shared" si="62"/>
        <v>0.15</v>
      </c>
      <c r="O56" s="227">
        <f t="shared" si="62"/>
        <v>0.15</v>
      </c>
      <c r="P56" s="227">
        <f t="shared" si="62"/>
        <v>0.15</v>
      </c>
      <c r="Q56" s="227">
        <f t="shared" si="62"/>
        <v>0.15</v>
      </c>
      <c r="R56" s="227">
        <f t="shared" ref="R56" si="63">R54/R57</f>
        <v>0.15</v>
      </c>
      <c r="S56" s="227">
        <f t="shared" ref="S56" si="64">S54/S57</f>
        <v>0.15</v>
      </c>
      <c r="U56" s="227">
        <f ca="1">AVERAGE(OFFSET(A56,0,7,,MONTH(MAX($H$7:$S$7))))</f>
        <v>0.1575</v>
      </c>
      <c r="V56" s="226"/>
      <c r="W56" s="227">
        <f>AVERAGE(H56:S56)</f>
        <v>0.15499999999999997</v>
      </c>
    </row>
    <row r="57" spans="2:23" ht="16.5" customHeight="1">
      <c r="B57" s="108" t="s">
        <v>146</v>
      </c>
      <c r="C57" s="108"/>
      <c r="D57" s="108"/>
      <c r="E57" s="108"/>
      <c r="H57" s="109">
        <v>129133010</v>
      </c>
      <c r="I57" s="109">
        <v>129133010</v>
      </c>
      <c r="J57" s="109">
        <v>129133010</v>
      </c>
      <c r="K57" s="109">
        <v>129133010</v>
      </c>
      <c r="L57" s="109">
        <v>129133010</v>
      </c>
      <c r="M57" s="109">
        <v>129133010</v>
      </c>
      <c r="N57" s="109">
        <v>129133010</v>
      </c>
      <c r="O57" s="109">
        <v>129133010</v>
      </c>
      <c r="P57" s="109">
        <v>129133010</v>
      </c>
      <c r="Q57" s="109">
        <v>129133010</v>
      </c>
      <c r="R57" s="109">
        <v>129133010</v>
      </c>
      <c r="S57" s="109">
        <v>129133010</v>
      </c>
      <c r="T57" s="5"/>
      <c r="U57" s="93"/>
      <c r="W57" s="109"/>
    </row>
    <row r="58" spans="2:23" ht="24" customHeight="1">
      <c r="B58" s="3"/>
      <c r="C58" s="7"/>
      <c r="D58" s="7"/>
      <c r="E58" s="7"/>
      <c r="H58" s="11"/>
      <c r="I58" s="11"/>
      <c r="J58" s="11"/>
      <c r="K58" s="11"/>
      <c r="L58" s="11"/>
      <c r="M58" s="11"/>
      <c r="N58" s="11"/>
      <c r="O58" s="11"/>
      <c r="P58" s="11"/>
      <c r="Q58" s="11"/>
      <c r="R58" s="11"/>
      <c r="S58" s="11"/>
      <c r="U58" s="8"/>
      <c r="W58" s="8"/>
    </row>
    <row r="59" spans="2:23" ht="24.95" customHeight="1">
      <c r="B59" s="29" t="s">
        <v>164</v>
      </c>
      <c r="C59" s="26"/>
      <c r="D59" s="26"/>
      <c r="E59" s="26"/>
      <c r="F59" s="27"/>
      <c r="G59" s="27"/>
      <c r="H59" s="28">
        <f>EDATE(S85,1)</f>
        <v>45292</v>
      </c>
      <c r="I59" s="28">
        <f>EDATE(H59,1)</f>
        <v>45323</v>
      </c>
      <c r="J59" s="28">
        <f t="shared" ref="J59" si="65">EDATE(I59,1)</f>
        <v>45352</v>
      </c>
      <c r="K59" s="28">
        <f t="shared" ref="K59" si="66">EDATE(J59,1)</f>
        <v>45383</v>
      </c>
      <c r="L59" s="28">
        <f t="shared" ref="L59" si="67">EDATE(K59,1)</f>
        <v>45413</v>
      </c>
      <c r="M59" s="28">
        <f t="shared" ref="M59" si="68">EDATE(L59,1)</f>
        <v>45444</v>
      </c>
      <c r="N59" s="28">
        <f t="shared" ref="N59" si="69">EDATE(M59,1)</f>
        <v>45474</v>
      </c>
      <c r="O59" s="28">
        <f t="shared" ref="O59" si="70">EDATE(N59,1)</f>
        <v>45505</v>
      </c>
      <c r="P59" s="28">
        <f t="shared" ref="P59" si="71">EDATE(O59,1)</f>
        <v>45536</v>
      </c>
      <c r="Q59" s="28">
        <f t="shared" ref="Q59" si="72">EDATE(P59,1)</f>
        <v>45566</v>
      </c>
      <c r="R59" s="28">
        <f t="shared" ref="R59" si="73">EDATE(Q59,1)</f>
        <v>45597</v>
      </c>
      <c r="S59" s="28">
        <f t="shared" ref="S59" si="74">EDATE(R59,1)</f>
        <v>45627</v>
      </c>
      <c r="T59" s="27"/>
      <c r="U59" s="28" t="str">
        <f>"Jan/"&amp;PROPER(TEXT(MAX($H$7:$S$7),"mmm"))&amp;"-"&amp;RIGHT(W59,2)</f>
        <v>Jan/Ago-24</v>
      </c>
      <c r="W59" s="31">
        <v>2024</v>
      </c>
    </row>
    <row r="60" spans="2:23" ht="5.0999999999999996" customHeight="1">
      <c r="B60" s="3"/>
      <c r="C60" s="7"/>
      <c r="D60" s="7"/>
      <c r="E60" s="7"/>
      <c r="H60" s="11"/>
      <c r="I60" s="11"/>
      <c r="J60" s="11"/>
      <c r="K60" s="11"/>
      <c r="L60" s="11"/>
      <c r="M60" s="11"/>
      <c r="N60" s="11"/>
      <c r="O60" s="11"/>
      <c r="P60" s="11"/>
      <c r="Q60" s="11"/>
      <c r="R60" s="11"/>
      <c r="S60" s="11"/>
      <c r="U60" s="8"/>
      <c r="W60" s="8"/>
    </row>
    <row r="61" spans="2:23" ht="5.0999999999999996" customHeight="1">
      <c r="B61" s="3"/>
      <c r="C61" s="7"/>
      <c r="D61" s="7"/>
      <c r="E61" s="7"/>
      <c r="H61" s="11"/>
      <c r="I61" s="11"/>
      <c r="J61" s="11"/>
      <c r="K61" s="11"/>
      <c r="L61" s="11"/>
      <c r="M61" s="11"/>
      <c r="N61" s="11"/>
      <c r="O61" s="11"/>
      <c r="P61" s="11"/>
      <c r="Q61" s="11"/>
      <c r="R61" s="11"/>
      <c r="S61" s="11"/>
      <c r="U61" s="8"/>
      <c r="W61" s="8"/>
    </row>
    <row r="62" spans="2:23" ht="16.5" customHeight="1">
      <c r="B62" s="87" t="s">
        <v>5</v>
      </c>
      <c r="C62" s="87"/>
      <c r="D62" s="87"/>
      <c r="E62" s="87"/>
      <c r="H62" s="91">
        <f>SUM(H63:H64)</f>
        <v>20699570.669985823</v>
      </c>
      <c r="I62" s="91">
        <f t="shared" ref="I62:S62" si="75">SUM(I63:I64)</f>
        <v>22853998.487699997</v>
      </c>
      <c r="J62" s="91">
        <f t="shared" si="75"/>
        <v>16000377.811400002</v>
      </c>
      <c r="K62" s="91">
        <f t="shared" si="75"/>
        <v>16083909.480000002</v>
      </c>
      <c r="L62" s="91">
        <f t="shared" si="75"/>
        <v>17093458.2533</v>
      </c>
      <c r="M62" s="91">
        <f t="shared" si="75"/>
        <v>18754782.267968085</v>
      </c>
      <c r="N62" s="91">
        <f t="shared" si="75"/>
        <v>18525369.733884376</v>
      </c>
      <c r="O62" s="91">
        <f t="shared" si="75"/>
        <v>18309111.142494377</v>
      </c>
      <c r="P62" s="91">
        <f t="shared" si="75"/>
        <v>18533864.225400001</v>
      </c>
      <c r="Q62" s="91">
        <f t="shared" si="75"/>
        <v>18275970.93</v>
      </c>
      <c r="R62" s="91">
        <f t="shared" si="75"/>
        <v>17955142.34</v>
      </c>
      <c r="S62" s="91">
        <f t="shared" si="75"/>
        <v>18867031.616456583</v>
      </c>
      <c r="U62" s="91">
        <f ca="1">SUM(OFFSET(A62,0,7,,MONTH(MAX($H$7:$S$7))))</f>
        <v>148320577.84673265</v>
      </c>
      <c r="W62" s="91">
        <f t="shared" ref="W62:W80" si="76">SUM(H62:S62)</f>
        <v>221952586.95858926</v>
      </c>
    </row>
    <row r="63" spans="2:23" ht="16.5" customHeight="1">
      <c r="B63" s="88" t="s">
        <v>118</v>
      </c>
      <c r="C63" s="88"/>
      <c r="D63" s="88"/>
      <c r="E63" s="88"/>
      <c r="H63" s="92">
        <f>'Renda Imobiliária Detalhada'!H69</f>
        <v>17581176.351083681</v>
      </c>
      <c r="I63" s="92">
        <f>'Renda Imobiliária Detalhada'!I69</f>
        <v>19327709.107699998</v>
      </c>
      <c r="J63" s="92">
        <f>'Renda Imobiliária Detalhada'!J69</f>
        <v>12788327.981400002</v>
      </c>
      <c r="K63" s="92">
        <f>'Renda Imobiliária Detalhada'!K69</f>
        <v>12990111.720000003</v>
      </c>
      <c r="L63" s="92">
        <f>'Renda Imobiliária Detalhada'!L69</f>
        <v>14063021.4233</v>
      </c>
      <c r="M63" s="92">
        <f>'Renda Imobiliária Detalhada'!M69</f>
        <v>15740783.157968083</v>
      </c>
      <c r="N63" s="92">
        <f>'Renda Imobiliária Detalhada'!N69</f>
        <v>15510253.553884374</v>
      </c>
      <c r="O63" s="92">
        <f>'Renda Imobiliária Detalhada'!O69</f>
        <v>15328777.102494378</v>
      </c>
      <c r="P63" s="92">
        <f>'Renda Imobiliária Detalhada'!P69</f>
        <v>15608879.645400001</v>
      </c>
      <c r="Q63" s="92">
        <f>'Renda Imobiliária Detalhada'!Q69</f>
        <v>15285819.43</v>
      </c>
      <c r="R63" s="92">
        <f>'Renda Imobiliária Detalhada'!R69</f>
        <v>15146205.149999999</v>
      </c>
      <c r="S63" s="92">
        <f>'Renda Imobiliária Detalhada'!S69</f>
        <v>15952733.066456582</v>
      </c>
      <c r="U63" s="92">
        <f t="shared" ref="U63:U80" ca="1" si="77">SUM(OFFSET(A63,0,7,,MONTH(MAX($H$7:$S$7))))</f>
        <v>123330160.39783052</v>
      </c>
      <c r="W63" s="92">
        <f t="shared" si="76"/>
        <v>185323797.6896871</v>
      </c>
    </row>
    <row r="64" spans="2:23" ht="16.5" customHeight="1">
      <c r="B64" s="88" t="s">
        <v>119</v>
      </c>
      <c r="C64" s="88"/>
      <c r="D64" s="88"/>
      <c r="E64" s="88"/>
      <c r="H64" s="92">
        <f>'Renda Imobiliária Detalhada'!H85</f>
        <v>3118394.3189021433</v>
      </c>
      <c r="I64" s="92">
        <f>'Renda Imobiliária Detalhada'!I85</f>
        <v>3526289.38</v>
      </c>
      <c r="J64" s="92">
        <f>'Renda Imobiliária Detalhada'!J85</f>
        <v>3212049.83</v>
      </c>
      <c r="K64" s="92">
        <f>'Renda Imobiliária Detalhada'!K85</f>
        <v>3093797.76</v>
      </c>
      <c r="L64" s="92">
        <f>'Renda Imobiliária Detalhada'!L85</f>
        <v>3030436.83</v>
      </c>
      <c r="M64" s="92">
        <f>'Renda Imobiliária Detalhada'!M85</f>
        <v>3013999.11</v>
      </c>
      <c r="N64" s="92">
        <f>'Renda Imobiliária Detalhada'!N85</f>
        <v>3015116.18</v>
      </c>
      <c r="O64" s="92">
        <f>'Renda Imobiliária Detalhada'!O85</f>
        <v>2980334.04</v>
      </c>
      <c r="P64" s="92">
        <f>'Renda Imobiliária Detalhada'!P85</f>
        <v>2924984.58</v>
      </c>
      <c r="Q64" s="92">
        <f>'Renda Imobiliária Detalhada'!Q85</f>
        <v>2990151.5</v>
      </c>
      <c r="R64" s="92">
        <f>'Renda Imobiliária Detalhada'!R85</f>
        <v>2808937.19</v>
      </c>
      <c r="S64" s="92">
        <f>'Renda Imobiliária Detalhada'!S85</f>
        <v>2914298.55</v>
      </c>
      <c r="U64" s="92">
        <f t="shared" ca="1" si="77"/>
        <v>24990417.448902141</v>
      </c>
      <c r="W64" s="92">
        <f t="shared" si="76"/>
        <v>36628789.268902138</v>
      </c>
    </row>
    <row r="65" spans="2:23" ht="16.5" customHeight="1">
      <c r="B65" s="87" t="s">
        <v>8</v>
      </c>
      <c r="C65" s="87"/>
      <c r="D65" s="87"/>
      <c r="E65" s="87"/>
      <c r="H65" s="91">
        <f>SUM(H66:H69)</f>
        <v>3916612.3999999743</v>
      </c>
      <c r="I65" s="91">
        <f t="shared" ref="I65:S65" si="78">SUM(I66:I69)</f>
        <v>3504310.9400000144</v>
      </c>
      <c r="J65" s="91">
        <f t="shared" si="78"/>
        <v>3668377.7099999795</v>
      </c>
      <c r="K65" s="91">
        <f t="shared" si="78"/>
        <v>3159968.26</v>
      </c>
      <c r="L65" s="91">
        <f t="shared" si="78"/>
        <v>1705292.4399999972</v>
      </c>
      <c r="M65" s="91">
        <f t="shared" si="78"/>
        <v>1577270.1100000027</v>
      </c>
      <c r="N65" s="91">
        <f t="shared" si="78"/>
        <v>1648707.83</v>
      </c>
      <c r="O65" s="91">
        <f t="shared" si="78"/>
        <v>1424446.29</v>
      </c>
      <c r="P65" s="91">
        <f t="shared" si="78"/>
        <v>1423727.3200000003</v>
      </c>
      <c r="Q65" s="91">
        <f t="shared" si="78"/>
        <v>1691852.0400000005</v>
      </c>
      <c r="R65" s="91">
        <f t="shared" si="78"/>
        <v>1594639.8700000003</v>
      </c>
      <c r="S65" s="91">
        <f t="shared" si="78"/>
        <v>1894608.3900000001</v>
      </c>
      <c r="U65" s="91">
        <f t="shared" ca="1" si="77"/>
        <v>20604985.979999967</v>
      </c>
      <c r="W65" s="91">
        <f t="shared" si="76"/>
        <v>27209813.599999968</v>
      </c>
    </row>
    <row r="66" spans="2:23" ht="16.5" customHeight="1">
      <c r="B66" s="89" t="s">
        <v>120</v>
      </c>
      <c r="C66" s="89"/>
      <c r="D66" s="89"/>
      <c r="E66" s="89"/>
      <c r="H66" s="93">
        <v>1071893.1299999999</v>
      </c>
      <c r="I66" s="93">
        <v>999432.78999999992</v>
      </c>
      <c r="J66" s="93">
        <v>1002442.6299999999</v>
      </c>
      <c r="K66" s="93">
        <v>994340.86999999988</v>
      </c>
      <c r="L66" s="93">
        <v>931584.78</v>
      </c>
      <c r="M66" s="93">
        <v>897318.1799999997</v>
      </c>
      <c r="N66" s="93">
        <v>843396.02</v>
      </c>
      <c r="O66" s="93">
        <v>739018.7200000002</v>
      </c>
      <c r="P66" s="93">
        <v>643130.27000000048</v>
      </c>
      <c r="Q66" s="93">
        <v>585748.33999999985</v>
      </c>
      <c r="R66" s="93">
        <v>585735.30000000028</v>
      </c>
      <c r="S66" s="93">
        <v>585957.54</v>
      </c>
      <c r="U66" s="93">
        <f t="shared" ca="1" si="77"/>
        <v>7479427.120000001</v>
      </c>
      <c r="W66" s="93">
        <f t="shared" si="76"/>
        <v>9879998.5700000003</v>
      </c>
    </row>
    <row r="67" spans="2:23" ht="16.5" customHeight="1">
      <c r="B67" s="89" t="s">
        <v>10</v>
      </c>
      <c r="C67" s="89"/>
      <c r="D67" s="89"/>
      <c r="E67" s="89"/>
      <c r="H67" s="93">
        <v>593084.38</v>
      </c>
      <c r="I67" s="93">
        <v>593084.38</v>
      </c>
      <c r="J67" s="93">
        <v>593085.34</v>
      </c>
      <c r="K67" s="93">
        <v>1340863.77</v>
      </c>
      <c r="L67" s="93">
        <v>504122.62</v>
      </c>
      <c r="M67" s="93">
        <v>561415.89</v>
      </c>
      <c r="N67" s="93">
        <v>544786.49</v>
      </c>
      <c r="O67" s="93">
        <v>504121.73</v>
      </c>
      <c r="P67" s="93">
        <v>526799.04</v>
      </c>
      <c r="Q67" s="93">
        <v>854063.05000000063</v>
      </c>
      <c r="R67" s="93">
        <v>846373.51</v>
      </c>
      <c r="S67" s="93">
        <v>877652.49</v>
      </c>
      <c r="U67" s="93">
        <f t="shared" ca="1" si="77"/>
        <v>5234564.5999999996</v>
      </c>
      <c r="W67" s="93">
        <f t="shared" si="76"/>
        <v>8339452.6900000004</v>
      </c>
    </row>
    <row r="68" spans="2:23" ht="16.5" customHeight="1">
      <c r="B68" s="89" t="s">
        <v>11</v>
      </c>
      <c r="C68" s="89"/>
      <c r="D68" s="89"/>
      <c r="E68" s="89"/>
      <c r="H68" s="93">
        <v>0</v>
      </c>
      <c r="I68" s="93">
        <v>0</v>
      </c>
      <c r="J68" s="93">
        <v>0</v>
      </c>
      <c r="K68" s="93">
        <v>2263.6800000000148</v>
      </c>
      <c r="L68" s="93">
        <v>0</v>
      </c>
      <c r="M68" s="93">
        <v>0</v>
      </c>
      <c r="N68" s="93">
        <v>127366.95999999999</v>
      </c>
      <c r="O68" s="93">
        <v>0</v>
      </c>
      <c r="P68" s="93">
        <v>9243.42</v>
      </c>
      <c r="Q68" s="93">
        <v>0</v>
      </c>
      <c r="R68" s="93">
        <v>0</v>
      </c>
      <c r="S68" s="93">
        <v>157925.94000000012</v>
      </c>
      <c r="U68" s="93">
        <f t="shared" ca="1" si="77"/>
        <v>129630.64000000001</v>
      </c>
      <c r="W68" s="93">
        <f t="shared" si="76"/>
        <v>296800.00000000012</v>
      </c>
    </row>
    <row r="69" spans="2:23" ht="16.5" customHeight="1">
      <c r="B69" s="89" t="s">
        <v>9</v>
      </c>
      <c r="C69" s="89"/>
      <c r="D69" s="89"/>
      <c r="E69" s="89"/>
      <c r="H69" s="93">
        <v>2251634.8899999745</v>
      </c>
      <c r="I69" s="93">
        <v>1911793.7700000145</v>
      </c>
      <c r="J69" s="93">
        <v>2072849.7399999797</v>
      </c>
      <c r="K69" s="93">
        <v>822499.94</v>
      </c>
      <c r="L69" s="93">
        <v>269585.03999999724</v>
      </c>
      <c r="M69" s="93">
        <v>118536.04000000283</v>
      </c>
      <c r="N69" s="93">
        <v>133158.35999999999</v>
      </c>
      <c r="O69" s="93">
        <v>181305.83999999985</v>
      </c>
      <c r="P69" s="93">
        <v>244554.58999999985</v>
      </c>
      <c r="Q69" s="93">
        <v>252040.65</v>
      </c>
      <c r="R69" s="93">
        <v>162531.06</v>
      </c>
      <c r="S69" s="93">
        <v>273072.42</v>
      </c>
      <c r="U69" s="93">
        <f t="shared" ca="1" si="77"/>
        <v>7761363.6199999684</v>
      </c>
      <c r="W69" s="93">
        <f t="shared" si="76"/>
        <v>8693562.3399999682</v>
      </c>
    </row>
    <row r="70" spans="2:23" ht="16.5" customHeight="1">
      <c r="B70" s="87" t="s">
        <v>121</v>
      </c>
      <c r="C70" s="87"/>
      <c r="D70" s="87"/>
      <c r="E70" s="87"/>
      <c r="H70" s="91">
        <f>H71+H72</f>
        <v>-3545236.74</v>
      </c>
      <c r="I70" s="91">
        <f t="shared" ref="I70:S70" si="79">I71+I72</f>
        <v>-3407627.45</v>
      </c>
      <c r="J70" s="91">
        <f t="shared" si="79"/>
        <v>-3446825.95010651</v>
      </c>
      <c r="K70" s="91">
        <f t="shared" si="79"/>
        <v>-3698082.63</v>
      </c>
      <c r="L70" s="91">
        <f t="shared" si="79"/>
        <v>-3566827.74</v>
      </c>
      <c r="M70" s="91">
        <f t="shared" si="79"/>
        <v>-3496840.5300000003</v>
      </c>
      <c r="N70" s="91">
        <f t="shared" si="79"/>
        <v>-3482481.37</v>
      </c>
      <c r="O70" s="91">
        <f t="shared" si="79"/>
        <v>-3491132.57</v>
      </c>
      <c r="P70" s="91">
        <f t="shared" si="79"/>
        <v>-3626185.3200000003</v>
      </c>
      <c r="Q70" s="91">
        <f t="shared" si="79"/>
        <v>-3552609.73</v>
      </c>
      <c r="R70" s="91">
        <f t="shared" si="79"/>
        <v>-3479526.5</v>
      </c>
      <c r="S70" s="91">
        <f t="shared" si="79"/>
        <v>-4432634.63</v>
      </c>
      <c r="U70" s="91">
        <f t="shared" ca="1" si="77"/>
        <v>-28135054.980106514</v>
      </c>
      <c r="W70" s="91">
        <f t="shared" si="76"/>
        <v>-43226011.160106517</v>
      </c>
    </row>
    <row r="71" spans="2:23" ht="16.5" customHeight="1">
      <c r="B71" s="89" t="s">
        <v>141</v>
      </c>
      <c r="C71" s="89"/>
      <c r="D71" s="89"/>
      <c r="E71" s="89"/>
      <c r="H71" s="93">
        <v>-1532931.3800000001</v>
      </c>
      <c r="I71" s="93">
        <v>-1684864.57</v>
      </c>
      <c r="J71" s="93">
        <v>-1580998.97</v>
      </c>
      <c r="K71" s="93">
        <v>-1759445.89</v>
      </c>
      <c r="L71" s="93">
        <v>-1737417.4600000002</v>
      </c>
      <c r="M71" s="93">
        <v>-1657284.17</v>
      </c>
      <c r="N71" s="93">
        <v>-1483148.2699999998</v>
      </c>
      <c r="O71" s="93">
        <v>-1624496.0699999998</v>
      </c>
      <c r="P71" s="93">
        <v>-1606100.56</v>
      </c>
      <c r="Q71" s="93">
        <v>-1608795.25</v>
      </c>
      <c r="R71" s="93">
        <v>-1774984.3800000001</v>
      </c>
      <c r="S71" s="93">
        <v>-1764162.95</v>
      </c>
      <c r="U71" s="93">
        <f t="shared" ca="1" si="77"/>
        <v>-13060586.779999999</v>
      </c>
      <c r="W71" s="93">
        <f t="shared" si="76"/>
        <v>-19814629.919999998</v>
      </c>
    </row>
    <row r="72" spans="2:23" ht="16.5" customHeight="1">
      <c r="B72" s="89" t="s">
        <v>142</v>
      </c>
      <c r="C72" s="89"/>
      <c r="D72" s="89"/>
      <c r="E72" s="89"/>
      <c r="H72" s="93">
        <v>-2012305.36</v>
      </c>
      <c r="I72" s="93">
        <v>-1722762.8800000001</v>
      </c>
      <c r="J72" s="93">
        <v>-1865826.98010651</v>
      </c>
      <c r="K72" s="93">
        <v>-1938636.74</v>
      </c>
      <c r="L72" s="93">
        <v>-1829410.28</v>
      </c>
      <c r="M72" s="93">
        <v>-1839556.36</v>
      </c>
      <c r="N72" s="93">
        <v>-1999333.1</v>
      </c>
      <c r="O72" s="93">
        <v>-1866636.5</v>
      </c>
      <c r="P72" s="93">
        <v>-2020084.76</v>
      </c>
      <c r="Q72" s="93">
        <v>-1943814.48</v>
      </c>
      <c r="R72" s="93">
        <v>-1704542.12</v>
      </c>
      <c r="S72" s="93">
        <v>-2668471.6800000002</v>
      </c>
      <c r="U72" s="93">
        <f t="shared" ca="1" si="77"/>
        <v>-15074468.200106509</v>
      </c>
      <c r="W72" s="93">
        <f t="shared" si="76"/>
        <v>-23411381.240106512</v>
      </c>
    </row>
    <row r="73" spans="2:23" ht="16.5" customHeight="1">
      <c r="B73" s="90" t="s">
        <v>122</v>
      </c>
      <c r="C73" s="90"/>
      <c r="D73" s="90"/>
      <c r="E73" s="90"/>
      <c r="H73" s="94">
        <f>H62+H65+H70</f>
        <v>21070946.329985797</v>
      </c>
      <c r="I73" s="94">
        <f t="shared" ref="I73:S73" si="80">I62+I65+I70</f>
        <v>22950681.977700014</v>
      </c>
      <c r="J73" s="94">
        <f t="shared" si="80"/>
        <v>16221929.571293473</v>
      </c>
      <c r="K73" s="94">
        <f t="shared" si="80"/>
        <v>15545795.110000003</v>
      </c>
      <c r="L73" s="94">
        <f t="shared" si="80"/>
        <v>15231922.953299997</v>
      </c>
      <c r="M73" s="94">
        <f t="shared" si="80"/>
        <v>16835211.847968087</v>
      </c>
      <c r="N73" s="94">
        <f t="shared" si="80"/>
        <v>16691596.193884376</v>
      </c>
      <c r="O73" s="94">
        <f t="shared" si="80"/>
        <v>16242424.862494376</v>
      </c>
      <c r="P73" s="94">
        <f t="shared" si="80"/>
        <v>16331406.225400001</v>
      </c>
      <c r="Q73" s="94">
        <f t="shared" si="80"/>
        <v>16415213.239999998</v>
      </c>
      <c r="R73" s="94">
        <f t="shared" si="80"/>
        <v>16070255.710000001</v>
      </c>
      <c r="S73" s="94">
        <f t="shared" si="80"/>
        <v>16329005.376456585</v>
      </c>
      <c r="U73" s="94">
        <f t="shared" ca="1" si="77"/>
        <v>140790508.8466261</v>
      </c>
      <c r="W73" s="94">
        <f t="shared" si="76"/>
        <v>205936389.39848271</v>
      </c>
    </row>
    <row r="74" spans="2:23" ht="16.5" customHeight="1">
      <c r="B74" s="87" t="s">
        <v>7</v>
      </c>
      <c r="C74" s="87"/>
      <c r="D74" s="87"/>
      <c r="E74" s="87"/>
      <c r="H74" s="91">
        <f>SUM(H75:H78)</f>
        <v>-1897943.95</v>
      </c>
      <c r="I74" s="91">
        <f t="shared" ref="I74:S74" si="81">SUM(I75:I78)</f>
        <v>11981780.039999999</v>
      </c>
      <c r="J74" s="91">
        <f t="shared" si="81"/>
        <v>20318362.189999998</v>
      </c>
      <c r="K74" s="91">
        <f t="shared" si="81"/>
        <v>-574041.78299607162</v>
      </c>
      <c r="L74" s="91">
        <f t="shared" si="81"/>
        <v>-359978.49</v>
      </c>
      <c r="M74" s="91">
        <f t="shared" si="81"/>
        <v>-324569.68890650698</v>
      </c>
      <c r="N74" s="91">
        <f t="shared" si="81"/>
        <v>7175884.9709896762</v>
      </c>
      <c r="O74" s="91">
        <f t="shared" si="81"/>
        <v>7979976.2903758707</v>
      </c>
      <c r="P74" s="91">
        <f t="shared" si="81"/>
        <v>8202032.75</v>
      </c>
      <c r="Q74" s="91">
        <f t="shared" si="81"/>
        <v>-572632.23234358197</v>
      </c>
      <c r="R74" s="91">
        <f t="shared" si="81"/>
        <v>11612.32</v>
      </c>
      <c r="S74" s="91">
        <f t="shared" si="81"/>
        <v>117261.26</v>
      </c>
      <c r="U74" s="91">
        <f t="shared" ca="1" si="77"/>
        <v>44299469.579462968</v>
      </c>
      <c r="W74" s="91">
        <f t="shared" si="76"/>
        <v>52057743.677119382</v>
      </c>
    </row>
    <row r="75" spans="2:23" ht="16.5" customHeight="1">
      <c r="B75" s="89" t="s">
        <v>118</v>
      </c>
      <c r="C75" s="89"/>
      <c r="D75" s="89"/>
      <c r="E75" s="89"/>
      <c r="H75" s="93">
        <v>0</v>
      </c>
      <c r="I75" s="93">
        <v>11981780.039999999</v>
      </c>
      <c r="J75" s="93">
        <v>20303516.18</v>
      </c>
      <c r="K75" s="93">
        <v>0</v>
      </c>
      <c r="L75" s="93">
        <v>0</v>
      </c>
      <c r="M75" s="93">
        <v>0</v>
      </c>
      <c r="N75" s="93">
        <v>0</v>
      </c>
      <c r="O75" s="93">
        <v>3766035.84</v>
      </c>
      <c r="P75" s="93">
        <v>6939834.8200000003</v>
      </c>
      <c r="Q75" s="93">
        <v>0</v>
      </c>
      <c r="R75" s="93">
        <v>0</v>
      </c>
      <c r="S75" s="93">
        <v>0</v>
      </c>
      <c r="U75" s="93">
        <f t="shared" ca="1" si="77"/>
        <v>36051332.060000002</v>
      </c>
      <c r="W75" s="93">
        <f t="shared" si="76"/>
        <v>42991166.880000003</v>
      </c>
    </row>
    <row r="76" spans="2:23" ht="16.5" customHeight="1">
      <c r="B76" s="89" t="s">
        <v>123</v>
      </c>
      <c r="C76" s="89"/>
      <c r="D76" s="89"/>
      <c r="E76" s="89"/>
      <c r="H76" s="92">
        <v>0</v>
      </c>
      <c r="I76" s="92">
        <v>0</v>
      </c>
      <c r="J76" s="92">
        <v>14848.449999999255</v>
      </c>
      <c r="K76" s="92">
        <v>-4.5474735088646412E-12</v>
      </c>
      <c r="L76" s="92">
        <v>-1.3983481039758772E-11</v>
      </c>
      <c r="M76" s="92">
        <v>3634.350025716019</v>
      </c>
      <c r="N76" s="92">
        <v>8162079.6235727211</v>
      </c>
      <c r="O76" s="92">
        <v>6163223.8177053686</v>
      </c>
      <c r="P76" s="92">
        <v>2919232.19</v>
      </c>
      <c r="Q76" s="92">
        <v>21348.603442367807</v>
      </c>
      <c r="R76" s="92">
        <v>11613.55</v>
      </c>
      <c r="S76" s="92">
        <v>120234.09</v>
      </c>
      <c r="U76" s="92">
        <f t="shared" ca="1" si="77"/>
        <v>14343786.241303805</v>
      </c>
      <c r="W76" s="92">
        <f t="shared" si="76"/>
        <v>17416214.674746174</v>
      </c>
    </row>
    <row r="77" spans="2:23" ht="16.5" customHeight="1">
      <c r="B77" s="89" t="s">
        <v>124</v>
      </c>
      <c r="C77" s="89"/>
      <c r="D77" s="89"/>
      <c r="E77" s="89"/>
      <c r="H77" s="93">
        <v>0</v>
      </c>
      <c r="I77" s="93">
        <v>0</v>
      </c>
      <c r="J77" s="93">
        <v>0</v>
      </c>
      <c r="K77" s="93">
        <v>-570710.15299607161</v>
      </c>
      <c r="L77" s="93">
        <v>-359735.6</v>
      </c>
      <c r="M77" s="93">
        <v>-327989.928932223</v>
      </c>
      <c r="N77" s="93">
        <v>-984797.10258304491</v>
      </c>
      <c r="O77" s="93">
        <v>-765977.06431549788</v>
      </c>
      <c r="P77" s="93">
        <v>-578038.99</v>
      </c>
      <c r="Q77" s="93">
        <v>-152453.25578594988</v>
      </c>
      <c r="R77" s="93">
        <v>0</v>
      </c>
      <c r="S77" s="93">
        <v>0</v>
      </c>
      <c r="U77" s="93">
        <f t="shared" ca="1" si="77"/>
        <v>-3009209.8488268377</v>
      </c>
      <c r="W77" s="93">
        <f t="shared" si="76"/>
        <v>-3739702.0946127879</v>
      </c>
    </row>
    <row r="78" spans="2:23" ht="16.5" customHeight="1">
      <c r="B78" s="89" t="s">
        <v>125</v>
      </c>
      <c r="C78" s="89"/>
      <c r="D78" s="89"/>
      <c r="E78" s="89"/>
      <c r="H78" s="93">
        <v>-1897943.95</v>
      </c>
      <c r="I78" s="93">
        <v>0</v>
      </c>
      <c r="J78" s="93">
        <v>-2.44</v>
      </c>
      <c r="K78" s="93">
        <v>-3331.63</v>
      </c>
      <c r="L78" s="93">
        <v>-242.89</v>
      </c>
      <c r="M78" s="93">
        <v>-214.11</v>
      </c>
      <c r="N78" s="93">
        <v>-1397.55</v>
      </c>
      <c r="O78" s="93">
        <v>-1183306.3030139999</v>
      </c>
      <c r="P78" s="93">
        <v>-1078995.27</v>
      </c>
      <c r="Q78" s="93">
        <v>-441527.57999999996</v>
      </c>
      <c r="R78" s="93">
        <v>-1.23</v>
      </c>
      <c r="S78" s="93">
        <v>-2972.83</v>
      </c>
      <c r="U78" s="93">
        <f t="shared" ca="1" si="77"/>
        <v>-3086438.8730139998</v>
      </c>
      <c r="W78" s="93">
        <f t="shared" si="76"/>
        <v>-4609935.7830140004</v>
      </c>
    </row>
    <row r="79" spans="2:23" ht="16.5" customHeight="1">
      <c r="B79" s="90" t="s">
        <v>126</v>
      </c>
      <c r="C79" s="90"/>
      <c r="D79" s="90"/>
      <c r="E79" s="90"/>
      <c r="H79" s="94">
        <f>+H73+H74</f>
        <v>19173002.379985798</v>
      </c>
      <c r="I79" s="94">
        <f t="shared" ref="I79:S79" si="82">+I73+I74</f>
        <v>34932462.017700016</v>
      </c>
      <c r="J79" s="94">
        <f t="shared" si="82"/>
        <v>36540291.761293471</v>
      </c>
      <c r="K79" s="94">
        <f t="shared" si="82"/>
        <v>14971753.327003932</v>
      </c>
      <c r="L79" s="94">
        <f t="shared" si="82"/>
        <v>14871944.463299997</v>
      </c>
      <c r="M79" s="94">
        <f t="shared" si="82"/>
        <v>16510642.159061579</v>
      </c>
      <c r="N79" s="94">
        <f t="shared" si="82"/>
        <v>23867481.164874054</v>
      </c>
      <c r="O79" s="94">
        <f t="shared" si="82"/>
        <v>24222401.152870245</v>
      </c>
      <c r="P79" s="94">
        <f t="shared" si="82"/>
        <v>24533438.975400001</v>
      </c>
      <c r="Q79" s="94">
        <f t="shared" si="82"/>
        <v>15842581.007656416</v>
      </c>
      <c r="R79" s="94">
        <f t="shared" si="82"/>
        <v>16081868.030000001</v>
      </c>
      <c r="S79" s="94">
        <f t="shared" si="82"/>
        <v>16446266.636456585</v>
      </c>
      <c r="U79" s="94">
        <f t="shared" ca="1" si="77"/>
        <v>185089978.42608908</v>
      </c>
      <c r="W79" s="94">
        <f t="shared" si="76"/>
        <v>257994133.07560208</v>
      </c>
    </row>
    <row r="80" spans="2:23" ht="16.5" customHeight="1">
      <c r="B80" s="90" t="s">
        <v>88</v>
      </c>
      <c r="C80" s="90"/>
      <c r="D80" s="90"/>
      <c r="E80" s="90"/>
      <c r="H80" s="94">
        <v>22277150</v>
      </c>
      <c r="I80" s="94">
        <v>22277150</v>
      </c>
      <c r="J80" s="94">
        <v>22277150</v>
      </c>
      <c r="K80" s="94">
        <v>22277150</v>
      </c>
      <c r="L80" s="94">
        <v>22277150</v>
      </c>
      <c r="M80" s="94">
        <v>22277150</v>
      </c>
      <c r="N80" s="94">
        <v>20367680</v>
      </c>
      <c r="O80" s="94">
        <v>20367680</v>
      </c>
      <c r="P80" s="94">
        <v>20367680</v>
      </c>
      <c r="Q80" s="94">
        <v>20367680</v>
      </c>
      <c r="R80" s="94">
        <v>20367680</v>
      </c>
      <c r="S80" s="94">
        <v>20367680</v>
      </c>
      <c r="U80" s="94">
        <f t="shared" ca="1" si="77"/>
        <v>174398260</v>
      </c>
      <c r="W80" s="94">
        <f t="shared" si="76"/>
        <v>255868980</v>
      </c>
    </row>
    <row r="81" spans="2:23" s="228" customFormat="1" ht="16.5" customHeight="1">
      <c r="B81" s="224" t="s">
        <v>17</v>
      </c>
      <c r="C81" s="225"/>
      <c r="D81" s="225"/>
      <c r="E81" s="225"/>
      <c r="F81" s="226"/>
      <c r="G81" s="226"/>
      <c r="H81" s="227">
        <f>H79/H83</f>
        <v>0.15061511084216403</v>
      </c>
      <c r="I81" s="227">
        <f t="shared" ref="I81:S81" si="83">I79/I83</f>
        <v>0.27441485347531003</v>
      </c>
      <c r="J81" s="227">
        <f t="shared" si="83"/>
        <v>0.28704529341618462</v>
      </c>
      <c r="K81" s="227">
        <f t="shared" si="83"/>
        <v>0.11761185035903103</v>
      </c>
      <c r="L81" s="227">
        <f t="shared" si="83"/>
        <v>0.1168277935497808</v>
      </c>
      <c r="M81" s="227">
        <f t="shared" si="83"/>
        <v>0.12970071924980422</v>
      </c>
      <c r="N81" s="227">
        <f t="shared" si="83"/>
        <v>0.18749297840401305</v>
      </c>
      <c r="O81" s="227">
        <f t="shared" si="83"/>
        <v>0.19028108181487727</v>
      </c>
      <c r="P81" s="227">
        <f t="shared" si="83"/>
        <v>0.19272446523433204</v>
      </c>
      <c r="Q81" s="227">
        <f t="shared" si="83"/>
        <v>0.12445270945070948</v>
      </c>
      <c r="R81" s="227">
        <f t="shared" si="83"/>
        <v>0.12633244850665368</v>
      </c>
      <c r="S81" s="227">
        <f t="shared" si="83"/>
        <v>0.12919501199120634</v>
      </c>
      <c r="T81" s="226"/>
      <c r="U81" s="227">
        <f ca="1">AVERAGE(OFFSET(A81,0,7,,MONTH(MAX($H$7:$S$7))))</f>
        <v>0.18174871013889562</v>
      </c>
      <c r="V81" s="226"/>
      <c r="W81" s="227">
        <f>AVERAGE(H81:S81)</f>
        <v>0.16889119302450553</v>
      </c>
    </row>
    <row r="82" spans="2:23" s="228" customFormat="1" ht="16.5" customHeight="1">
      <c r="B82" s="224" t="s">
        <v>18</v>
      </c>
      <c r="C82" s="225"/>
      <c r="D82" s="225"/>
      <c r="E82" s="225"/>
      <c r="F82" s="226"/>
      <c r="G82" s="226"/>
      <c r="H82" s="227">
        <f>H80/H83</f>
        <v>0.17499999999999999</v>
      </c>
      <c r="I82" s="227">
        <f t="shared" ref="I82:S82" si="84">I80/I83</f>
        <v>0.17499999999999999</v>
      </c>
      <c r="J82" s="227">
        <f t="shared" si="84"/>
        <v>0.17499999999999999</v>
      </c>
      <c r="K82" s="227">
        <f t="shared" si="84"/>
        <v>0.17499999999999999</v>
      </c>
      <c r="L82" s="227">
        <f t="shared" si="84"/>
        <v>0.17499999999999999</v>
      </c>
      <c r="M82" s="227">
        <f t="shared" si="84"/>
        <v>0.17499999999999999</v>
      </c>
      <c r="N82" s="227">
        <f t="shared" si="84"/>
        <v>0.16</v>
      </c>
      <c r="O82" s="227">
        <f t="shared" si="84"/>
        <v>0.16</v>
      </c>
      <c r="P82" s="227">
        <f t="shared" si="84"/>
        <v>0.16</v>
      </c>
      <c r="Q82" s="227">
        <f t="shared" si="84"/>
        <v>0.16</v>
      </c>
      <c r="R82" s="227">
        <f t="shared" si="84"/>
        <v>0.16</v>
      </c>
      <c r="S82" s="227">
        <f t="shared" si="84"/>
        <v>0.16</v>
      </c>
      <c r="T82" s="226"/>
      <c r="U82" s="227">
        <f ca="1">AVERAGE(OFFSET(A82,0,7,,MONTH(MAX($H$7:$S$7))))</f>
        <v>0.17124999999999999</v>
      </c>
      <c r="V82" s="226"/>
      <c r="W82" s="227">
        <f>AVERAGE(H82:S82)</f>
        <v>0.16749999999999998</v>
      </c>
    </row>
    <row r="83" spans="2:23" ht="16.5" customHeight="1">
      <c r="B83" s="108" t="s">
        <v>146</v>
      </c>
      <c r="C83" s="108"/>
      <c r="D83" s="108"/>
      <c r="E83" s="108"/>
      <c r="H83" s="109">
        <v>127298000</v>
      </c>
      <c r="I83" s="109">
        <v>127298000</v>
      </c>
      <c r="J83" s="109">
        <v>127298000</v>
      </c>
      <c r="K83" s="109">
        <v>127298000</v>
      </c>
      <c r="L83" s="109">
        <v>127298000</v>
      </c>
      <c r="M83" s="109">
        <v>127298000</v>
      </c>
      <c r="N83" s="109">
        <v>127298000</v>
      </c>
      <c r="O83" s="109">
        <v>127298000</v>
      </c>
      <c r="P83" s="109">
        <v>127298000</v>
      </c>
      <c r="Q83" s="109">
        <v>127298000</v>
      </c>
      <c r="R83" s="109">
        <v>127298000</v>
      </c>
      <c r="S83" s="109">
        <v>127298000</v>
      </c>
      <c r="U83" s="93"/>
      <c r="W83" s="109"/>
    </row>
    <row r="84" spans="2:23" ht="24" customHeight="1">
      <c r="B84" s="3"/>
      <c r="C84" s="7"/>
      <c r="D84" s="7"/>
      <c r="E84" s="7"/>
      <c r="H84" s="11"/>
      <c r="I84" s="11"/>
      <c r="J84" s="11"/>
      <c r="K84" s="11"/>
      <c r="L84" s="11"/>
      <c r="M84" s="11"/>
      <c r="N84" s="11"/>
      <c r="O84" s="11"/>
      <c r="P84" s="11"/>
      <c r="Q84" s="11"/>
      <c r="R84" s="11"/>
      <c r="S84" s="11"/>
      <c r="U84" s="8"/>
      <c r="W84" s="8"/>
    </row>
    <row r="85" spans="2:23" ht="24.75" customHeight="1">
      <c r="B85" s="29" t="s">
        <v>139</v>
      </c>
      <c r="C85" s="26"/>
      <c r="D85" s="26"/>
      <c r="E85" s="26"/>
      <c r="F85" s="27"/>
      <c r="G85" s="27"/>
      <c r="H85" s="110">
        <f>EDATE(S112,1)</f>
        <v>44927</v>
      </c>
      <c r="I85" s="28">
        <f t="shared" ref="I85" si="85">EDATE(H85,1)</f>
        <v>44958</v>
      </c>
      <c r="J85" s="28">
        <f t="shared" ref="J85" si="86">EDATE(I85,1)</f>
        <v>44986</v>
      </c>
      <c r="K85" s="28">
        <f t="shared" ref="K85" si="87">EDATE(J85,1)</f>
        <v>45017</v>
      </c>
      <c r="L85" s="28">
        <f t="shared" ref="L85" si="88">EDATE(K85,1)</f>
        <v>45047</v>
      </c>
      <c r="M85" s="28">
        <f t="shared" ref="M85" si="89">EDATE(L85,1)</f>
        <v>45078</v>
      </c>
      <c r="N85" s="28">
        <f t="shared" ref="N85" si="90">EDATE(M85,1)</f>
        <v>45108</v>
      </c>
      <c r="O85" s="28">
        <f t="shared" ref="O85" si="91">EDATE(N85,1)</f>
        <v>45139</v>
      </c>
      <c r="P85" s="28">
        <f t="shared" ref="P85" si="92">EDATE(O85,1)</f>
        <v>45170</v>
      </c>
      <c r="Q85" s="28">
        <f t="shared" ref="Q85" si="93">EDATE(P85,1)</f>
        <v>45200</v>
      </c>
      <c r="R85" s="28">
        <f t="shared" ref="R85" si="94">EDATE(Q85,1)</f>
        <v>45231</v>
      </c>
      <c r="S85" s="28">
        <f t="shared" ref="S85" si="95">EDATE(R85,1)</f>
        <v>45261</v>
      </c>
      <c r="U85" s="28" t="str">
        <f>"Jan/"&amp;PROPER(TEXT(MAX($H$7:$S$7),"mmm"))&amp;"-"&amp;RIGHT(W85,2)</f>
        <v>Jan/Ago-23</v>
      </c>
      <c r="W85" s="31">
        <v>2023</v>
      </c>
    </row>
    <row r="86" spans="2:23" ht="5.0999999999999996" customHeight="1">
      <c r="B86" s="3"/>
      <c r="C86" s="7"/>
      <c r="D86" s="7"/>
      <c r="E86" s="7"/>
      <c r="H86" s="11"/>
      <c r="I86" s="11"/>
      <c r="J86" s="11"/>
      <c r="K86" s="11"/>
      <c r="L86" s="11"/>
      <c r="M86" s="11"/>
      <c r="N86" s="11"/>
      <c r="O86" s="11"/>
      <c r="P86" s="11"/>
      <c r="Q86" s="11"/>
      <c r="R86" s="11"/>
      <c r="S86" s="11"/>
      <c r="U86" s="8"/>
      <c r="W86" s="8"/>
    </row>
    <row r="87" spans="2:23" ht="5.0999999999999996" customHeight="1">
      <c r="B87" s="3"/>
      <c r="C87" s="7"/>
      <c r="D87" s="7"/>
      <c r="E87" s="7"/>
      <c r="H87" s="11"/>
      <c r="I87" s="11"/>
      <c r="J87" s="11"/>
      <c r="K87" s="11"/>
      <c r="L87" s="11"/>
      <c r="M87" s="11"/>
      <c r="N87" s="11"/>
      <c r="O87" s="11"/>
      <c r="P87" s="11"/>
      <c r="Q87" s="11"/>
      <c r="R87" s="11"/>
      <c r="S87" s="11"/>
      <c r="U87" s="8"/>
      <c r="W87" s="8"/>
    </row>
    <row r="88" spans="2:23" ht="16.5" customHeight="1">
      <c r="B88" s="87" t="s">
        <v>5</v>
      </c>
      <c r="C88" s="87"/>
      <c r="D88" s="87"/>
      <c r="E88" s="87"/>
      <c r="H88" s="91">
        <f t="shared" ref="H88:Q88" si="96">SUM(H89:H90)</f>
        <v>17773537.289999999</v>
      </c>
      <c r="I88" s="91">
        <f t="shared" si="96"/>
        <v>14087444.081543226</v>
      </c>
      <c r="J88" s="91">
        <f t="shared" si="96"/>
        <v>13518363.315702211</v>
      </c>
      <c r="K88" s="91">
        <f t="shared" si="96"/>
        <v>12788434.77</v>
      </c>
      <c r="L88" s="91">
        <f t="shared" si="96"/>
        <v>12178347.640000001</v>
      </c>
      <c r="M88" s="91">
        <f t="shared" si="96"/>
        <v>12518587.623958755</v>
      </c>
      <c r="N88" s="91">
        <f t="shared" si="96"/>
        <v>15582551.780314639</v>
      </c>
      <c r="O88" s="91">
        <f t="shared" si="96"/>
        <v>14348297.76345842</v>
      </c>
      <c r="P88" s="91">
        <f t="shared" si="96"/>
        <v>13716969.623600001</v>
      </c>
      <c r="Q88" s="91">
        <f t="shared" si="96"/>
        <v>13802380.032536209</v>
      </c>
      <c r="R88" s="91">
        <f t="shared" ref="R88:S88" si="97">SUM(R89:R90)</f>
        <v>14411353.940399999</v>
      </c>
      <c r="S88" s="91">
        <f t="shared" si="97"/>
        <v>16477501.6318</v>
      </c>
      <c r="U88" s="91">
        <f ca="1">SUM(OFFSET(A88,0,7,,MONTH(MAX($H$7:$S$7))))</f>
        <v>112795564.26497725</v>
      </c>
      <c r="W88" s="91">
        <f t="shared" ref="W88:W107" si="98">SUM(H88:S88)</f>
        <v>171203769.49331346</v>
      </c>
    </row>
    <row r="89" spans="2:23" ht="16.5" customHeight="1">
      <c r="B89" s="88" t="s">
        <v>118</v>
      </c>
      <c r="C89" s="88"/>
      <c r="D89" s="88"/>
      <c r="E89" s="88"/>
      <c r="H89" s="92">
        <v>13803888.390000001</v>
      </c>
      <c r="I89" s="92">
        <v>11029124.121543227</v>
      </c>
      <c r="J89" s="92">
        <v>9400858.1160000004</v>
      </c>
      <c r="K89" s="92">
        <v>9213682.3099999987</v>
      </c>
      <c r="L89" s="92">
        <v>8592736.8499999996</v>
      </c>
      <c r="M89" s="92">
        <v>8928121.9639587551</v>
      </c>
      <c r="N89" s="92">
        <v>9962967.3103146385</v>
      </c>
      <c r="O89" s="92">
        <v>11067828.043458421</v>
      </c>
      <c r="P89" s="92">
        <v>10418974.443600001</v>
      </c>
      <c r="Q89" s="92">
        <v>10402710.012536209</v>
      </c>
      <c r="R89" s="92">
        <v>11151126.790399998</v>
      </c>
      <c r="S89" s="92">
        <v>13182453.521799998</v>
      </c>
      <c r="U89" s="92">
        <f t="shared" ref="U89:U107" ca="1" si="99">SUM(OFFSET(A89,0,7,,MONTH(MAX($H$7:$S$7))))</f>
        <v>81999207.105275035</v>
      </c>
      <c r="W89" s="92">
        <f t="shared" si="98"/>
        <v>127154471.87361124</v>
      </c>
    </row>
    <row r="90" spans="2:23" ht="16.5" customHeight="1">
      <c r="B90" s="88" t="s">
        <v>119</v>
      </c>
      <c r="C90" s="88"/>
      <c r="D90" s="88"/>
      <c r="E90" s="88"/>
      <c r="H90" s="92">
        <v>3969648.9000000004</v>
      </c>
      <c r="I90" s="92">
        <v>3058319.96</v>
      </c>
      <c r="J90" s="92">
        <v>4117505.1997022107</v>
      </c>
      <c r="K90" s="92">
        <v>3574752.46</v>
      </c>
      <c r="L90" s="92">
        <v>3585610.79</v>
      </c>
      <c r="M90" s="92">
        <v>3590465.6599999997</v>
      </c>
      <c r="N90" s="92">
        <v>5619584.4699999997</v>
      </c>
      <c r="O90" s="92">
        <v>3280469.7199999997</v>
      </c>
      <c r="P90" s="92">
        <v>3297995.18</v>
      </c>
      <c r="Q90" s="92">
        <v>3399670.0200000005</v>
      </c>
      <c r="R90" s="92">
        <v>3260227.1500000004</v>
      </c>
      <c r="S90" s="92">
        <v>3295048.1100000003</v>
      </c>
      <c r="U90" s="92">
        <f t="shared" ca="1" si="99"/>
        <v>30796357.159702208</v>
      </c>
      <c r="W90" s="92">
        <f t="shared" si="98"/>
        <v>44049297.619702213</v>
      </c>
    </row>
    <row r="91" spans="2:23" ht="16.5" customHeight="1">
      <c r="B91" s="87" t="s">
        <v>8</v>
      </c>
      <c r="C91" s="87"/>
      <c r="D91" s="87"/>
      <c r="E91" s="87"/>
      <c r="H91" s="91">
        <f t="shared" ref="H91:Q91" si="100">SUM(H92:H95)</f>
        <v>1702922.57</v>
      </c>
      <c r="I91" s="91">
        <f t="shared" si="100"/>
        <v>1603488.1700000002</v>
      </c>
      <c r="J91" s="91">
        <f t="shared" si="100"/>
        <v>1628576.8699999999</v>
      </c>
      <c r="K91" s="91">
        <f t="shared" si="100"/>
        <v>1587557.31</v>
      </c>
      <c r="L91" s="91">
        <f t="shared" si="100"/>
        <v>3213537.5</v>
      </c>
      <c r="M91" s="91">
        <f t="shared" si="100"/>
        <v>2684610.0799999996</v>
      </c>
      <c r="N91" s="91">
        <f t="shared" si="100"/>
        <v>1899974.8099999996</v>
      </c>
      <c r="O91" s="91">
        <f t="shared" si="100"/>
        <v>1880306.7999999998</v>
      </c>
      <c r="P91" s="91">
        <f t="shared" si="100"/>
        <v>2564333.21</v>
      </c>
      <c r="Q91" s="91">
        <f t="shared" si="100"/>
        <v>5808890.5800000001</v>
      </c>
      <c r="R91" s="91">
        <f t="shared" ref="R91:S91" si="101">SUM(R92:R95)</f>
        <v>5527261.4000000004</v>
      </c>
      <c r="S91" s="91">
        <f t="shared" si="101"/>
        <v>4421558.95</v>
      </c>
      <c r="U91" s="91">
        <f t="shared" ca="1" si="99"/>
        <v>16200974.109999999</v>
      </c>
      <c r="W91" s="91">
        <f t="shared" si="98"/>
        <v>34523018.25</v>
      </c>
    </row>
    <row r="92" spans="2:23" ht="16.5" customHeight="1">
      <c r="B92" s="89" t="s">
        <v>120</v>
      </c>
      <c r="C92" s="89"/>
      <c r="D92" s="89"/>
      <c r="E92" s="89"/>
      <c r="H92" s="93">
        <v>1402649.36</v>
      </c>
      <c r="I92" s="93">
        <v>1297991.8700000001</v>
      </c>
      <c r="J92" s="93">
        <v>1298028.9099999999</v>
      </c>
      <c r="K92" s="93">
        <v>1282678.3600000001</v>
      </c>
      <c r="L92" s="93">
        <v>1265804.4600000002</v>
      </c>
      <c r="M92" s="93">
        <v>1193616.75</v>
      </c>
      <c r="N92" s="93">
        <v>1231475.1899999997</v>
      </c>
      <c r="O92" s="93">
        <v>1122904.71</v>
      </c>
      <c r="P92" s="93">
        <v>1122534.31</v>
      </c>
      <c r="Q92" s="93">
        <v>1093081.3700000001</v>
      </c>
      <c r="R92" s="93">
        <v>1054319.1000000001</v>
      </c>
      <c r="S92" s="93">
        <v>1054330.1000000001</v>
      </c>
      <c r="U92" s="93">
        <f t="shared" ca="1" si="99"/>
        <v>10095149.609999999</v>
      </c>
      <c r="W92" s="93">
        <f t="shared" si="98"/>
        <v>14419414.489999998</v>
      </c>
    </row>
    <row r="93" spans="2:23" ht="16.5" customHeight="1">
      <c r="B93" s="89" t="s">
        <v>10</v>
      </c>
      <c r="C93" s="89"/>
      <c r="D93" s="89"/>
      <c r="E93" s="89"/>
      <c r="H93" s="93">
        <v>212644.94</v>
      </c>
      <c r="I93" s="93">
        <v>212644.94</v>
      </c>
      <c r="J93" s="93">
        <v>220678.63999999996</v>
      </c>
      <c r="K93" s="93">
        <v>212644.94</v>
      </c>
      <c r="L93" s="93">
        <v>1883770.51</v>
      </c>
      <c r="M93" s="93">
        <v>1446981.3499999999</v>
      </c>
      <c r="N93" s="93">
        <v>152913.49</v>
      </c>
      <c r="O93" s="93">
        <v>545767.97</v>
      </c>
      <c r="P93" s="93">
        <v>593084.38</v>
      </c>
      <c r="Q93" s="93">
        <v>593085.42999999993</v>
      </c>
      <c r="R93" s="93">
        <v>593084.38</v>
      </c>
      <c r="S93" s="93">
        <v>593085.43000000005</v>
      </c>
      <c r="U93" s="93">
        <f t="shared" ca="1" si="99"/>
        <v>4888046.7799999993</v>
      </c>
      <c r="W93" s="93">
        <f t="shared" si="98"/>
        <v>7260386.3999999985</v>
      </c>
    </row>
    <row r="94" spans="2:23" ht="16.5" customHeight="1">
      <c r="B94" s="89" t="s">
        <v>11</v>
      </c>
      <c r="C94" s="89"/>
      <c r="D94" s="89"/>
      <c r="E94" s="89"/>
      <c r="H94" s="93">
        <v>0</v>
      </c>
      <c r="I94" s="93">
        <v>0</v>
      </c>
      <c r="J94" s="93">
        <v>0</v>
      </c>
      <c r="K94" s="93">
        <v>0</v>
      </c>
      <c r="L94" s="93">
        <v>0</v>
      </c>
      <c r="M94" s="93">
        <v>0</v>
      </c>
      <c r="N94" s="93">
        <v>0</v>
      </c>
      <c r="O94" s="93">
        <v>0</v>
      </c>
      <c r="P94" s="93">
        <v>0</v>
      </c>
      <c r="Q94" s="93">
        <v>0</v>
      </c>
      <c r="R94" s="93">
        <v>25069.78</v>
      </c>
      <c r="S94" s="93">
        <v>0</v>
      </c>
      <c r="U94" s="93">
        <f t="shared" ca="1" si="99"/>
        <v>0</v>
      </c>
      <c r="W94" s="93">
        <f t="shared" si="98"/>
        <v>25069.78</v>
      </c>
    </row>
    <row r="95" spans="2:23" ht="16.5" customHeight="1">
      <c r="B95" s="89" t="s">
        <v>9</v>
      </c>
      <c r="C95" s="89"/>
      <c r="D95" s="89"/>
      <c r="E95" s="89"/>
      <c r="H95" s="93">
        <v>87628.27</v>
      </c>
      <c r="I95" s="93">
        <v>92851.36</v>
      </c>
      <c r="J95" s="93">
        <v>109869.32</v>
      </c>
      <c r="K95" s="93">
        <v>92234.01</v>
      </c>
      <c r="L95" s="93">
        <v>63962.53</v>
      </c>
      <c r="M95" s="93">
        <v>44011.98</v>
      </c>
      <c r="N95" s="93">
        <v>515586.13</v>
      </c>
      <c r="O95" s="93">
        <v>211634.12</v>
      </c>
      <c r="P95" s="93">
        <v>848714.52</v>
      </c>
      <c r="Q95" s="93">
        <v>4122723.78</v>
      </c>
      <c r="R95" s="93">
        <v>3854788.14</v>
      </c>
      <c r="S95" s="93">
        <v>2774143.42</v>
      </c>
      <c r="U95" s="93">
        <f t="shared" ca="1" si="99"/>
        <v>1217777.72</v>
      </c>
      <c r="W95" s="93">
        <f t="shared" si="98"/>
        <v>12818147.58</v>
      </c>
    </row>
    <row r="96" spans="2:23" ht="16.5" customHeight="1">
      <c r="B96" s="87" t="s">
        <v>121</v>
      </c>
      <c r="C96" s="87"/>
      <c r="D96" s="87"/>
      <c r="E96" s="87"/>
      <c r="H96" s="91">
        <f t="shared" ref="H96:Q96" si="102">H97+H98</f>
        <v>-1122150.82</v>
      </c>
      <c r="I96" s="91">
        <f t="shared" si="102"/>
        <v>-1058216.94</v>
      </c>
      <c r="J96" s="91">
        <f t="shared" si="102"/>
        <v>-882171.82999999984</v>
      </c>
      <c r="K96" s="91">
        <f t="shared" si="102"/>
        <v>-1274838.92</v>
      </c>
      <c r="L96" s="91">
        <f t="shared" si="102"/>
        <v>-945769.57999999984</v>
      </c>
      <c r="M96" s="91">
        <f t="shared" si="102"/>
        <v>-2837676.02</v>
      </c>
      <c r="N96" s="91">
        <f t="shared" si="102"/>
        <v>-4481926.17</v>
      </c>
      <c r="O96" s="91">
        <f t="shared" si="102"/>
        <v>-3617161.16</v>
      </c>
      <c r="P96" s="91">
        <f t="shared" si="102"/>
        <v>-3365246.37</v>
      </c>
      <c r="Q96" s="91">
        <f t="shared" si="102"/>
        <v>-3160810.53</v>
      </c>
      <c r="R96" s="91">
        <f t="shared" ref="R96:S96" si="103">R97+R98</f>
        <v>-3128372.69</v>
      </c>
      <c r="S96" s="91">
        <f t="shared" si="103"/>
        <v>-3407438.95</v>
      </c>
      <c r="U96" s="91">
        <f t="shared" ca="1" si="99"/>
        <v>-16219911.439999999</v>
      </c>
      <c r="W96" s="91">
        <f t="shared" si="98"/>
        <v>-29281779.98</v>
      </c>
    </row>
    <row r="97" spans="2:23" ht="16.5" customHeight="1">
      <c r="B97" s="89" t="s">
        <v>141</v>
      </c>
      <c r="C97" s="89"/>
      <c r="D97" s="89"/>
      <c r="E97" s="89"/>
      <c r="H97" s="93">
        <v>-1122150.82</v>
      </c>
      <c r="I97" s="93">
        <v>-1058216.94</v>
      </c>
      <c r="J97" s="93">
        <v>-882171.82999999984</v>
      </c>
      <c r="K97" s="93">
        <v>-1274838.92</v>
      </c>
      <c r="L97" s="93">
        <v>-945769.57999999984</v>
      </c>
      <c r="M97" s="93">
        <v>-2837676.02</v>
      </c>
      <c r="N97" s="93">
        <v>-2814989.42</v>
      </c>
      <c r="O97" s="93">
        <v>-1369975.75</v>
      </c>
      <c r="P97" s="93">
        <v>-1349252.0599999998</v>
      </c>
      <c r="Q97" s="93">
        <v>-1212457.7799999998</v>
      </c>
      <c r="R97" s="93">
        <v>-1242673.97</v>
      </c>
      <c r="S97" s="93">
        <v>-1545187.4000000001</v>
      </c>
      <c r="U97" s="93">
        <f t="shared" ca="1" si="99"/>
        <v>-12305789.279999999</v>
      </c>
      <c r="W97" s="93">
        <f t="shared" si="98"/>
        <v>-17655360.489999998</v>
      </c>
    </row>
    <row r="98" spans="2:23" ht="16.5" customHeight="1">
      <c r="B98" s="89" t="s">
        <v>142</v>
      </c>
      <c r="C98" s="89"/>
      <c r="D98" s="89"/>
      <c r="E98" s="89"/>
      <c r="H98" s="93">
        <v>0</v>
      </c>
      <c r="I98" s="93">
        <v>0</v>
      </c>
      <c r="J98" s="93">
        <v>0</v>
      </c>
      <c r="K98" s="93">
        <v>0</v>
      </c>
      <c r="L98" s="93">
        <v>0</v>
      </c>
      <c r="M98" s="93">
        <v>0</v>
      </c>
      <c r="N98" s="93">
        <v>-1666936.75</v>
      </c>
      <c r="O98" s="93">
        <v>-2247185.41</v>
      </c>
      <c r="P98" s="93">
        <v>-2015994.31</v>
      </c>
      <c r="Q98" s="93">
        <v>-1948352.75</v>
      </c>
      <c r="R98" s="93">
        <v>-1885698.72</v>
      </c>
      <c r="S98" s="93">
        <v>-1862251.55</v>
      </c>
      <c r="U98" s="93">
        <f t="shared" ca="1" si="99"/>
        <v>-3914122.16</v>
      </c>
      <c r="W98" s="93">
        <f t="shared" si="98"/>
        <v>-11626419.490000002</v>
      </c>
    </row>
    <row r="99" spans="2:23" ht="16.5" customHeight="1">
      <c r="B99" s="90" t="s">
        <v>122</v>
      </c>
      <c r="C99" s="90"/>
      <c r="D99" s="90"/>
      <c r="E99" s="90"/>
      <c r="H99" s="94">
        <f t="shared" ref="H99:Q99" si="104">H88+H91+H96</f>
        <v>18354309.039999999</v>
      </c>
      <c r="I99" s="94">
        <f t="shared" si="104"/>
        <v>14632715.311543226</v>
      </c>
      <c r="J99" s="94">
        <f t="shared" si="104"/>
        <v>14264768.35570221</v>
      </c>
      <c r="K99" s="94">
        <f t="shared" si="104"/>
        <v>13101153.16</v>
      </c>
      <c r="L99" s="94">
        <f t="shared" si="104"/>
        <v>14446115.560000001</v>
      </c>
      <c r="M99" s="94">
        <f t="shared" si="104"/>
        <v>12365521.683958756</v>
      </c>
      <c r="N99" s="94">
        <f t="shared" si="104"/>
        <v>13000600.420314638</v>
      </c>
      <c r="O99" s="94">
        <f t="shared" si="104"/>
        <v>12611443.40345842</v>
      </c>
      <c r="P99" s="94">
        <f t="shared" si="104"/>
        <v>12916056.463599999</v>
      </c>
      <c r="Q99" s="94">
        <f t="shared" si="104"/>
        <v>16450460.082536208</v>
      </c>
      <c r="R99" s="94">
        <f>R88+R91+R96</f>
        <v>16810242.650399998</v>
      </c>
      <c r="S99" s="94">
        <f>S88+S91+S96</f>
        <v>17491621.6318</v>
      </c>
      <c r="U99" s="94">
        <f t="shared" ca="1" si="99"/>
        <v>112776626.93497725</v>
      </c>
      <c r="W99" s="94">
        <f t="shared" si="98"/>
        <v>176445007.76331347</v>
      </c>
    </row>
    <row r="100" spans="2:23" ht="16.5" customHeight="1">
      <c r="B100" s="87" t="s">
        <v>7</v>
      </c>
      <c r="C100" s="87"/>
      <c r="D100" s="87"/>
      <c r="E100" s="87"/>
      <c r="H100" s="91">
        <f t="shared" ref="H100:Q100" si="105">SUM(H101:H104)</f>
        <v>-146083.39000000001</v>
      </c>
      <c r="I100" s="91">
        <f t="shared" si="105"/>
        <v>0</v>
      </c>
      <c r="J100" s="91">
        <f t="shared" si="105"/>
        <v>-123974.60766366676</v>
      </c>
      <c r="K100" s="91">
        <f t="shared" si="105"/>
        <v>-172820.93999999997</v>
      </c>
      <c r="L100" s="91">
        <f t="shared" si="105"/>
        <v>-504692.96874287224</v>
      </c>
      <c r="M100" s="91">
        <f t="shared" si="105"/>
        <v>-42037.216269076103</v>
      </c>
      <c r="N100" s="91">
        <f t="shared" si="105"/>
        <v>10005391.60876037</v>
      </c>
      <c r="O100" s="91">
        <f t="shared" si="105"/>
        <v>0</v>
      </c>
      <c r="P100" s="91">
        <f t="shared" si="105"/>
        <v>-37146.03</v>
      </c>
      <c r="Q100" s="91">
        <f t="shared" si="105"/>
        <v>-95932.752723455604</v>
      </c>
      <c r="R100" s="91">
        <f>SUM(R101:R104)</f>
        <v>11898292.209081791</v>
      </c>
      <c r="S100" s="91">
        <f>SUM(S101:S104)</f>
        <v>7781538.7393286498</v>
      </c>
      <c r="U100" s="91">
        <f t="shared" ca="1" si="99"/>
        <v>9015782.4860847555</v>
      </c>
      <c r="W100" s="91">
        <f t="shared" si="98"/>
        <v>28562534.651771743</v>
      </c>
    </row>
    <row r="101" spans="2:23" ht="16.5" customHeight="1">
      <c r="B101" s="89" t="s">
        <v>118</v>
      </c>
      <c r="C101" s="89"/>
      <c r="D101" s="89"/>
      <c r="E101" s="89"/>
      <c r="H101" s="93">
        <v>0</v>
      </c>
      <c r="I101" s="93">
        <v>0</v>
      </c>
      <c r="J101" s="93">
        <v>0</v>
      </c>
      <c r="K101" s="93">
        <v>0</v>
      </c>
      <c r="L101" s="93">
        <v>0</v>
      </c>
      <c r="M101" s="93">
        <v>0</v>
      </c>
      <c r="N101" s="93">
        <v>0</v>
      </c>
      <c r="O101" s="93">
        <v>0</v>
      </c>
      <c r="P101" s="93">
        <v>0</v>
      </c>
      <c r="Q101" s="93">
        <v>0</v>
      </c>
      <c r="R101" s="93">
        <v>0</v>
      </c>
      <c r="S101" s="93">
        <v>0</v>
      </c>
      <c r="U101" s="93">
        <f t="shared" ca="1" si="99"/>
        <v>0</v>
      </c>
      <c r="W101" s="93">
        <f t="shared" si="98"/>
        <v>0</v>
      </c>
    </row>
    <row r="102" spans="2:23" ht="16.5" customHeight="1">
      <c r="B102" s="89" t="s">
        <v>123</v>
      </c>
      <c r="C102" s="89"/>
      <c r="D102" s="89"/>
      <c r="E102" s="89"/>
      <c r="H102" s="92">
        <v>0</v>
      </c>
      <c r="I102" s="92">
        <v>0</v>
      </c>
      <c r="J102" s="92">
        <v>0</v>
      </c>
      <c r="K102" s="92">
        <v>0</v>
      </c>
      <c r="L102" s="92">
        <v>0</v>
      </c>
      <c r="M102" s="92">
        <v>0</v>
      </c>
      <c r="N102" s="92">
        <v>10005391.60876037</v>
      </c>
      <c r="O102" s="92">
        <v>0</v>
      </c>
      <c r="P102" s="92">
        <v>0</v>
      </c>
      <c r="Q102" s="92">
        <v>0</v>
      </c>
      <c r="R102" s="92">
        <v>11899181.399081791</v>
      </c>
      <c r="S102" s="92">
        <v>9494091.8604383096</v>
      </c>
      <c r="U102" s="92">
        <f t="shared" ca="1" si="99"/>
        <v>10005391.60876037</v>
      </c>
      <c r="W102" s="92">
        <f t="shared" si="98"/>
        <v>31398664.86828047</v>
      </c>
    </row>
    <row r="103" spans="2:23" ht="16.5" customHeight="1">
      <c r="B103" s="89" t="s">
        <v>124</v>
      </c>
      <c r="C103" s="89"/>
      <c r="D103" s="89"/>
      <c r="E103" s="89"/>
      <c r="H103" s="93">
        <v>-146000.01</v>
      </c>
      <c r="I103" s="93">
        <v>0</v>
      </c>
      <c r="J103" s="93">
        <v>-123909.29766366676</v>
      </c>
      <c r="K103" s="93">
        <v>-172735.86</v>
      </c>
      <c r="L103" s="93">
        <v>-504401.34874287224</v>
      </c>
      <c r="M103" s="93">
        <v>-42011.286269076103</v>
      </c>
      <c r="N103" s="93">
        <v>0</v>
      </c>
      <c r="O103" s="93">
        <v>0</v>
      </c>
      <c r="P103" s="93">
        <v>-37099.360000000001</v>
      </c>
      <c r="Q103" s="93">
        <v>-95800.254554455605</v>
      </c>
      <c r="R103" s="93">
        <v>174.98</v>
      </c>
      <c r="S103" s="93">
        <v>129.17889034004838</v>
      </c>
      <c r="U103" s="93">
        <f t="shared" ca="1" si="99"/>
        <v>-989057.80267561506</v>
      </c>
      <c r="W103" s="93">
        <f t="shared" si="98"/>
        <v>-1121653.2583397306</v>
      </c>
    </row>
    <row r="104" spans="2:23" ht="16.5" customHeight="1">
      <c r="B104" s="89" t="s">
        <v>125</v>
      </c>
      <c r="C104" s="89"/>
      <c r="D104" s="89"/>
      <c r="E104" s="89"/>
      <c r="H104" s="93">
        <v>-83.38</v>
      </c>
      <c r="I104" s="93">
        <v>0</v>
      </c>
      <c r="J104" s="93">
        <v>-65.31</v>
      </c>
      <c r="K104" s="93">
        <v>-85.08</v>
      </c>
      <c r="L104" s="93">
        <v>-291.62</v>
      </c>
      <c r="M104" s="93">
        <v>-25.93</v>
      </c>
      <c r="N104" s="93">
        <v>0</v>
      </c>
      <c r="O104" s="93">
        <v>0</v>
      </c>
      <c r="P104" s="93">
        <v>-46.67</v>
      </c>
      <c r="Q104" s="93">
        <v>-132.49816899999999</v>
      </c>
      <c r="R104" s="93">
        <v>-1064.17</v>
      </c>
      <c r="S104" s="93">
        <v>-1712682.3</v>
      </c>
      <c r="U104" s="93">
        <f t="shared" ca="1" si="99"/>
        <v>-551.31999999999994</v>
      </c>
      <c r="W104" s="93">
        <f t="shared" si="98"/>
        <v>-1714476.958169</v>
      </c>
    </row>
    <row r="105" spans="2:23" ht="16.5" customHeight="1">
      <c r="B105" s="90" t="s">
        <v>126</v>
      </c>
      <c r="C105" s="90"/>
      <c r="D105" s="90"/>
      <c r="E105" s="90"/>
      <c r="H105" s="94">
        <f t="shared" ref="H105:Q105" si="106">+H99+H100</f>
        <v>18208225.649999999</v>
      </c>
      <c r="I105" s="94">
        <f t="shared" si="106"/>
        <v>14632715.311543226</v>
      </c>
      <c r="J105" s="94">
        <f t="shared" si="106"/>
        <v>14140793.748038543</v>
      </c>
      <c r="K105" s="94">
        <f t="shared" si="106"/>
        <v>12928332.220000001</v>
      </c>
      <c r="L105" s="94">
        <f t="shared" si="106"/>
        <v>13941422.591257129</v>
      </c>
      <c r="M105" s="94">
        <f t="shared" si="106"/>
        <v>12323484.46768968</v>
      </c>
      <c r="N105" s="94">
        <f t="shared" si="106"/>
        <v>23005992.029075008</v>
      </c>
      <c r="O105" s="94">
        <f t="shared" si="106"/>
        <v>12611443.40345842</v>
      </c>
      <c r="P105" s="94">
        <f t="shared" si="106"/>
        <v>12878910.433599999</v>
      </c>
      <c r="Q105" s="94">
        <f t="shared" si="106"/>
        <v>16354527.329812752</v>
      </c>
      <c r="R105" s="94">
        <f>+R99+R100</f>
        <v>28708534.859481789</v>
      </c>
      <c r="S105" s="94">
        <f>+S99+S100</f>
        <v>25273160.371128649</v>
      </c>
      <c r="U105" s="94">
        <f t="shared" ca="1" si="99"/>
        <v>121792409.42106201</v>
      </c>
      <c r="W105" s="94">
        <f t="shared" si="98"/>
        <v>205007542.4150852</v>
      </c>
    </row>
    <row r="106" spans="2:23" ht="16.5" customHeight="1">
      <c r="B106" s="87" t="s">
        <v>88</v>
      </c>
      <c r="C106" s="87"/>
      <c r="D106" s="87"/>
      <c r="E106" s="87"/>
      <c r="H106" s="91">
        <v>14000000</v>
      </c>
      <c r="I106" s="91">
        <v>14000000</v>
      </c>
      <c r="J106" s="91">
        <v>14000000</v>
      </c>
      <c r="K106" s="91">
        <v>14500000</v>
      </c>
      <c r="L106" s="91">
        <v>14500000</v>
      </c>
      <c r="M106" s="91">
        <v>14500000</v>
      </c>
      <c r="N106" s="91">
        <v>15500000</v>
      </c>
      <c r="O106" s="91">
        <v>20000000</v>
      </c>
      <c r="P106" s="91">
        <v>20000000</v>
      </c>
      <c r="Q106" s="91">
        <v>20000000</v>
      </c>
      <c r="R106" s="91">
        <v>25459600</v>
      </c>
      <c r="S106" s="91">
        <v>25459600</v>
      </c>
      <c r="U106" s="91">
        <f t="shared" ca="1" si="99"/>
        <v>121000000</v>
      </c>
      <c r="W106" s="91">
        <f t="shared" si="98"/>
        <v>211919200</v>
      </c>
    </row>
    <row r="107" spans="2:23" ht="16.5" customHeight="1">
      <c r="B107" s="108" t="s">
        <v>143</v>
      </c>
      <c r="C107" s="108"/>
      <c r="D107" s="108"/>
      <c r="E107" s="108"/>
      <c r="H107" s="109">
        <v>0</v>
      </c>
      <c r="I107" s="109">
        <v>0</v>
      </c>
      <c r="J107" s="109">
        <v>0</v>
      </c>
      <c r="K107" s="109">
        <v>0</v>
      </c>
      <c r="L107" s="109">
        <v>0</v>
      </c>
      <c r="M107" s="109">
        <v>0</v>
      </c>
      <c r="N107" s="109">
        <v>0</v>
      </c>
      <c r="O107" s="109">
        <v>0</v>
      </c>
      <c r="P107" s="109">
        <v>810559.92</v>
      </c>
      <c r="Q107" s="109">
        <v>3792146.32</v>
      </c>
      <c r="R107" s="109">
        <v>0</v>
      </c>
      <c r="S107" s="109">
        <v>0</v>
      </c>
      <c r="U107" s="109">
        <f t="shared" ca="1" si="99"/>
        <v>0</v>
      </c>
      <c r="W107" s="109">
        <f t="shared" si="98"/>
        <v>4602706.24</v>
      </c>
    </row>
    <row r="108" spans="2:23" s="228" customFormat="1" ht="16.5" customHeight="1">
      <c r="B108" s="224" t="s">
        <v>17</v>
      </c>
      <c r="C108" s="225"/>
      <c r="D108" s="225"/>
      <c r="E108" s="225"/>
      <c r="F108" s="226"/>
      <c r="G108" s="226"/>
      <c r="H108" s="227">
        <f t="shared" ref="H108:Q108" si="107">H105/H110</f>
        <v>0.18208225649999998</v>
      </c>
      <c r="I108" s="227">
        <f t="shared" si="107"/>
        <v>0.14632715311543226</v>
      </c>
      <c r="J108" s="227">
        <f t="shared" si="107"/>
        <v>0.14140793748038544</v>
      </c>
      <c r="K108" s="227">
        <f t="shared" si="107"/>
        <v>0.12928332219999999</v>
      </c>
      <c r="L108" s="227">
        <f t="shared" si="107"/>
        <v>0.1394142259125713</v>
      </c>
      <c r="M108" s="227">
        <f t="shared" si="107"/>
        <v>0.1232348446768968</v>
      </c>
      <c r="N108" s="227">
        <f t="shared" si="107"/>
        <v>0.23005992029075009</v>
      </c>
      <c r="O108" s="227">
        <f t="shared" si="107"/>
        <v>0.12611443403458419</v>
      </c>
      <c r="P108" s="227">
        <f t="shared" si="107"/>
        <v>0.12878910433599999</v>
      </c>
      <c r="Q108" s="227">
        <f t="shared" si="107"/>
        <v>0.16354527329812751</v>
      </c>
      <c r="R108" s="227">
        <f>R105/R110</f>
        <v>0.22552227732943006</v>
      </c>
      <c r="S108" s="227">
        <f>S105/S110</f>
        <v>0.19853540802784528</v>
      </c>
      <c r="T108" s="226"/>
      <c r="U108" s="227">
        <f ca="1">AVERAGE(OFFSET(A108,0,7,,MONTH(MAX($H$7:$S$7))))</f>
        <v>0.1522405117763275</v>
      </c>
      <c r="V108" s="226"/>
      <c r="W108" s="227">
        <f>AVERAGE(H108:S108)</f>
        <v>0.16119301310016856</v>
      </c>
    </row>
    <row r="109" spans="2:23" s="228" customFormat="1" ht="16.5" customHeight="1">
      <c r="B109" s="224" t="s">
        <v>18</v>
      </c>
      <c r="C109" s="225"/>
      <c r="D109" s="225"/>
      <c r="E109" s="225"/>
      <c r="F109" s="226"/>
      <c r="G109" s="226"/>
      <c r="H109" s="227">
        <f t="shared" ref="H109:Q109" si="108">H106/H110</f>
        <v>0.14000000000000001</v>
      </c>
      <c r="I109" s="227">
        <f t="shared" si="108"/>
        <v>0.14000000000000001</v>
      </c>
      <c r="J109" s="227">
        <f t="shared" si="108"/>
        <v>0.14000000000000001</v>
      </c>
      <c r="K109" s="227">
        <f t="shared" si="108"/>
        <v>0.14499999999999999</v>
      </c>
      <c r="L109" s="227">
        <f t="shared" si="108"/>
        <v>0.14499999999999999</v>
      </c>
      <c r="M109" s="227">
        <f t="shared" si="108"/>
        <v>0.14499999999999999</v>
      </c>
      <c r="N109" s="227">
        <f t="shared" si="108"/>
        <v>0.155</v>
      </c>
      <c r="O109" s="227">
        <f t="shared" si="108"/>
        <v>0.2</v>
      </c>
      <c r="P109" s="227">
        <f t="shared" si="108"/>
        <v>0.2</v>
      </c>
      <c r="Q109" s="227">
        <f t="shared" si="108"/>
        <v>0.2</v>
      </c>
      <c r="R109" s="227">
        <f>R106/R110</f>
        <v>0.2</v>
      </c>
      <c r="S109" s="227">
        <f>S106/S110</f>
        <v>0.2</v>
      </c>
      <c r="T109" s="226"/>
      <c r="U109" s="227">
        <f ca="1">AVERAGE(OFFSET(A109,0,7,,MONTH(MAX($H$7:$S$7))))</f>
        <v>0.15125</v>
      </c>
      <c r="V109" s="226"/>
      <c r="W109" s="227">
        <f>AVERAGE(H109:S109)</f>
        <v>0.16749999999999998</v>
      </c>
    </row>
    <row r="110" spans="2:23" ht="16.5" customHeight="1">
      <c r="B110" s="108" t="s">
        <v>146</v>
      </c>
      <c r="C110" s="108"/>
      <c r="D110" s="108"/>
      <c r="E110" s="108"/>
      <c r="H110" s="109">
        <v>100000000</v>
      </c>
      <c r="I110" s="109">
        <v>100000000</v>
      </c>
      <c r="J110" s="109">
        <v>100000000</v>
      </c>
      <c r="K110" s="109">
        <v>100000000</v>
      </c>
      <c r="L110" s="109">
        <v>100000000</v>
      </c>
      <c r="M110" s="109">
        <v>100000000</v>
      </c>
      <c r="N110" s="109">
        <v>100000000</v>
      </c>
      <c r="O110" s="109">
        <v>100000000</v>
      </c>
      <c r="P110" s="109">
        <v>100000000</v>
      </c>
      <c r="Q110" s="109">
        <v>100000000</v>
      </c>
      <c r="R110" s="109">
        <v>127298000</v>
      </c>
      <c r="S110" s="109">
        <v>127298000</v>
      </c>
      <c r="U110" s="93"/>
      <c r="W110" s="109"/>
    </row>
    <row r="111" spans="2:23" ht="24" customHeight="1">
      <c r="B111" s="3"/>
      <c r="C111" s="7"/>
      <c r="D111" s="7"/>
      <c r="E111" s="7"/>
      <c r="H111" s="11"/>
      <c r="I111" s="11"/>
      <c r="J111" s="11"/>
      <c r="K111" s="11"/>
      <c r="L111" s="11"/>
      <c r="M111" s="11"/>
      <c r="N111" s="11"/>
      <c r="O111" s="11"/>
      <c r="P111" s="11"/>
      <c r="Q111" s="11"/>
      <c r="R111" s="11"/>
      <c r="S111" s="11"/>
      <c r="U111" s="8"/>
      <c r="W111" s="8"/>
    </row>
    <row r="112" spans="2:23" ht="24.75" customHeight="1">
      <c r="B112" s="29" t="s">
        <v>130</v>
      </c>
      <c r="C112" s="26"/>
      <c r="D112" s="26"/>
      <c r="E112" s="26"/>
      <c r="F112" s="27"/>
      <c r="G112" s="27"/>
      <c r="H112" s="28">
        <f>EDATE(S135,1)</f>
        <v>44562</v>
      </c>
      <c r="I112" s="28">
        <f t="shared" ref="I112:N112" si="109">EDATE(H112,1)</f>
        <v>44593</v>
      </c>
      <c r="J112" s="28">
        <f t="shared" si="109"/>
        <v>44621</v>
      </c>
      <c r="K112" s="28">
        <f t="shared" si="109"/>
        <v>44652</v>
      </c>
      <c r="L112" s="28">
        <f t="shared" si="109"/>
        <v>44682</v>
      </c>
      <c r="M112" s="28">
        <f t="shared" si="109"/>
        <v>44713</v>
      </c>
      <c r="N112" s="28">
        <f t="shared" si="109"/>
        <v>44743</v>
      </c>
      <c r="O112" s="28">
        <f t="shared" ref="O112:S112" si="110">EDATE(N112,1)</f>
        <v>44774</v>
      </c>
      <c r="P112" s="28">
        <f t="shared" si="110"/>
        <v>44805</v>
      </c>
      <c r="Q112" s="28">
        <f t="shared" si="110"/>
        <v>44835</v>
      </c>
      <c r="R112" s="28">
        <f t="shared" si="110"/>
        <v>44866</v>
      </c>
      <c r="S112" s="28">
        <f t="shared" si="110"/>
        <v>44896</v>
      </c>
      <c r="U112" s="28" t="str">
        <f>"Jan/"&amp;PROPER(TEXT(MAX($H$7:$S$7),"mmm"))&amp;"-"&amp;RIGHT(W112,2)</f>
        <v>Jan/Ago-22</v>
      </c>
      <c r="W112" s="31">
        <v>2022</v>
      </c>
    </row>
    <row r="113" spans="2:23" ht="5.0999999999999996" customHeight="1">
      <c r="B113" s="3"/>
      <c r="C113" s="7"/>
      <c r="D113" s="7"/>
      <c r="E113" s="7"/>
      <c r="H113" s="11"/>
      <c r="I113" s="11"/>
      <c r="J113" s="11"/>
      <c r="K113" s="11"/>
      <c r="L113" s="11"/>
      <c r="M113" s="11"/>
      <c r="N113" s="11"/>
      <c r="O113" s="11"/>
      <c r="P113" s="11"/>
      <c r="Q113" s="11"/>
      <c r="R113" s="11"/>
      <c r="S113" s="11"/>
      <c r="T113" s="11"/>
      <c r="U113" s="8"/>
      <c r="W113" s="8"/>
    </row>
    <row r="114" spans="2:23" ht="4.5" customHeight="1">
      <c r="B114" s="3"/>
      <c r="C114" s="7"/>
      <c r="D114" s="7"/>
      <c r="E114" s="7"/>
      <c r="H114" s="11"/>
      <c r="I114" s="11"/>
      <c r="J114" s="11"/>
      <c r="K114" s="11"/>
      <c r="L114" s="11"/>
      <c r="M114" s="11"/>
      <c r="N114" s="11"/>
      <c r="O114" s="11"/>
      <c r="P114" s="11"/>
      <c r="Q114" s="11"/>
      <c r="R114" s="11"/>
      <c r="S114" s="11"/>
      <c r="T114" s="11"/>
      <c r="U114" s="8"/>
      <c r="W114" s="8"/>
    </row>
    <row r="115" spans="2:23" ht="15.95" customHeight="1">
      <c r="B115" s="87" t="s">
        <v>5</v>
      </c>
      <c r="C115" s="87"/>
      <c r="D115" s="87"/>
      <c r="E115" s="87"/>
      <c r="H115" s="91">
        <f t="shared" ref="H115:M115" si="111">SUM(H116:H117)</f>
        <v>16884267.343528163</v>
      </c>
      <c r="I115" s="91">
        <f t="shared" si="111"/>
        <v>13749897.651400004</v>
      </c>
      <c r="J115" s="91">
        <f t="shared" si="111"/>
        <v>10880711.296</v>
      </c>
      <c r="K115" s="91">
        <f t="shared" si="111"/>
        <v>11476071.640000001</v>
      </c>
      <c r="L115" s="91">
        <f t="shared" si="111"/>
        <v>10386658</v>
      </c>
      <c r="M115" s="91">
        <f t="shared" si="111"/>
        <v>8738141.8084999993</v>
      </c>
      <c r="N115" s="91">
        <f t="shared" ref="N115:O115" si="112">SUM(N116:N117)</f>
        <v>15901773.993500002</v>
      </c>
      <c r="O115" s="91">
        <f t="shared" si="112"/>
        <v>12276731.036677256</v>
      </c>
      <c r="P115" s="91">
        <f t="shared" ref="P115:Q115" si="113">SUM(P116:P117)</f>
        <v>12909534.616077658</v>
      </c>
      <c r="Q115" s="91">
        <f t="shared" si="113"/>
        <v>12285243.947663911</v>
      </c>
      <c r="R115" s="91">
        <f t="shared" ref="R115:S115" si="114">SUM(R116:R117)</f>
        <v>13360904.54294</v>
      </c>
      <c r="S115" s="91">
        <f t="shared" si="114"/>
        <v>13322557.395775929</v>
      </c>
      <c r="T115" s="5"/>
      <c r="U115" s="91">
        <f ca="1">SUM(OFFSET(A115,0,7,,MONTH(MAX($H$7:$S$7))))</f>
        <v>100294252.76960541</v>
      </c>
      <c r="W115" s="91">
        <f>SUM(H115:S115)</f>
        <v>152172493.2720629</v>
      </c>
    </row>
    <row r="116" spans="2:23" ht="15.95" customHeight="1">
      <c r="B116" s="88" t="s">
        <v>118</v>
      </c>
      <c r="C116" s="88"/>
      <c r="D116" s="88"/>
      <c r="E116" s="88"/>
      <c r="H116" s="92">
        <v>13680309.368000001</v>
      </c>
      <c r="I116" s="92">
        <v>10143524.551400002</v>
      </c>
      <c r="J116" s="92">
        <v>7988030.9359999998</v>
      </c>
      <c r="K116" s="92">
        <v>8412840.4800000004</v>
      </c>
      <c r="L116" s="92">
        <v>7225867.5099999998</v>
      </c>
      <c r="M116" s="92">
        <v>5657607.1485000001</v>
      </c>
      <c r="N116" s="92">
        <v>12584331.873500001</v>
      </c>
      <c r="O116" s="92">
        <v>8902143.0066772569</v>
      </c>
      <c r="P116" s="92">
        <v>9538482.1360776573</v>
      </c>
      <c r="Q116" s="92">
        <v>8582181.2176639102</v>
      </c>
      <c r="R116" s="92">
        <v>9836875.3129399996</v>
      </c>
      <c r="S116" s="92">
        <v>9996536.5857759304</v>
      </c>
      <c r="T116" s="5"/>
      <c r="U116" s="92">
        <f t="shared" ref="U116:U131" ca="1" si="115">SUM(OFFSET(A116,0,7,,MONTH(MAX($H$7:$S$7))))</f>
        <v>74594654.87407726</v>
      </c>
      <c r="W116" s="92">
        <f>SUM(H116:S116)</f>
        <v>112548730.12653476</v>
      </c>
    </row>
    <row r="117" spans="2:23" ht="15.95" customHeight="1">
      <c r="B117" s="88" t="s">
        <v>119</v>
      </c>
      <c r="C117" s="88"/>
      <c r="D117" s="88"/>
      <c r="E117" s="88"/>
      <c r="H117" s="92">
        <v>3203957.9755281615</v>
      </c>
      <c r="I117" s="92">
        <v>3606373.1000000006</v>
      </c>
      <c r="J117" s="92">
        <v>2892680.36</v>
      </c>
      <c r="K117" s="92">
        <v>3063231.16</v>
      </c>
      <c r="L117" s="92">
        <v>3160790.4899999998</v>
      </c>
      <c r="M117" s="92">
        <v>3080534.66</v>
      </c>
      <c r="N117" s="92">
        <v>3317442.12</v>
      </c>
      <c r="O117" s="92">
        <v>3374588.03</v>
      </c>
      <c r="P117" s="92">
        <v>3371052.48</v>
      </c>
      <c r="Q117" s="92">
        <v>3703062.7299999995</v>
      </c>
      <c r="R117" s="92">
        <v>3524029.23</v>
      </c>
      <c r="S117" s="92">
        <v>3326020.8099999996</v>
      </c>
      <c r="T117" s="5"/>
      <c r="U117" s="92">
        <f t="shared" ca="1" si="115"/>
        <v>25699597.895528164</v>
      </c>
      <c r="W117" s="92">
        <f>SUM(H117:S117)</f>
        <v>39623763.145528167</v>
      </c>
    </row>
    <row r="118" spans="2:23" ht="15.95" customHeight="1">
      <c r="B118" s="87" t="s">
        <v>8</v>
      </c>
      <c r="C118" s="87"/>
      <c r="D118" s="87"/>
      <c r="E118" s="87"/>
      <c r="H118" s="91">
        <f t="shared" ref="H118:M118" si="116">SUM(H119:H122)</f>
        <v>1920718.4400000002</v>
      </c>
      <c r="I118" s="91">
        <f t="shared" si="116"/>
        <v>1594609.42</v>
      </c>
      <c r="J118" s="91">
        <f t="shared" si="116"/>
        <v>1996926.25</v>
      </c>
      <c r="K118" s="91">
        <f t="shared" si="116"/>
        <v>1810529.57</v>
      </c>
      <c r="L118" s="91">
        <f t="shared" si="116"/>
        <v>1836371.56</v>
      </c>
      <c r="M118" s="91">
        <f t="shared" si="116"/>
        <v>1932933.8600000003</v>
      </c>
      <c r="N118" s="91">
        <f t="shared" ref="N118:O118" si="117">SUM(N119:N122)</f>
        <v>1943203.0300000021</v>
      </c>
      <c r="O118" s="91">
        <f t="shared" si="117"/>
        <v>1898442.7600000002</v>
      </c>
      <c r="P118" s="91">
        <f t="shared" ref="P118:Q118" si="118">SUM(P119:P122)</f>
        <v>1847601.9100000001</v>
      </c>
      <c r="Q118" s="91">
        <f t="shared" si="118"/>
        <v>1852777.18</v>
      </c>
      <c r="R118" s="91">
        <f t="shared" ref="R118:S118" si="119">SUM(R119:R122)</f>
        <v>1795705.65</v>
      </c>
      <c r="S118" s="91">
        <f t="shared" si="119"/>
        <v>1688822.2999999998</v>
      </c>
      <c r="T118" s="5"/>
      <c r="U118" s="91">
        <f t="shared" ca="1" si="115"/>
        <v>14933734.890000002</v>
      </c>
      <c r="W118" s="91">
        <f>SUM(H118:S118)</f>
        <v>22118641.930000003</v>
      </c>
    </row>
    <row r="119" spans="2:23" ht="15.95" customHeight="1">
      <c r="B119" s="89" t="s">
        <v>120</v>
      </c>
      <c r="C119" s="89"/>
      <c r="D119" s="89"/>
      <c r="E119" s="89"/>
      <c r="H119" s="93">
        <v>1646068.57</v>
      </c>
      <c r="I119" s="93">
        <v>1466382.04</v>
      </c>
      <c r="J119" s="93">
        <v>1472967.21</v>
      </c>
      <c r="K119" s="93">
        <v>1510340.82</v>
      </c>
      <c r="L119" s="93">
        <v>1524179.04</v>
      </c>
      <c r="M119" s="93">
        <v>1628971.6</v>
      </c>
      <c r="N119" s="93">
        <v>1612292.4900000002</v>
      </c>
      <c r="O119" s="93">
        <v>1551532.87</v>
      </c>
      <c r="P119" s="93">
        <v>1491488.58</v>
      </c>
      <c r="Q119" s="93">
        <v>1461887.42</v>
      </c>
      <c r="R119" s="93">
        <v>1425430.48</v>
      </c>
      <c r="S119" s="93">
        <v>1384054.68</v>
      </c>
      <c r="T119" s="5"/>
      <c r="U119" s="93">
        <f t="shared" ca="1" si="115"/>
        <v>12412734.640000001</v>
      </c>
      <c r="W119" s="93">
        <f t="shared" ref="W119" si="120">SUM(H119:S119)</f>
        <v>18175595.800000001</v>
      </c>
    </row>
    <row r="120" spans="2:23" ht="15.95" customHeight="1">
      <c r="B120" s="89" t="s">
        <v>10</v>
      </c>
      <c r="C120" s="89"/>
      <c r="D120" s="89"/>
      <c r="E120" s="89"/>
      <c r="H120" s="93">
        <v>193192.05</v>
      </c>
      <c r="I120" s="93">
        <v>0</v>
      </c>
      <c r="J120" s="93">
        <v>386383.48</v>
      </c>
      <c r="K120" s="93">
        <v>193191.71</v>
      </c>
      <c r="L120" s="93">
        <v>193192.05</v>
      </c>
      <c r="M120" s="93">
        <v>195158.70000000022</v>
      </c>
      <c r="N120" s="93">
        <v>209588.22000000178</v>
      </c>
      <c r="O120" s="93">
        <v>217057.83</v>
      </c>
      <c r="P120" s="93">
        <v>212644.94</v>
      </c>
      <c r="Q120" s="93">
        <v>212645.32</v>
      </c>
      <c r="R120" s="93">
        <v>212644.94</v>
      </c>
      <c r="S120" s="93">
        <v>212644.94</v>
      </c>
      <c r="T120" s="5"/>
      <c r="U120" s="93">
        <f t="shared" ca="1" si="115"/>
        <v>1587764.0400000021</v>
      </c>
      <c r="W120" s="93">
        <f t="shared" ref="W120:W131" si="121">SUM(H120:S120)</f>
        <v>2438344.180000002</v>
      </c>
    </row>
    <row r="121" spans="2:23" ht="15.95" customHeight="1">
      <c r="B121" s="89" t="s">
        <v>11</v>
      </c>
      <c r="C121" s="89"/>
      <c r="D121" s="89"/>
      <c r="E121" s="89"/>
      <c r="H121" s="93">
        <v>0</v>
      </c>
      <c r="I121" s="93">
        <v>0</v>
      </c>
      <c r="J121" s="93">
        <v>0</v>
      </c>
      <c r="K121" s="93">
        <v>0</v>
      </c>
      <c r="L121" s="93">
        <v>0</v>
      </c>
      <c r="M121" s="93">
        <v>0</v>
      </c>
      <c r="N121" s="93">
        <v>0</v>
      </c>
      <c r="O121" s="93">
        <v>0</v>
      </c>
      <c r="P121" s="93">
        <v>0</v>
      </c>
      <c r="Q121" s="93">
        <v>0</v>
      </c>
      <c r="R121" s="93">
        <v>0</v>
      </c>
      <c r="S121" s="93">
        <v>0</v>
      </c>
      <c r="T121" s="5"/>
      <c r="U121" s="93">
        <f t="shared" ca="1" si="115"/>
        <v>0</v>
      </c>
      <c r="W121" s="93">
        <f t="shared" si="121"/>
        <v>0</v>
      </c>
    </row>
    <row r="122" spans="2:23" ht="15.95" customHeight="1">
      <c r="B122" s="89" t="s">
        <v>9</v>
      </c>
      <c r="C122" s="89"/>
      <c r="D122" s="89"/>
      <c r="E122" s="89"/>
      <c r="H122" s="93">
        <v>81457.820000000007</v>
      </c>
      <c r="I122" s="93">
        <v>128227.38</v>
      </c>
      <c r="J122" s="93">
        <v>137575.56</v>
      </c>
      <c r="K122" s="93">
        <v>106997.04</v>
      </c>
      <c r="L122" s="93">
        <v>119000.47</v>
      </c>
      <c r="M122" s="93">
        <v>108803.56</v>
      </c>
      <c r="N122" s="93">
        <v>121322.32</v>
      </c>
      <c r="O122" s="93">
        <v>129852.06</v>
      </c>
      <c r="P122" s="93">
        <v>143468.39000000001</v>
      </c>
      <c r="Q122" s="93">
        <v>178244.44</v>
      </c>
      <c r="R122" s="93">
        <v>157630.23000000001</v>
      </c>
      <c r="S122" s="93">
        <v>92122.68</v>
      </c>
      <c r="T122" s="5"/>
      <c r="U122" s="93">
        <f t="shared" ca="1" si="115"/>
        <v>933236.2100000002</v>
      </c>
      <c r="W122" s="93">
        <f t="shared" si="121"/>
        <v>1504701.95</v>
      </c>
    </row>
    <row r="123" spans="2:23" ht="15.95" customHeight="1">
      <c r="B123" s="87" t="s">
        <v>121</v>
      </c>
      <c r="C123" s="87"/>
      <c r="D123" s="87"/>
      <c r="E123" s="87"/>
      <c r="H123" s="91">
        <v>-1080544.9299999997</v>
      </c>
      <c r="I123" s="91">
        <v>-1082289.8400000001</v>
      </c>
      <c r="J123" s="91">
        <v>-999795.8</v>
      </c>
      <c r="K123" s="91">
        <v>-1002129.3200000001</v>
      </c>
      <c r="L123" s="91">
        <v>-958154.92999999993</v>
      </c>
      <c r="M123" s="91">
        <v>-1058867.8799999999</v>
      </c>
      <c r="N123" s="91">
        <v>-951521.66999999993</v>
      </c>
      <c r="O123" s="91">
        <v>-960190.47000000009</v>
      </c>
      <c r="P123" s="91">
        <v>-1163976.1200000001</v>
      </c>
      <c r="Q123" s="91">
        <v>-1166105.5799999998</v>
      </c>
      <c r="R123" s="91">
        <v>-1122795.95</v>
      </c>
      <c r="S123" s="91">
        <v>-1009446.14</v>
      </c>
      <c r="T123" s="5"/>
      <c r="U123" s="91">
        <f t="shared" ca="1" si="115"/>
        <v>-8093494.8399999989</v>
      </c>
      <c r="W123" s="91">
        <f t="shared" si="121"/>
        <v>-12555818.629999999</v>
      </c>
    </row>
    <row r="124" spans="2:23" ht="15.95" customHeight="1">
      <c r="B124" s="90" t="s">
        <v>122</v>
      </c>
      <c r="C124" s="90"/>
      <c r="D124" s="90"/>
      <c r="E124" s="90"/>
      <c r="H124" s="94">
        <f t="shared" ref="H124:M124" si="122">H115+H118+H123</f>
        <v>17724440.853528164</v>
      </c>
      <c r="I124" s="94">
        <f t="shared" si="122"/>
        <v>14262217.231400004</v>
      </c>
      <c r="J124" s="94">
        <f t="shared" si="122"/>
        <v>11877841.745999999</v>
      </c>
      <c r="K124" s="94">
        <f t="shared" si="122"/>
        <v>12284471.890000001</v>
      </c>
      <c r="L124" s="94">
        <f t="shared" si="122"/>
        <v>11264874.630000001</v>
      </c>
      <c r="M124" s="94">
        <f t="shared" si="122"/>
        <v>9612207.7884999998</v>
      </c>
      <c r="N124" s="94">
        <f t="shared" ref="N124:O124" si="123">N115+N118+N123</f>
        <v>16893455.353500001</v>
      </c>
      <c r="O124" s="94">
        <f t="shared" si="123"/>
        <v>13214983.326677255</v>
      </c>
      <c r="P124" s="94">
        <f t="shared" ref="P124:Q124" si="124">P115+P118+P123</f>
        <v>13593160.406077657</v>
      </c>
      <c r="Q124" s="94">
        <f t="shared" si="124"/>
        <v>12971915.54766391</v>
      </c>
      <c r="R124" s="94">
        <f t="shared" ref="R124:S124" si="125">R115+R118+R123</f>
        <v>14033814.242940001</v>
      </c>
      <c r="S124" s="94">
        <f t="shared" si="125"/>
        <v>14001933.555775929</v>
      </c>
      <c r="T124" s="5"/>
      <c r="U124" s="94">
        <f t="shared" ca="1" si="115"/>
        <v>107134492.81960544</v>
      </c>
      <c r="W124" s="94">
        <f t="shared" si="121"/>
        <v>161735316.57206294</v>
      </c>
    </row>
    <row r="125" spans="2:23" ht="15.95" customHeight="1">
      <c r="B125" s="87" t="s">
        <v>7</v>
      </c>
      <c r="C125" s="87"/>
      <c r="D125" s="87"/>
      <c r="E125" s="87"/>
      <c r="H125" s="91">
        <f t="shared" ref="H125:M125" si="126">SUM(H126:H129)</f>
        <v>-190898.46000000002</v>
      </c>
      <c r="I125" s="91">
        <f t="shared" si="126"/>
        <v>-196512.54550504699</v>
      </c>
      <c r="J125" s="91">
        <f t="shared" si="126"/>
        <v>-8117.2132752675443</v>
      </c>
      <c r="K125" s="91">
        <f t="shared" si="126"/>
        <v>-34164.83</v>
      </c>
      <c r="L125" s="91">
        <f t="shared" si="126"/>
        <v>-6412.27</v>
      </c>
      <c r="M125" s="91">
        <f t="shared" si="126"/>
        <v>-150534.31</v>
      </c>
      <c r="N125" s="91">
        <f t="shared" ref="N125:O125" si="127">SUM(N126:N129)</f>
        <v>-48246.740000000005</v>
      </c>
      <c r="O125" s="91">
        <f t="shared" si="127"/>
        <v>-72987.210000000006</v>
      </c>
      <c r="P125" s="91">
        <f t="shared" ref="P125:Q125" si="128">SUM(P126:P129)</f>
        <v>437550.37058350834</v>
      </c>
      <c r="Q125" s="91">
        <f t="shared" si="128"/>
        <v>4600.8100000000095</v>
      </c>
      <c r="R125" s="91">
        <f t="shared" ref="R125:S125" si="129">SUM(R126:R129)</f>
        <v>-296269.10999999993</v>
      </c>
      <c r="S125" s="91">
        <f t="shared" si="129"/>
        <v>-75997.293356782189</v>
      </c>
      <c r="T125" s="5"/>
      <c r="U125" s="91">
        <f t="shared" ca="1" si="115"/>
        <v>-707873.57878031465</v>
      </c>
      <c r="W125" s="91">
        <f t="shared" si="121"/>
        <v>-637988.80155358848</v>
      </c>
    </row>
    <row r="126" spans="2:23" ht="15.95" customHeight="1">
      <c r="B126" s="89" t="s">
        <v>118</v>
      </c>
      <c r="C126" s="89"/>
      <c r="D126" s="89"/>
      <c r="E126" s="89"/>
      <c r="H126" s="93">
        <v>0</v>
      </c>
      <c r="I126" s="93">
        <v>0</v>
      </c>
      <c r="J126" s="93">
        <v>0</v>
      </c>
      <c r="K126" s="93">
        <v>0</v>
      </c>
      <c r="L126" s="93">
        <v>0</v>
      </c>
      <c r="M126" s="93">
        <v>0</v>
      </c>
      <c r="N126" s="93">
        <v>0</v>
      </c>
      <c r="O126" s="93">
        <v>0</v>
      </c>
      <c r="P126" s="93">
        <v>0</v>
      </c>
      <c r="Q126" s="93">
        <v>0</v>
      </c>
      <c r="R126" s="93">
        <v>0</v>
      </c>
      <c r="S126" s="93">
        <v>0</v>
      </c>
      <c r="T126" s="5"/>
      <c r="U126" s="93">
        <f t="shared" ca="1" si="115"/>
        <v>0</v>
      </c>
      <c r="W126" s="93">
        <f t="shared" si="121"/>
        <v>0</v>
      </c>
    </row>
    <row r="127" spans="2:23" ht="15.95" customHeight="1">
      <c r="B127" s="89" t="s">
        <v>123</v>
      </c>
      <c r="C127" s="89"/>
      <c r="D127" s="89"/>
      <c r="E127" s="89"/>
      <c r="H127" s="92">
        <v>0</v>
      </c>
      <c r="I127" s="92">
        <v>0</v>
      </c>
      <c r="J127" s="92">
        <v>0</v>
      </c>
      <c r="K127" s="92">
        <v>0</v>
      </c>
      <c r="L127" s="92">
        <v>0</v>
      </c>
      <c r="M127" s="92">
        <v>0</v>
      </c>
      <c r="N127" s="92">
        <v>0</v>
      </c>
      <c r="O127" s="92">
        <v>0</v>
      </c>
      <c r="P127" s="92">
        <v>437309.22058350837</v>
      </c>
      <c r="Q127" s="92">
        <v>147920.13</v>
      </c>
      <c r="R127" s="92">
        <v>8428.5300000000007</v>
      </c>
      <c r="S127" s="92">
        <v>256.27018867925653</v>
      </c>
      <c r="T127" s="5"/>
      <c r="U127" s="92">
        <f t="shared" ca="1" si="115"/>
        <v>0</v>
      </c>
      <c r="W127" s="92">
        <f t="shared" si="121"/>
        <v>593914.15077218763</v>
      </c>
    </row>
    <row r="128" spans="2:23" ht="15.95" customHeight="1">
      <c r="B128" s="89" t="s">
        <v>124</v>
      </c>
      <c r="C128" s="89"/>
      <c r="D128" s="89"/>
      <c r="E128" s="89"/>
      <c r="H128" s="93">
        <v>-190335.33000000002</v>
      </c>
      <c r="I128" s="93">
        <v>-196287.92550504699</v>
      </c>
      <c r="J128" s="93">
        <v>-8096.8132752675447</v>
      </c>
      <c r="K128" s="93">
        <v>-34075.370000000003</v>
      </c>
      <c r="L128" s="93">
        <v>-6404.4500000000007</v>
      </c>
      <c r="M128" s="93">
        <v>-150271.4</v>
      </c>
      <c r="N128" s="93">
        <v>-48118.87</v>
      </c>
      <c r="O128" s="93">
        <v>-72767.600000000006</v>
      </c>
      <c r="P128" s="93">
        <v>527.78999999999905</v>
      </c>
      <c r="Q128" s="93">
        <v>-142997.62</v>
      </c>
      <c r="R128" s="93">
        <v>-304411.71999999997</v>
      </c>
      <c r="S128" s="93">
        <v>-76191.603545461432</v>
      </c>
      <c r="T128" s="5"/>
      <c r="U128" s="93">
        <f t="shared" ca="1" si="115"/>
        <v>-706357.75878031459</v>
      </c>
      <c r="W128" s="93">
        <f t="shared" si="121"/>
        <v>-1229430.9123257757</v>
      </c>
    </row>
    <row r="129" spans="2:23" ht="15.95" customHeight="1">
      <c r="B129" s="89" t="s">
        <v>125</v>
      </c>
      <c r="C129" s="89"/>
      <c r="D129" s="89"/>
      <c r="E129" s="89"/>
      <c r="H129" s="93">
        <v>-563.13000000000466</v>
      </c>
      <c r="I129" s="93">
        <v>-224.62</v>
      </c>
      <c r="J129" s="93">
        <v>-20.399999999999999</v>
      </c>
      <c r="K129" s="93">
        <v>-89.46</v>
      </c>
      <c r="L129" s="93">
        <v>-7.82</v>
      </c>
      <c r="M129" s="93">
        <v>-262.91000000000003</v>
      </c>
      <c r="N129" s="93">
        <v>-127.87</v>
      </c>
      <c r="O129" s="93">
        <v>-219.61</v>
      </c>
      <c r="P129" s="93">
        <v>-286.64</v>
      </c>
      <c r="Q129" s="93">
        <v>-321.7</v>
      </c>
      <c r="R129" s="93">
        <v>-285.92</v>
      </c>
      <c r="S129" s="93">
        <v>-61.96</v>
      </c>
      <c r="T129" s="5"/>
      <c r="U129" s="93">
        <f t="shared" ca="1" si="115"/>
        <v>-1515.8200000000047</v>
      </c>
      <c r="W129" s="93">
        <f t="shared" si="121"/>
        <v>-2472.0400000000045</v>
      </c>
    </row>
    <row r="130" spans="2:23" ht="15.95" customHeight="1">
      <c r="B130" s="90" t="s">
        <v>126</v>
      </c>
      <c r="C130" s="90"/>
      <c r="D130" s="90"/>
      <c r="E130" s="90"/>
      <c r="H130" s="94">
        <f t="shared" ref="H130:M130" si="130">+H124+H125</f>
        <v>17533542.393528163</v>
      </c>
      <c r="I130" s="94">
        <f t="shared" si="130"/>
        <v>14065704.685894957</v>
      </c>
      <c r="J130" s="94">
        <f t="shared" si="130"/>
        <v>11869724.532724733</v>
      </c>
      <c r="K130" s="94">
        <f t="shared" si="130"/>
        <v>12250307.060000001</v>
      </c>
      <c r="L130" s="94">
        <f t="shared" si="130"/>
        <v>11258462.360000001</v>
      </c>
      <c r="M130" s="94">
        <f t="shared" si="130"/>
        <v>9461673.4784999993</v>
      </c>
      <c r="N130" s="94">
        <f t="shared" ref="N130:O130" si="131">+N124+N125</f>
        <v>16845208.613500003</v>
      </c>
      <c r="O130" s="94">
        <f t="shared" si="131"/>
        <v>13141996.116677254</v>
      </c>
      <c r="P130" s="94">
        <f t="shared" ref="P130:Q130" si="132">+P124+P125</f>
        <v>14030710.776661165</v>
      </c>
      <c r="Q130" s="94">
        <f t="shared" si="132"/>
        <v>12976516.357663911</v>
      </c>
      <c r="R130" s="94">
        <f t="shared" ref="R130:S130" si="133">+R124+R125</f>
        <v>13737545.132940002</v>
      </c>
      <c r="S130" s="94">
        <f t="shared" si="133"/>
        <v>13925936.262419147</v>
      </c>
      <c r="T130" s="5"/>
      <c r="U130" s="94">
        <f t="shared" ca="1" si="115"/>
        <v>106426619.2408251</v>
      </c>
      <c r="W130" s="94">
        <f t="shared" si="121"/>
        <v>161097327.77050933</v>
      </c>
    </row>
    <row r="131" spans="2:23" ht="15.95" customHeight="1">
      <c r="B131" s="87" t="s">
        <v>88</v>
      </c>
      <c r="C131" s="87"/>
      <c r="D131" s="87"/>
      <c r="E131" s="87"/>
      <c r="H131" s="91">
        <v>11500000</v>
      </c>
      <c r="I131" s="91">
        <v>11500000</v>
      </c>
      <c r="J131" s="91">
        <v>11500000</v>
      </c>
      <c r="K131" s="91">
        <v>12000000</v>
      </c>
      <c r="L131" s="91">
        <v>12500000</v>
      </c>
      <c r="M131" s="91">
        <v>14000000</v>
      </c>
      <c r="N131" s="91">
        <v>13000000</v>
      </c>
      <c r="O131" s="91">
        <v>13000000</v>
      </c>
      <c r="P131" s="91">
        <v>13500000</v>
      </c>
      <c r="Q131" s="91">
        <v>13500000</v>
      </c>
      <c r="R131" s="91">
        <v>14000000</v>
      </c>
      <c r="S131" s="91">
        <v>14000000</v>
      </c>
      <c r="T131" s="5"/>
      <c r="U131" s="91">
        <f t="shared" ca="1" si="115"/>
        <v>99000000</v>
      </c>
      <c r="W131" s="91">
        <f t="shared" si="121"/>
        <v>154000000</v>
      </c>
    </row>
    <row r="132" spans="2:23" s="228" customFormat="1" ht="15.95" customHeight="1">
      <c r="B132" s="224" t="s">
        <v>17</v>
      </c>
      <c r="C132" s="225"/>
      <c r="D132" s="225"/>
      <c r="E132" s="225"/>
      <c r="F132" s="226"/>
      <c r="G132" s="226"/>
      <c r="H132" s="227">
        <v>0.17533542393528168</v>
      </c>
      <c r="I132" s="227">
        <v>0.14065704685894956</v>
      </c>
      <c r="J132" s="227">
        <v>0.11869724532724728</v>
      </c>
      <c r="K132" s="227">
        <v>0.12250307060000001</v>
      </c>
      <c r="L132" s="227">
        <v>0.11258462360000002</v>
      </c>
      <c r="M132" s="227">
        <v>9.4616734785000017E-2</v>
      </c>
      <c r="N132" s="227">
        <v>0.16845208613500001</v>
      </c>
      <c r="O132" s="227">
        <v>0.13141996116677257</v>
      </c>
      <c r="P132" s="227">
        <v>0.14030710776661165</v>
      </c>
      <c r="Q132" s="227">
        <v>0.12976516357663909</v>
      </c>
      <c r="R132" s="227">
        <v>0.13737545132939999</v>
      </c>
      <c r="S132" s="227">
        <v>0.13925936262419147</v>
      </c>
      <c r="U132" s="227">
        <f ca="1">AVERAGE(OFFSET(A132,0,7,,MONTH(MAX($H$7:$S$7))))</f>
        <v>0.13303327405103138</v>
      </c>
      <c r="V132" s="226"/>
      <c r="W132" s="227">
        <f>AVERAGE(H132:S132)</f>
        <v>0.1342477731420911</v>
      </c>
    </row>
    <row r="133" spans="2:23" s="228" customFormat="1" ht="15.95" customHeight="1">
      <c r="B133" s="224" t="s">
        <v>18</v>
      </c>
      <c r="C133" s="225"/>
      <c r="D133" s="225"/>
      <c r="E133" s="225"/>
      <c r="F133" s="226"/>
      <c r="G133" s="226"/>
      <c r="H133" s="227">
        <v>0.11499999999999999</v>
      </c>
      <c r="I133" s="227">
        <v>0.11499999999999999</v>
      </c>
      <c r="J133" s="227">
        <v>0.11499999999999999</v>
      </c>
      <c r="K133" s="227">
        <v>0.12</v>
      </c>
      <c r="L133" s="227">
        <v>0.125</v>
      </c>
      <c r="M133" s="227">
        <v>0.13999999999999999</v>
      </c>
      <c r="N133" s="227">
        <v>0.13</v>
      </c>
      <c r="O133" s="227">
        <v>0.13</v>
      </c>
      <c r="P133" s="227">
        <v>0.13500000000000001</v>
      </c>
      <c r="Q133" s="227">
        <v>0.13500000000000001</v>
      </c>
      <c r="R133" s="227">
        <v>0.13999999999999999</v>
      </c>
      <c r="S133" s="227">
        <v>0.13999999999999999</v>
      </c>
      <c r="U133" s="227">
        <f ca="1">AVERAGE(OFFSET(A133,0,7,,MONTH(MAX($H$7:$S$7))))</f>
        <v>0.12375</v>
      </c>
      <c r="V133" s="226"/>
      <c r="W133" s="227">
        <f>AVERAGE(H133:S133)</f>
        <v>0.12833333333333333</v>
      </c>
    </row>
    <row r="134" spans="2:23" ht="24" customHeight="1">
      <c r="I134" s="13"/>
      <c r="J134" s="13"/>
      <c r="K134" s="13"/>
      <c r="L134" s="13"/>
      <c r="M134" s="13"/>
      <c r="N134" s="13"/>
    </row>
    <row r="135" spans="2:23" ht="24.95" customHeight="1">
      <c r="B135" s="29" t="s">
        <v>117</v>
      </c>
      <c r="C135" s="26"/>
      <c r="D135" s="26"/>
      <c r="E135" s="26"/>
      <c r="F135" s="27"/>
      <c r="G135" s="27"/>
      <c r="H135" s="28">
        <f>EDATE(S158,1)</f>
        <v>44197</v>
      </c>
      <c r="I135" s="28">
        <f t="shared" ref="I135:S135" si="134">EDATE(H135,1)</f>
        <v>44228</v>
      </c>
      <c r="J135" s="28">
        <f t="shared" si="134"/>
        <v>44256</v>
      </c>
      <c r="K135" s="28">
        <f t="shared" si="134"/>
        <v>44287</v>
      </c>
      <c r="L135" s="28">
        <f t="shared" si="134"/>
        <v>44317</v>
      </c>
      <c r="M135" s="28">
        <f t="shared" si="134"/>
        <v>44348</v>
      </c>
      <c r="N135" s="28">
        <f t="shared" si="134"/>
        <v>44378</v>
      </c>
      <c r="O135" s="28">
        <f t="shared" si="134"/>
        <v>44409</v>
      </c>
      <c r="P135" s="28">
        <f t="shared" si="134"/>
        <v>44440</v>
      </c>
      <c r="Q135" s="28">
        <f t="shared" si="134"/>
        <v>44470</v>
      </c>
      <c r="R135" s="28">
        <f t="shared" si="134"/>
        <v>44501</v>
      </c>
      <c r="S135" s="28">
        <f t="shared" si="134"/>
        <v>44531</v>
      </c>
      <c r="T135" s="27"/>
      <c r="U135" s="28" t="str">
        <f>"Jan/"&amp;PROPER(TEXT(MAX($H$7:$S$7),"mmm"))&amp;"-"&amp;RIGHT(W135,2)</f>
        <v>Jan/Ago-21</v>
      </c>
      <c r="W135" s="31">
        <v>2021</v>
      </c>
    </row>
    <row r="136" spans="2:23" ht="5.0999999999999996" customHeight="1">
      <c r="B136" s="3"/>
      <c r="C136" s="7"/>
      <c r="D136" s="7"/>
      <c r="E136" s="7"/>
      <c r="H136" s="11"/>
      <c r="I136" s="11"/>
      <c r="J136" s="11"/>
      <c r="K136" s="11"/>
      <c r="L136" s="11"/>
      <c r="M136" s="11"/>
      <c r="N136" s="11"/>
      <c r="O136" s="11"/>
      <c r="P136" s="11"/>
      <c r="Q136" s="11"/>
      <c r="R136" s="11"/>
      <c r="S136" s="11"/>
      <c r="U136" s="8"/>
      <c r="W136" s="8"/>
    </row>
    <row r="137" spans="2:23" ht="5.0999999999999996" customHeight="1">
      <c r="B137" s="3"/>
      <c r="C137" s="7"/>
      <c r="D137" s="7"/>
      <c r="E137" s="7"/>
      <c r="H137" s="11"/>
      <c r="I137" s="11"/>
      <c r="J137" s="11"/>
      <c r="K137" s="11"/>
      <c r="L137" s="11"/>
      <c r="M137" s="11"/>
      <c r="N137" s="11"/>
      <c r="O137" s="11"/>
      <c r="P137" s="11"/>
      <c r="Q137" s="11"/>
      <c r="R137" s="11"/>
      <c r="S137" s="11"/>
      <c r="U137" s="8"/>
      <c r="W137" s="8"/>
    </row>
    <row r="138" spans="2:23" ht="15.95" customHeight="1">
      <c r="B138" s="87" t="s">
        <v>5</v>
      </c>
      <c r="C138" s="87"/>
      <c r="D138" s="87"/>
      <c r="E138" s="87"/>
      <c r="H138" s="91">
        <f>SUM(H139:H140)</f>
        <v>9244771.3509999998</v>
      </c>
      <c r="I138" s="91">
        <f t="shared" ref="I138:J138" si="135">SUM(I139:I140)</f>
        <v>7313822.6034999993</v>
      </c>
      <c r="J138" s="91">
        <f t="shared" si="135"/>
        <v>5432546.9609159566</v>
      </c>
      <c r="K138" s="91">
        <f t="shared" ref="K138:L138" si="136">SUM(K139:K140)</f>
        <v>1051365.3399999999</v>
      </c>
      <c r="L138" s="91">
        <f t="shared" si="136"/>
        <v>2092894.3869000003</v>
      </c>
      <c r="M138" s="91">
        <f t="shared" ref="M138:N138" si="137">SUM(M139:M140)</f>
        <v>4934565.5</v>
      </c>
      <c r="N138" s="91">
        <f t="shared" si="137"/>
        <v>6687456.8100000005</v>
      </c>
      <c r="O138" s="91">
        <f t="shared" ref="O138:P138" si="138">SUM(O139:O140)</f>
        <v>7887298.675074406</v>
      </c>
      <c r="P138" s="91">
        <f t="shared" si="138"/>
        <v>8550571.047022922</v>
      </c>
      <c r="Q138" s="91">
        <f t="shared" ref="Q138:R138" si="139">SUM(Q139:Q140)</f>
        <v>8802918.912063418</v>
      </c>
      <c r="R138" s="91">
        <f t="shared" si="139"/>
        <v>9872749.2804000005</v>
      </c>
      <c r="S138" s="91">
        <f t="shared" ref="S138" si="140">SUM(S139:S140)</f>
        <v>10030786.587803071</v>
      </c>
      <c r="U138" s="91">
        <f ca="1">SUM(OFFSET(A138,0,7,,MONTH(MAX($H$7:$S$7))))</f>
        <v>44644721.627390362</v>
      </c>
      <c r="W138" s="91">
        <f t="shared" ref="W138:W154" si="141">SUM(H138:S138)</f>
        <v>81901747.454679772</v>
      </c>
    </row>
    <row r="139" spans="2:23" ht="15.95" customHeight="1">
      <c r="B139" s="88" t="s">
        <v>118</v>
      </c>
      <c r="C139" s="88"/>
      <c r="D139" s="88"/>
      <c r="E139" s="88"/>
      <c r="H139" s="92">
        <v>7145469.6809999999</v>
      </c>
      <c r="I139" s="92">
        <v>5405732.3134999992</v>
      </c>
      <c r="J139" s="92">
        <v>3060957.63</v>
      </c>
      <c r="K139" s="92">
        <v>500578.44999999984</v>
      </c>
      <c r="L139" s="92">
        <v>1625350.8469000002</v>
      </c>
      <c r="M139" s="92">
        <v>3941290.72</v>
      </c>
      <c r="N139" s="92">
        <v>5042284.1000000006</v>
      </c>
      <c r="O139" s="92">
        <v>6312765.3850744059</v>
      </c>
      <c r="P139" s="92">
        <v>6565571.927428999</v>
      </c>
      <c r="Q139" s="92">
        <v>6771786.3869864754</v>
      </c>
      <c r="R139" s="92">
        <v>7547740.2104000011</v>
      </c>
      <c r="S139" s="92">
        <v>7297848.9978030715</v>
      </c>
      <c r="U139" s="92">
        <f t="shared" ref="U139:U154" ca="1" si="142">SUM(OFFSET(A139,0,7,,MONTH(MAX($H$7:$S$7))))</f>
        <v>33034429.126474407</v>
      </c>
      <c r="W139" s="92">
        <f t="shared" si="141"/>
        <v>61217376.64909295</v>
      </c>
    </row>
    <row r="140" spans="2:23" ht="15.95" customHeight="1">
      <c r="B140" s="88" t="s">
        <v>119</v>
      </c>
      <c r="C140" s="88"/>
      <c r="D140" s="88"/>
      <c r="E140" s="88"/>
      <c r="H140" s="92">
        <v>2099301.6700000004</v>
      </c>
      <c r="I140" s="92">
        <v>1908090.2900000003</v>
      </c>
      <c r="J140" s="92">
        <v>2371589.3309159572</v>
      </c>
      <c r="K140" s="92">
        <v>550786.89</v>
      </c>
      <c r="L140" s="92">
        <v>467543.54000000004</v>
      </c>
      <c r="M140" s="92">
        <v>993274.78</v>
      </c>
      <c r="N140" s="92">
        <v>1645172.71</v>
      </c>
      <c r="O140" s="92">
        <v>1574533.29</v>
      </c>
      <c r="P140" s="92">
        <v>1984999.119593923</v>
      </c>
      <c r="Q140" s="92">
        <v>2031132.5250769425</v>
      </c>
      <c r="R140" s="92">
        <v>2325009.0700000003</v>
      </c>
      <c r="S140" s="92">
        <v>2732937.5900000003</v>
      </c>
      <c r="U140" s="92">
        <f t="shared" ca="1" si="142"/>
        <v>11610292.500915956</v>
      </c>
      <c r="W140" s="92">
        <f t="shared" si="141"/>
        <v>20684370.805586819</v>
      </c>
    </row>
    <row r="141" spans="2:23" ht="15.95" customHeight="1">
      <c r="B141" s="87" t="s">
        <v>8</v>
      </c>
      <c r="C141" s="87"/>
      <c r="D141" s="87"/>
      <c r="E141" s="87"/>
      <c r="H141" s="91">
        <f t="shared" ref="H141:J141" si="143">SUM(H142:H145)</f>
        <v>1650784.39</v>
      </c>
      <c r="I141" s="91">
        <f t="shared" si="143"/>
        <v>1436737.14</v>
      </c>
      <c r="J141" s="91">
        <f t="shared" si="143"/>
        <v>1559506.92</v>
      </c>
      <c r="K141" s="91">
        <f t="shared" ref="K141:L141" si="144">SUM(K142:K145)</f>
        <v>1476991.18</v>
      </c>
      <c r="L141" s="91">
        <f t="shared" si="144"/>
        <v>1489064.81</v>
      </c>
      <c r="M141" s="91">
        <f t="shared" ref="M141:N141" si="145">SUM(M142:M145)</f>
        <v>1667961.89</v>
      </c>
      <c r="N141" s="91">
        <f t="shared" si="145"/>
        <v>2007121.9399999997</v>
      </c>
      <c r="O141" s="91">
        <f t="shared" ref="O141:P141" si="146">SUM(O142:O145)</f>
        <v>1621033.2700000003</v>
      </c>
      <c r="P141" s="91">
        <f t="shared" si="146"/>
        <v>1636396.97</v>
      </c>
      <c r="Q141" s="91">
        <f t="shared" ref="Q141:R141" si="147">SUM(Q142:Q145)</f>
        <v>1635060.1100000264</v>
      </c>
      <c r="R141" s="91">
        <f t="shared" si="147"/>
        <v>1675953.22</v>
      </c>
      <c r="S141" s="91">
        <f t="shared" ref="S141" si="148">SUM(S142:S145)</f>
        <v>1739720.41</v>
      </c>
      <c r="U141" s="91">
        <f t="shared" ca="1" si="142"/>
        <v>12909201.539999999</v>
      </c>
      <c r="W141" s="91">
        <f t="shared" si="141"/>
        <v>19596332.250000026</v>
      </c>
    </row>
    <row r="142" spans="2:23" ht="15.95" customHeight="1">
      <c r="B142" s="89" t="s">
        <v>120</v>
      </c>
      <c r="C142" s="89"/>
      <c r="D142" s="89"/>
      <c r="E142" s="89"/>
      <c r="H142" s="93">
        <v>1516693.1799999997</v>
      </c>
      <c r="I142" s="93">
        <v>1410398</v>
      </c>
      <c r="J142" s="93">
        <v>1254026.3899999999</v>
      </c>
      <c r="K142" s="93">
        <v>1318915.5399999998</v>
      </c>
      <c r="L142" s="93">
        <v>1331972.1800000002</v>
      </c>
      <c r="M142" s="93">
        <v>1508483.25</v>
      </c>
      <c r="N142" s="93">
        <v>1842716.91</v>
      </c>
      <c r="O142" s="93">
        <v>1452644.1</v>
      </c>
      <c r="P142" s="93">
        <v>1412203.6</v>
      </c>
      <c r="Q142" s="93">
        <v>1407517.3000000264</v>
      </c>
      <c r="R142" s="93">
        <v>1439820.97</v>
      </c>
      <c r="S142" s="93">
        <v>1489319.7499999998</v>
      </c>
      <c r="U142" s="93">
        <f t="shared" ca="1" si="142"/>
        <v>11635849.549999999</v>
      </c>
      <c r="W142" s="93">
        <f t="shared" si="141"/>
        <v>17384711.170000024</v>
      </c>
    </row>
    <row r="143" spans="2:23" ht="15.95" customHeight="1">
      <c r="B143" s="89" t="s">
        <v>10</v>
      </c>
      <c r="C143" s="89"/>
      <c r="D143" s="89"/>
      <c r="E143" s="89"/>
      <c r="H143" s="93">
        <v>111620.09</v>
      </c>
      <c r="I143" s="93">
        <v>0</v>
      </c>
      <c r="J143" s="93">
        <v>288890.23</v>
      </c>
      <c r="K143" s="93">
        <v>144445.06</v>
      </c>
      <c r="L143" s="93">
        <v>144445.17000000001</v>
      </c>
      <c r="M143" s="93">
        <v>144445.10999999999</v>
      </c>
      <c r="N143" s="93">
        <v>144445.12</v>
      </c>
      <c r="O143" s="93">
        <v>144445.04999999999</v>
      </c>
      <c r="P143" s="93">
        <v>193191.91</v>
      </c>
      <c r="Q143" s="93">
        <v>193192.05</v>
      </c>
      <c r="R143" s="93">
        <v>193191.71</v>
      </c>
      <c r="S143" s="93">
        <v>193192.05</v>
      </c>
      <c r="U143" s="93">
        <f t="shared" ca="1" si="142"/>
        <v>1122735.8299999998</v>
      </c>
      <c r="W143" s="93">
        <f t="shared" si="141"/>
        <v>1895503.5499999998</v>
      </c>
    </row>
    <row r="144" spans="2:23" ht="15.95" customHeight="1">
      <c r="B144" s="89" t="s">
        <v>11</v>
      </c>
      <c r="C144" s="89"/>
      <c r="D144" s="89"/>
      <c r="E144" s="89"/>
      <c r="H144" s="93">
        <v>0</v>
      </c>
      <c r="I144" s="93">
        <v>0</v>
      </c>
      <c r="J144" s="93">
        <v>0</v>
      </c>
      <c r="K144" s="93">
        <v>0</v>
      </c>
      <c r="L144" s="93">
        <v>0</v>
      </c>
      <c r="M144" s="93">
        <v>0</v>
      </c>
      <c r="N144" s="93">
        <v>0</v>
      </c>
      <c r="O144" s="93">
        <v>0</v>
      </c>
      <c r="P144" s="93">
        <v>0</v>
      </c>
      <c r="Q144" s="93">
        <v>453.53</v>
      </c>
      <c r="R144" s="93">
        <v>0</v>
      </c>
      <c r="S144" s="93">
        <v>0</v>
      </c>
      <c r="U144" s="93">
        <f t="shared" ca="1" si="142"/>
        <v>0</v>
      </c>
      <c r="W144" s="93">
        <f t="shared" si="141"/>
        <v>453.53</v>
      </c>
    </row>
    <row r="145" spans="2:23" ht="15.95" customHeight="1">
      <c r="B145" s="89" t="s">
        <v>9</v>
      </c>
      <c r="C145" s="89"/>
      <c r="D145" s="89"/>
      <c r="E145" s="89"/>
      <c r="H145" s="93">
        <v>22471.119999999999</v>
      </c>
      <c r="I145" s="93">
        <v>26339.14</v>
      </c>
      <c r="J145" s="93">
        <v>16590.3</v>
      </c>
      <c r="K145" s="93">
        <v>13630.58</v>
      </c>
      <c r="L145" s="93">
        <v>12647.46</v>
      </c>
      <c r="M145" s="93">
        <v>15033.53</v>
      </c>
      <c r="N145" s="93">
        <v>19959.91</v>
      </c>
      <c r="O145" s="93">
        <v>23944.12</v>
      </c>
      <c r="P145" s="93">
        <v>31001.46</v>
      </c>
      <c r="Q145" s="93">
        <v>33897.230000000003</v>
      </c>
      <c r="R145" s="93">
        <v>42940.54</v>
      </c>
      <c r="S145" s="93">
        <v>57208.61</v>
      </c>
      <c r="U145" s="93">
        <f t="shared" ca="1" si="142"/>
        <v>150616.16</v>
      </c>
      <c r="W145" s="93">
        <f t="shared" si="141"/>
        <v>315664</v>
      </c>
    </row>
    <row r="146" spans="2:23" ht="15.95" customHeight="1">
      <c r="B146" s="87" t="s">
        <v>121</v>
      </c>
      <c r="C146" s="87"/>
      <c r="D146" s="87"/>
      <c r="E146" s="87"/>
      <c r="H146" s="91">
        <v>-1368219.2699999996</v>
      </c>
      <c r="I146" s="91">
        <v>-1244275.8900000001</v>
      </c>
      <c r="J146" s="91">
        <v>-1289516.2499999998</v>
      </c>
      <c r="K146" s="91">
        <v>-1456489.9500000002</v>
      </c>
      <c r="L146" s="91">
        <v>-1096718.8299999998</v>
      </c>
      <c r="M146" s="91">
        <v>-1389618.8</v>
      </c>
      <c r="N146" s="91">
        <v>-1125905.4300000004</v>
      </c>
      <c r="O146" s="91">
        <v>-1155189.5699999998</v>
      </c>
      <c r="P146" s="91">
        <v>-1096090.75</v>
      </c>
      <c r="Q146" s="91">
        <v>-1054409.8600000001</v>
      </c>
      <c r="R146" s="91">
        <v>-985935.42</v>
      </c>
      <c r="S146" s="91">
        <v>-872811.43</v>
      </c>
      <c r="U146" s="91">
        <f t="shared" ca="1" si="142"/>
        <v>-10125933.99</v>
      </c>
      <c r="W146" s="91">
        <f t="shared" si="141"/>
        <v>-14135181.449999999</v>
      </c>
    </row>
    <row r="147" spans="2:23" ht="15.95" customHeight="1">
      <c r="B147" s="90" t="s">
        <v>122</v>
      </c>
      <c r="C147" s="90"/>
      <c r="D147" s="90"/>
      <c r="E147" s="90"/>
      <c r="H147" s="94">
        <f t="shared" ref="H147:J147" si="149">H138+H141+H146</f>
        <v>9527336.4710000008</v>
      </c>
      <c r="I147" s="94">
        <f t="shared" si="149"/>
        <v>7506283.8534999993</v>
      </c>
      <c r="J147" s="94">
        <f t="shared" si="149"/>
        <v>5702537.6309159566</v>
      </c>
      <c r="K147" s="94">
        <f t="shared" ref="K147:L147" si="150">K138+K141+K146</f>
        <v>1071866.5699999994</v>
      </c>
      <c r="L147" s="94">
        <f t="shared" si="150"/>
        <v>2485240.3669000007</v>
      </c>
      <c r="M147" s="94">
        <f t="shared" ref="M147:N147" si="151">M138+M141+M146</f>
        <v>5212908.59</v>
      </c>
      <c r="N147" s="94">
        <f t="shared" si="151"/>
        <v>7568673.3199999994</v>
      </c>
      <c r="O147" s="94">
        <f t="shared" ref="O147:P147" si="152">O138+O141+O146</f>
        <v>8353142.3750744052</v>
      </c>
      <c r="P147" s="94">
        <f t="shared" si="152"/>
        <v>9090877.2670229226</v>
      </c>
      <c r="Q147" s="94">
        <f t="shared" ref="Q147:R147" si="153">Q138+Q141+Q146</f>
        <v>9383569.1620634459</v>
      </c>
      <c r="R147" s="94">
        <f t="shared" si="153"/>
        <v>10562767.080400001</v>
      </c>
      <c r="S147" s="94">
        <f t="shared" ref="S147" si="154">S138+S141+S146</f>
        <v>10897695.567803072</v>
      </c>
      <c r="U147" s="94">
        <f t="shared" ca="1" si="142"/>
        <v>47427989.177390367</v>
      </c>
      <c r="W147" s="94">
        <f t="shared" si="141"/>
        <v>87362898.254679814</v>
      </c>
    </row>
    <row r="148" spans="2:23" ht="15.95" customHeight="1">
      <c r="B148" s="87" t="s">
        <v>7</v>
      </c>
      <c r="C148" s="87"/>
      <c r="D148" s="87"/>
      <c r="E148" s="87"/>
      <c r="H148" s="91">
        <f>SUM(H149:H152)</f>
        <v>-118069.39</v>
      </c>
      <c r="I148" s="91">
        <f t="shared" ref="I148:J148" si="155">SUM(I149:I152)</f>
        <v>-231942.99</v>
      </c>
      <c r="J148" s="91">
        <f t="shared" si="155"/>
        <v>2586765.5800000052</v>
      </c>
      <c r="K148" s="91">
        <f t="shared" ref="K148:L148" si="156">SUM(K149:K152)</f>
        <v>844064.08000000007</v>
      </c>
      <c r="L148" s="91">
        <f t="shared" si="156"/>
        <v>14782.79</v>
      </c>
      <c r="M148" s="91">
        <f t="shared" ref="M148:N148" si="157">SUM(M149:M152)</f>
        <v>-553071.86</v>
      </c>
      <c r="N148" s="91">
        <f t="shared" si="157"/>
        <v>9645.2400000000016</v>
      </c>
      <c r="O148" s="91">
        <f t="shared" ref="O148:P148" si="158">SUM(O149:O152)</f>
        <v>-14352.61</v>
      </c>
      <c r="P148" s="91">
        <f t="shared" si="158"/>
        <v>-148477.58000000002</v>
      </c>
      <c r="Q148" s="91">
        <f t="shared" ref="Q148:R148" si="159">SUM(Q149:Q152)</f>
        <v>-241799.67999999999</v>
      </c>
      <c r="R148" s="91">
        <f t="shared" si="159"/>
        <v>0</v>
      </c>
      <c r="S148" s="91">
        <f t="shared" ref="S148" si="160">SUM(S149:S152)</f>
        <v>-216140.9</v>
      </c>
      <c r="U148" s="91">
        <f t="shared" ca="1" si="142"/>
        <v>2537820.8400000059</v>
      </c>
      <c r="W148" s="91">
        <f t="shared" si="141"/>
        <v>1931402.6800000058</v>
      </c>
    </row>
    <row r="149" spans="2:23" ht="15.95" customHeight="1">
      <c r="B149" s="89" t="s">
        <v>118</v>
      </c>
      <c r="C149" s="89"/>
      <c r="D149" s="89"/>
      <c r="E149" s="89"/>
      <c r="H149" s="93">
        <v>0</v>
      </c>
      <c r="I149" s="93">
        <v>0</v>
      </c>
      <c r="J149" s="93">
        <v>0</v>
      </c>
      <c r="K149" s="93">
        <v>0</v>
      </c>
      <c r="L149" s="93">
        <v>0</v>
      </c>
      <c r="M149" s="93">
        <v>0</v>
      </c>
      <c r="N149" s="93">
        <v>0</v>
      </c>
      <c r="O149" s="93">
        <v>0</v>
      </c>
      <c r="P149" s="93">
        <v>0</v>
      </c>
      <c r="Q149" s="93">
        <v>0</v>
      </c>
      <c r="R149" s="93">
        <v>0</v>
      </c>
      <c r="S149" s="93">
        <v>0</v>
      </c>
      <c r="U149" s="93">
        <f t="shared" ca="1" si="142"/>
        <v>0</v>
      </c>
      <c r="W149" s="93">
        <f t="shared" si="141"/>
        <v>0</v>
      </c>
    </row>
    <row r="150" spans="2:23" ht="15.95" customHeight="1">
      <c r="B150" s="89" t="s">
        <v>123</v>
      </c>
      <c r="C150" s="89"/>
      <c r="D150" s="89"/>
      <c r="E150" s="89"/>
      <c r="H150" s="92">
        <v>0</v>
      </c>
      <c r="I150" s="92">
        <v>0</v>
      </c>
      <c r="J150" s="92">
        <v>2608046.9400000051</v>
      </c>
      <c r="K150" s="92">
        <v>844064.08000000007</v>
      </c>
      <c r="L150" s="92">
        <v>0</v>
      </c>
      <c r="M150" s="92">
        <v>0</v>
      </c>
      <c r="N150" s="92">
        <v>0</v>
      </c>
      <c r="O150" s="92">
        <v>0</v>
      </c>
      <c r="P150" s="92">
        <v>0</v>
      </c>
      <c r="Q150" s="92">
        <v>0</v>
      </c>
      <c r="R150" s="92">
        <v>0</v>
      </c>
      <c r="S150" s="92">
        <v>0</v>
      </c>
      <c r="U150" s="92">
        <f t="shared" ca="1" si="142"/>
        <v>3452111.0200000051</v>
      </c>
      <c r="W150" s="92">
        <f t="shared" si="141"/>
        <v>3452111.0200000051</v>
      </c>
    </row>
    <row r="151" spans="2:23" ht="15.95" customHeight="1">
      <c r="B151" s="89" t="s">
        <v>124</v>
      </c>
      <c r="C151" s="89"/>
      <c r="D151" s="89"/>
      <c r="E151" s="89"/>
      <c r="H151" s="93">
        <v>-117346.35</v>
      </c>
      <c r="I151" s="93">
        <v>-231942.99</v>
      </c>
      <c r="J151" s="93">
        <v>-21031.23</v>
      </c>
      <c r="K151" s="93">
        <v>0</v>
      </c>
      <c r="L151" s="93">
        <v>14783.53</v>
      </c>
      <c r="M151" s="93">
        <v>-552002.86</v>
      </c>
      <c r="N151" s="93">
        <v>9645.7200000000012</v>
      </c>
      <c r="O151" s="93">
        <v>-14314.2</v>
      </c>
      <c r="P151" s="93">
        <v>-148182.07</v>
      </c>
      <c r="Q151" s="93">
        <v>-241487.69</v>
      </c>
      <c r="R151" s="93">
        <v>0</v>
      </c>
      <c r="S151" s="93">
        <v>-215854.06</v>
      </c>
      <c r="U151" s="93">
        <f t="shared" ca="1" si="142"/>
        <v>-912208.37999999989</v>
      </c>
      <c r="W151" s="93">
        <f t="shared" si="141"/>
        <v>-1517732.2</v>
      </c>
    </row>
    <row r="152" spans="2:23" ht="15.95" customHeight="1">
      <c r="B152" s="89" t="s">
        <v>125</v>
      </c>
      <c r="C152" s="89"/>
      <c r="D152" s="89"/>
      <c r="E152" s="89"/>
      <c r="H152" s="93">
        <v>-723.04</v>
      </c>
      <c r="I152" s="93">
        <v>0</v>
      </c>
      <c r="J152" s="93">
        <v>-250.13</v>
      </c>
      <c r="K152" s="93">
        <v>0</v>
      </c>
      <c r="L152" s="93">
        <v>-0.74</v>
      </c>
      <c r="M152" s="93">
        <v>-1069</v>
      </c>
      <c r="N152" s="93">
        <v>-0.48</v>
      </c>
      <c r="O152" s="93">
        <v>-38.409999999999997</v>
      </c>
      <c r="P152" s="93">
        <v>-295.51</v>
      </c>
      <c r="Q152" s="93">
        <v>-311.99</v>
      </c>
      <c r="R152" s="93">
        <v>0</v>
      </c>
      <c r="S152" s="93">
        <v>-286.83999999999997</v>
      </c>
      <c r="U152" s="93">
        <f t="shared" ca="1" si="142"/>
        <v>-2081.7999999999997</v>
      </c>
      <c r="W152" s="93">
        <f t="shared" si="141"/>
        <v>-2976.1399999999994</v>
      </c>
    </row>
    <row r="153" spans="2:23" ht="15.95" customHeight="1">
      <c r="B153" s="90" t="s">
        <v>126</v>
      </c>
      <c r="C153" s="90"/>
      <c r="D153" s="90"/>
      <c r="E153" s="90"/>
      <c r="H153" s="94">
        <f>+H147+H148</f>
        <v>9409267.0810000002</v>
      </c>
      <c r="I153" s="94">
        <f t="shared" ref="I153:J153" si="161">+I147+I148</f>
        <v>7274340.863499999</v>
      </c>
      <c r="J153" s="94">
        <f t="shared" si="161"/>
        <v>8289303.2109159622</v>
      </c>
      <c r="K153" s="94">
        <f t="shared" ref="K153:L153" si="162">+K147+K148</f>
        <v>1915930.6499999994</v>
      </c>
      <c r="L153" s="94">
        <f t="shared" si="162"/>
        <v>2500023.1569000008</v>
      </c>
      <c r="M153" s="94">
        <f t="shared" ref="M153:N153" si="163">+M147+M148</f>
        <v>4659836.7299999995</v>
      </c>
      <c r="N153" s="94">
        <f t="shared" si="163"/>
        <v>7578318.5599999996</v>
      </c>
      <c r="O153" s="94">
        <f t="shared" ref="O153:P153" si="164">+O147+O148</f>
        <v>8338789.7650744049</v>
      </c>
      <c r="P153" s="94">
        <f t="shared" si="164"/>
        <v>8942399.6870229226</v>
      </c>
      <c r="Q153" s="94">
        <f t="shared" ref="Q153:R153" si="165">+Q147+Q148</f>
        <v>9141769.4820634462</v>
      </c>
      <c r="R153" s="94">
        <f t="shared" si="165"/>
        <v>10562767.080400001</v>
      </c>
      <c r="S153" s="94">
        <f t="shared" ref="S153" si="166">+S147+S148</f>
        <v>10681554.667803071</v>
      </c>
      <c r="U153" s="94">
        <f t="shared" ca="1" si="142"/>
        <v>49965810.017390363</v>
      </c>
      <c r="W153" s="94">
        <f t="shared" si="141"/>
        <v>89294300.934679806</v>
      </c>
    </row>
    <row r="154" spans="2:23" ht="15.95" customHeight="1">
      <c r="B154" s="87" t="s">
        <v>88</v>
      </c>
      <c r="C154" s="87"/>
      <c r="D154" s="87"/>
      <c r="E154" s="87"/>
      <c r="H154" s="91">
        <v>8000000</v>
      </c>
      <c r="I154" s="91">
        <v>8000000</v>
      </c>
      <c r="J154" s="91">
        <v>4000000</v>
      </c>
      <c r="K154" s="91">
        <v>4000000</v>
      </c>
      <c r="L154" s="91">
        <v>3500000</v>
      </c>
      <c r="M154" s="91">
        <v>5000000</v>
      </c>
      <c r="N154" s="91">
        <v>6500000</v>
      </c>
      <c r="O154" s="91">
        <v>7500000</v>
      </c>
      <c r="P154" s="91">
        <v>8500000</v>
      </c>
      <c r="Q154" s="91">
        <v>9000000</v>
      </c>
      <c r="R154" s="91">
        <v>10500000</v>
      </c>
      <c r="S154" s="91">
        <v>11000000</v>
      </c>
      <c r="U154" s="91">
        <f t="shared" ca="1" si="142"/>
        <v>46500000</v>
      </c>
      <c r="W154" s="91">
        <f t="shared" si="141"/>
        <v>85500000</v>
      </c>
    </row>
    <row r="155" spans="2:23" s="228" customFormat="1" ht="15.95" customHeight="1">
      <c r="B155" s="224" t="s">
        <v>17</v>
      </c>
      <c r="C155" s="225"/>
      <c r="D155" s="225"/>
      <c r="E155" s="225"/>
      <c r="F155" s="226"/>
      <c r="G155" s="226"/>
      <c r="H155" s="227">
        <v>9.4092670810000029E-2</v>
      </c>
      <c r="I155" s="227">
        <v>7.2743408634999979E-2</v>
      </c>
      <c r="J155" s="227">
        <v>8.2893032109159603E-2</v>
      </c>
      <c r="K155" s="227">
        <v>1.9159306499999997E-2</v>
      </c>
      <c r="L155" s="227">
        <v>2.5000231568999998E-2</v>
      </c>
      <c r="M155" s="227">
        <v>4.6598367300000006E-2</v>
      </c>
      <c r="N155" s="227">
        <v>7.5783185599999997E-2</v>
      </c>
      <c r="O155" s="227">
        <v>8.3387897650744058E-2</v>
      </c>
      <c r="P155" s="227">
        <v>8.9423996870229228E-2</v>
      </c>
      <c r="Q155" s="227">
        <v>9.1417694820634471E-2</v>
      </c>
      <c r="R155" s="227">
        <v>0.10562767080400001</v>
      </c>
      <c r="S155" s="227">
        <v>0.1068155466780307</v>
      </c>
      <c r="T155" s="226"/>
      <c r="U155" s="227">
        <f ca="1">AVERAGE(OFFSET(A155,0,7,,MONTH(MAX($H$7:$S$7))))</f>
        <v>6.2457262521737958E-2</v>
      </c>
      <c r="V155" s="226"/>
      <c r="W155" s="227">
        <f>AVERAGE(H155:S155)</f>
        <v>7.4411917445566508E-2</v>
      </c>
    </row>
    <row r="156" spans="2:23" s="228" customFormat="1" ht="15.95" customHeight="1">
      <c r="B156" s="224" t="s">
        <v>18</v>
      </c>
      <c r="C156" s="225"/>
      <c r="D156" s="225"/>
      <c r="E156" s="225"/>
      <c r="F156" s="226"/>
      <c r="G156" s="226"/>
      <c r="H156" s="227">
        <v>0.08</v>
      </c>
      <c r="I156" s="227">
        <v>0.08</v>
      </c>
      <c r="J156" s="227">
        <v>0.04</v>
      </c>
      <c r="K156" s="227">
        <v>0.04</v>
      </c>
      <c r="L156" s="227">
        <v>3.4999999999999996E-2</v>
      </c>
      <c r="M156" s="227">
        <v>0.05</v>
      </c>
      <c r="N156" s="227">
        <v>6.5000000000000002E-2</v>
      </c>
      <c r="O156" s="227">
        <v>7.4999999999999997E-2</v>
      </c>
      <c r="P156" s="227">
        <v>8.4999999999999992E-2</v>
      </c>
      <c r="Q156" s="227">
        <v>0.09</v>
      </c>
      <c r="R156" s="227">
        <v>0.10500000000000001</v>
      </c>
      <c r="S156" s="227">
        <v>0.11000000000000001</v>
      </c>
      <c r="T156" s="226"/>
      <c r="U156" s="227">
        <f ca="1">AVERAGE(OFFSET(A156,0,7,,MONTH(MAX($H$7:$S$7))))</f>
        <v>5.8125000000000003E-2</v>
      </c>
      <c r="V156" s="226"/>
      <c r="W156" s="227">
        <f>AVERAGE(H156:S156)</f>
        <v>7.1249999999999994E-2</v>
      </c>
    </row>
    <row r="157" spans="2:23" ht="24" customHeight="1">
      <c r="H157" s="13"/>
      <c r="I157" s="13"/>
      <c r="J157" s="13"/>
      <c r="K157" s="13"/>
      <c r="L157" s="13"/>
      <c r="M157" s="13"/>
      <c r="S157" s="6"/>
    </row>
    <row r="158" spans="2:23" ht="24" customHeight="1">
      <c r="B158" s="29" t="s">
        <v>109</v>
      </c>
      <c r="C158" s="26"/>
      <c r="D158" s="26"/>
      <c r="E158" s="26"/>
      <c r="F158" s="27"/>
      <c r="G158" s="27"/>
      <c r="H158" s="28">
        <v>43831</v>
      </c>
      <c r="I158" s="28">
        <v>43862</v>
      </c>
      <c r="J158" s="28">
        <v>43891</v>
      </c>
      <c r="K158" s="28">
        <v>43922</v>
      </c>
      <c r="L158" s="28">
        <v>43952</v>
      </c>
      <c r="M158" s="28">
        <v>43983</v>
      </c>
      <c r="N158" s="28">
        <v>44013</v>
      </c>
      <c r="O158" s="28">
        <v>44044</v>
      </c>
      <c r="P158" s="28">
        <v>44075</v>
      </c>
      <c r="Q158" s="28">
        <v>44105</v>
      </c>
      <c r="R158" s="28">
        <v>44136</v>
      </c>
      <c r="S158" s="28">
        <v>44166</v>
      </c>
      <c r="U158" s="28" t="str">
        <f>"Jan/"&amp;PROPER(TEXT(MAX($H$7:$S$7),"mmm"))&amp;"-"&amp;RIGHT(W158,2)</f>
        <v>Jan/Ago-20</v>
      </c>
      <c r="W158" s="31">
        <v>2020</v>
      </c>
    </row>
    <row r="159" spans="2:23" ht="5.0999999999999996" customHeight="1">
      <c r="B159" s="3"/>
      <c r="C159" s="7"/>
      <c r="D159" s="7"/>
      <c r="E159" s="7"/>
      <c r="H159" s="11"/>
      <c r="I159" s="11"/>
      <c r="J159" s="11"/>
      <c r="K159" s="11"/>
      <c r="L159" s="11"/>
      <c r="M159" s="11"/>
      <c r="N159" s="11"/>
      <c r="O159" s="11"/>
      <c r="P159" s="11"/>
      <c r="Q159" s="11"/>
      <c r="R159" s="11"/>
      <c r="S159" s="11"/>
      <c r="U159" s="8"/>
      <c r="W159" s="8"/>
    </row>
    <row r="160" spans="2:23" ht="5.0999999999999996" customHeight="1">
      <c r="B160" s="3"/>
      <c r="C160" s="7"/>
      <c r="D160" s="7"/>
      <c r="E160" s="7"/>
      <c r="H160" s="11"/>
      <c r="I160" s="11"/>
      <c r="J160" s="11"/>
      <c r="K160" s="11"/>
      <c r="L160" s="11"/>
      <c r="M160" s="11"/>
      <c r="N160" s="11"/>
      <c r="O160" s="11"/>
      <c r="P160" s="11"/>
      <c r="Q160" s="11"/>
      <c r="R160" s="11"/>
      <c r="S160" s="11"/>
      <c r="U160" s="8"/>
      <c r="W160" s="8"/>
    </row>
    <row r="161" spans="2:23" ht="15.95" customHeight="1">
      <c r="B161" s="87" t="s">
        <v>5</v>
      </c>
      <c r="C161" s="87"/>
      <c r="D161" s="87"/>
      <c r="E161" s="87"/>
      <c r="H161" s="91">
        <v>11926296.36995922</v>
      </c>
      <c r="I161" s="91">
        <v>13200969.990415882</v>
      </c>
      <c r="J161" s="91">
        <v>9202768.7087999992</v>
      </c>
      <c r="K161" s="91">
        <v>954834.83349999995</v>
      </c>
      <c r="L161" s="91">
        <v>323369.88500000001</v>
      </c>
      <c r="M161" s="91">
        <v>-825874.12</v>
      </c>
      <c r="N161" s="91">
        <v>2748905.3693999997</v>
      </c>
      <c r="O161" s="91">
        <v>1691810.5744999999</v>
      </c>
      <c r="P161" s="91">
        <v>3282484.47</v>
      </c>
      <c r="Q161" s="91">
        <v>4129296.6184</v>
      </c>
      <c r="R161" s="91">
        <v>6345923.2300000004</v>
      </c>
      <c r="S161" s="91">
        <v>6167391.2084999997</v>
      </c>
      <c r="U161" s="91">
        <f ca="1">SUM(OFFSET(A161,0,7,,MONTH(MAX($H$7:$S$7))))</f>
        <v>39223081.611575104</v>
      </c>
      <c r="W161" s="91">
        <f>SUM(H161:S161)</f>
        <v>59148177.138475105</v>
      </c>
    </row>
    <row r="162" spans="2:23" ht="15.95" customHeight="1">
      <c r="B162" s="88" t="s">
        <v>118</v>
      </c>
      <c r="C162" s="88"/>
      <c r="D162" s="88"/>
      <c r="E162" s="88"/>
      <c r="H162" s="92">
        <v>8570234.0895091202</v>
      </c>
      <c r="I162" s="92">
        <v>8757266.3804158811</v>
      </c>
      <c r="J162" s="92">
        <v>6698852.7487999992</v>
      </c>
      <c r="K162" s="92">
        <v>719667.17349999992</v>
      </c>
      <c r="L162" s="92">
        <v>184552.93499999997</v>
      </c>
      <c r="M162" s="92">
        <v>-996798.62</v>
      </c>
      <c r="N162" s="92">
        <v>1187732.2593999999</v>
      </c>
      <c r="O162" s="92">
        <v>1361867.8844999999</v>
      </c>
      <c r="P162" s="92">
        <v>2182362.5700000003</v>
      </c>
      <c r="Q162" s="92">
        <v>2970701.5284000002</v>
      </c>
      <c r="R162" s="92">
        <v>4987575.2700000005</v>
      </c>
      <c r="S162" s="92">
        <v>4556116.2385</v>
      </c>
      <c r="U162" s="92">
        <f t="shared" ref="U162:U177" ca="1" si="167">SUM(OFFSET(A162,0,7,,MONTH(MAX($H$7:$S$7))))</f>
        <v>26483374.851124998</v>
      </c>
      <c r="W162" s="92">
        <f>SUM(H162:S162)</f>
        <v>41180130.458025001</v>
      </c>
    </row>
    <row r="163" spans="2:23" ht="15.95" customHeight="1">
      <c r="B163" s="88" t="s">
        <v>119</v>
      </c>
      <c r="C163" s="88"/>
      <c r="D163" s="88"/>
      <c r="E163" s="88"/>
      <c r="H163" s="92">
        <v>3356062.2804501001</v>
      </c>
      <c r="I163" s="92">
        <v>4443703.6100000003</v>
      </c>
      <c r="J163" s="92">
        <v>2503915.9600000004</v>
      </c>
      <c r="K163" s="92">
        <v>235167.66</v>
      </c>
      <c r="L163" s="92">
        <v>138816.95000000001</v>
      </c>
      <c r="M163" s="92">
        <v>170924.5</v>
      </c>
      <c r="N163" s="92">
        <v>1561173.1099999999</v>
      </c>
      <c r="O163" s="92">
        <v>329942.69</v>
      </c>
      <c r="P163" s="92">
        <v>1100121.8999999999</v>
      </c>
      <c r="Q163" s="92">
        <v>1158595.0900000001</v>
      </c>
      <c r="R163" s="92">
        <v>1358347.9600000002</v>
      </c>
      <c r="S163" s="92">
        <v>1611274.97</v>
      </c>
      <c r="U163" s="92">
        <f t="shared" ca="1" si="167"/>
        <v>12739706.760450099</v>
      </c>
      <c r="W163" s="92">
        <f>SUM(H163:S163)</f>
        <v>17968046.6804501</v>
      </c>
    </row>
    <row r="164" spans="2:23" ht="15.95" customHeight="1">
      <c r="B164" s="87" t="s">
        <v>8</v>
      </c>
      <c r="C164" s="87"/>
      <c r="D164" s="87"/>
      <c r="E164" s="87"/>
      <c r="H164" s="91">
        <v>1665412.35</v>
      </c>
      <c r="I164" s="91">
        <v>1339211.2799999998</v>
      </c>
      <c r="J164" s="91">
        <v>1503592.8900000001</v>
      </c>
      <c r="K164" s="91">
        <v>1543956.5099999998</v>
      </c>
      <c r="L164" s="91">
        <v>1523155.71</v>
      </c>
      <c r="M164" s="91">
        <v>1378501.0399999998</v>
      </c>
      <c r="N164" s="91">
        <v>1347070.9519999998</v>
      </c>
      <c r="O164" s="91">
        <v>1364102.0299999998</v>
      </c>
      <c r="P164" s="91">
        <v>1368146.51</v>
      </c>
      <c r="Q164" s="91">
        <v>1390243.7799999998</v>
      </c>
      <c r="R164" s="91">
        <v>1430362.5999999999</v>
      </c>
      <c r="S164" s="91">
        <v>1490818.6300000001</v>
      </c>
      <c r="U164" s="91">
        <f t="shared" ca="1" si="167"/>
        <v>11665002.761999998</v>
      </c>
      <c r="W164" s="91">
        <f t="shared" ref="W164:W177" si="168">SUM(H164:S164)</f>
        <v>17344574.281999998</v>
      </c>
    </row>
    <row r="165" spans="2:23" ht="15.95" customHeight="1">
      <c r="B165" s="89" t="s">
        <v>120</v>
      </c>
      <c r="C165" s="89"/>
      <c r="D165" s="89"/>
      <c r="E165" s="89"/>
      <c r="H165" s="93">
        <v>589733.93000000005</v>
      </c>
      <c r="I165" s="93">
        <v>1052240.98</v>
      </c>
      <c r="J165" s="93">
        <v>1386381.0400000003</v>
      </c>
      <c r="K165" s="93">
        <v>1438687.8099999998</v>
      </c>
      <c r="L165" s="93">
        <v>1459606.26</v>
      </c>
      <c r="M165" s="93">
        <v>1333051.01</v>
      </c>
      <c r="N165" s="93">
        <v>1320207.0519999999</v>
      </c>
      <c r="O165" s="93">
        <v>1346320.38</v>
      </c>
      <c r="P165" s="93">
        <v>1366507.67</v>
      </c>
      <c r="Q165" s="93">
        <v>1346348.94</v>
      </c>
      <c r="R165" s="93">
        <v>1351483.74</v>
      </c>
      <c r="S165" s="93">
        <v>1361131.3800000001</v>
      </c>
      <c r="U165" s="93">
        <f t="shared" ca="1" si="167"/>
        <v>9926228.4619999975</v>
      </c>
      <c r="W165" s="93">
        <f t="shared" si="168"/>
        <v>15351700.191999998</v>
      </c>
    </row>
    <row r="166" spans="2:23" ht="15.95" customHeight="1">
      <c r="B166" s="89" t="s">
        <v>10</v>
      </c>
      <c r="C166" s="89"/>
      <c r="D166" s="89"/>
      <c r="E166" s="89"/>
      <c r="H166" s="93">
        <v>4586.7</v>
      </c>
      <c r="I166" s="93">
        <v>3835.91</v>
      </c>
      <c r="J166" s="93">
        <v>3079.7</v>
      </c>
      <c r="K166" s="93">
        <v>2318.0500000000002</v>
      </c>
      <c r="L166" s="93">
        <v>3164.3</v>
      </c>
      <c r="M166" s="93">
        <v>796.9</v>
      </c>
      <c r="N166" s="93">
        <v>0</v>
      </c>
      <c r="O166" s="93">
        <v>0</v>
      </c>
      <c r="P166" s="93">
        <v>0</v>
      </c>
      <c r="Q166" s="93">
        <v>30636.14</v>
      </c>
      <c r="R166" s="93">
        <v>65663.66</v>
      </c>
      <c r="S166" s="93">
        <v>111620.08</v>
      </c>
      <c r="U166" s="93">
        <f t="shared" ca="1" si="167"/>
        <v>17781.560000000001</v>
      </c>
      <c r="W166" s="93">
        <f t="shared" si="168"/>
        <v>225701.44</v>
      </c>
    </row>
    <row r="167" spans="2:23" ht="15.95" customHeight="1">
      <c r="B167" s="89" t="s">
        <v>11</v>
      </c>
      <c r="C167" s="89"/>
      <c r="D167" s="89"/>
      <c r="E167" s="89"/>
      <c r="H167" s="93">
        <v>0</v>
      </c>
      <c r="I167" s="93">
        <v>30245.5</v>
      </c>
      <c r="J167" s="93">
        <v>31621.7</v>
      </c>
      <c r="K167" s="93">
        <v>29020.400000000001</v>
      </c>
      <c r="L167" s="93">
        <v>0</v>
      </c>
      <c r="M167" s="93">
        <v>0</v>
      </c>
      <c r="N167" s="93">
        <v>0</v>
      </c>
      <c r="O167" s="93">
        <v>0</v>
      </c>
      <c r="P167" s="93">
        <v>0</v>
      </c>
      <c r="Q167" s="93">
        <v>0</v>
      </c>
      <c r="R167" s="93">
        <v>0</v>
      </c>
      <c r="S167" s="93">
        <v>0</v>
      </c>
      <c r="U167" s="93">
        <f t="shared" ca="1" si="167"/>
        <v>90887.6</v>
      </c>
      <c r="W167" s="93">
        <f t="shared" si="168"/>
        <v>90887.6</v>
      </c>
    </row>
    <row r="168" spans="2:23" ht="15.95" customHeight="1">
      <c r="B168" s="89" t="s">
        <v>9</v>
      </c>
      <c r="C168" s="89"/>
      <c r="D168" s="89"/>
      <c r="E168" s="89"/>
      <c r="H168" s="93">
        <v>1071091.72</v>
      </c>
      <c r="I168" s="93">
        <v>252888.89</v>
      </c>
      <c r="J168" s="93">
        <v>82510.45</v>
      </c>
      <c r="K168" s="93">
        <v>73930.25</v>
      </c>
      <c r="L168" s="93">
        <v>60385.15</v>
      </c>
      <c r="M168" s="93">
        <v>44653.13</v>
      </c>
      <c r="N168" s="93">
        <v>26863.9</v>
      </c>
      <c r="O168" s="93">
        <v>17781.650000000001</v>
      </c>
      <c r="P168" s="93">
        <v>1638.84</v>
      </c>
      <c r="Q168" s="93">
        <v>13258.7</v>
      </c>
      <c r="R168" s="93">
        <v>13215.2</v>
      </c>
      <c r="S168" s="93">
        <v>18067.169999999998</v>
      </c>
      <c r="U168" s="93">
        <f t="shared" ca="1" si="167"/>
        <v>1630105.1399999994</v>
      </c>
      <c r="W168" s="93">
        <f t="shared" si="168"/>
        <v>1676285.0499999993</v>
      </c>
    </row>
    <row r="169" spans="2:23" ht="15.95" customHeight="1">
      <c r="B169" s="87" t="s">
        <v>121</v>
      </c>
      <c r="C169" s="87"/>
      <c r="D169" s="87"/>
      <c r="E169" s="87"/>
      <c r="H169" s="91">
        <v>-1574225.9700000002</v>
      </c>
      <c r="I169" s="91">
        <v>-1859001.59</v>
      </c>
      <c r="J169" s="91">
        <v>-1299903.7500000002</v>
      </c>
      <c r="K169" s="91">
        <v>-1553798.07</v>
      </c>
      <c r="L169" s="91">
        <v>-1113527.1600000001</v>
      </c>
      <c r="M169" s="91">
        <v>-1026464.9700000001</v>
      </c>
      <c r="N169" s="91">
        <v>-1185678.82</v>
      </c>
      <c r="O169" s="91">
        <v>-1209742.8199999998</v>
      </c>
      <c r="P169" s="91">
        <v>-1141192.03</v>
      </c>
      <c r="Q169" s="91">
        <v>-1190030.1400000001</v>
      </c>
      <c r="R169" s="91">
        <v>-1232522.4800000002</v>
      </c>
      <c r="S169" s="91">
        <v>-1114366.2600000002</v>
      </c>
      <c r="U169" s="91">
        <f t="shared" ca="1" si="167"/>
        <v>-10822343.150000002</v>
      </c>
      <c r="W169" s="91">
        <f t="shared" si="168"/>
        <v>-15500454.060000002</v>
      </c>
    </row>
    <row r="170" spans="2:23" ht="15.95" customHeight="1">
      <c r="B170" s="90" t="s">
        <v>122</v>
      </c>
      <c r="C170" s="90"/>
      <c r="D170" s="90"/>
      <c r="E170" s="90"/>
      <c r="H170" s="94">
        <v>12017482.749959219</v>
      </c>
      <c r="I170" s="94">
        <v>12681179.680415882</v>
      </c>
      <c r="J170" s="94">
        <v>9406457.8487999998</v>
      </c>
      <c r="K170" s="94">
        <v>944993.27349999943</v>
      </c>
      <c r="L170" s="94">
        <v>732998.43499999982</v>
      </c>
      <c r="M170" s="94">
        <v>-473838.05000000028</v>
      </c>
      <c r="N170" s="94">
        <v>2910297.5013999995</v>
      </c>
      <c r="O170" s="94">
        <v>1846169.7844999996</v>
      </c>
      <c r="P170" s="94">
        <v>3509438.95</v>
      </c>
      <c r="Q170" s="94">
        <v>4329510.2583999988</v>
      </c>
      <c r="R170" s="94">
        <v>6543763.3499999996</v>
      </c>
      <c r="S170" s="94">
        <v>6543843.5784999989</v>
      </c>
      <c r="U170" s="94">
        <f t="shared" ca="1" si="167"/>
        <v>40065741.223575115</v>
      </c>
      <c r="W170" s="94">
        <f t="shared" si="168"/>
        <v>60992297.360475123</v>
      </c>
    </row>
    <row r="171" spans="2:23" ht="15.95" customHeight="1">
      <c r="B171" s="87" t="s">
        <v>7</v>
      </c>
      <c r="C171" s="87"/>
      <c r="D171" s="87"/>
      <c r="E171" s="87"/>
      <c r="H171" s="91">
        <v>1381721.31</v>
      </c>
      <c r="I171" s="91">
        <v>1544276.3900000001</v>
      </c>
      <c r="J171" s="91">
        <v>14581358.591111748</v>
      </c>
      <c r="K171" s="91">
        <v>-2988196.78</v>
      </c>
      <c r="L171" s="91">
        <v>551.87</v>
      </c>
      <c r="M171" s="91">
        <v>27046.568571428568</v>
      </c>
      <c r="N171" s="91">
        <v>37361.918199450607</v>
      </c>
      <c r="O171" s="91">
        <v>-8528.0499999999993</v>
      </c>
      <c r="P171" s="91">
        <v>-1030.47</v>
      </c>
      <c r="Q171" s="91">
        <v>64834.07398374968</v>
      </c>
      <c r="R171" s="91">
        <v>13279.929455999998</v>
      </c>
      <c r="S171" s="91">
        <v>-5071.2300000000005</v>
      </c>
      <c r="U171" s="91">
        <f t="shared" ca="1" si="167"/>
        <v>14575591.817882625</v>
      </c>
      <c r="W171" s="91">
        <f t="shared" si="168"/>
        <v>14647604.121322373</v>
      </c>
    </row>
    <row r="172" spans="2:23" ht="15.95" customHeight="1">
      <c r="B172" s="89" t="s">
        <v>118</v>
      </c>
      <c r="C172" s="89"/>
      <c r="D172" s="89"/>
      <c r="E172" s="89"/>
      <c r="H172" s="93">
        <v>0</v>
      </c>
      <c r="I172" s="93">
        <v>0</v>
      </c>
      <c r="J172" s="93">
        <v>0</v>
      </c>
      <c r="K172" s="93">
        <v>0</v>
      </c>
      <c r="L172" s="93">
        <v>0</v>
      </c>
      <c r="M172" s="93">
        <v>0</v>
      </c>
      <c r="N172" s="93">
        <v>0</v>
      </c>
      <c r="O172" s="93">
        <v>0</v>
      </c>
      <c r="P172" s="93">
        <v>0</v>
      </c>
      <c r="Q172" s="93">
        <v>0</v>
      </c>
      <c r="R172" s="93">
        <v>0</v>
      </c>
      <c r="S172" s="93">
        <v>0</v>
      </c>
      <c r="U172" s="93">
        <f t="shared" ca="1" si="167"/>
        <v>0</v>
      </c>
      <c r="W172" s="93">
        <f t="shared" si="168"/>
        <v>0</v>
      </c>
    </row>
    <row r="173" spans="2:23" ht="15.95" customHeight="1">
      <c r="B173" s="89" t="s">
        <v>123</v>
      </c>
      <c r="C173" s="89"/>
      <c r="D173" s="89"/>
      <c r="E173" s="89"/>
      <c r="H173" s="92">
        <v>1586429.6600000001</v>
      </c>
      <c r="I173" s="92">
        <v>1854308.04</v>
      </c>
      <c r="J173" s="92">
        <v>14950387.813810546</v>
      </c>
      <c r="K173" s="92">
        <v>452.5</v>
      </c>
      <c r="L173" s="92">
        <v>642.37</v>
      </c>
      <c r="M173" s="92">
        <v>27187.268571428569</v>
      </c>
      <c r="N173" s="92">
        <v>42833.888199450608</v>
      </c>
      <c r="O173" s="92">
        <v>-9.34</v>
      </c>
      <c r="P173" s="92">
        <v>0</v>
      </c>
      <c r="Q173" s="92">
        <v>4206.7439837496786</v>
      </c>
      <c r="R173" s="92">
        <v>0</v>
      </c>
      <c r="S173" s="92">
        <v>0</v>
      </c>
      <c r="U173" s="92">
        <f t="shared" ca="1" si="167"/>
        <v>18462232.200581428</v>
      </c>
      <c r="W173" s="92">
        <f t="shared" si="168"/>
        <v>18466438.944565177</v>
      </c>
    </row>
    <row r="174" spans="2:23" ht="15.95" customHeight="1">
      <c r="B174" s="89" t="s">
        <v>124</v>
      </c>
      <c r="C174" s="89"/>
      <c r="D174" s="89"/>
      <c r="E174" s="89"/>
      <c r="H174" s="93">
        <v>0</v>
      </c>
      <c r="I174" s="93">
        <v>0</v>
      </c>
      <c r="J174" s="93">
        <v>1993.6273012003785</v>
      </c>
      <c r="K174" s="93">
        <v>4.5999999999999996</v>
      </c>
      <c r="L174" s="93">
        <v>0</v>
      </c>
      <c r="M174" s="93">
        <v>0</v>
      </c>
      <c r="N174" s="93">
        <v>0</v>
      </c>
      <c r="O174" s="93">
        <v>0</v>
      </c>
      <c r="P174" s="93">
        <v>-932.06</v>
      </c>
      <c r="Q174" s="93">
        <v>60908.86</v>
      </c>
      <c r="R174" s="93">
        <v>33842.53</v>
      </c>
      <c r="S174" s="93">
        <v>-5022.71</v>
      </c>
      <c r="U174" s="93">
        <f t="shared" ca="1" si="167"/>
        <v>1998.2273012003784</v>
      </c>
      <c r="W174" s="93">
        <f t="shared" si="168"/>
        <v>90794.847301200367</v>
      </c>
    </row>
    <row r="175" spans="2:23" ht="15.95" customHeight="1">
      <c r="B175" s="89" t="s">
        <v>125</v>
      </c>
      <c r="C175" s="89"/>
      <c r="D175" s="89"/>
      <c r="E175" s="89"/>
      <c r="H175" s="93">
        <v>-204708.35</v>
      </c>
      <c r="I175" s="93">
        <v>-310031.64999999997</v>
      </c>
      <c r="J175" s="93">
        <v>-371022.85000000003</v>
      </c>
      <c r="K175" s="93">
        <v>-2988653.88</v>
      </c>
      <c r="L175" s="93">
        <v>-90.5</v>
      </c>
      <c r="M175" s="93">
        <v>-140.69999999999999</v>
      </c>
      <c r="N175" s="93">
        <v>-5471.97</v>
      </c>
      <c r="O175" s="93">
        <v>-8518.7099999999991</v>
      </c>
      <c r="P175" s="93">
        <v>-98.41</v>
      </c>
      <c r="Q175" s="93">
        <v>-281.52999999999997</v>
      </c>
      <c r="R175" s="93">
        <v>-20562.600544000001</v>
      </c>
      <c r="S175" s="93">
        <v>-48.52</v>
      </c>
      <c r="U175" s="93">
        <f t="shared" ca="1" si="167"/>
        <v>-3888638.6100000003</v>
      </c>
      <c r="W175" s="93">
        <f t="shared" si="168"/>
        <v>-3909629.6705440003</v>
      </c>
    </row>
    <row r="176" spans="2:23" ht="15.95" customHeight="1">
      <c r="B176" s="90" t="s">
        <v>126</v>
      </c>
      <c r="C176" s="90"/>
      <c r="D176" s="90"/>
      <c r="E176" s="90"/>
      <c r="H176" s="94">
        <v>13399204.05995922</v>
      </c>
      <c r="I176" s="94">
        <v>14225456.070415882</v>
      </c>
      <c r="J176" s="94">
        <v>23987816.439911745</v>
      </c>
      <c r="K176" s="94">
        <v>-2043203.5065000004</v>
      </c>
      <c r="L176" s="94">
        <v>733550.30499999982</v>
      </c>
      <c r="M176" s="94">
        <v>-446791.48142857169</v>
      </c>
      <c r="N176" s="94">
        <v>2947659.4195994502</v>
      </c>
      <c r="O176" s="94">
        <v>1837641.7344999996</v>
      </c>
      <c r="P176" s="94">
        <v>3508408.48</v>
      </c>
      <c r="Q176" s="94">
        <v>4394344.3323837481</v>
      </c>
      <c r="R176" s="94">
        <v>6557043.2794559998</v>
      </c>
      <c r="S176" s="94">
        <v>6538772.3484999985</v>
      </c>
      <c r="U176" s="94">
        <f t="shared" ca="1" si="167"/>
        <v>54641333.041457728</v>
      </c>
      <c r="W176" s="94">
        <f t="shared" si="168"/>
        <v>75639901.481797472</v>
      </c>
    </row>
    <row r="177" spans="2:23" ht="15.95" customHeight="1">
      <c r="B177" s="87" t="s">
        <v>88</v>
      </c>
      <c r="C177" s="87"/>
      <c r="D177" s="87"/>
      <c r="E177" s="87"/>
      <c r="H177" s="91">
        <v>14000000</v>
      </c>
      <c r="I177" s="91">
        <v>14000000</v>
      </c>
      <c r="J177" s="91">
        <v>9000000</v>
      </c>
      <c r="K177" s="91">
        <v>3500000</v>
      </c>
      <c r="L177" s="91">
        <v>3500000</v>
      </c>
      <c r="M177" s="91">
        <v>3500000</v>
      </c>
      <c r="N177" s="91">
        <v>2500000</v>
      </c>
      <c r="O177" s="91">
        <v>2500000</v>
      </c>
      <c r="P177" s="91">
        <v>3000000</v>
      </c>
      <c r="Q177" s="91">
        <v>4000000</v>
      </c>
      <c r="R177" s="91">
        <v>6000000</v>
      </c>
      <c r="S177" s="91">
        <v>6600000</v>
      </c>
      <c r="U177" s="91">
        <f t="shared" ca="1" si="167"/>
        <v>52500000</v>
      </c>
      <c r="W177" s="91">
        <f t="shared" si="168"/>
        <v>72100000</v>
      </c>
    </row>
    <row r="178" spans="2:23" s="228" customFormat="1" ht="15.95" customHeight="1">
      <c r="B178" s="224" t="s">
        <v>17</v>
      </c>
      <c r="C178" s="225"/>
      <c r="D178" s="225"/>
      <c r="E178" s="225"/>
      <c r="F178" s="226"/>
      <c r="G178" s="226"/>
      <c r="H178" s="227">
        <v>0.13399204059959219</v>
      </c>
      <c r="I178" s="227">
        <v>0.14225456070415882</v>
      </c>
      <c r="J178" s="227">
        <v>0.23987816439911747</v>
      </c>
      <c r="K178" s="227">
        <v>-2.0432035065E-2</v>
      </c>
      <c r="L178" s="227">
        <v>7.3355030499999991E-3</v>
      </c>
      <c r="M178" s="227">
        <v>-4.4679148142857134E-3</v>
      </c>
      <c r="N178" s="227">
        <v>2.9476594195994504E-2</v>
      </c>
      <c r="O178" s="227">
        <v>1.8376417345E-2</v>
      </c>
      <c r="P178" s="227">
        <v>3.5084084800000005E-2</v>
      </c>
      <c r="Q178" s="227">
        <v>4.3943443323837483E-2</v>
      </c>
      <c r="R178" s="227">
        <v>6.5570432794560013E-2</v>
      </c>
      <c r="S178" s="227">
        <v>6.5387723485000007E-2</v>
      </c>
      <c r="T178" s="226"/>
      <c r="U178" s="227">
        <f ca="1">AVERAGE(OFFSET(A178,0,7,,MONTH(MAX($H$7:$S$7))))</f>
        <v>6.8301666301822148E-2</v>
      </c>
      <c r="V178" s="226"/>
      <c r="W178" s="227">
        <f>AVERAGE(H178:S178)</f>
        <v>6.3033251234831222E-2</v>
      </c>
    </row>
    <row r="179" spans="2:23" s="228" customFormat="1" ht="15.95" customHeight="1">
      <c r="B179" s="224" t="s">
        <v>18</v>
      </c>
      <c r="C179" s="225"/>
      <c r="D179" s="225"/>
      <c r="E179" s="225"/>
      <c r="F179" s="226"/>
      <c r="G179" s="226"/>
      <c r="H179" s="227">
        <v>0.13999999999999999</v>
      </c>
      <c r="I179" s="227">
        <v>0.13999999999999999</v>
      </c>
      <c r="J179" s="227">
        <v>0.09</v>
      </c>
      <c r="K179" s="227">
        <v>3.4999999999999996E-2</v>
      </c>
      <c r="L179" s="227">
        <v>3.4999999999999996E-2</v>
      </c>
      <c r="M179" s="227">
        <v>3.4999999999999996E-2</v>
      </c>
      <c r="N179" s="227">
        <v>2.5000000000000001E-2</v>
      </c>
      <c r="O179" s="227">
        <v>2.5000000000000001E-2</v>
      </c>
      <c r="P179" s="227">
        <v>0.03</v>
      </c>
      <c r="Q179" s="227">
        <v>0.04</v>
      </c>
      <c r="R179" s="227">
        <v>0.06</v>
      </c>
      <c r="S179" s="227">
        <v>6.6000000000000003E-2</v>
      </c>
      <c r="T179" s="226"/>
      <c r="U179" s="227">
        <f ca="1">AVERAGE(OFFSET(A179,0,7,,MONTH(MAX($H$7:$S$7))))</f>
        <v>6.5624999999999989E-2</v>
      </c>
      <c r="V179" s="226"/>
      <c r="W179" s="227">
        <f>AVERAGE(H179:S179)</f>
        <v>6.0083333333333343E-2</v>
      </c>
    </row>
    <row r="180" spans="2:23" ht="24" customHeight="1">
      <c r="I180" s="13"/>
      <c r="J180" s="13"/>
      <c r="K180" s="13"/>
      <c r="L180" s="13"/>
      <c r="M180" s="13"/>
    </row>
    <row r="181" spans="2:23" ht="24" customHeight="1">
      <c r="B181" s="29" t="s">
        <v>20</v>
      </c>
      <c r="C181" s="26"/>
      <c r="D181" s="26"/>
      <c r="E181" s="26"/>
      <c r="H181" s="28">
        <v>43466</v>
      </c>
      <c r="I181" s="28">
        <v>43497</v>
      </c>
      <c r="J181" s="28">
        <v>43525</v>
      </c>
      <c r="K181" s="28">
        <v>43556</v>
      </c>
      <c r="L181" s="28">
        <v>43586</v>
      </c>
      <c r="M181" s="28">
        <v>43617</v>
      </c>
      <c r="N181" s="28">
        <v>43647</v>
      </c>
      <c r="O181" s="28">
        <v>43678</v>
      </c>
      <c r="P181" s="28">
        <v>43709</v>
      </c>
      <c r="Q181" s="28">
        <v>43739</v>
      </c>
      <c r="R181" s="28">
        <v>43770</v>
      </c>
      <c r="S181" s="28">
        <v>43800</v>
      </c>
      <c r="T181" s="5"/>
      <c r="U181" s="28" t="str">
        <f>"Jan/"&amp;PROPER(TEXT(MAX($H$7:$S$7),"mmm"))&amp;"-"&amp;RIGHT(W181,2)</f>
        <v>Jan/Ago-19</v>
      </c>
      <c r="W181" s="31">
        <v>2019</v>
      </c>
    </row>
    <row r="182" spans="2:23" ht="5.0999999999999996" customHeight="1">
      <c r="B182" s="3"/>
      <c r="C182" s="7"/>
      <c r="D182" s="7"/>
      <c r="E182" s="7"/>
      <c r="H182" s="11"/>
      <c r="I182" s="11"/>
      <c r="J182" s="11"/>
      <c r="K182" s="11"/>
      <c r="L182" s="11"/>
      <c r="M182" s="11"/>
      <c r="N182" s="11"/>
      <c r="O182" s="11"/>
      <c r="P182" s="11"/>
      <c r="Q182" s="11"/>
      <c r="R182" s="11"/>
      <c r="S182" s="11"/>
      <c r="T182" s="5"/>
      <c r="U182" s="8"/>
      <c r="W182" s="8"/>
    </row>
    <row r="183" spans="2:23" ht="5.0999999999999996" customHeight="1">
      <c r="B183" s="3"/>
      <c r="C183" s="7"/>
      <c r="D183" s="7"/>
      <c r="E183" s="7"/>
      <c r="H183" s="11"/>
      <c r="I183" s="11"/>
      <c r="J183" s="11"/>
      <c r="K183" s="11"/>
      <c r="L183" s="11"/>
      <c r="M183" s="11"/>
      <c r="N183" s="11"/>
      <c r="O183" s="11"/>
      <c r="P183" s="11"/>
      <c r="Q183" s="11"/>
      <c r="R183" s="11"/>
      <c r="S183" s="11"/>
      <c r="T183" s="5"/>
      <c r="U183" s="8"/>
      <c r="W183" s="8"/>
    </row>
    <row r="184" spans="2:23" ht="15.95" customHeight="1">
      <c r="B184" s="87" t="s">
        <v>5</v>
      </c>
      <c r="C184" s="87"/>
      <c r="D184" s="87"/>
      <c r="E184" s="87"/>
      <c r="H184" s="91">
        <v>8381448.7700000005</v>
      </c>
      <c r="I184" s="91">
        <v>8216549.2434999989</v>
      </c>
      <c r="J184" s="91">
        <v>6761850.7299999995</v>
      </c>
      <c r="K184" s="91">
        <v>5720284.54</v>
      </c>
      <c r="L184" s="91">
        <v>6230567.6271902462</v>
      </c>
      <c r="M184" s="91">
        <v>5107619.9800000004</v>
      </c>
      <c r="N184" s="91">
        <v>8474815.9500000011</v>
      </c>
      <c r="O184" s="91">
        <v>7275951.1129999999</v>
      </c>
      <c r="P184" s="91">
        <v>7511997.96</v>
      </c>
      <c r="Q184" s="91">
        <v>7473151.7400000002</v>
      </c>
      <c r="R184" s="91">
        <v>7696218.3900000006</v>
      </c>
      <c r="S184" s="91">
        <v>12567067.369999997</v>
      </c>
      <c r="T184" s="5"/>
      <c r="U184" s="91">
        <f ca="1">SUM(OFFSET(A184,0,7,,MONTH(MAX($H$7:$S$7))))</f>
        <v>56169087.953690238</v>
      </c>
      <c r="W184" s="91">
        <f>SUM(H184:S184)</f>
        <v>91417523.413690239</v>
      </c>
    </row>
    <row r="185" spans="2:23" ht="15.95" customHeight="1">
      <c r="B185" s="88" t="s">
        <v>118</v>
      </c>
      <c r="C185" s="88"/>
      <c r="D185" s="88"/>
      <c r="E185" s="88"/>
      <c r="H185" s="92">
        <v>6320608.7300000004</v>
      </c>
      <c r="I185" s="92">
        <v>6588027.7334999992</v>
      </c>
      <c r="J185" s="92">
        <v>4942013.0799999991</v>
      </c>
      <c r="K185" s="92">
        <v>4093203.3200000003</v>
      </c>
      <c r="L185" s="92">
        <v>4358332.5371902464</v>
      </c>
      <c r="M185" s="92">
        <v>3137429.04</v>
      </c>
      <c r="N185" s="92">
        <v>5775013.5100000007</v>
      </c>
      <c r="O185" s="92">
        <v>4822885.7529999996</v>
      </c>
      <c r="P185" s="92">
        <v>4980096.34</v>
      </c>
      <c r="Q185" s="92">
        <v>4700614.96</v>
      </c>
      <c r="R185" s="92">
        <v>4948053.4300000006</v>
      </c>
      <c r="S185" s="92">
        <v>9409681.2499999981</v>
      </c>
      <c r="T185" s="5"/>
      <c r="U185" s="92">
        <f t="shared" ref="U185:U200" ca="1" si="169">SUM(OFFSET(A185,0,7,,MONTH(MAX($H$7:$S$7))))</f>
        <v>40037513.703690246</v>
      </c>
      <c r="W185" s="92">
        <f t="shared" ref="W185:W187" si="170">SUM(H185:S185)</f>
        <v>64075959.68369025</v>
      </c>
    </row>
    <row r="186" spans="2:23" ht="15.95" customHeight="1">
      <c r="B186" s="88" t="s">
        <v>119</v>
      </c>
      <c r="C186" s="88"/>
      <c r="D186" s="88"/>
      <c r="E186" s="88"/>
      <c r="H186" s="92">
        <v>2060840.04</v>
      </c>
      <c r="I186" s="92">
        <v>1628521.51</v>
      </c>
      <c r="J186" s="92">
        <v>1819837.6500000001</v>
      </c>
      <c r="K186" s="92">
        <v>1627081.22</v>
      </c>
      <c r="L186" s="92">
        <v>1872235.0899999999</v>
      </c>
      <c r="M186" s="92">
        <v>1970190.94</v>
      </c>
      <c r="N186" s="92">
        <v>2699802.44</v>
      </c>
      <c r="O186" s="92">
        <v>2453065.36</v>
      </c>
      <c r="P186" s="92">
        <v>2531901.62</v>
      </c>
      <c r="Q186" s="92">
        <v>2772536.7800000003</v>
      </c>
      <c r="R186" s="92">
        <v>2748164.96</v>
      </c>
      <c r="S186" s="92">
        <v>3157386.12</v>
      </c>
      <c r="T186" s="5"/>
      <c r="U186" s="92">
        <f t="shared" ca="1" si="169"/>
        <v>16131574.249999998</v>
      </c>
      <c r="W186" s="92">
        <f t="shared" si="170"/>
        <v>27341563.73</v>
      </c>
    </row>
    <row r="187" spans="2:23" ht="15.95" customHeight="1">
      <c r="B187" s="87" t="s">
        <v>8</v>
      </c>
      <c r="C187" s="87"/>
      <c r="D187" s="87"/>
      <c r="E187" s="87"/>
      <c r="H187" s="91">
        <v>493570.69</v>
      </c>
      <c r="I187" s="91">
        <v>1212537.3199999998</v>
      </c>
      <c r="J187" s="91">
        <v>1498503.67</v>
      </c>
      <c r="K187" s="91">
        <v>1555629</v>
      </c>
      <c r="L187" s="91">
        <v>1501090.5</v>
      </c>
      <c r="M187" s="91">
        <v>1273869.0900000001</v>
      </c>
      <c r="N187" s="91">
        <v>1349497.0899999999</v>
      </c>
      <c r="O187" s="91">
        <v>1799002.85</v>
      </c>
      <c r="P187" s="91">
        <v>3037143.3600000003</v>
      </c>
      <c r="Q187" s="91">
        <v>4293093.26</v>
      </c>
      <c r="R187" s="91">
        <v>2754649.58</v>
      </c>
      <c r="S187" s="91">
        <v>1878089.8</v>
      </c>
      <c r="T187" s="5"/>
      <c r="U187" s="91">
        <f t="shared" ca="1" si="169"/>
        <v>10683700.209999999</v>
      </c>
      <c r="W187" s="91">
        <f t="shared" si="170"/>
        <v>22646676.209999997</v>
      </c>
    </row>
    <row r="188" spans="2:23" ht="15.95" customHeight="1">
      <c r="B188" s="89" t="s">
        <v>120</v>
      </c>
      <c r="C188" s="89"/>
      <c r="D188" s="89"/>
      <c r="E188" s="89"/>
      <c r="H188" s="93">
        <v>147036.62</v>
      </c>
      <c r="I188" s="93">
        <v>404881.18</v>
      </c>
      <c r="J188" s="93">
        <v>144637.65</v>
      </c>
      <c r="K188" s="93">
        <v>136767.44999999998</v>
      </c>
      <c r="L188" s="93">
        <v>182550.41</v>
      </c>
      <c r="M188" s="93">
        <v>471248.81</v>
      </c>
      <c r="N188" s="93">
        <v>693499.34</v>
      </c>
      <c r="O188" s="93">
        <v>462888.72999999992</v>
      </c>
      <c r="P188" s="93">
        <v>513363.75</v>
      </c>
      <c r="Q188" s="93">
        <v>636926.91</v>
      </c>
      <c r="R188" s="93">
        <v>709708.17</v>
      </c>
      <c r="S188" s="93">
        <v>316666.82</v>
      </c>
      <c r="T188" s="5"/>
      <c r="U188" s="93">
        <f t="shared" ca="1" si="169"/>
        <v>2643510.19</v>
      </c>
      <c r="W188" s="93">
        <f t="shared" ref="W188:W200" si="171">SUM(H188:S188)</f>
        <v>4820175.8400000008</v>
      </c>
    </row>
    <row r="189" spans="2:23" ht="15.95" customHeight="1">
      <c r="B189" s="89" t="s">
        <v>10</v>
      </c>
      <c r="C189" s="89"/>
      <c r="D189" s="89"/>
      <c r="E189" s="89"/>
      <c r="H189" s="93">
        <v>273309.90000000002</v>
      </c>
      <c r="I189" s="93">
        <v>272342.73</v>
      </c>
      <c r="J189" s="93">
        <v>274447.46999999997</v>
      </c>
      <c r="K189" s="93">
        <v>276110.40999999997</v>
      </c>
      <c r="L189" s="93">
        <v>450367.31999999995</v>
      </c>
      <c r="M189" s="93">
        <v>387605.25</v>
      </c>
      <c r="N189" s="93">
        <v>477033.62</v>
      </c>
      <c r="O189" s="93">
        <v>477002.53</v>
      </c>
      <c r="P189" s="93">
        <v>470322.81</v>
      </c>
      <c r="Q189" s="93">
        <v>472047.98</v>
      </c>
      <c r="R189" s="93">
        <v>94497.24</v>
      </c>
      <c r="S189" s="93">
        <v>93757.14</v>
      </c>
      <c r="T189" s="5"/>
      <c r="U189" s="93">
        <f t="shared" ca="1" si="169"/>
        <v>2888219.2300000004</v>
      </c>
      <c r="W189" s="93">
        <f t="shared" si="171"/>
        <v>4018844.4000000008</v>
      </c>
    </row>
    <row r="190" spans="2:23" ht="15.95" customHeight="1">
      <c r="B190" s="89" t="s">
        <v>11</v>
      </c>
      <c r="C190" s="89"/>
      <c r="D190" s="89"/>
      <c r="E190" s="89"/>
      <c r="H190" s="93">
        <v>0</v>
      </c>
      <c r="I190" s="93">
        <v>0</v>
      </c>
      <c r="J190" s="93">
        <v>266456.40000000002</v>
      </c>
      <c r="K190" s="93">
        <v>279810</v>
      </c>
      <c r="L190" s="93">
        <v>266456.40000000002</v>
      </c>
      <c r="M190" s="93">
        <v>0</v>
      </c>
      <c r="N190" s="93">
        <v>0</v>
      </c>
      <c r="O190" s="93">
        <v>288117</v>
      </c>
      <c r="P190" s="93">
        <v>0</v>
      </c>
      <c r="Q190" s="93">
        <v>801600</v>
      </c>
      <c r="R190" s="93">
        <v>0</v>
      </c>
      <c r="S190" s="93">
        <v>0</v>
      </c>
      <c r="T190" s="5"/>
      <c r="U190" s="93">
        <f t="shared" ca="1" si="169"/>
        <v>1100839.8</v>
      </c>
      <c r="W190" s="93">
        <f t="shared" si="171"/>
        <v>1902439.8</v>
      </c>
    </row>
    <row r="191" spans="2:23" ht="15.95" customHeight="1">
      <c r="B191" s="89" t="s">
        <v>9</v>
      </c>
      <c r="C191" s="89"/>
      <c r="D191" s="89"/>
      <c r="E191" s="89"/>
      <c r="H191" s="93">
        <v>73224.17</v>
      </c>
      <c r="I191" s="93">
        <v>535313.41</v>
      </c>
      <c r="J191" s="93">
        <v>812962.14999999991</v>
      </c>
      <c r="K191" s="93">
        <v>862941.14</v>
      </c>
      <c r="L191" s="93">
        <v>601716.37</v>
      </c>
      <c r="M191" s="93">
        <v>415015.03</v>
      </c>
      <c r="N191" s="93">
        <v>178964.13</v>
      </c>
      <c r="O191" s="93">
        <v>570994.59</v>
      </c>
      <c r="P191" s="93">
        <v>2053456.8</v>
      </c>
      <c r="Q191" s="93">
        <v>2382518.3699999996</v>
      </c>
      <c r="R191" s="93">
        <v>1950444.17</v>
      </c>
      <c r="S191" s="93">
        <v>1467665.84</v>
      </c>
      <c r="T191" s="5"/>
      <c r="U191" s="93">
        <f t="shared" ca="1" si="169"/>
        <v>4051130.99</v>
      </c>
      <c r="W191" s="93">
        <f t="shared" si="171"/>
        <v>11905216.17</v>
      </c>
    </row>
    <row r="192" spans="2:23" ht="15.95" customHeight="1">
      <c r="B192" s="87" t="s">
        <v>121</v>
      </c>
      <c r="C192" s="87"/>
      <c r="D192" s="87"/>
      <c r="E192" s="87"/>
      <c r="H192" s="91">
        <v>-754307.92999999993</v>
      </c>
      <c r="I192" s="91">
        <v>-722986.60000000009</v>
      </c>
      <c r="J192" s="91">
        <v>-699032.45</v>
      </c>
      <c r="K192" s="91">
        <v>-884942.26</v>
      </c>
      <c r="L192" s="91">
        <v>-932442.40000000014</v>
      </c>
      <c r="M192" s="91">
        <v>-1002016.0199999999</v>
      </c>
      <c r="N192" s="91">
        <v>-848896.9</v>
      </c>
      <c r="O192" s="91">
        <v>-1009089.41</v>
      </c>
      <c r="P192" s="91">
        <v>-923498.09</v>
      </c>
      <c r="Q192" s="91">
        <v>-870896.43</v>
      </c>
      <c r="R192" s="91">
        <v>-1528096.9600000002</v>
      </c>
      <c r="S192" s="91">
        <v>-1415982.8800000001</v>
      </c>
      <c r="T192" s="5"/>
      <c r="U192" s="91">
        <f t="shared" ca="1" si="169"/>
        <v>-6853713.9700000007</v>
      </c>
      <c r="W192" s="91">
        <f t="shared" si="171"/>
        <v>-11592188.330000002</v>
      </c>
    </row>
    <row r="193" spans="2:23" ht="15.95" customHeight="1">
      <c r="B193" s="90" t="s">
        <v>122</v>
      </c>
      <c r="C193" s="90"/>
      <c r="D193" s="90"/>
      <c r="E193" s="90"/>
      <c r="H193" s="94">
        <v>8120711.5300000012</v>
      </c>
      <c r="I193" s="94">
        <v>8706099.9634999987</v>
      </c>
      <c r="J193" s="94">
        <v>7561321.9499999993</v>
      </c>
      <c r="K193" s="94">
        <v>6390971.2800000003</v>
      </c>
      <c r="L193" s="94">
        <v>6799215.7271902459</v>
      </c>
      <c r="M193" s="94">
        <v>5379473.0500000007</v>
      </c>
      <c r="N193" s="94">
        <v>8975416.1400000006</v>
      </c>
      <c r="O193" s="94">
        <v>8065864.5529999994</v>
      </c>
      <c r="P193" s="94">
        <v>9625643.2300000004</v>
      </c>
      <c r="Q193" s="94">
        <v>10895348.57</v>
      </c>
      <c r="R193" s="94">
        <v>8922771.0099999998</v>
      </c>
      <c r="S193" s="94">
        <v>13029174.289999997</v>
      </c>
      <c r="T193" s="5"/>
      <c r="U193" s="94">
        <f t="shared" ca="1" si="169"/>
        <v>59999074.193690255</v>
      </c>
      <c r="W193" s="94">
        <f t="shared" si="171"/>
        <v>102472011.29369025</v>
      </c>
    </row>
    <row r="194" spans="2:23" ht="15.95" customHeight="1">
      <c r="B194" s="87" t="s">
        <v>7</v>
      </c>
      <c r="C194" s="87"/>
      <c r="D194" s="87"/>
      <c r="E194" s="87"/>
      <c r="H194" s="91">
        <v>9573105.790000001</v>
      </c>
      <c r="I194" s="91">
        <v>5948054.1099999994</v>
      </c>
      <c r="J194" s="91">
        <v>-648428.80999999982</v>
      </c>
      <c r="K194" s="91">
        <v>-2842.5499999999993</v>
      </c>
      <c r="L194" s="91">
        <v>580435.08000000007</v>
      </c>
      <c r="M194" s="91">
        <v>1017939.4899999998</v>
      </c>
      <c r="N194" s="91">
        <v>154053.54999999999</v>
      </c>
      <c r="O194" s="91">
        <v>-29101.94</v>
      </c>
      <c r="P194" s="91">
        <v>155731.63000000003</v>
      </c>
      <c r="Q194" s="91">
        <v>2419674.38</v>
      </c>
      <c r="R194" s="91">
        <v>6660400.0399999991</v>
      </c>
      <c r="S194" s="91">
        <v>123172.0370792679</v>
      </c>
      <c r="T194" s="5"/>
      <c r="U194" s="91">
        <f t="shared" ca="1" si="169"/>
        <v>16593214.720000001</v>
      </c>
      <c r="W194" s="91">
        <f t="shared" si="171"/>
        <v>25952192.807079267</v>
      </c>
    </row>
    <row r="195" spans="2:23" ht="15.95" customHeight="1">
      <c r="B195" s="89" t="s">
        <v>118</v>
      </c>
      <c r="C195" s="89"/>
      <c r="D195" s="89"/>
      <c r="E195" s="89"/>
      <c r="H195" s="93">
        <v>0</v>
      </c>
      <c r="I195" s="93">
        <v>0</v>
      </c>
      <c r="J195" s="93">
        <v>0</v>
      </c>
      <c r="K195" s="93">
        <v>0</v>
      </c>
      <c r="L195" s="93">
        <v>0</v>
      </c>
      <c r="M195" s="93">
        <v>0</v>
      </c>
      <c r="N195" s="93">
        <v>0</v>
      </c>
      <c r="O195" s="93">
        <v>0</v>
      </c>
      <c r="P195" s="93">
        <v>0</v>
      </c>
      <c r="Q195" s="93">
        <v>0</v>
      </c>
      <c r="R195" s="93">
        <v>0</v>
      </c>
      <c r="S195" s="93">
        <v>0</v>
      </c>
      <c r="T195" s="5"/>
      <c r="U195" s="93">
        <f t="shared" ca="1" si="169"/>
        <v>0</v>
      </c>
      <c r="W195" s="93">
        <f t="shared" si="171"/>
        <v>0</v>
      </c>
    </row>
    <row r="196" spans="2:23" ht="15.95" customHeight="1">
      <c r="B196" s="89" t="s">
        <v>123</v>
      </c>
      <c r="C196" s="89"/>
      <c r="D196" s="89"/>
      <c r="E196" s="89"/>
      <c r="H196" s="92">
        <v>9689053.0800000001</v>
      </c>
      <c r="I196" s="92">
        <v>8404211.5199999996</v>
      </c>
      <c r="J196" s="92">
        <v>485875.52999999997</v>
      </c>
      <c r="K196" s="92">
        <v>37.979999999999997</v>
      </c>
      <c r="L196" s="92">
        <v>504321.53</v>
      </c>
      <c r="M196" s="92">
        <v>1265416.3799999999</v>
      </c>
      <c r="N196" s="92">
        <v>134471.87</v>
      </c>
      <c r="O196" s="92">
        <v>1541.52</v>
      </c>
      <c r="P196" s="92">
        <v>156114.74000000002</v>
      </c>
      <c r="Q196" s="92">
        <v>1386800.28</v>
      </c>
      <c r="R196" s="92">
        <v>6174020.9099999992</v>
      </c>
      <c r="S196" s="92">
        <v>1672622.7333977639</v>
      </c>
      <c r="T196" s="5"/>
      <c r="U196" s="92">
        <f t="shared" ca="1" si="169"/>
        <v>20484929.410000004</v>
      </c>
      <c r="W196" s="92">
        <f t="shared" si="171"/>
        <v>29874488.073397767</v>
      </c>
    </row>
    <row r="197" spans="2:23" ht="15.95" customHeight="1">
      <c r="B197" s="89" t="s">
        <v>124</v>
      </c>
      <c r="C197" s="89"/>
      <c r="D197" s="89"/>
      <c r="E197" s="89"/>
      <c r="H197" s="93">
        <v>0</v>
      </c>
      <c r="I197" s="93">
        <v>0</v>
      </c>
      <c r="J197" s="93">
        <v>0</v>
      </c>
      <c r="K197" s="93">
        <v>28802.66</v>
      </c>
      <c r="L197" s="93">
        <v>89260.38</v>
      </c>
      <c r="M197" s="93">
        <v>146103.21000000002</v>
      </c>
      <c r="N197" s="93">
        <v>19847.740000000002</v>
      </c>
      <c r="O197" s="93">
        <v>0</v>
      </c>
      <c r="P197" s="93">
        <v>0</v>
      </c>
      <c r="Q197" s="93">
        <v>1066876.73</v>
      </c>
      <c r="R197" s="93">
        <v>990804.25</v>
      </c>
      <c r="S197" s="93">
        <v>6926.4336815042043</v>
      </c>
      <c r="T197" s="5"/>
      <c r="U197" s="93">
        <f t="shared" ca="1" si="169"/>
        <v>284013.99</v>
      </c>
      <c r="W197" s="93">
        <f t="shared" si="171"/>
        <v>2348621.4036815041</v>
      </c>
    </row>
    <row r="198" spans="2:23" ht="15.95" customHeight="1">
      <c r="B198" s="89" t="s">
        <v>125</v>
      </c>
      <c r="C198" s="89"/>
      <c r="D198" s="89"/>
      <c r="E198" s="89"/>
      <c r="H198" s="93">
        <v>-115947.29</v>
      </c>
      <c r="I198" s="93">
        <v>-2456157.41</v>
      </c>
      <c r="J198" s="93">
        <v>-1134304.3399999999</v>
      </c>
      <c r="K198" s="93">
        <v>-31683.19</v>
      </c>
      <c r="L198" s="93">
        <v>-13146.83</v>
      </c>
      <c r="M198" s="93">
        <v>-393580.10000000003</v>
      </c>
      <c r="N198" s="93">
        <v>-266.06</v>
      </c>
      <c r="O198" s="93">
        <v>-30643.46</v>
      </c>
      <c r="P198" s="93">
        <v>-383.10999999999996</v>
      </c>
      <c r="Q198" s="93">
        <v>-34002.629999999997</v>
      </c>
      <c r="R198" s="93">
        <v>-504425.12</v>
      </c>
      <c r="S198" s="93">
        <v>-1556377.1300000001</v>
      </c>
      <c r="T198" s="5"/>
      <c r="U198" s="93">
        <f t="shared" ca="1" si="169"/>
        <v>-4175728.68</v>
      </c>
      <c r="W198" s="93">
        <f t="shared" si="171"/>
        <v>-6270916.6699999999</v>
      </c>
    </row>
    <row r="199" spans="2:23" ht="15.95" customHeight="1">
      <c r="B199" s="90" t="s">
        <v>126</v>
      </c>
      <c r="C199" s="90"/>
      <c r="D199" s="90"/>
      <c r="E199" s="90"/>
      <c r="H199" s="94">
        <v>17693817.32</v>
      </c>
      <c r="I199" s="94">
        <v>14654154.073499998</v>
      </c>
      <c r="J199" s="94">
        <v>6912893.1399999997</v>
      </c>
      <c r="K199" s="94">
        <v>6388128.7300000004</v>
      </c>
      <c r="L199" s="94">
        <v>7379650.8071902459</v>
      </c>
      <c r="M199" s="94">
        <v>6397412.540000001</v>
      </c>
      <c r="N199" s="94">
        <v>9129469.6900000013</v>
      </c>
      <c r="O199" s="94">
        <v>8036762.612999999</v>
      </c>
      <c r="P199" s="94">
        <v>9781374.8600000013</v>
      </c>
      <c r="Q199" s="94">
        <v>13315022.949999999</v>
      </c>
      <c r="R199" s="94">
        <v>15583171.049999999</v>
      </c>
      <c r="S199" s="94">
        <v>13152346.327079264</v>
      </c>
      <c r="T199" s="5"/>
      <c r="U199" s="94">
        <f t="shared" ca="1" si="169"/>
        <v>76592288.913690254</v>
      </c>
      <c r="W199" s="94">
        <f t="shared" si="171"/>
        <v>128424204.10076952</v>
      </c>
    </row>
    <row r="200" spans="2:23" ht="15.95" customHeight="1">
      <c r="B200" s="87" t="s">
        <v>88</v>
      </c>
      <c r="C200" s="87"/>
      <c r="D200" s="87"/>
      <c r="E200" s="87"/>
      <c r="H200" s="91">
        <v>7524887.9999999991</v>
      </c>
      <c r="I200" s="91">
        <v>7524887.9999999991</v>
      </c>
      <c r="J200" s="91">
        <v>7524887.9999999991</v>
      </c>
      <c r="K200" s="91">
        <v>9406110</v>
      </c>
      <c r="L200" s="91">
        <v>9406110</v>
      </c>
      <c r="M200" s="91">
        <v>13437300</v>
      </c>
      <c r="N200" s="91">
        <v>9406110</v>
      </c>
      <c r="O200" s="91">
        <v>9406110</v>
      </c>
      <c r="P200" s="91">
        <v>9406110</v>
      </c>
      <c r="Q200" s="91">
        <v>14000000</v>
      </c>
      <c r="R200" s="91">
        <v>14000000</v>
      </c>
      <c r="S200" s="91">
        <v>14000000</v>
      </c>
      <c r="T200" s="5"/>
      <c r="U200" s="91">
        <f t="shared" ca="1" si="169"/>
        <v>73636404</v>
      </c>
      <c r="W200" s="91">
        <f t="shared" si="171"/>
        <v>125042514</v>
      </c>
    </row>
    <row r="201" spans="2:23" s="228" customFormat="1" ht="15.95" customHeight="1">
      <c r="B201" s="224" t="s">
        <v>17</v>
      </c>
      <c r="C201" s="225"/>
      <c r="D201" s="225"/>
      <c r="E201" s="225"/>
      <c r="F201" s="226"/>
      <c r="G201" s="226"/>
      <c r="H201" s="227">
        <v>0.32919219858156029</v>
      </c>
      <c r="I201" s="227">
        <v>0.26312648101739183</v>
      </c>
      <c r="J201" s="227">
        <v>0.10686387964844127</v>
      </c>
      <c r="K201" s="227">
        <v>9.5080540435950683E-2</v>
      </c>
      <c r="L201" s="227">
        <v>0.10983829797935962</v>
      </c>
      <c r="M201" s="227">
        <v>9.5218720129787979E-2</v>
      </c>
      <c r="N201" s="227">
        <v>0.13588250154420903</v>
      </c>
      <c r="O201" s="227">
        <v>0.11064530736085372</v>
      </c>
      <c r="P201" s="227">
        <v>0.11146789786638685</v>
      </c>
      <c r="Q201" s="227">
        <v>0.13315022949999997</v>
      </c>
      <c r="R201" s="227">
        <v>0.15583171049999997</v>
      </c>
      <c r="S201" s="227">
        <v>0.13152346327079265</v>
      </c>
      <c r="U201" s="227">
        <f ca="1">AVERAGE(OFFSET(A201,0,7,,MONTH(MAX($H$7:$S$7))))</f>
        <v>0.1557309908371943</v>
      </c>
      <c r="V201" s="226"/>
      <c r="W201" s="227">
        <f>AVERAGE(H201:S201)</f>
        <v>0.14815176898622781</v>
      </c>
    </row>
    <row r="202" spans="2:23" s="228" customFormat="1" ht="15.95" customHeight="1">
      <c r="B202" s="224" t="s">
        <v>18</v>
      </c>
      <c r="C202" s="225"/>
      <c r="D202" s="225"/>
      <c r="E202" s="225"/>
      <c r="F202" s="226"/>
      <c r="G202" s="226"/>
      <c r="H202" s="227">
        <v>0.13999999999999999</v>
      </c>
      <c r="I202" s="227">
        <v>0.13999999999999999</v>
      </c>
      <c r="J202" s="227">
        <v>0.13999999999999999</v>
      </c>
      <c r="K202" s="227">
        <v>0.13999999999999999</v>
      </c>
      <c r="L202" s="227">
        <v>0.13999999999999999</v>
      </c>
      <c r="M202" s="227">
        <v>0.2</v>
      </c>
      <c r="N202" s="227">
        <v>0.13999999999999999</v>
      </c>
      <c r="O202" s="227">
        <v>0.13999999999999999</v>
      </c>
      <c r="P202" s="227">
        <v>0.13999999999999999</v>
      </c>
      <c r="Q202" s="227">
        <v>0.13999999999999999</v>
      </c>
      <c r="R202" s="227">
        <v>0.13999999999999999</v>
      </c>
      <c r="S202" s="227">
        <v>0.13999999999999999</v>
      </c>
      <c r="U202" s="227">
        <f ca="1">AVERAGE(OFFSET(A202,0,7,,MONTH(MAX($H$7:$S$7))))</f>
        <v>0.14749999999999996</v>
      </c>
      <c r="V202" s="226"/>
      <c r="W202" s="227">
        <f>AVERAGE(H202:S202)</f>
        <v>0.14499999999999993</v>
      </c>
    </row>
    <row r="203" spans="2:23" ht="24" customHeight="1">
      <c r="H203" s="6"/>
      <c r="I203" s="13"/>
      <c r="J203" s="13"/>
      <c r="K203" s="13"/>
      <c r="L203" s="13"/>
      <c r="M203" s="13"/>
    </row>
    <row r="204" spans="2:23" ht="24" customHeight="1">
      <c r="B204" s="29" t="s">
        <v>19</v>
      </c>
      <c r="C204" s="26"/>
      <c r="D204" s="26"/>
      <c r="E204" s="26"/>
      <c r="H204" s="28">
        <v>43101</v>
      </c>
      <c r="I204" s="28">
        <f>EDATE(H204,1)</f>
        <v>43132</v>
      </c>
      <c r="J204" s="28">
        <f t="shared" ref="J204:S204" si="172">EDATE(I204,1)</f>
        <v>43160</v>
      </c>
      <c r="K204" s="28">
        <f t="shared" si="172"/>
        <v>43191</v>
      </c>
      <c r="L204" s="28">
        <f t="shared" si="172"/>
        <v>43221</v>
      </c>
      <c r="M204" s="28">
        <f t="shared" si="172"/>
        <v>43252</v>
      </c>
      <c r="N204" s="28">
        <f t="shared" si="172"/>
        <v>43282</v>
      </c>
      <c r="O204" s="28">
        <f t="shared" si="172"/>
        <v>43313</v>
      </c>
      <c r="P204" s="28">
        <f t="shared" si="172"/>
        <v>43344</v>
      </c>
      <c r="Q204" s="28">
        <f t="shared" si="172"/>
        <v>43374</v>
      </c>
      <c r="R204" s="28">
        <f t="shared" si="172"/>
        <v>43405</v>
      </c>
      <c r="S204" s="28">
        <f t="shared" si="172"/>
        <v>43435</v>
      </c>
      <c r="U204" s="28" t="str">
        <f>"Jan/"&amp;PROPER(TEXT(MAX($H$7:$S$7),"mmm"))&amp;"-"&amp;RIGHT(W204,2)</f>
        <v>Jan/Ago-18</v>
      </c>
      <c r="W204" s="31">
        <v>2018</v>
      </c>
    </row>
    <row r="205" spans="2:23" ht="5.0999999999999996" customHeight="1">
      <c r="B205" s="3"/>
      <c r="C205" s="7"/>
      <c r="D205" s="7"/>
      <c r="E205" s="7"/>
      <c r="H205" s="11"/>
      <c r="I205" s="11"/>
      <c r="J205" s="11"/>
      <c r="K205" s="11"/>
      <c r="L205" s="11"/>
      <c r="M205" s="11"/>
      <c r="N205" s="11"/>
      <c r="O205" s="11"/>
      <c r="P205" s="11"/>
      <c r="Q205" s="11"/>
      <c r="R205" s="11"/>
      <c r="S205" s="11"/>
      <c r="T205" s="5"/>
      <c r="U205" s="8"/>
      <c r="W205" s="8"/>
    </row>
    <row r="206" spans="2:23" ht="5.0999999999999996" customHeight="1">
      <c r="B206" s="3"/>
      <c r="C206" s="7"/>
      <c r="D206" s="7"/>
      <c r="E206" s="7"/>
      <c r="H206" s="11"/>
      <c r="I206" s="11"/>
      <c r="J206" s="11"/>
      <c r="K206" s="11"/>
      <c r="L206" s="11"/>
      <c r="M206" s="11"/>
      <c r="N206" s="11"/>
      <c r="O206" s="11"/>
      <c r="P206" s="11"/>
      <c r="Q206" s="11"/>
      <c r="R206" s="11"/>
      <c r="S206" s="11"/>
      <c r="T206" s="5"/>
      <c r="U206" s="8"/>
      <c r="W206" s="8"/>
    </row>
    <row r="207" spans="2:23" ht="15.95" customHeight="1">
      <c r="B207" s="87" t="s">
        <v>5</v>
      </c>
      <c r="C207" s="87"/>
      <c r="D207" s="87"/>
      <c r="E207" s="87"/>
      <c r="H207" s="91">
        <v>8172256.8604705818</v>
      </c>
      <c r="I207" s="91">
        <v>7153061.3763776897</v>
      </c>
      <c r="J207" s="91">
        <v>5905481.2553748898</v>
      </c>
      <c r="K207" s="91">
        <v>6725564.2895439211</v>
      </c>
      <c r="L207" s="91">
        <v>5976042.5931707881</v>
      </c>
      <c r="M207" s="91">
        <v>5569062.6382934963</v>
      </c>
      <c r="N207" s="91">
        <v>6627758.0511598997</v>
      </c>
      <c r="O207" s="91">
        <v>6277395.022359496</v>
      </c>
      <c r="P207" s="91">
        <v>6882455.059818374</v>
      </c>
      <c r="Q207" s="91">
        <v>8340308.8077453794</v>
      </c>
      <c r="R207" s="91">
        <v>7734448.5451298775</v>
      </c>
      <c r="S207" s="91">
        <v>6773997.6451323051</v>
      </c>
      <c r="T207" s="5"/>
      <c r="U207" s="91">
        <f ca="1">SUM(OFFSET(A207,0,7,,MONTH(MAX($H$7:$S$7))))</f>
        <v>52406622.086750768</v>
      </c>
      <c r="W207" s="91">
        <f>SUM(H207:S207)</f>
        <v>82137832.144576699</v>
      </c>
    </row>
    <row r="208" spans="2:23" ht="15.95" customHeight="1">
      <c r="B208" s="88" t="s">
        <v>118</v>
      </c>
      <c r="C208" s="88"/>
      <c r="D208" s="88"/>
      <c r="E208" s="88"/>
      <c r="H208" s="92">
        <v>6251222.1200000001</v>
      </c>
      <c r="I208" s="92">
        <v>6003517.75</v>
      </c>
      <c r="J208" s="92">
        <v>4673164.82</v>
      </c>
      <c r="K208" s="92">
        <v>4794722.7799999993</v>
      </c>
      <c r="L208" s="92">
        <v>4351102.97</v>
      </c>
      <c r="M208" s="92">
        <v>3860595.3499999996</v>
      </c>
      <c r="N208" s="92">
        <v>4869421.1800000006</v>
      </c>
      <c r="O208" s="92">
        <v>4616146.6100000003</v>
      </c>
      <c r="P208" s="92">
        <v>4997553.3600000003</v>
      </c>
      <c r="Q208" s="92">
        <v>7372943.5126363793</v>
      </c>
      <c r="R208" s="92">
        <v>4925243.6100000003</v>
      </c>
      <c r="S208" s="92">
        <v>4833084.1599999992</v>
      </c>
      <c r="T208" s="5"/>
      <c r="U208" s="92">
        <f t="shared" ref="U208:U223" ca="1" si="173">SUM(OFFSET(A208,0,7,,MONTH(MAX($H$7:$S$7))))</f>
        <v>39419893.579999998</v>
      </c>
      <c r="W208" s="92">
        <f t="shared" ref="W208:W210" si="174">SUM(H208:S208)</f>
        <v>61548718.222636372</v>
      </c>
    </row>
    <row r="209" spans="2:23" ht="15.95" customHeight="1">
      <c r="B209" s="88" t="s">
        <v>119</v>
      </c>
      <c r="C209" s="88"/>
      <c r="D209" s="88"/>
      <c r="E209" s="88"/>
      <c r="H209" s="92">
        <v>1921034.7404705817</v>
      </c>
      <c r="I209" s="92">
        <v>1149543.6263776894</v>
      </c>
      <c r="J209" s="92">
        <v>1232316.4353748898</v>
      </c>
      <c r="K209" s="92">
        <v>1930841.5095439223</v>
      </c>
      <c r="L209" s="92">
        <v>1624939.6231707882</v>
      </c>
      <c r="M209" s="92">
        <v>1708467.2882934969</v>
      </c>
      <c r="N209" s="92">
        <v>1758336.8711598993</v>
      </c>
      <c r="O209" s="92">
        <v>1661248.4123594961</v>
      </c>
      <c r="P209" s="92">
        <v>1884901.6998183737</v>
      </c>
      <c r="Q209" s="92">
        <v>967365.29510899982</v>
      </c>
      <c r="R209" s="92">
        <v>2809204.9351298772</v>
      </c>
      <c r="S209" s="92">
        <v>1940913.4851323054</v>
      </c>
      <c r="T209" s="5"/>
      <c r="U209" s="92">
        <f t="shared" ca="1" si="173"/>
        <v>12986728.506750764</v>
      </c>
      <c r="W209" s="92">
        <f t="shared" si="174"/>
        <v>20589113.921940323</v>
      </c>
    </row>
    <row r="210" spans="2:23" ht="15.95" customHeight="1">
      <c r="B210" s="87" t="s">
        <v>8</v>
      </c>
      <c r="C210" s="87"/>
      <c r="D210" s="87"/>
      <c r="E210" s="87"/>
      <c r="H210" s="91">
        <v>512330.46</v>
      </c>
      <c r="I210" s="91">
        <v>610297.92999999993</v>
      </c>
      <c r="J210" s="91">
        <v>498777.61000000004</v>
      </c>
      <c r="K210" s="91">
        <v>476928.14</v>
      </c>
      <c r="L210" s="91">
        <v>548566.56999999995</v>
      </c>
      <c r="M210" s="91">
        <v>493010.64000000007</v>
      </c>
      <c r="N210" s="91">
        <v>602594.04</v>
      </c>
      <c r="O210" s="91">
        <v>499736.93</v>
      </c>
      <c r="P210" s="91">
        <v>863418.90999999992</v>
      </c>
      <c r="Q210" s="91">
        <v>467108.58000000007</v>
      </c>
      <c r="R210" s="91">
        <v>414796.53081592929</v>
      </c>
      <c r="S210" s="91">
        <v>440761.69</v>
      </c>
      <c r="T210" s="5"/>
      <c r="U210" s="91">
        <f t="shared" ca="1" si="173"/>
        <v>4242242.32</v>
      </c>
      <c r="W210" s="91">
        <f t="shared" si="174"/>
        <v>6428328.0308159301</v>
      </c>
    </row>
    <row r="211" spans="2:23" ht="15.95" customHeight="1">
      <c r="B211" s="89" t="s">
        <v>120</v>
      </c>
      <c r="C211" s="89"/>
      <c r="D211" s="89"/>
      <c r="E211" s="89"/>
      <c r="H211" s="93">
        <v>107269.73</v>
      </c>
      <c r="I211" s="93">
        <v>213256.88999999998</v>
      </c>
      <c r="J211" s="93">
        <v>96753.760000000009</v>
      </c>
      <c r="K211" s="93">
        <v>79911.11</v>
      </c>
      <c r="L211" s="93">
        <v>89849.51999999999</v>
      </c>
      <c r="M211" s="93">
        <v>103203.64</v>
      </c>
      <c r="N211" s="93">
        <v>101688.70999999999</v>
      </c>
      <c r="O211" s="93">
        <v>115760.73</v>
      </c>
      <c r="P211" s="93">
        <v>129600.35</v>
      </c>
      <c r="Q211" s="93">
        <v>131669.9</v>
      </c>
      <c r="R211" s="93">
        <v>109086.46081592927</v>
      </c>
      <c r="S211" s="93">
        <v>102127.39</v>
      </c>
      <c r="T211" s="5"/>
      <c r="U211" s="93">
        <f t="shared" ca="1" si="173"/>
        <v>907694.09</v>
      </c>
      <c r="W211" s="93">
        <f t="shared" ref="W211:W223" si="175">SUM(H211:S211)</f>
        <v>1380178.1908159291</v>
      </c>
    </row>
    <row r="212" spans="2:23" ht="15.95" customHeight="1">
      <c r="B212" s="89" t="s">
        <v>10</v>
      </c>
      <c r="C212" s="89"/>
      <c r="D212" s="89"/>
      <c r="E212" s="89"/>
      <c r="H212" s="93">
        <v>320336.84000000003</v>
      </c>
      <c r="I212" s="93">
        <v>320575.38</v>
      </c>
      <c r="J212" s="93">
        <v>328470.89</v>
      </c>
      <c r="K212" s="93">
        <v>330144.57</v>
      </c>
      <c r="L212" s="93">
        <v>392446.19</v>
      </c>
      <c r="M212" s="93">
        <v>324526.92000000004</v>
      </c>
      <c r="N212" s="93">
        <v>424365.93</v>
      </c>
      <c r="O212" s="93">
        <v>326231.40999999997</v>
      </c>
      <c r="P212" s="93">
        <v>683044.62999999989</v>
      </c>
      <c r="Q212" s="93">
        <v>280262.28000000003</v>
      </c>
      <c r="R212" s="93">
        <v>258403.54</v>
      </c>
      <c r="S212" s="93">
        <v>298178.15999999997</v>
      </c>
      <c r="T212" s="5"/>
      <c r="U212" s="93">
        <f t="shared" ca="1" si="173"/>
        <v>2767098.1300000004</v>
      </c>
      <c r="W212" s="93">
        <f t="shared" si="175"/>
        <v>4286986.74</v>
      </c>
    </row>
    <row r="213" spans="2:23" ht="15.95" customHeight="1">
      <c r="B213" s="89" t="s">
        <v>11</v>
      </c>
      <c r="C213" s="89"/>
      <c r="D213" s="89"/>
      <c r="E213" s="89"/>
      <c r="H213" s="93">
        <v>65827.44</v>
      </c>
      <c r="I213" s="93">
        <v>55871.58</v>
      </c>
      <c r="J213" s="93">
        <v>52653.06</v>
      </c>
      <c r="K213" s="93">
        <v>48692.14</v>
      </c>
      <c r="L213" s="93">
        <v>48535.42</v>
      </c>
      <c r="M213" s="93">
        <v>47157.399999999994</v>
      </c>
      <c r="N213" s="93">
        <v>54171.42</v>
      </c>
      <c r="O213" s="93">
        <v>21540.84</v>
      </c>
      <c r="P213" s="93">
        <v>0</v>
      </c>
      <c r="Q213" s="93">
        <v>0</v>
      </c>
      <c r="R213" s="93">
        <v>0</v>
      </c>
      <c r="S213" s="93">
        <v>0</v>
      </c>
      <c r="T213" s="5"/>
      <c r="U213" s="93">
        <f t="shared" ca="1" si="173"/>
        <v>394449.30000000005</v>
      </c>
      <c r="W213" s="93">
        <f t="shared" si="175"/>
        <v>394449.30000000005</v>
      </c>
    </row>
    <row r="214" spans="2:23" ht="15.95" customHeight="1">
      <c r="B214" s="89" t="s">
        <v>9</v>
      </c>
      <c r="C214" s="89"/>
      <c r="D214" s="89"/>
      <c r="E214" s="89"/>
      <c r="H214" s="93">
        <v>18896.45</v>
      </c>
      <c r="I214" s="93">
        <v>20594.080000000002</v>
      </c>
      <c r="J214" s="93">
        <v>20899.900000000001</v>
      </c>
      <c r="K214" s="93">
        <v>18180.32</v>
      </c>
      <c r="L214" s="93">
        <v>17735.439999999999</v>
      </c>
      <c r="M214" s="93">
        <v>18122.68</v>
      </c>
      <c r="N214" s="93">
        <v>22367.98</v>
      </c>
      <c r="O214" s="93">
        <v>36203.949999999997</v>
      </c>
      <c r="P214" s="93">
        <v>50773.93</v>
      </c>
      <c r="Q214" s="93">
        <v>55176.4</v>
      </c>
      <c r="R214" s="93">
        <v>47306.53</v>
      </c>
      <c r="S214" s="93">
        <v>40456.14</v>
      </c>
      <c r="T214" s="5"/>
      <c r="U214" s="93">
        <f t="shared" ca="1" si="173"/>
        <v>173000.8</v>
      </c>
      <c r="W214" s="93">
        <f t="shared" si="175"/>
        <v>366713.80000000005</v>
      </c>
    </row>
    <row r="215" spans="2:23" ht="15.95" customHeight="1">
      <c r="B215" s="87" t="s">
        <v>121</v>
      </c>
      <c r="C215" s="87"/>
      <c r="D215" s="87"/>
      <c r="E215" s="87"/>
      <c r="H215" s="91">
        <v>-671833.72</v>
      </c>
      <c r="I215" s="91">
        <v>-730756.2300000001</v>
      </c>
      <c r="J215" s="91">
        <v>-624337.5</v>
      </c>
      <c r="K215" s="91">
        <v>-691311.83</v>
      </c>
      <c r="L215" s="91">
        <v>-749179.3600000001</v>
      </c>
      <c r="M215" s="91">
        <v>-830916.13</v>
      </c>
      <c r="N215" s="91">
        <v>-624328.74000000011</v>
      </c>
      <c r="O215" s="91">
        <v>-705993.05</v>
      </c>
      <c r="P215" s="91">
        <v>-674476.51</v>
      </c>
      <c r="Q215" s="91">
        <v>-670961.16</v>
      </c>
      <c r="R215" s="91">
        <v>-623102.92000000004</v>
      </c>
      <c r="S215" s="91">
        <v>-658617.34000000008</v>
      </c>
      <c r="T215" s="5"/>
      <c r="U215" s="91">
        <f t="shared" ca="1" si="173"/>
        <v>-5628656.5600000005</v>
      </c>
      <c r="W215" s="91">
        <f t="shared" si="175"/>
        <v>-8255814.4900000002</v>
      </c>
    </row>
    <row r="216" spans="2:23" ht="15.95" customHeight="1">
      <c r="B216" s="90" t="s">
        <v>122</v>
      </c>
      <c r="C216" s="90"/>
      <c r="D216" s="90"/>
      <c r="E216" s="90"/>
      <c r="H216" s="94">
        <v>8012753.600470583</v>
      </c>
      <c r="I216" s="94">
        <v>7032603.0763776889</v>
      </c>
      <c r="J216" s="94">
        <v>5779921.3653748902</v>
      </c>
      <c r="K216" s="94">
        <v>6511180.5995439207</v>
      </c>
      <c r="L216" s="94">
        <v>5775429.8031707881</v>
      </c>
      <c r="M216" s="94">
        <v>5231157.1482934961</v>
      </c>
      <c r="N216" s="94">
        <v>6606023.3511598995</v>
      </c>
      <c r="O216" s="94">
        <v>6071138.9023594959</v>
      </c>
      <c r="P216" s="94">
        <v>7071397.4598183744</v>
      </c>
      <c r="Q216" s="94">
        <v>8136456.2277453803</v>
      </c>
      <c r="R216" s="94">
        <v>7526142.1559458068</v>
      </c>
      <c r="S216" s="94">
        <v>6556141.9951323057</v>
      </c>
      <c r="T216" s="5"/>
      <c r="U216" s="94">
        <f t="shared" ca="1" si="173"/>
        <v>51020207.846750766</v>
      </c>
      <c r="W216" s="94">
        <f t="shared" si="175"/>
        <v>80310345.685392648</v>
      </c>
    </row>
    <row r="217" spans="2:23" ht="15.95" customHeight="1">
      <c r="B217" s="87" t="s">
        <v>7</v>
      </c>
      <c r="C217" s="87"/>
      <c r="D217" s="87"/>
      <c r="E217" s="87"/>
      <c r="H217" s="91">
        <v>0</v>
      </c>
      <c r="I217" s="91">
        <v>0</v>
      </c>
      <c r="J217" s="91">
        <v>0</v>
      </c>
      <c r="K217" s="91">
        <v>0</v>
      </c>
      <c r="L217" s="91">
        <v>0</v>
      </c>
      <c r="M217" s="91">
        <v>0</v>
      </c>
      <c r="N217" s="91">
        <v>0</v>
      </c>
      <c r="O217" s="91">
        <v>0</v>
      </c>
      <c r="P217" s="91">
        <v>0</v>
      </c>
      <c r="Q217" s="91">
        <v>0</v>
      </c>
      <c r="R217" s="91">
        <v>51907.26</v>
      </c>
      <c r="S217" s="91">
        <v>100869.5</v>
      </c>
      <c r="T217" s="5"/>
      <c r="U217" s="91">
        <f t="shared" ca="1" si="173"/>
        <v>0</v>
      </c>
      <c r="W217" s="91">
        <f t="shared" si="175"/>
        <v>152776.76</v>
      </c>
    </row>
    <row r="218" spans="2:23" ht="15.95" customHeight="1">
      <c r="B218" s="89" t="s">
        <v>118</v>
      </c>
      <c r="C218" s="89"/>
      <c r="D218" s="89"/>
      <c r="E218" s="89"/>
      <c r="H218" s="93">
        <v>0</v>
      </c>
      <c r="I218" s="93">
        <v>0</v>
      </c>
      <c r="J218" s="93">
        <v>0</v>
      </c>
      <c r="K218" s="93">
        <v>0</v>
      </c>
      <c r="L218" s="93">
        <v>0</v>
      </c>
      <c r="M218" s="93">
        <v>0</v>
      </c>
      <c r="N218" s="93">
        <v>0</v>
      </c>
      <c r="O218" s="93">
        <v>0</v>
      </c>
      <c r="P218" s="93">
        <v>0</v>
      </c>
      <c r="Q218" s="93">
        <v>0</v>
      </c>
      <c r="R218" s="93">
        <v>0</v>
      </c>
      <c r="S218" s="93">
        <v>0</v>
      </c>
      <c r="T218" s="5"/>
      <c r="U218" s="93">
        <f t="shared" ca="1" si="173"/>
        <v>0</v>
      </c>
      <c r="W218" s="93">
        <f t="shared" si="175"/>
        <v>0</v>
      </c>
    </row>
    <row r="219" spans="2:23" ht="15.95" customHeight="1">
      <c r="B219" s="89" t="s">
        <v>123</v>
      </c>
      <c r="C219" s="89"/>
      <c r="D219" s="89"/>
      <c r="E219" s="89"/>
      <c r="H219" s="92">
        <v>0</v>
      </c>
      <c r="I219" s="92">
        <v>0</v>
      </c>
      <c r="J219" s="92">
        <v>0</v>
      </c>
      <c r="K219" s="92">
        <v>0</v>
      </c>
      <c r="L219" s="92">
        <v>0</v>
      </c>
      <c r="M219" s="92">
        <v>0</v>
      </c>
      <c r="N219" s="92">
        <v>0</v>
      </c>
      <c r="O219" s="92">
        <v>0</v>
      </c>
      <c r="P219" s="92">
        <v>0</v>
      </c>
      <c r="Q219" s="92">
        <v>0</v>
      </c>
      <c r="R219" s="92">
        <v>51907.26</v>
      </c>
      <c r="S219" s="92">
        <v>100869.5</v>
      </c>
      <c r="T219" s="5"/>
      <c r="U219" s="92">
        <f t="shared" ca="1" si="173"/>
        <v>0</v>
      </c>
      <c r="W219" s="92">
        <f t="shared" si="175"/>
        <v>152776.76</v>
      </c>
    </row>
    <row r="220" spans="2:23" ht="15.95" customHeight="1">
      <c r="B220" s="89" t="s">
        <v>124</v>
      </c>
      <c r="C220" s="89"/>
      <c r="D220" s="89"/>
      <c r="E220" s="89"/>
      <c r="H220" s="93">
        <v>0</v>
      </c>
      <c r="I220" s="93">
        <v>0</v>
      </c>
      <c r="J220" s="93">
        <v>0</v>
      </c>
      <c r="K220" s="93">
        <v>0</v>
      </c>
      <c r="L220" s="93">
        <v>0</v>
      </c>
      <c r="M220" s="93">
        <v>0</v>
      </c>
      <c r="N220" s="93">
        <v>0</v>
      </c>
      <c r="O220" s="93">
        <v>0</v>
      </c>
      <c r="P220" s="93">
        <v>0</v>
      </c>
      <c r="Q220" s="93">
        <v>0</v>
      </c>
      <c r="R220" s="93">
        <v>0</v>
      </c>
      <c r="S220" s="93">
        <v>0</v>
      </c>
      <c r="T220" s="5"/>
      <c r="U220" s="93">
        <f t="shared" ca="1" si="173"/>
        <v>0</v>
      </c>
      <c r="W220" s="93">
        <f t="shared" si="175"/>
        <v>0</v>
      </c>
    </row>
    <row r="221" spans="2:23" ht="15.95" customHeight="1">
      <c r="B221" s="89" t="s">
        <v>125</v>
      </c>
      <c r="C221" s="89"/>
      <c r="D221" s="89"/>
      <c r="E221" s="89"/>
      <c r="H221" s="93">
        <v>0</v>
      </c>
      <c r="I221" s="93">
        <v>0</v>
      </c>
      <c r="J221" s="93">
        <v>0</v>
      </c>
      <c r="K221" s="93">
        <v>0</v>
      </c>
      <c r="L221" s="93">
        <v>0</v>
      </c>
      <c r="M221" s="93">
        <v>0</v>
      </c>
      <c r="N221" s="93">
        <v>0</v>
      </c>
      <c r="O221" s="93">
        <v>0</v>
      </c>
      <c r="P221" s="93">
        <v>0</v>
      </c>
      <c r="Q221" s="93">
        <v>0</v>
      </c>
      <c r="R221" s="93">
        <v>0</v>
      </c>
      <c r="S221" s="93">
        <v>0</v>
      </c>
      <c r="T221" s="5"/>
      <c r="U221" s="93">
        <f t="shared" ca="1" si="173"/>
        <v>0</v>
      </c>
      <c r="W221" s="93">
        <f t="shared" si="175"/>
        <v>0</v>
      </c>
    </row>
    <row r="222" spans="2:23" ht="15.95" customHeight="1">
      <c r="B222" s="90" t="s">
        <v>126</v>
      </c>
      <c r="C222" s="90"/>
      <c r="D222" s="90"/>
      <c r="E222" s="90"/>
      <c r="H222" s="94">
        <v>8012753.600470583</v>
      </c>
      <c r="I222" s="94">
        <v>7032603.0763776889</v>
      </c>
      <c r="J222" s="94">
        <v>5779921.3653748902</v>
      </c>
      <c r="K222" s="94">
        <v>6511180.5995439207</v>
      </c>
      <c r="L222" s="94">
        <v>5775429.8031707881</v>
      </c>
      <c r="M222" s="94">
        <v>5231157.1482934961</v>
      </c>
      <c r="N222" s="94">
        <v>6606023.3511598995</v>
      </c>
      <c r="O222" s="94">
        <v>6071138.9023594959</v>
      </c>
      <c r="P222" s="94">
        <v>7071397.4598183744</v>
      </c>
      <c r="Q222" s="94">
        <v>8136456.2277453803</v>
      </c>
      <c r="R222" s="94">
        <v>7578049.4159458065</v>
      </c>
      <c r="S222" s="94">
        <v>6657011.4951323057</v>
      </c>
      <c r="T222" s="5"/>
      <c r="U222" s="94">
        <f t="shared" ca="1" si="173"/>
        <v>51020207.846750766</v>
      </c>
      <c r="W222" s="94">
        <f t="shared" si="175"/>
        <v>80463122.445392653</v>
      </c>
    </row>
    <row r="223" spans="2:23" ht="15.95" customHeight="1">
      <c r="B223" s="87" t="s">
        <v>88</v>
      </c>
      <c r="C223" s="87"/>
      <c r="D223" s="87"/>
      <c r="E223" s="87"/>
      <c r="H223" s="91">
        <v>6449904</v>
      </c>
      <c r="I223" s="91">
        <v>6449904</v>
      </c>
      <c r="J223" s="91">
        <v>6449904</v>
      </c>
      <c r="K223" s="91">
        <v>6449904</v>
      </c>
      <c r="L223" s="91">
        <v>6449904</v>
      </c>
      <c r="M223" s="91">
        <v>6449904</v>
      </c>
      <c r="N223" s="91">
        <v>6181157.9999999991</v>
      </c>
      <c r="O223" s="91">
        <v>6181157.9999999991</v>
      </c>
      <c r="P223" s="91">
        <v>6181157.9999999991</v>
      </c>
      <c r="Q223" s="91">
        <v>6181157.9999999991</v>
      </c>
      <c r="R223" s="91">
        <v>7256142.0000000009</v>
      </c>
      <c r="S223" s="91">
        <v>8169878.4000000004</v>
      </c>
      <c r="T223" s="5"/>
      <c r="U223" s="91">
        <f t="shared" ca="1" si="173"/>
        <v>51061740</v>
      </c>
      <c r="W223" s="91">
        <f t="shared" si="175"/>
        <v>78850076.400000006</v>
      </c>
    </row>
    <row r="224" spans="2:23" s="228" customFormat="1" ht="15.95" customHeight="1">
      <c r="B224" s="224" t="s">
        <v>17</v>
      </c>
      <c r="C224" s="225"/>
      <c r="D224" s="225"/>
      <c r="E224" s="225"/>
      <c r="F224" s="226"/>
      <c r="G224" s="226"/>
      <c r="H224" s="227">
        <v>0.14907670439746082</v>
      </c>
      <c r="I224" s="227">
        <v>0.13084107428575681</v>
      </c>
      <c r="J224" s="227">
        <v>0.10753502117240814</v>
      </c>
      <c r="K224" s="227">
        <v>0.12114004654953003</v>
      </c>
      <c r="L224" s="227">
        <v>0.10745145602167101</v>
      </c>
      <c r="M224" s="227">
        <v>9.7325302330081201E-2</v>
      </c>
      <c r="N224" s="227">
        <v>0.12290458927760786</v>
      </c>
      <c r="O224" s="227">
        <v>0.11295310255780552</v>
      </c>
      <c r="P224" s="227">
        <v>0.13156284093530696</v>
      </c>
      <c r="Q224" s="227">
        <v>0.15137818279409515</v>
      </c>
      <c r="R224" s="227">
        <v>0.14098906441055736</v>
      </c>
      <c r="S224" s="227">
        <v>0.12385322007224801</v>
      </c>
      <c r="U224" s="227">
        <f ca="1">AVERAGE(OFFSET(A224,0,7,,MONTH(MAX($H$7:$S$7))))</f>
        <v>0.11865341207404019</v>
      </c>
      <c r="V224" s="226"/>
      <c r="W224" s="227">
        <f>AVERAGE(H224:S224)</f>
        <v>0.12475088373371075</v>
      </c>
    </row>
    <row r="225" spans="2:23" s="228" customFormat="1" ht="15.95" customHeight="1">
      <c r="B225" s="224" t="s">
        <v>18</v>
      </c>
      <c r="C225" s="225"/>
      <c r="D225" s="225"/>
      <c r="E225" s="225"/>
      <c r="F225" s="226"/>
      <c r="G225" s="226"/>
      <c r="H225" s="227">
        <v>0.12</v>
      </c>
      <c r="I225" s="227">
        <v>0.12</v>
      </c>
      <c r="J225" s="227">
        <v>0.12</v>
      </c>
      <c r="K225" s="227">
        <v>0.12</v>
      </c>
      <c r="L225" s="227">
        <v>0.12</v>
      </c>
      <c r="M225" s="227">
        <v>0.12</v>
      </c>
      <c r="N225" s="227">
        <v>0.11499999999999999</v>
      </c>
      <c r="O225" s="227">
        <v>0.11499999999999999</v>
      </c>
      <c r="P225" s="227">
        <v>0.11499999999999999</v>
      </c>
      <c r="Q225" s="227">
        <v>0.11499999999999999</v>
      </c>
      <c r="R225" s="227">
        <v>0.13500000000000001</v>
      </c>
      <c r="S225" s="227">
        <v>0.152</v>
      </c>
      <c r="U225" s="227">
        <f ca="1">AVERAGE(OFFSET(A225,0,7,,MONTH(MAX($H$7:$S$7))))</f>
        <v>0.11874999999999999</v>
      </c>
      <c r="V225" s="226"/>
      <c r="W225" s="227">
        <f>AVERAGE(H225:S225)</f>
        <v>0.12224999999999998</v>
      </c>
    </row>
    <row r="226" spans="2:23" ht="17.45" customHeight="1">
      <c r="H226" s="13"/>
      <c r="I226" s="13"/>
      <c r="J226" s="13"/>
      <c r="K226" s="13"/>
      <c r="L226" s="13"/>
      <c r="M226" s="13"/>
      <c r="T226" s="5"/>
    </row>
    <row r="227" spans="2:23" ht="24.95" customHeight="1">
      <c r="B227" s="29" t="s">
        <v>110</v>
      </c>
      <c r="C227" s="26"/>
      <c r="D227" s="26"/>
      <c r="E227" s="26"/>
      <c r="F227" s="27"/>
      <c r="G227" s="27"/>
      <c r="H227" s="30">
        <v>42736</v>
      </c>
      <c r="I227" s="30">
        <f t="shared" ref="I227:S227" si="176">EDATE(H227,1)</f>
        <v>42767</v>
      </c>
      <c r="J227" s="30">
        <f t="shared" si="176"/>
        <v>42795</v>
      </c>
      <c r="K227" s="30">
        <f t="shared" si="176"/>
        <v>42826</v>
      </c>
      <c r="L227" s="30">
        <f t="shared" si="176"/>
        <v>42856</v>
      </c>
      <c r="M227" s="30">
        <f t="shared" si="176"/>
        <v>42887</v>
      </c>
      <c r="N227" s="30">
        <f t="shared" si="176"/>
        <v>42917</v>
      </c>
      <c r="O227" s="30">
        <f t="shared" si="176"/>
        <v>42948</v>
      </c>
      <c r="P227" s="30">
        <f t="shared" si="176"/>
        <v>42979</v>
      </c>
      <c r="Q227" s="30">
        <f t="shared" si="176"/>
        <v>43009</v>
      </c>
      <c r="R227" s="30">
        <f t="shared" si="176"/>
        <v>43040</v>
      </c>
      <c r="S227" s="30">
        <f t="shared" si="176"/>
        <v>43070</v>
      </c>
      <c r="T227" s="27"/>
      <c r="U227" s="28" t="str">
        <f>"Jan/"&amp;PROPER(TEXT(MAX($H$7:$S$7),"mmm"))&amp;"-"&amp;RIGHT(W227,2)</f>
        <v>Jan/Ago-17</v>
      </c>
      <c r="V227" s="27"/>
      <c r="W227" s="31">
        <v>2017</v>
      </c>
    </row>
    <row r="228" spans="2:23" ht="5.0999999999999996" customHeight="1">
      <c r="B228" s="3"/>
      <c r="C228" s="7"/>
      <c r="D228" s="7"/>
      <c r="E228" s="7"/>
      <c r="H228" s="8"/>
      <c r="I228" s="8"/>
      <c r="J228" s="8"/>
      <c r="K228" s="8"/>
      <c r="L228" s="8"/>
      <c r="M228" s="8"/>
      <c r="N228" s="8"/>
      <c r="O228" s="8"/>
      <c r="P228" s="8"/>
      <c r="Q228" s="8"/>
      <c r="R228" s="8"/>
      <c r="S228" s="8"/>
      <c r="U228" s="8"/>
      <c r="W228" s="8"/>
    </row>
    <row r="229" spans="2:23" ht="5.0999999999999996" customHeight="1">
      <c r="B229" s="3"/>
      <c r="C229" s="7"/>
      <c r="D229" s="7"/>
      <c r="E229" s="7"/>
      <c r="H229" s="8"/>
      <c r="I229" s="8"/>
      <c r="J229" s="8"/>
      <c r="K229" s="8"/>
      <c r="L229" s="8"/>
      <c r="M229" s="8"/>
      <c r="N229" s="8"/>
      <c r="O229" s="8"/>
      <c r="P229" s="8"/>
      <c r="Q229" s="8"/>
      <c r="R229" s="8"/>
      <c r="S229" s="8"/>
      <c r="U229" s="8"/>
      <c r="W229" s="8"/>
    </row>
    <row r="230" spans="2:23" ht="15.95" customHeight="1">
      <c r="B230" s="48" t="s">
        <v>5</v>
      </c>
      <c r="C230" s="49"/>
      <c r="D230" s="49"/>
      <c r="E230" s="49"/>
      <c r="F230" s="42"/>
      <c r="G230" s="42"/>
      <c r="H230" s="50">
        <f t="shared" ref="H230:S230" si="177">SUM(H231:H233)</f>
        <v>7776888.1900000004</v>
      </c>
      <c r="I230" s="50">
        <f t="shared" si="177"/>
        <v>6862969.3499999987</v>
      </c>
      <c r="J230" s="50">
        <f t="shared" si="177"/>
        <v>6956040.7811355172</v>
      </c>
      <c r="K230" s="50">
        <f t="shared" si="177"/>
        <v>5806607.9256960005</v>
      </c>
      <c r="L230" s="50">
        <f t="shared" si="177"/>
        <v>7667960.7613000013</v>
      </c>
      <c r="M230" s="50">
        <f t="shared" si="177"/>
        <v>7485508.1399999997</v>
      </c>
      <c r="N230" s="50">
        <f t="shared" si="177"/>
        <v>7177145.4348453991</v>
      </c>
      <c r="O230" s="50">
        <f t="shared" si="177"/>
        <v>6765608.6200000001</v>
      </c>
      <c r="P230" s="50">
        <f t="shared" si="177"/>
        <v>7287883.1900000004</v>
      </c>
      <c r="Q230" s="50">
        <f t="shared" si="177"/>
        <v>6554436.4697574396</v>
      </c>
      <c r="R230" s="50">
        <f t="shared" si="177"/>
        <v>6892388.9559999993</v>
      </c>
      <c r="S230" s="50">
        <f t="shared" si="177"/>
        <v>7169774.0022439994</v>
      </c>
      <c r="T230" s="44"/>
      <c r="U230" s="50">
        <f ca="1">SUM(OFFSET(A230,0,7,,MONTH(MAX($H$7:$S$7))))</f>
        <v>56498729.20297692</v>
      </c>
      <c r="V230" s="42"/>
      <c r="W230" s="50">
        <f>SUM(H230:S230)</f>
        <v>84403211.820978358</v>
      </c>
    </row>
    <row r="231" spans="2:23" ht="15.95" customHeight="1">
      <c r="B231" s="45" t="s">
        <v>6</v>
      </c>
      <c r="C231" s="46"/>
      <c r="D231" s="46"/>
      <c r="E231" s="46"/>
      <c r="F231" s="42"/>
      <c r="G231" s="42"/>
      <c r="H231" s="53">
        <v>6955787.1900000004</v>
      </c>
      <c r="I231" s="53">
        <v>6862969.3499999987</v>
      </c>
      <c r="J231" s="53">
        <v>5303889.441135521</v>
      </c>
      <c r="K231" s="53">
        <v>5806607.9256960005</v>
      </c>
      <c r="L231" s="53">
        <v>7667960.7613000013</v>
      </c>
      <c r="M231" s="53">
        <v>7485508.1399999997</v>
      </c>
      <c r="N231" s="53">
        <v>7177145.4348453991</v>
      </c>
      <c r="O231" s="53">
        <v>6765608.6200000001</v>
      </c>
      <c r="P231" s="53">
        <v>7287883.1900000004</v>
      </c>
      <c r="Q231" s="53">
        <v>6554436.4697574396</v>
      </c>
      <c r="R231" s="53">
        <v>6892388.9559999993</v>
      </c>
      <c r="S231" s="53">
        <v>7169774.0022439994</v>
      </c>
      <c r="T231" s="44"/>
      <c r="U231" s="53">
        <f t="shared" ref="U231:U241" ca="1" si="178">SUM(OFFSET(A231,0,7,,MONTH(MAX($H$7:$S$7))))</f>
        <v>54025476.862976916</v>
      </c>
      <c r="V231" s="42"/>
      <c r="W231" s="53">
        <f>SUM(H231:S231)</f>
        <v>81929959.480978355</v>
      </c>
    </row>
    <row r="232" spans="2:23" ht="15.95" customHeight="1">
      <c r="B232" s="45" t="s">
        <v>111</v>
      </c>
      <c r="C232" s="46"/>
      <c r="D232" s="46"/>
      <c r="E232" s="46"/>
      <c r="F232" s="42"/>
      <c r="G232" s="42"/>
      <c r="H232" s="53">
        <v>821101</v>
      </c>
      <c r="I232" s="53">
        <v>0</v>
      </c>
      <c r="J232" s="53">
        <v>1652151.3399999959</v>
      </c>
      <c r="K232" s="53"/>
      <c r="L232" s="53"/>
      <c r="M232" s="53"/>
      <c r="N232" s="53"/>
      <c r="O232" s="53"/>
      <c r="P232" s="53"/>
      <c r="Q232" s="53"/>
      <c r="R232" s="53"/>
      <c r="S232" s="53"/>
      <c r="T232" s="44"/>
      <c r="U232" s="53">
        <f t="shared" ca="1" si="178"/>
        <v>2473252.3399999961</v>
      </c>
      <c r="V232" s="42"/>
      <c r="W232" s="53"/>
    </row>
    <row r="233" spans="2:23" ht="15.95" customHeight="1">
      <c r="B233" s="45" t="s">
        <v>7</v>
      </c>
      <c r="C233" s="46"/>
      <c r="D233" s="46"/>
      <c r="E233" s="46"/>
      <c r="F233" s="42"/>
      <c r="G233" s="42"/>
      <c r="H233" s="53"/>
      <c r="I233" s="53"/>
      <c r="J233" s="53"/>
      <c r="K233" s="53"/>
      <c r="L233" s="53"/>
      <c r="M233" s="53"/>
      <c r="N233" s="53"/>
      <c r="O233" s="53"/>
      <c r="P233" s="53"/>
      <c r="Q233" s="53"/>
      <c r="R233" s="53"/>
      <c r="S233" s="53"/>
      <c r="T233" s="44"/>
      <c r="U233" s="53">
        <f t="shared" ca="1" si="178"/>
        <v>0</v>
      </c>
      <c r="V233" s="42"/>
      <c r="W233" s="53">
        <f t="shared" ref="W233:W241" si="179">SUM(H233:S233)</f>
        <v>0</v>
      </c>
    </row>
    <row r="234" spans="2:23" ht="15.95" customHeight="1">
      <c r="B234" s="41" t="s">
        <v>8</v>
      </c>
      <c r="C234" s="51"/>
      <c r="D234" s="51"/>
      <c r="E234" s="51"/>
      <c r="H234" s="52">
        <f t="shared" ref="H234:S234" si="180">SUM(H235:H237)</f>
        <v>510095.02000000124</v>
      </c>
      <c r="I234" s="52">
        <f t="shared" si="180"/>
        <v>392641.58999999997</v>
      </c>
      <c r="J234" s="52">
        <f t="shared" si="180"/>
        <v>821630.51497329993</v>
      </c>
      <c r="K234" s="52">
        <f t="shared" si="180"/>
        <v>399284.15</v>
      </c>
      <c r="L234" s="52">
        <f t="shared" si="180"/>
        <v>569722.78</v>
      </c>
      <c r="M234" s="52">
        <f t="shared" si="180"/>
        <v>434253.26</v>
      </c>
      <c r="N234" s="52">
        <f t="shared" si="180"/>
        <v>365528.51593174989</v>
      </c>
      <c r="O234" s="52">
        <f t="shared" si="180"/>
        <v>1758323.76</v>
      </c>
      <c r="P234" s="52">
        <f t="shared" si="180"/>
        <v>404297.22</v>
      </c>
      <c r="Q234" s="52">
        <f t="shared" si="180"/>
        <v>416333.38</v>
      </c>
      <c r="R234" s="52">
        <f t="shared" si="180"/>
        <v>401173.12</v>
      </c>
      <c r="S234" s="52">
        <f t="shared" si="180"/>
        <v>397762.18</v>
      </c>
      <c r="T234" s="10"/>
      <c r="U234" s="52">
        <f t="shared" ca="1" si="178"/>
        <v>5251479.5909050507</v>
      </c>
      <c r="W234" s="52">
        <f t="shared" si="179"/>
        <v>6871045.4909050502</v>
      </c>
    </row>
    <row r="235" spans="2:23" ht="15.95" customHeight="1">
      <c r="B235" s="45" t="s">
        <v>9</v>
      </c>
      <c r="C235" s="46"/>
      <c r="D235" s="46"/>
      <c r="E235" s="46"/>
      <c r="F235" s="42"/>
      <c r="G235" s="42"/>
      <c r="H235" s="53">
        <v>63813.610000001267</v>
      </c>
      <c r="I235" s="53">
        <v>73550.350000000006</v>
      </c>
      <c r="J235" s="53">
        <v>70709.149999999994</v>
      </c>
      <c r="K235" s="53">
        <v>35824.620000000003</v>
      </c>
      <c r="L235" s="53">
        <v>42696.14</v>
      </c>
      <c r="M235" s="53">
        <v>52389.25</v>
      </c>
      <c r="N235" s="53">
        <v>43942.96</v>
      </c>
      <c r="O235" s="53">
        <v>99173.14</v>
      </c>
      <c r="P235" s="53">
        <v>49501.02</v>
      </c>
      <c r="Q235" s="53">
        <v>24439.98</v>
      </c>
      <c r="R235" s="53">
        <v>15754.31</v>
      </c>
      <c r="S235" s="53">
        <v>18851.87</v>
      </c>
      <c r="T235" s="44"/>
      <c r="U235" s="53">
        <f t="shared" ca="1" si="178"/>
        <v>482099.22000000131</v>
      </c>
      <c r="V235" s="42"/>
      <c r="W235" s="53">
        <f t="shared" si="179"/>
        <v>590646.4000000013</v>
      </c>
    </row>
    <row r="236" spans="2:23" ht="15.95" customHeight="1">
      <c r="B236" s="45" t="s">
        <v>112</v>
      </c>
      <c r="C236" s="46"/>
      <c r="D236" s="46"/>
      <c r="E236" s="46"/>
      <c r="F236" s="42"/>
      <c r="G236" s="42"/>
      <c r="H236" s="53">
        <v>446281.41</v>
      </c>
      <c r="I236" s="53">
        <v>110773.90000000001</v>
      </c>
      <c r="J236" s="53">
        <v>750921.3649732999</v>
      </c>
      <c r="K236" s="53">
        <v>331307.45</v>
      </c>
      <c r="L236" s="53">
        <v>408481.09</v>
      </c>
      <c r="M236" s="53">
        <v>381864.01</v>
      </c>
      <c r="N236" s="53">
        <v>321585.55593174987</v>
      </c>
      <c r="O236" s="53">
        <v>319668.62</v>
      </c>
      <c r="P236" s="53">
        <v>318242.21999999997</v>
      </c>
      <c r="Q236" s="53">
        <v>318580.84000000003</v>
      </c>
      <c r="R236" s="53">
        <v>318904.25</v>
      </c>
      <c r="S236" s="53">
        <v>319690.43</v>
      </c>
      <c r="T236" s="44"/>
      <c r="U236" s="53">
        <f t="shared" ca="1" si="178"/>
        <v>3070883.4009050494</v>
      </c>
      <c r="V236" s="42"/>
      <c r="W236" s="53">
        <f t="shared" si="179"/>
        <v>4346301.1409050487</v>
      </c>
    </row>
    <row r="237" spans="2:23" ht="15.95" customHeight="1">
      <c r="B237" s="45" t="s">
        <v>11</v>
      </c>
      <c r="C237" s="46"/>
      <c r="D237" s="46"/>
      <c r="E237" s="46"/>
      <c r="F237" s="42"/>
      <c r="G237" s="42"/>
      <c r="H237" s="43">
        <v>0</v>
      </c>
      <c r="I237" s="43">
        <v>208317.34</v>
      </c>
      <c r="J237" s="43">
        <v>0</v>
      </c>
      <c r="K237" s="43">
        <v>32152.080000000002</v>
      </c>
      <c r="L237" s="43">
        <v>118545.55</v>
      </c>
      <c r="M237" s="43">
        <v>0</v>
      </c>
      <c r="N237" s="43"/>
      <c r="O237" s="43">
        <v>1339482</v>
      </c>
      <c r="P237" s="43">
        <v>36553.980000000003</v>
      </c>
      <c r="Q237" s="43">
        <v>73312.56</v>
      </c>
      <c r="R237" s="43">
        <v>66514.559999999998</v>
      </c>
      <c r="S237" s="43">
        <v>59219.88</v>
      </c>
      <c r="T237" s="44"/>
      <c r="U237" s="43">
        <f t="shared" ca="1" si="178"/>
        <v>1698496.97</v>
      </c>
      <c r="V237" s="42"/>
      <c r="W237" s="43">
        <f>SUM(H237:S237)</f>
        <v>1934097.95</v>
      </c>
    </row>
    <row r="238" spans="2:23" ht="15.95" customHeight="1">
      <c r="B238" s="54" t="s">
        <v>12</v>
      </c>
      <c r="C238" s="55"/>
      <c r="D238" s="55"/>
      <c r="E238" s="55"/>
      <c r="H238" s="56">
        <f t="shared" ref="H238:R238" si="181">H230+H234</f>
        <v>8286983.2100000018</v>
      </c>
      <c r="I238" s="56">
        <f t="shared" si="181"/>
        <v>7255610.9399999985</v>
      </c>
      <c r="J238" s="56">
        <f t="shared" si="181"/>
        <v>7777671.2961088168</v>
      </c>
      <c r="K238" s="56">
        <f t="shared" si="181"/>
        <v>6205892.0756960008</v>
      </c>
      <c r="L238" s="56">
        <f t="shared" si="181"/>
        <v>8237683.5413000016</v>
      </c>
      <c r="M238" s="56">
        <f t="shared" si="181"/>
        <v>7919761.3999999994</v>
      </c>
      <c r="N238" s="56">
        <f t="shared" si="181"/>
        <v>7542673.9507771488</v>
      </c>
      <c r="O238" s="56">
        <f t="shared" si="181"/>
        <v>8523932.3800000008</v>
      </c>
      <c r="P238" s="56">
        <f t="shared" si="181"/>
        <v>7692180.4100000001</v>
      </c>
      <c r="Q238" s="56">
        <f t="shared" si="181"/>
        <v>6970769.8497574395</v>
      </c>
      <c r="R238" s="56">
        <f t="shared" si="181"/>
        <v>7293562.0759999994</v>
      </c>
      <c r="S238" s="56">
        <f>S230+S234</f>
        <v>7567536.1822439991</v>
      </c>
      <c r="T238" s="10"/>
      <c r="U238" s="56">
        <f t="shared" ca="1" si="178"/>
        <v>61750208.793881968</v>
      </c>
      <c r="W238" s="56">
        <f t="shared" si="179"/>
        <v>91274257.311883405</v>
      </c>
    </row>
    <row r="239" spans="2:23" ht="15.95" customHeight="1">
      <c r="B239" s="39" t="s">
        <v>13</v>
      </c>
      <c r="C239" s="38"/>
      <c r="D239" s="38"/>
      <c r="E239" s="38"/>
      <c r="H239" s="40">
        <v>-1509817.9100000001</v>
      </c>
      <c r="I239" s="40">
        <v>-1488612.75</v>
      </c>
      <c r="J239" s="40">
        <v>-1296538.75</v>
      </c>
      <c r="K239" s="40">
        <v>-1747409.24</v>
      </c>
      <c r="L239" s="40">
        <v>-1284225.76</v>
      </c>
      <c r="M239" s="40">
        <v>-1585469.85</v>
      </c>
      <c r="N239" s="40">
        <v>-1505047.7400000002</v>
      </c>
      <c r="O239" s="40">
        <v>-1467690.65</v>
      </c>
      <c r="P239" s="40">
        <v>-1641993.2400000002</v>
      </c>
      <c r="Q239" s="40">
        <v>-1574833.4600000002</v>
      </c>
      <c r="R239" s="40">
        <v>-1727134.8399999996</v>
      </c>
      <c r="S239" s="40">
        <v>-930623.44</v>
      </c>
      <c r="T239" s="10"/>
      <c r="U239" s="40">
        <f t="shared" ca="1" si="178"/>
        <v>-11884812.65</v>
      </c>
      <c r="W239" s="40">
        <f t="shared" si="179"/>
        <v>-17759397.630000003</v>
      </c>
    </row>
    <row r="240" spans="2:23" ht="15.95" customHeight="1">
      <c r="B240" s="59" t="s">
        <v>14</v>
      </c>
      <c r="C240" s="60"/>
      <c r="D240" s="60"/>
      <c r="E240" s="60"/>
      <c r="H240" s="58">
        <f t="shared" ref="H240:S240" si="182">H238+H239</f>
        <v>6777165.3000000017</v>
      </c>
      <c r="I240" s="58">
        <f t="shared" si="182"/>
        <v>5766998.1899999985</v>
      </c>
      <c r="J240" s="58">
        <f t="shared" si="182"/>
        <v>6481132.5461088168</v>
      </c>
      <c r="K240" s="58">
        <f t="shared" si="182"/>
        <v>4458482.8356960006</v>
      </c>
      <c r="L240" s="58">
        <f t="shared" si="182"/>
        <v>6953457.7813000018</v>
      </c>
      <c r="M240" s="58">
        <f t="shared" si="182"/>
        <v>6334291.5499999989</v>
      </c>
      <c r="N240" s="58">
        <f t="shared" si="182"/>
        <v>6037626.2107771486</v>
      </c>
      <c r="O240" s="58">
        <f t="shared" si="182"/>
        <v>7056241.7300000004</v>
      </c>
      <c r="P240" s="58">
        <f t="shared" si="182"/>
        <v>6050187.1699999999</v>
      </c>
      <c r="Q240" s="58">
        <f t="shared" si="182"/>
        <v>5395936.3897574395</v>
      </c>
      <c r="R240" s="58">
        <f t="shared" si="182"/>
        <v>5566427.2359999996</v>
      </c>
      <c r="S240" s="58">
        <f t="shared" si="182"/>
        <v>6636912.7422439996</v>
      </c>
      <c r="T240" s="10"/>
      <c r="U240" s="58">
        <f t="shared" ca="1" si="178"/>
        <v>49865396.143881962</v>
      </c>
      <c r="V240" s="57"/>
      <c r="W240" s="58">
        <f t="shared" si="179"/>
        <v>73514859.68188341</v>
      </c>
    </row>
    <row r="241" spans="2:23" ht="15.95" customHeight="1">
      <c r="B241" s="59" t="s">
        <v>15</v>
      </c>
      <c r="C241" s="60"/>
      <c r="D241" s="60"/>
      <c r="E241" s="60"/>
      <c r="H241" s="58">
        <v>7417389.6000000006</v>
      </c>
      <c r="I241" s="58">
        <v>7417389.6000000006</v>
      </c>
      <c r="J241" s="58">
        <v>6664900.7999999998</v>
      </c>
      <c r="K241" s="58">
        <v>6664900.7999999998</v>
      </c>
      <c r="L241" s="58">
        <v>6664900.7999999998</v>
      </c>
      <c r="M241" s="58">
        <v>6664900.7999999998</v>
      </c>
      <c r="N241" s="58">
        <v>6664900.7999999998</v>
      </c>
      <c r="O241" s="58">
        <v>6664900.7999999998</v>
      </c>
      <c r="P241" s="58">
        <v>6664900.7999999998</v>
      </c>
      <c r="Q241" s="58">
        <v>5374920</v>
      </c>
      <c r="R241" s="58">
        <v>5536167.6000000006</v>
      </c>
      <c r="S241" s="58">
        <v>6181158</v>
      </c>
      <c r="T241" s="10"/>
      <c r="U241" s="58">
        <f t="shared" ca="1" si="178"/>
        <v>54824183.999999993</v>
      </c>
      <c r="V241" s="57"/>
      <c r="W241" s="58">
        <f t="shared" si="179"/>
        <v>78581330.399999991</v>
      </c>
    </row>
    <row r="242" spans="2:23" ht="15.95" customHeight="1">
      <c r="F242" s="5"/>
      <c r="G242" s="5"/>
      <c r="T242" s="5"/>
      <c r="V242" s="5"/>
    </row>
    <row r="243" spans="2:23" ht="15.95" customHeight="1">
      <c r="B243" s="39" t="s">
        <v>16</v>
      </c>
      <c r="C243" s="38"/>
      <c r="D243" s="38"/>
      <c r="E243" s="38"/>
      <c r="H243" s="40">
        <v>53749200</v>
      </c>
      <c r="I243" s="40">
        <v>53749200</v>
      </c>
      <c r="J243" s="40">
        <v>53749200</v>
      </c>
      <c r="K243" s="40">
        <v>53749200</v>
      </c>
      <c r="L243" s="40">
        <v>53749200</v>
      </c>
      <c r="M243" s="40">
        <v>53749200</v>
      </c>
      <c r="N243" s="40">
        <v>53749200</v>
      </c>
      <c r="O243" s="40">
        <v>53749200</v>
      </c>
      <c r="P243" s="40">
        <v>53749200</v>
      </c>
      <c r="Q243" s="40">
        <v>53749200</v>
      </c>
      <c r="R243" s="40">
        <v>53749200</v>
      </c>
      <c r="S243" s="40">
        <v>53749200</v>
      </c>
      <c r="T243" s="10"/>
      <c r="U243" s="40">
        <v>53749200</v>
      </c>
      <c r="W243" s="40">
        <v>53749200</v>
      </c>
    </row>
    <row r="244" spans="2:23" s="228" customFormat="1" ht="15.95" customHeight="1">
      <c r="B244" s="229" t="s">
        <v>17</v>
      </c>
      <c r="C244" s="230"/>
      <c r="D244" s="230"/>
      <c r="E244" s="230"/>
      <c r="F244" s="226"/>
      <c r="G244" s="226"/>
      <c r="H244" s="231">
        <f>H240/H$243</f>
        <v>0.12608867294769041</v>
      </c>
      <c r="I244" s="231">
        <f t="shared" ref="I244:S245" si="183">I240/I$243</f>
        <v>0.10729458652407847</v>
      </c>
      <c r="J244" s="231">
        <f t="shared" si="183"/>
        <v>0.12058100485418977</v>
      </c>
      <c r="K244" s="231">
        <f t="shared" si="183"/>
        <v>8.2949752474381022E-2</v>
      </c>
      <c r="L244" s="231">
        <f t="shared" si="183"/>
        <v>0.12936858188214898</v>
      </c>
      <c r="M244" s="231">
        <f t="shared" si="183"/>
        <v>0.11784903868336644</v>
      </c>
      <c r="N244" s="231">
        <f t="shared" si="183"/>
        <v>0.1123296013852699</v>
      </c>
      <c r="O244" s="231">
        <f t="shared" si="183"/>
        <v>0.13128086985480714</v>
      </c>
      <c r="P244" s="231">
        <f t="shared" si="183"/>
        <v>0.11256329712814331</v>
      </c>
      <c r="Q244" s="231">
        <f t="shared" si="183"/>
        <v>0.10039100841979862</v>
      </c>
      <c r="R244" s="231">
        <f t="shared" si="183"/>
        <v>0.10356297835130568</v>
      </c>
      <c r="S244" s="231">
        <f t="shared" si="183"/>
        <v>0.1234792841985369</v>
      </c>
      <c r="T244" s="226"/>
      <c r="U244" s="231">
        <f ca="1">AVERAGE(OFFSET(A244,0,7,,MONTH(MAX($H$7:$S$7))))</f>
        <v>0.11596776357574151</v>
      </c>
      <c r="V244" s="232"/>
      <c r="W244" s="231">
        <f>AVERAGE(H244:S244)</f>
        <v>0.11397822305864304</v>
      </c>
    </row>
    <row r="245" spans="2:23" s="228" customFormat="1" ht="15.95" customHeight="1">
      <c r="B245" s="229" t="s">
        <v>18</v>
      </c>
      <c r="C245" s="230"/>
      <c r="D245" s="230"/>
      <c r="E245" s="230"/>
      <c r="F245" s="226"/>
      <c r="G245" s="226"/>
      <c r="H245" s="231">
        <f>H241/H$243</f>
        <v>0.13800000000000001</v>
      </c>
      <c r="I245" s="231">
        <f t="shared" si="183"/>
        <v>0.13800000000000001</v>
      </c>
      <c r="J245" s="231">
        <f t="shared" si="183"/>
        <v>0.124</v>
      </c>
      <c r="K245" s="231">
        <f t="shared" si="183"/>
        <v>0.124</v>
      </c>
      <c r="L245" s="231">
        <f t="shared" si="183"/>
        <v>0.124</v>
      </c>
      <c r="M245" s="231">
        <f t="shared" si="183"/>
        <v>0.124</v>
      </c>
      <c r="N245" s="231">
        <f t="shared" si="183"/>
        <v>0.124</v>
      </c>
      <c r="O245" s="231">
        <f t="shared" si="183"/>
        <v>0.124</v>
      </c>
      <c r="P245" s="231">
        <f t="shared" si="183"/>
        <v>0.124</v>
      </c>
      <c r="Q245" s="231">
        <f t="shared" si="183"/>
        <v>0.1</v>
      </c>
      <c r="R245" s="231">
        <f t="shared" si="183"/>
        <v>0.10300000000000001</v>
      </c>
      <c r="S245" s="231">
        <f t="shared" si="183"/>
        <v>0.115</v>
      </c>
      <c r="T245" s="226"/>
      <c r="U245" s="231">
        <f ca="1">AVERAGE(OFFSET(A245,0,7,,MONTH(MAX($H$7:$S$7))))</f>
        <v>0.1275</v>
      </c>
      <c r="V245" s="232"/>
      <c r="W245" s="231">
        <f>AVERAGE(H245:S245)</f>
        <v>0.12183333333333335</v>
      </c>
    </row>
    <row r="247" spans="2:23" ht="24.95" customHeight="1">
      <c r="B247" s="29" t="s">
        <v>113</v>
      </c>
      <c r="C247" s="26"/>
      <c r="D247" s="26"/>
      <c r="E247" s="26"/>
      <c r="F247" s="27"/>
      <c r="G247" s="27"/>
      <c r="H247" s="30">
        <v>42370</v>
      </c>
      <c r="I247" s="30">
        <f t="shared" ref="I247:S247" si="184">EDATE(H247,1)</f>
        <v>42401</v>
      </c>
      <c r="J247" s="30">
        <f t="shared" si="184"/>
        <v>42430</v>
      </c>
      <c r="K247" s="30">
        <f t="shared" si="184"/>
        <v>42461</v>
      </c>
      <c r="L247" s="30">
        <f t="shared" si="184"/>
        <v>42491</v>
      </c>
      <c r="M247" s="30">
        <f t="shared" si="184"/>
        <v>42522</v>
      </c>
      <c r="N247" s="30">
        <f t="shared" si="184"/>
        <v>42552</v>
      </c>
      <c r="O247" s="30">
        <f t="shared" si="184"/>
        <v>42583</v>
      </c>
      <c r="P247" s="30">
        <f t="shared" si="184"/>
        <v>42614</v>
      </c>
      <c r="Q247" s="30">
        <f t="shared" si="184"/>
        <v>42644</v>
      </c>
      <c r="R247" s="30">
        <f t="shared" si="184"/>
        <v>42675</v>
      </c>
      <c r="S247" s="30">
        <f t="shared" si="184"/>
        <v>42705</v>
      </c>
      <c r="T247" s="27"/>
      <c r="U247" s="28" t="str">
        <f>"Jan/"&amp;PROPER(TEXT(MAX($H$7:$S$7),"mmm"))&amp;"-"&amp;RIGHT(W247,2)</f>
        <v>Jan/Ago-16</v>
      </c>
      <c r="V247" s="27"/>
      <c r="W247" s="31">
        <v>2016</v>
      </c>
    </row>
    <row r="248" spans="2:23" ht="5.0999999999999996" customHeight="1">
      <c r="B248" s="3"/>
      <c r="C248" s="7"/>
      <c r="D248" s="7"/>
      <c r="E248" s="7"/>
      <c r="H248" s="8"/>
      <c r="I248" s="8"/>
      <c r="J248" s="8"/>
      <c r="K248" s="8"/>
      <c r="L248" s="8"/>
      <c r="M248" s="8"/>
      <c r="N248" s="8"/>
      <c r="O248" s="8"/>
      <c r="P248" s="8"/>
      <c r="Q248" s="8"/>
      <c r="R248" s="8"/>
      <c r="S248" s="8"/>
      <c r="U248" s="8"/>
      <c r="W248" s="8"/>
    </row>
    <row r="249" spans="2:23" ht="5.0999999999999996" customHeight="1">
      <c r="B249" s="3"/>
      <c r="C249" s="7"/>
      <c r="D249" s="7"/>
      <c r="E249" s="7"/>
      <c r="H249" s="8"/>
      <c r="I249" s="8"/>
      <c r="J249" s="8"/>
      <c r="K249" s="8"/>
      <c r="L249" s="8"/>
      <c r="M249" s="8"/>
      <c r="N249" s="8"/>
      <c r="O249" s="8"/>
      <c r="P249" s="8"/>
      <c r="Q249" s="8"/>
      <c r="R249" s="8"/>
      <c r="S249" s="8"/>
      <c r="U249" s="8"/>
      <c r="W249" s="8"/>
    </row>
    <row r="250" spans="2:23" ht="17.25" customHeight="1">
      <c r="B250" s="48" t="s">
        <v>5</v>
      </c>
      <c r="C250" s="49"/>
      <c r="D250" s="49"/>
      <c r="E250" s="49"/>
      <c r="F250" s="42"/>
      <c r="G250" s="42"/>
      <c r="H250" s="50">
        <f t="shared" ref="H250:S250" si="185">SUM(H251:H253)</f>
        <v>8304744.7000000002</v>
      </c>
      <c r="I250" s="50">
        <f t="shared" si="185"/>
        <v>9017353.0099999979</v>
      </c>
      <c r="J250" s="50">
        <f t="shared" si="185"/>
        <v>7116459.3300000001</v>
      </c>
      <c r="K250" s="50">
        <f t="shared" si="185"/>
        <v>7481495.8399999989</v>
      </c>
      <c r="L250" s="50">
        <f t="shared" si="185"/>
        <v>6725674.4299999997</v>
      </c>
      <c r="M250" s="50">
        <f t="shared" si="185"/>
        <v>7244288.04</v>
      </c>
      <c r="N250" s="50">
        <f t="shared" si="185"/>
        <v>6829617.330000001</v>
      </c>
      <c r="O250" s="50">
        <f t="shared" si="185"/>
        <v>6585445.7299999995</v>
      </c>
      <c r="P250" s="50">
        <f t="shared" si="185"/>
        <v>8082461.75</v>
      </c>
      <c r="Q250" s="50">
        <f t="shared" si="185"/>
        <v>6755467.6499999994</v>
      </c>
      <c r="R250" s="50">
        <f t="shared" si="185"/>
        <v>6281458.5899999989</v>
      </c>
      <c r="S250" s="50">
        <f t="shared" si="185"/>
        <v>7761565.8100000005</v>
      </c>
      <c r="T250" s="44"/>
      <c r="U250" s="50">
        <f ca="1">SUM(OFFSET(A250,0,7,,MONTH(MAX($H$7:$S$7))))</f>
        <v>59305078.409999996</v>
      </c>
      <c r="V250" s="42"/>
      <c r="W250" s="50">
        <f>SUM(H250:S250)</f>
        <v>88186032.210000008</v>
      </c>
    </row>
    <row r="251" spans="2:23" ht="17.45" customHeight="1">
      <c r="B251" s="45" t="s">
        <v>6</v>
      </c>
      <c r="C251" s="46"/>
      <c r="D251" s="46"/>
      <c r="E251" s="46"/>
      <c r="F251" s="42"/>
      <c r="G251" s="42"/>
      <c r="H251" s="53">
        <v>7367500.0200000005</v>
      </c>
      <c r="I251" s="53">
        <v>8070393.5799999991</v>
      </c>
      <c r="J251" s="53">
        <v>6161978.4000000004</v>
      </c>
      <c r="K251" s="53">
        <v>6522950.9099999992</v>
      </c>
      <c r="L251" s="53">
        <v>5764129</v>
      </c>
      <c r="M251" s="53">
        <v>6275266.6100000003</v>
      </c>
      <c r="N251" s="53">
        <v>6018966.330000001</v>
      </c>
      <c r="O251" s="53">
        <v>5773989.2299999995</v>
      </c>
      <c r="P251" s="53">
        <v>7269116.8300000001</v>
      </c>
      <c r="Q251" s="53">
        <v>5941067.0699999994</v>
      </c>
      <c r="R251" s="53">
        <v>5466182.8399999989</v>
      </c>
      <c r="S251" s="53">
        <v>6945697.3400000008</v>
      </c>
      <c r="T251" s="44"/>
      <c r="U251" s="53">
        <f t="shared" ref="U251:U261" ca="1" si="186">SUM(OFFSET(A251,0,7,,MONTH(MAX($H$7:$S$7))))</f>
        <v>51955174.079999991</v>
      </c>
      <c r="V251" s="42"/>
      <c r="W251" s="53">
        <f>SUM(H251:S251)</f>
        <v>77577238.159999996</v>
      </c>
    </row>
    <row r="252" spans="2:23" ht="17.45" customHeight="1">
      <c r="B252" s="45" t="s">
        <v>111</v>
      </c>
      <c r="C252" s="46"/>
      <c r="D252" s="46"/>
      <c r="E252" s="46"/>
      <c r="F252" s="42"/>
      <c r="G252" s="42"/>
      <c r="H252" s="53">
        <v>766796.25</v>
      </c>
      <c r="I252" s="53">
        <v>776511</v>
      </c>
      <c r="J252" s="53">
        <v>784032.5</v>
      </c>
      <c r="K252" s="53">
        <v>788096.5</v>
      </c>
      <c r="L252" s="53">
        <v>791097</v>
      </c>
      <c r="M252" s="53">
        <v>798573</v>
      </c>
      <c r="N252" s="53">
        <v>810651</v>
      </c>
      <c r="O252" s="53">
        <v>811456.5</v>
      </c>
      <c r="P252" s="53">
        <v>813344.92</v>
      </c>
      <c r="Q252" s="53">
        <v>814400.58</v>
      </c>
      <c r="R252" s="53">
        <v>815275.75</v>
      </c>
      <c r="S252" s="53">
        <v>815868.47000000009</v>
      </c>
      <c r="T252" s="44"/>
      <c r="U252" s="53">
        <f t="shared" ca="1" si="186"/>
        <v>6327213.75</v>
      </c>
      <c r="V252" s="42"/>
      <c r="W252" s="53"/>
    </row>
    <row r="253" spans="2:23" ht="17.45" customHeight="1">
      <c r="B253" s="45" t="s">
        <v>7</v>
      </c>
      <c r="C253" s="46"/>
      <c r="D253" s="46"/>
      <c r="E253" s="46"/>
      <c r="F253" s="42"/>
      <c r="G253" s="42"/>
      <c r="H253" s="53">
        <v>170448.43</v>
      </c>
      <c r="I253" s="53">
        <v>170448.43</v>
      </c>
      <c r="J253" s="53">
        <v>170448.43</v>
      </c>
      <c r="K253" s="53">
        <v>170448.43</v>
      </c>
      <c r="L253" s="53">
        <v>170448.43</v>
      </c>
      <c r="M253" s="53">
        <v>170448.43</v>
      </c>
      <c r="N253" s="53">
        <v>0</v>
      </c>
      <c r="O253" s="53">
        <v>0</v>
      </c>
      <c r="P253" s="53">
        <v>0</v>
      </c>
      <c r="Q253" s="53">
        <v>0</v>
      </c>
      <c r="R253" s="53">
        <v>0</v>
      </c>
      <c r="S253" s="53">
        <v>0</v>
      </c>
      <c r="T253" s="44"/>
      <c r="U253" s="53">
        <f t="shared" ca="1" si="186"/>
        <v>1022690.5799999998</v>
      </c>
      <c r="V253" s="42"/>
      <c r="W253" s="53">
        <f t="shared" ref="W253:W261" si="187">SUM(H253:S253)</f>
        <v>1022690.5799999998</v>
      </c>
    </row>
    <row r="254" spans="2:23" ht="17.45" customHeight="1">
      <c r="B254" s="41" t="s">
        <v>8</v>
      </c>
      <c r="C254" s="51"/>
      <c r="D254" s="51"/>
      <c r="E254" s="51"/>
      <c r="H254" s="52">
        <f t="shared" ref="H254:S254" si="188">SUM(H255:H257)</f>
        <v>653932.80999999994</v>
      </c>
      <c r="I254" s="52">
        <f t="shared" si="188"/>
        <v>634530.16999999993</v>
      </c>
      <c r="J254" s="52">
        <f t="shared" si="188"/>
        <v>644259.16</v>
      </c>
      <c r="K254" s="52">
        <f t="shared" si="188"/>
        <v>627846.21</v>
      </c>
      <c r="L254" s="52">
        <f t="shared" si="188"/>
        <v>611595.31000000006</v>
      </c>
      <c r="M254" s="52">
        <f t="shared" si="188"/>
        <v>3027815.9099999992</v>
      </c>
      <c r="N254" s="52">
        <f t="shared" si="188"/>
        <v>694782.67999999993</v>
      </c>
      <c r="O254" s="52">
        <f t="shared" si="188"/>
        <v>606182.70000000042</v>
      </c>
      <c r="P254" s="52">
        <f t="shared" si="188"/>
        <v>620260.39</v>
      </c>
      <c r="Q254" s="52">
        <f t="shared" si="188"/>
        <v>3280247.5600000005</v>
      </c>
      <c r="R254" s="52">
        <f t="shared" si="188"/>
        <v>611349.34000000008</v>
      </c>
      <c r="S254" s="52">
        <f t="shared" si="188"/>
        <v>542637.91999999993</v>
      </c>
      <c r="T254" s="10"/>
      <c r="U254" s="52">
        <f t="shared" ca="1" si="186"/>
        <v>7500944.9499999993</v>
      </c>
      <c r="W254" s="52">
        <f t="shared" si="187"/>
        <v>12555440.159999998</v>
      </c>
    </row>
    <row r="255" spans="2:23" ht="17.45" customHeight="1">
      <c r="B255" s="45" t="s">
        <v>9</v>
      </c>
      <c r="C255" s="46"/>
      <c r="D255" s="46"/>
      <c r="E255" s="46"/>
      <c r="F255" s="42"/>
      <c r="G255" s="42"/>
      <c r="H255" s="53">
        <v>73155.22</v>
      </c>
      <c r="I255" s="53">
        <v>76022.45</v>
      </c>
      <c r="J255" s="53">
        <v>92199.79</v>
      </c>
      <c r="K255" s="53">
        <v>87870.21</v>
      </c>
      <c r="L255" s="53">
        <v>93813.49</v>
      </c>
      <c r="M255" s="53">
        <v>110129.09</v>
      </c>
      <c r="N255" s="53">
        <v>190962.5</v>
      </c>
      <c r="O255" s="53">
        <v>103449.86000000034</v>
      </c>
      <c r="P255" s="53">
        <v>34879.050000000003</v>
      </c>
      <c r="Q255" s="53">
        <v>79229.399999999994</v>
      </c>
      <c r="R255" s="53">
        <v>71387.19</v>
      </c>
      <c r="S255" s="53">
        <v>60908.17</v>
      </c>
      <c r="T255" s="44"/>
      <c r="U255" s="53">
        <f t="shared" ca="1" si="186"/>
        <v>827602.61000000034</v>
      </c>
      <c r="V255" s="42"/>
      <c r="W255" s="53">
        <f t="shared" si="187"/>
        <v>1074006.4200000004</v>
      </c>
    </row>
    <row r="256" spans="2:23" ht="17.45" customHeight="1">
      <c r="B256" s="45" t="s">
        <v>112</v>
      </c>
      <c r="C256" s="46"/>
      <c r="D256" s="46"/>
      <c r="E256" s="46"/>
      <c r="F256" s="42"/>
      <c r="G256" s="42"/>
      <c r="H256" s="53">
        <v>580777.59</v>
      </c>
      <c r="I256" s="53">
        <v>558507.72</v>
      </c>
      <c r="J256" s="53">
        <v>552059.37</v>
      </c>
      <c r="K256" s="53">
        <v>539976</v>
      </c>
      <c r="L256" s="53">
        <v>517781.82</v>
      </c>
      <c r="M256" s="53">
        <v>510654.12</v>
      </c>
      <c r="N256" s="53">
        <v>503820.18</v>
      </c>
      <c r="O256" s="53">
        <v>502732.84</v>
      </c>
      <c r="P256" s="53">
        <v>585381.34</v>
      </c>
      <c r="Q256" s="53">
        <v>441250.36</v>
      </c>
      <c r="R256" s="53">
        <v>446718.13</v>
      </c>
      <c r="S256" s="53">
        <v>445303.87</v>
      </c>
      <c r="T256" s="44"/>
      <c r="U256" s="53">
        <f t="shared" ca="1" si="186"/>
        <v>4266309.6400000006</v>
      </c>
      <c r="V256" s="42"/>
      <c r="W256" s="53">
        <f t="shared" si="187"/>
        <v>6184963.3400000008</v>
      </c>
    </row>
    <row r="257" spans="2:23" ht="17.45" customHeight="1">
      <c r="B257" s="45" t="s">
        <v>11</v>
      </c>
      <c r="C257" s="46"/>
      <c r="D257" s="46"/>
      <c r="E257" s="46"/>
      <c r="F257" s="42"/>
      <c r="G257" s="42"/>
      <c r="H257" s="43">
        <v>0</v>
      </c>
      <c r="I257" s="43">
        <v>0</v>
      </c>
      <c r="J257" s="43">
        <v>0</v>
      </c>
      <c r="K257" s="43">
        <v>0</v>
      </c>
      <c r="L257" s="43">
        <v>0</v>
      </c>
      <c r="M257" s="43">
        <v>2407032.6999999993</v>
      </c>
      <c r="N257" s="43">
        <v>0</v>
      </c>
      <c r="O257" s="43">
        <v>0</v>
      </c>
      <c r="P257" s="43">
        <v>0</v>
      </c>
      <c r="Q257" s="43">
        <v>2759767.8000000007</v>
      </c>
      <c r="R257" s="43">
        <v>93244.020000000019</v>
      </c>
      <c r="S257" s="43">
        <v>36425.879999999888</v>
      </c>
      <c r="T257" s="44"/>
      <c r="U257" s="43">
        <f t="shared" ca="1" si="186"/>
        <v>2407032.6999999993</v>
      </c>
      <c r="V257" s="42"/>
      <c r="W257" s="43">
        <f t="shared" si="187"/>
        <v>5296470.3999999994</v>
      </c>
    </row>
    <row r="258" spans="2:23" ht="17.45" customHeight="1">
      <c r="B258" s="54" t="s">
        <v>12</v>
      </c>
      <c r="C258" s="55"/>
      <c r="D258" s="55"/>
      <c r="E258" s="55"/>
      <c r="H258" s="56">
        <f t="shared" ref="H258:S258" si="189">H250+H254</f>
        <v>8958677.5099999998</v>
      </c>
      <c r="I258" s="56">
        <f t="shared" si="189"/>
        <v>9651883.1799999978</v>
      </c>
      <c r="J258" s="56">
        <f t="shared" si="189"/>
        <v>7760718.4900000002</v>
      </c>
      <c r="K258" s="56">
        <f t="shared" si="189"/>
        <v>8109342.0499999989</v>
      </c>
      <c r="L258" s="56">
        <f t="shared" si="189"/>
        <v>7337269.7400000002</v>
      </c>
      <c r="M258" s="56">
        <f t="shared" si="189"/>
        <v>10272103.949999999</v>
      </c>
      <c r="N258" s="56">
        <f t="shared" si="189"/>
        <v>7524400.0100000007</v>
      </c>
      <c r="O258" s="56">
        <f t="shared" si="189"/>
        <v>7191628.4299999997</v>
      </c>
      <c r="P258" s="56">
        <f t="shared" si="189"/>
        <v>8702722.1400000006</v>
      </c>
      <c r="Q258" s="56">
        <f t="shared" si="189"/>
        <v>10035715.210000001</v>
      </c>
      <c r="R258" s="56">
        <f t="shared" si="189"/>
        <v>6892807.9299999988</v>
      </c>
      <c r="S258" s="56">
        <f t="shared" si="189"/>
        <v>8304203.7300000004</v>
      </c>
      <c r="T258" s="10"/>
      <c r="U258" s="56">
        <f t="shared" ca="1" si="186"/>
        <v>66806023.359999999</v>
      </c>
      <c r="W258" s="56">
        <f t="shared" si="187"/>
        <v>100741472.37</v>
      </c>
    </row>
    <row r="259" spans="2:23" ht="17.45" customHeight="1">
      <c r="B259" s="39" t="s">
        <v>13</v>
      </c>
      <c r="C259" s="38"/>
      <c r="D259" s="38"/>
      <c r="E259" s="38"/>
      <c r="H259" s="40">
        <v>-1060644.2</v>
      </c>
      <c r="I259" s="40">
        <v>-926234.16</v>
      </c>
      <c r="J259" s="40">
        <v>-778915.62999999989</v>
      </c>
      <c r="K259" s="40">
        <v>-1145101.1100000001</v>
      </c>
      <c r="L259" s="40">
        <v>-1103444.3499999999</v>
      </c>
      <c r="M259" s="40">
        <v>-1223724.9099999999</v>
      </c>
      <c r="N259" s="40">
        <v>-1348383.24</v>
      </c>
      <c r="O259" s="40">
        <v>-1294391.1199999999</v>
      </c>
      <c r="P259" s="40">
        <v>-1475148.32</v>
      </c>
      <c r="Q259" s="40">
        <v>-1362063.6900000002</v>
      </c>
      <c r="R259" s="40">
        <v>-1334607.49</v>
      </c>
      <c r="S259" s="40">
        <v>-1364219.8</v>
      </c>
      <c r="T259" s="10"/>
      <c r="U259" s="40">
        <f t="shared" ca="1" si="186"/>
        <v>-8880838.7199999988</v>
      </c>
      <c r="W259" s="40">
        <f t="shared" si="187"/>
        <v>-14416878.02</v>
      </c>
    </row>
    <row r="260" spans="2:23" ht="17.45" customHeight="1">
      <c r="B260" s="59" t="s">
        <v>14</v>
      </c>
      <c r="C260" s="60"/>
      <c r="D260" s="60"/>
      <c r="E260" s="60"/>
      <c r="H260" s="58">
        <f t="shared" ref="H260:S260" si="190">H258+H259</f>
        <v>7898033.3099999996</v>
      </c>
      <c r="I260" s="58">
        <f t="shared" si="190"/>
        <v>8725649.0199999977</v>
      </c>
      <c r="J260" s="58">
        <f t="shared" si="190"/>
        <v>6981802.8600000003</v>
      </c>
      <c r="K260" s="58">
        <f t="shared" si="190"/>
        <v>6964240.9399999985</v>
      </c>
      <c r="L260" s="58">
        <f t="shared" si="190"/>
        <v>6233825.3900000006</v>
      </c>
      <c r="M260" s="58">
        <f t="shared" si="190"/>
        <v>9048379.0399999991</v>
      </c>
      <c r="N260" s="58">
        <f t="shared" si="190"/>
        <v>6176016.7700000005</v>
      </c>
      <c r="O260" s="58">
        <f t="shared" si="190"/>
        <v>5897237.3099999996</v>
      </c>
      <c r="P260" s="58">
        <f t="shared" si="190"/>
        <v>7227573.8200000003</v>
      </c>
      <c r="Q260" s="58">
        <f t="shared" si="190"/>
        <v>8673651.5200000014</v>
      </c>
      <c r="R260" s="58">
        <f t="shared" si="190"/>
        <v>5558200.4399999985</v>
      </c>
      <c r="S260" s="58">
        <f t="shared" si="190"/>
        <v>6939983.9300000006</v>
      </c>
      <c r="T260" s="10"/>
      <c r="U260" s="58">
        <f t="shared" ca="1" si="186"/>
        <v>57925184.640000001</v>
      </c>
      <c r="V260" s="57"/>
      <c r="W260" s="58">
        <f t="shared" si="187"/>
        <v>86324594.350000009</v>
      </c>
    </row>
    <row r="261" spans="2:23" ht="17.25" customHeight="1">
      <c r="B261" s="59" t="s">
        <v>15</v>
      </c>
      <c r="C261" s="60"/>
      <c r="D261" s="60"/>
      <c r="E261" s="60"/>
      <c r="H261" s="58">
        <v>7417389.6000000006</v>
      </c>
      <c r="I261" s="58">
        <v>7417389.6000000006</v>
      </c>
      <c r="J261" s="58">
        <v>7417389.6000000006</v>
      </c>
      <c r="K261" s="58">
        <v>7417389.6000000006</v>
      </c>
      <c r="L261" s="58">
        <v>7417389.6000000006</v>
      </c>
      <c r="M261" s="58">
        <v>7417389.6000000006</v>
      </c>
      <c r="N261" s="58">
        <v>7417389.6000000006</v>
      </c>
      <c r="O261" s="58">
        <v>7417389.6000000006</v>
      </c>
      <c r="P261" s="58">
        <v>7417389.6000000006</v>
      </c>
      <c r="Q261" s="58">
        <v>7417389.6000000006</v>
      </c>
      <c r="R261" s="58">
        <v>7417389.6000000006</v>
      </c>
      <c r="S261" s="58">
        <v>7417389.6000000006</v>
      </c>
      <c r="T261" s="10"/>
      <c r="U261" s="58">
        <f t="shared" ca="1" si="186"/>
        <v>59339116.800000004</v>
      </c>
      <c r="V261" s="57"/>
      <c r="W261" s="58">
        <f t="shared" si="187"/>
        <v>89008675.199999988</v>
      </c>
    </row>
    <row r="262" spans="2:23" ht="5.0999999999999996" customHeight="1">
      <c r="F262" s="5"/>
      <c r="G262" s="5"/>
      <c r="T262" s="5"/>
      <c r="V262" s="5"/>
    </row>
    <row r="263" spans="2:23" ht="17.45" customHeight="1">
      <c r="B263" s="39" t="s">
        <v>16</v>
      </c>
      <c r="C263" s="38"/>
      <c r="D263" s="38"/>
      <c r="E263" s="38"/>
      <c r="H263" s="40">
        <v>53749200</v>
      </c>
      <c r="I263" s="40">
        <v>53749200</v>
      </c>
      <c r="J263" s="40">
        <v>53749200</v>
      </c>
      <c r="K263" s="40">
        <v>53749200</v>
      </c>
      <c r="L263" s="40">
        <v>53749200</v>
      </c>
      <c r="M263" s="40">
        <v>53749200</v>
      </c>
      <c r="N263" s="40">
        <v>53749200</v>
      </c>
      <c r="O263" s="40">
        <v>53749200</v>
      </c>
      <c r="P263" s="40">
        <v>53749200</v>
      </c>
      <c r="Q263" s="40">
        <v>53749200</v>
      </c>
      <c r="R263" s="40">
        <v>53749200</v>
      </c>
      <c r="S263" s="40">
        <v>53749200</v>
      </c>
      <c r="T263" s="10"/>
      <c r="U263" s="40">
        <v>53749200</v>
      </c>
      <c r="W263" s="40">
        <v>53749200</v>
      </c>
    </row>
    <row r="264" spans="2:23" s="228" customFormat="1" ht="17.45" customHeight="1">
      <c r="B264" s="229" t="s">
        <v>17</v>
      </c>
      <c r="C264" s="230"/>
      <c r="D264" s="230"/>
      <c r="E264" s="230"/>
      <c r="F264" s="226"/>
      <c r="G264" s="226"/>
      <c r="H264" s="231">
        <f>H260/H$263</f>
        <v>0.14694234165345715</v>
      </c>
      <c r="I264" s="231">
        <f t="shared" ref="I264:S265" si="191">I260/I$263</f>
        <v>0.16234007241038001</v>
      </c>
      <c r="J264" s="231">
        <f t="shared" si="191"/>
        <v>0.12989594003259583</v>
      </c>
      <c r="K264" s="231">
        <f t="shared" si="191"/>
        <v>0.12956920177416592</v>
      </c>
      <c r="L264" s="231">
        <f t="shared" si="191"/>
        <v>0.11597987300276098</v>
      </c>
      <c r="M264" s="231">
        <f t="shared" si="191"/>
        <v>0.16834444121959022</v>
      </c>
      <c r="N264" s="231">
        <f t="shared" si="191"/>
        <v>0.11490434778564147</v>
      </c>
      <c r="O264" s="231">
        <f t="shared" si="191"/>
        <v>0.10971767598401463</v>
      </c>
      <c r="P264" s="231">
        <f t="shared" si="191"/>
        <v>0.13446849106591355</v>
      </c>
      <c r="Q264" s="231">
        <f t="shared" si="191"/>
        <v>0.16137266266288616</v>
      </c>
      <c r="R264" s="231">
        <f t="shared" si="191"/>
        <v>0.10340991940345155</v>
      </c>
      <c r="S264" s="231">
        <f t="shared" si="191"/>
        <v>0.12911790184784147</v>
      </c>
      <c r="T264" s="226"/>
      <c r="U264" s="231">
        <f ca="1">AVERAGE(OFFSET(A264,0,7,,MONTH(MAX($H$7:$S$7))))</f>
        <v>0.1347117367328258</v>
      </c>
      <c r="V264" s="232"/>
      <c r="W264" s="231">
        <f>AVERAGE(H264:S264)</f>
        <v>0.13383857240355826</v>
      </c>
    </row>
    <row r="265" spans="2:23" s="228" customFormat="1" ht="17.45" customHeight="1">
      <c r="B265" s="229" t="s">
        <v>18</v>
      </c>
      <c r="C265" s="230"/>
      <c r="D265" s="230"/>
      <c r="E265" s="230"/>
      <c r="F265" s="226"/>
      <c r="G265" s="226"/>
      <c r="H265" s="231">
        <f>H261/H$263</f>
        <v>0.13800000000000001</v>
      </c>
      <c r="I265" s="231">
        <f t="shared" si="191"/>
        <v>0.13800000000000001</v>
      </c>
      <c r="J265" s="231">
        <f t="shared" si="191"/>
        <v>0.13800000000000001</v>
      </c>
      <c r="K265" s="231">
        <f t="shared" si="191"/>
        <v>0.13800000000000001</v>
      </c>
      <c r="L265" s="231">
        <f t="shared" si="191"/>
        <v>0.13800000000000001</v>
      </c>
      <c r="M265" s="231">
        <f t="shared" si="191"/>
        <v>0.13800000000000001</v>
      </c>
      <c r="N265" s="231">
        <f t="shared" si="191"/>
        <v>0.13800000000000001</v>
      </c>
      <c r="O265" s="231">
        <f t="shared" si="191"/>
        <v>0.13800000000000001</v>
      </c>
      <c r="P265" s="231">
        <f t="shared" si="191"/>
        <v>0.13800000000000001</v>
      </c>
      <c r="Q265" s="231">
        <f t="shared" si="191"/>
        <v>0.13800000000000001</v>
      </c>
      <c r="R265" s="231">
        <f t="shared" si="191"/>
        <v>0.13800000000000001</v>
      </c>
      <c r="S265" s="231">
        <f t="shared" si="191"/>
        <v>0.13800000000000001</v>
      </c>
      <c r="T265" s="226"/>
      <c r="U265" s="231">
        <f ca="1">AVERAGE(OFFSET(A265,0,7,,MONTH(MAX($H$7:$S$7))))</f>
        <v>0.13800000000000001</v>
      </c>
      <c r="V265" s="232"/>
      <c r="W265" s="231">
        <f>AVERAGE(H265:S265)</f>
        <v>0.13799999999999998</v>
      </c>
    </row>
    <row r="267" spans="2:23" ht="24.95" customHeight="1">
      <c r="B267" s="29" t="s">
        <v>114</v>
      </c>
      <c r="C267" s="26"/>
      <c r="D267" s="26"/>
      <c r="E267" s="26"/>
      <c r="F267" s="27"/>
      <c r="G267" s="27"/>
      <c r="H267" s="30">
        <v>42005</v>
      </c>
      <c r="I267" s="30">
        <f t="shared" ref="I267:S267" si="192">EDATE(H267,1)</f>
        <v>42036</v>
      </c>
      <c r="J267" s="30">
        <f t="shared" si="192"/>
        <v>42064</v>
      </c>
      <c r="K267" s="30">
        <f t="shared" si="192"/>
        <v>42095</v>
      </c>
      <c r="L267" s="30">
        <f t="shared" si="192"/>
        <v>42125</v>
      </c>
      <c r="M267" s="30">
        <f t="shared" si="192"/>
        <v>42156</v>
      </c>
      <c r="N267" s="30">
        <f t="shared" si="192"/>
        <v>42186</v>
      </c>
      <c r="O267" s="30">
        <f t="shared" si="192"/>
        <v>42217</v>
      </c>
      <c r="P267" s="30">
        <f t="shared" si="192"/>
        <v>42248</v>
      </c>
      <c r="Q267" s="30">
        <f t="shared" si="192"/>
        <v>42278</v>
      </c>
      <c r="R267" s="30">
        <f t="shared" si="192"/>
        <v>42309</v>
      </c>
      <c r="S267" s="30">
        <f t="shared" si="192"/>
        <v>42339</v>
      </c>
      <c r="T267" s="27"/>
      <c r="U267" s="28" t="str">
        <f>"Jan/"&amp;PROPER(TEXT(MAX($H$7:$S$7),"mmm"))&amp;"-"&amp;RIGHT(W267,2)</f>
        <v>Jan/Ago-15</v>
      </c>
      <c r="V267" s="27"/>
      <c r="W267" s="31">
        <v>2015</v>
      </c>
    </row>
    <row r="268" spans="2:23" ht="5.0999999999999996" customHeight="1">
      <c r="B268" s="3"/>
      <c r="C268" s="7"/>
      <c r="D268" s="7"/>
      <c r="E268" s="7"/>
      <c r="H268" s="8"/>
      <c r="I268" s="8"/>
      <c r="J268" s="8"/>
      <c r="K268" s="8"/>
      <c r="L268" s="8"/>
      <c r="M268" s="8"/>
      <c r="N268" s="8"/>
      <c r="O268" s="8"/>
      <c r="P268" s="8"/>
      <c r="Q268" s="8"/>
      <c r="R268" s="8"/>
      <c r="S268" s="8"/>
      <c r="U268" s="8"/>
      <c r="W268" s="8"/>
    </row>
    <row r="269" spans="2:23" ht="5.0999999999999996" customHeight="1">
      <c r="B269" s="3"/>
      <c r="C269" s="7"/>
      <c r="D269" s="7"/>
      <c r="E269" s="7"/>
      <c r="H269" s="8"/>
      <c r="I269" s="8"/>
      <c r="J269" s="8"/>
      <c r="K269" s="8"/>
      <c r="L269" s="8"/>
      <c r="M269" s="8"/>
      <c r="N269" s="8"/>
      <c r="O269" s="8"/>
      <c r="P269" s="8"/>
      <c r="Q269" s="8"/>
      <c r="R269" s="8"/>
      <c r="S269" s="8"/>
      <c r="U269" s="8"/>
      <c r="W269" s="8"/>
    </row>
    <row r="270" spans="2:23" ht="17.25" customHeight="1">
      <c r="B270" s="48" t="s">
        <v>5</v>
      </c>
      <c r="C270" s="49"/>
      <c r="D270" s="49"/>
      <c r="E270" s="49"/>
      <c r="F270" s="42"/>
      <c r="G270" s="42"/>
      <c r="H270" s="50">
        <f t="shared" ref="H270:S270" si="193">SUM(H271:H273)</f>
        <v>9825856.0499999989</v>
      </c>
      <c r="I270" s="50">
        <f t="shared" si="193"/>
        <v>9247314.3399999999</v>
      </c>
      <c r="J270" s="50">
        <f t="shared" si="193"/>
        <v>7600863.4399999995</v>
      </c>
      <c r="K270" s="50">
        <f t="shared" si="193"/>
        <v>7816055.3299999991</v>
      </c>
      <c r="L270" s="50">
        <f t="shared" si="193"/>
        <v>8146112.3399999999</v>
      </c>
      <c r="M270" s="50">
        <f t="shared" si="193"/>
        <v>10598398.09</v>
      </c>
      <c r="N270" s="50">
        <f t="shared" si="193"/>
        <v>8985623.0899999999</v>
      </c>
      <c r="O270" s="50">
        <f t="shared" si="193"/>
        <v>6365195.6400000006</v>
      </c>
      <c r="P270" s="50">
        <f t="shared" si="193"/>
        <v>6189284.8099999996</v>
      </c>
      <c r="Q270" s="50">
        <f t="shared" si="193"/>
        <v>6785334.0899999989</v>
      </c>
      <c r="R270" s="50">
        <f t="shared" si="193"/>
        <v>5718541.6399999997</v>
      </c>
      <c r="S270" s="50">
        <f t="shared" si="193"/>
        <v>7805972.4799999995</v>
      </c>
      <c r="T270" s="44"/>
      <c r="U270" s="50">
        <f ca="1">SUM(OFFSET(A270,0,7,,MONTH(MAX($H$7:$S$7))))</f>
        <v>68585418.320000008</v>
      </c>
      <c r="V270" s="42"/>
      <c r="W270" s="50">
        <f t="shared" ref="W270:W281" si="194">SUM(H270:S270)</f>
        <v>95084551.340000018</v>
      </c>
    </row>
    <row r="271" spans="2:23" ht="17.45" customHeight="1">
      <c r="B271" s="45" t="s">
        <v>6</v>
      </c>
      <c r="C271" s="46"/>
      <c r="D271" s="46"/>
      <c r="E271" s="46"/>
      <c r="F271" s="42"/>
      <c r="G271" s="42"/>
      <c r="H271" s="53">
        <v>5546740.8099999996</v>
      </c>
      <c r="I271" s="53">
        <v>5861458.2599999998</v>
      </c>
      <c r="J271" s="53">
        <v>3935218.07</v>
      </c>
      <c r="K271" s="53">
        <v>4573143.4399999995</v>
      </c>
      <c r="L271" s="53">
        <v>4833315.8599999994</v>
      </c>
      <c r="M271" s="53">
        <v>3781913.13</v>
      </c>
      <c r="N271" s="53">
        <v>6808434.5899999999</v>
      </c>
      <c r="O271" s="53">
        <v>5466950.7100000009</v>
      </c>
      <c r="P271" s="53">
        <v>5287798.38</v>
      </c>
      <c r="Q271" s="53">
        <v>5875260.4099999992</v>
      </c>
      <c r="R271" s="53">
        <v>4796061.46</v>
      </c>
      <c r="S271" s="53">
        <v>6873486.2999999998</v>
      </c>
      <c r="T271" s="44"/>
      <c r="U271" s="53">
        <f t="shared" ref="U271:U281" ca="1" si="195">SUM(OFFSET(A271,0,7,,MONTH(MAX($H$7:$S$7))))</f>
        <v>40807174.869999997</v>
      </c>
      <c r="V271" s="42"/>
      <c r="W271" s="53">
        <f t="shared" si="194"/>
        <v>63639781.419999994</v>
      </c>
    </row>
    <row r="272" spans="2:23" ht="17.45" customHeight="1">
      <c r="B272" s="45" t="s">
        <v>111</v>
      </c>
      <c r="C272" s="46"/>
      <c r="D272" s="46"/>
      <c r="E272" s="46"/>
      <c r="F272" s="42"/>
      <c r="G272" s="42"/>
      <c r="H272" s="53">
        <v>2303695.08</v>
      </c>
      <c r="I272" s="53">
        <v>1391556.69</v>
      </c>
      <c r="J272" s="53">
        <v>1652579.4300000002</v>
      </c>
      <c r="K272" s="53">
        <v>1211753.3</v>
      </c>
      <c r="L272" s="53">
        <v>1260723.79</v>
      </c>
      <c r="M272" s="53">
        <v>1264495.29</v>
      </c>
      <c r="N272" s="53">
        <v>723406.75</v>
      </c>
      <c r="O272" s="53">
        <v>727796.5</v>
      </c>
      <c r="P272" s="53">
        <v>731038</v>
      </c>
      <c r="Q272" s="53">
        <v>739625.25</v>
      </c>
      <c r="R272" s="53">
        <v>752031.75</v>
      </c>
      <c r="S272" s="53">
        <v>762037.75</v>
      </c>
      <c r="T272" s="44"/>
      <c r="U272" s="53">
        <f t="shared" ca="1" si="195"/>
        <v>10536006.83</v>
      </c>
      <c r="V272" s="42"/>
      <c r="W272" s="53"/>
    </row>
    <row r="273" spans="2:23" ht="17.45" customHeight="1">
      <c r="B273" s="45" t="s">
        <v>7</v>
      </c>
      <c r="C273" s="46"/>
      <c r="D273" s="46"/>
      <c r="E273" s="46"/>
      <c r="F273" s="42"/>
      <c r="G273" s="42"/>
      <c r="H273" s="53">
        <v>1975420.16</v>
      </c>
      <c r="I273" s="53">
        <v>1994299.39</v>
      </c>
      <c r="J273" s="53">
        <v>2013065.94</v>
      </c>
      <c r="K273" s="53">
        <v>2031158.59</v>
      </c>
      <c r="L273" s="53">
        <v>2052072.69</v>
      </c>
      <c r="M273" s="53">
        <v>5551989.6700000009</v>
      </c>
      <c r="N273" s="53">
        <v>1453781.75</v>
      </c>
      <c r="O273" s="53">
        <v>170448.43</v>
      </c>
      <c r="P273" s="53">
        <v>170448.43</v>
      </c>
      <c r="Q273" s="53">
        <v>170448.43</v>
      </c>
      <c r="R273" s="53">
        <v>170448.43</v>
      </c>
      <c r="S273" s="53">
        <v>170448.43</v>
      </c>
      <c r="T273" s="44"/>
      <c r="U273" s="53">
        <f t="shared" ca="1" si="195"/>
        <v>17242236.620000001</v>
      </c>
      <c r="V273" s="42"/>
      <c r="W273" s="53">
        <f t="shared" si="194"/>
        <v>17924030.34</v>
      </c>
    </row>
    <row r="274" spans="2:23" ht="17.45" customHeight="1">
      <c r="B274" s="41" t="s">
        <v>8</v>
      </c>
      <c r="C274" s="51"/>
      <c r="D274" s="51"/>
      <c r="E274" s="51"/>
      <c r="H274" s="52">
        <f t="shared" ref="H274:S274" si="196">SUM(H275:H277)</f>
        <v>559142.87</v>
      </c>
      <c r="I274" s="52">
        <f t="shared" si="196"/>
        <v>681958.44</v>
      </c>
      <c r="J274" s="52">
        <f t="shared" si="196"/>
        <v>573462.06999999995</v>
      </c>
      <c r="K274" s="52">
        <f t="shared" si="196"/>
        <v>557923.11</v>
      </c>
      <c r="L274" s="52">
        <f t="shared" si="196"/>
        <v>673441.47</v>
      </c>
      <c r="M274" s="52">
        <f t="shared" si="196"/>
        <v>656629.89999999991</v>
      </c>
      <c r="N274" s="52">
        <f t="shared" si="196"/>
        <v>970678.37</v>
      </c>
      <c r="O274" s="52">
        <f t="shared" si="196"/>
        <v>919467.99000000011</v>
      </c>
      <c r="P274" s="52">
        <f t="shared" si="196"/>
        <v>850977.86999999988</v>
      </c>
      <c r="Q274" s="52">
        <f t="shared" si="196"/>
        <v>815240.67</v>
      </c>
      <c r="R274" s="52">
        <f t="shared" si="196"/>
        <v>678523.68</v>
      </c>
      <c r="S274" s="52">
        <f t="shared" si="196"/>
        <v>670127.31999999995</v>
      </c>
      <c r="T274" s="10"/>
      <c r="U274" s="52">
        <f t="shared" ca="1" si="195"/>
        <v>5592704.2199999997</v>
      </c>
      <c r="W274" s="52">
        <f t="shared" si="194"/>
        <v>8607573.7599999998</v>
      </c>
    </row>
    <row r="275" spans="2:23" ht="17.45" customHeight="1">
      <c r="B275" s="45" t="s">
        <v>9</v>
      </c>
      <c r="C275" s="46"/>
      <c r="D275" s="46"/>
      <c r="E275" s="46"/>
      <c r="F275" s="42"/>
      <c r="G275" s="42"/>
      <c r="H275" s="53">
        <v>46455.01</v>
      </c>
      <c r="I275" s="53">
        <v>38904.75</v>
      </c>
      <c r="J275" s="53">
        <v>59899.76</v>
      </c>
      <c r="K275" s="53">
        <v>41481.33</v>
      </c>
      <c r="L275" s="53">
        <v>31704.19</v>
      </c>
      <c r="M275" s="53">
        <v>31357.19</v>
      </c>
      <c r="N275" s="53">
        <v>202136.42</v>
      </c>
      <c r="O275" s="53">
        <v>178958.4</v>
      </c>
      <c r="P275" s="53">
        <v>114716.2</v>
      </c>
      <c r="Q275" s="53">
        <v>116895.98</v>
      </c>
      <c r="R275" s="53">
        <v>80628.13</v>
      </c>
      <c r="S275" s="53">
        <v>72345.36</v>
      </c>
      <c r="T275" s="44"/>
      <c r="U275" s="53">
        <f t="shared" ca="1" si="195"/>
        <v>630897.05000000005</v>
      </c>
      <c r="V275" s="42"/>
      <c r="W275" s="53">
        <f t="shared" si="194"/>
        <v>1015482.72</v>
      </c>
    </row>
    <row r="276" spans="2:23" ht="17.45" customHeight="1">
      <c r="B276" s="45" t="s">
        <v>112</v>
      </c>
      <c r="C276" s="46"/>
      <c r="D276" s="46"/>
      <c r="E276" s="46"/>
      <c r="F276" s="42"/>
      <c r="G276" s="42"/>
      <c r="H276" s="53">
        <v>512687.86</v>
      </c>
      <c r="I276" s="53">
        <v>513398.92</v>
      </c>
      <c r="J276" s="53">
        <v>513562.31</v>
      </c>
      <c r="K276" s="53">
        <v>516441.78</v>
      </c>
      <c r="L276" s="53">
        <v>641737.28</v>
      </c>
      <c r="M276" s="53">
        <v>625272.71</v>
      </c>
      <c r="N276" s="53">
        <v>768541.95</v>
      </c>
      <c r="O276" s="53">
        <v>740509.59000000008</v>
      </c>
      <c r="P276" s="53">
        <v>736261.66999999993</v>
      </c>
      <c r="Q276" s="53">
        <v>698344.69000000006</v>
      </c>
      <c r="R276" s="53">
        <v>597895.55000000005</v>
      </c>
      <c r="S276" s="53">
        <v>597781.96</v>
      </c>
      <c r="T276" s="44"/>
      <c r="U276" s="53">
        <f t="shared" ca="1" si="195"/>
        <v>4832152.4000000004</v>
      </c>
      <c r="V276" s="42"/>
      <c r="W276" s="53">
        <f t="shared" si="194"/>
        <v>7462436.2700000005</v>
      </c>
    </row>
    <row r="277" spans="2:23" ht="17.45" customHeight="1">
      <c r="B277" s="45" t="s">
        <v>11</v>
      </c>
      <c r="C277" s="46"/>
      <c r="D277" s="46"/>
      <c r="E277" s="46"/>
      <c r="F277" s="42"/>
      <c r="G277" s="42"/>
      <c r="H277" s="43">
        <v>0</v>
      </c>
      <c r="I277" s="43">
        <v>129654.77</v>
      </c>
      <c r="J277" s="43">
        <v>0</v>
      </c>
      <c r="K277" s="43">
        <v>0</v>
      </c>
      <c r="L277" s="43">
        <v>0</v>
      </c>
      <c r="M277" s="43">
        <v>0</v>
      </c>
      <c r="N277" s="43">
        <v>0</v>
      </c>
      <c r="O277" s="43">
        <v>0</v>
      </c>
      <c r="P277" s="43">
        <v>0</v>
      </c>
      <c r="Q277" s="43">
        <v>0</v>
      </c>
      <c r="R277" s="43">
        <v>0</v>
      </c>
      <c r="S277" s="43">
        <v>0</v>
      </c>
      <c r="T277" s="44"/>
      <c r="U277" s="43">
        <f t="shared" ca="1" si="195"/>
        <v>129654.77</v>
      </c>
      <c r="V277" s="42"/>
      <c r="W277" s="43">
        <f t="shared" si="194"/>
        <v>129654.77</v>
      </c>
    </row>
    <row r="278" spans="2:23" ht="17.45" customHeight="1">
      <c r="B278" s="54" t="s">
        <v>12</v>
      </c>
      <c r="C278" s="55"/>
      <c r="D278" s="55"/>
      <c r="E278" s="55"/>
      <c r="H278" s="56">
        <f t="shared" ref="H278:S278" si="197">H270+H274</f>
        <v>10384998.919999998</v>
      </c>
      <c r="I278" s="56">
        <f t="shared" si="197"/>
        <v>9929272.7799999993</v>
      </c>
      <c r="J278" s="56">
        <f t="shared" si="197"/>
        <v>8174325.5099999998</v>
      </c>
      <c r="K278" s="56">
        <f t="shared" si="197"/>
        <v>8373978.4399999995</v>
      </c>
      <c r="L278" s="56">
        <f t="shared" si="197"/>
        <v>8819553.8100000005</v>
      </c>
      <c r="M278" s="56">
        <f t="shared" si="197"/>
        <v>11255027.99</v>
      </c>
      <c r="N278" s="56">
        <f t="shared" si="197"/>
        <v>9956301.459999999</v>
      </c>
      <c r="O278" s="56">
        <f t="shared" si="197"/>
        <v>7284663.6300000008</v>
      </c>
      <c r="P278" s="56">
        <f t="shared" si="197"/>
        <v>7040262.6799999997</v>
      </c>
      <c r="Q278" s="56">
        <f t="shared" si="197"/>
        <v>7600574.7599999988</v>
      </c>
      <c r="R278" s="56">
        <f t="shared" si="197"/>
        <v>6397065.3199999994</v>
      </c>
      <c r="S278" s="56">
        <f t="shared" si="197"/>
        <v>8476099.7999999989</v>
      </c>
      <c r="T278" s="10"/>
      <c r="U278" s="56">
        <f t="shared" ca="1" si="195"/>
        <v>74178122.539999992</v>
      </c>
      <c r="W278" s="56">
        <f t="shared" si="194"/>
        <v>103692125.09999999</v>
      </c>
    </row>
    <row r="279" spans="2:23" ht="17.45" customHeight="1">
      <c r="B279" s="39" t="s">
        <v>13</v>
      </c>
      <c r="C279" s="38"/>
      <c r="D279" s="38"/>
      <c r="E279" s="38"/>
      <c r="H279" s="40">
        <v>-1091470.6499999999</v>
      </c>
      <c r="I279" s="40">
        <v>-1078942.8499999999</v>
      </c>
      <c r="J279" s="40">
        <v>-913542.14</v>
      </c>
      <c r="K279" s="40">
        <v>-1166544.5000000002</v>
      </c>
      <c r="L279" s="40">
        <v>-1075874.43</v>
      </c>
      <c r="M279" s="40">
        <v>-1296298.5399999998</v>
      </c>
      <c r="N279" s="40">
        <v>-1132329.8499999999</v>
      </c>
      <c r="O279" s="40">
        <v>-1279803.27</v>
      </c>
      <c r="P279" s="40">
        <v>-1162753.6399999999</v>
      </c>
      <c r="Q279" s="40">
        <v>-1254348.0500000003</v>
      </c>
      <c r="R279" s="40">
        <v>-1075817.42</v>
      </c>
      <c r="S279" s="40">
        <v>-1009089.51</v>
      </c>
      <c r="T279" s="10"/>
      <c r="U279" s="40">
        <f t="shared" ca="1" si="195"/>
        <v>-9034806.2300000004</v>
      </c>
      <c r="W279" s="40">
        <f t="shared" si="194"/>
        <v>-13536814.850000001</v>
      </c>
    </row>
    <row r="280" spans="2:23" ht="17.45" customHeight="1">
      <c r="B280" s="59" t="s">
        <v>14</v>
      </c>
      <c r="C280" s="60"/>
      <c r="D280" s="60"/>
      <c r="E280" s="60"/>
      <c r="H280" s="58">
        <f t="shared" ref="H280:S280" si="198">H278+H279</f>
        <v>9293528.2699999977</v>
      </c>
      <c r="I280" s="58">
        <f t="shared" si="198"/>
        <v>8850329.9299999997</v>
      </c>
      <c r="J280" s="58">
        <f t="shared" si="198"/>
        <v>7260783.3700000001</v>
      </c>
      <c r="K280" s="58">
        <f t="shared" si="198"/>
        <v>7207433.9399999995</v>
      </c>
      <c r="L280" s="58">
        <f t="shared" si="198"/>
        <v>7743679.3800000008</v>
      </c>
      <c r="M280" s="58">
        <f t="shared" si="198"/>
        <v>9958729.4500000011</v>
      </c>
      <c r="N280" s="58">
        <f t="shared" si="198"/>
        <v>8823971.6099999994</v>
      </c>
      <c r="O280" s="58">
        <f t="shared" si="198"/>
        <v>6004860.3600000013</v>
      </c>
      <c r="P280" s="58">
        <f t="shared" si="198"/>
        <v>5877509.04</v>
      </c>
      <c r="Q280" s="58">
        <f t="shared" si="198"/>
        <v>6346226.709999999</v>
      </c>
      <c r="R280" s="58">
        <f t="shared" si="198"/>
        <v>5321247.8999999994</v>
      </c>
      <c r="S280" s="58">
        <f t="shared" si="198"/>
        <v>7467010.2899999991</v>
      </c>
      <c r="T280" s="10"/>
      <c r="U280" s="58">
        <f t="shared" ca="1" si="195"/>
        <v>65143316.310000002</v>
      </c>
      <c r="V280" s="57"/>
      <c r="W280" s="58">
        <f t="shared" si="194"/>
        <v>90155310.25</v>
      </c>
    </row>
    <row r="281" spans="2:23" ht="17.25" customHeight="1">
      <c r="B281" s="59" t="s">
        <v>15</v>
      </c>
      <c r="C281" s="60"/>
      <c r="D281" s="60"/>
      <c r="E281" s="60"/>
      <c r="H281" s="58">
        <v>7417389.6000000006</v>
      </c>
      <c r="I281" s="58">
        <v>7417389.6000000006</v>
      </c>
      <c r="J281" s="58">
        <v>7417389.6000000006</v>
      </c>
      <c r="K281" s="58">
        <v>7417389.6000000006</v>
      </c>
      <c r="L281" s="58">
        <v>7417389.6000000006</v>
      </c>
      <c r="M281" s="58">
        <v>10803589.200000001</v>
      </c>
      <c r="N281" s="58">
        <v>7417389.6000000006</v>
      </c>
      <c r="O281" s="58">
        <v>7417389.6000000006</v>
      </c>
      <c r="P281" s="58">
        <v>7417389.6000000006</v>
      </c>
      <c r="Q281" s="58">
        <v>7417389.6000000006</v>
      </c>
      <c r="R281" s="58">
        <v>7417389.6000000006</v>
      </c>
      <c r="S281" s="58">
        <v>7417389.6000000006</v>
      </c>
      <c r="T281" s="10"/>
      <c r="U281" s="58">
        <f t="shared" ca="1" si="195"/>
        <v>62725316.400000006</v>
      </c>
      <c r="V281" s="57"/>
      <c r="W281" s="58">
        <f t="shared" si="194"/>
        <v>92394874.799999982</v>
      </c>
    </row>
    <row r="282" spans="2:23" ht="5.0999999999999996" customHeight="1">
      <c r="F282" s="5"/>
      <c r="G282" s="5"/>
      <c r="T282" s="5"/>
      <c r="V282" s="5"/>
    </row>
    <row r="283" spans="2:23" ht="17.45" customHeight="1">
      <c r="B283" s="39" t="s">
        <v>16</v>
      </c>
      <c r="C283" s="38"/>
      <c r="D283" s="38"/>
      <c r="E283" s="38"/>
      <c r="H283" s="40">
        <v>53749200</v>
      </c>
      <c r="I283" s="40">
        <v>53749200</v>
      </c>
      <c r="J283" s="40">
        <v>53749200</v>
      </c>
      <c r="K283" s="40">
        <v>53749200</v>
      </c>
      <c r="L283" s="40">
        <v>53749200</v>
      </c>
      <c r="M283" s="40">
        <v>53749200</v>
      </c>
      <c r="N283" s="40">
        <v>53749200</v>
      </c>
      <c r="O283" s="40">
        <v>53749200</v>
      </c>
      <c r="P283" s="40">
        <v>53749200</v>
      </c>
      <c r="Q283" s="40">
        <v>53749200</v>
      </c>
      <c r="R283" s="40">
        <v>53749200</v>
      </c>
      <c r="S283" s="40">
        <v>53749200</v>
      </c>
      <c r="T283" s="10"/>
      <c r="U283" s="40">
        <v>53749200</v>
      </c>
      <c r="W283" s="40">
        <v>53749200</v>
      </c>
    </row>
    <row r="284" spans="2:23" s="228" customFormat="1" ht="17.45" customHeight="1">
      <c r="B284" s="229" t="s">
        <v>17</v>
      </c>
      <c r="C284" s="230"/>
      <c r="D284" s="230"/>
      <c r="E284" s="230"/>
      <c r="F284" s="226"/>
      <c r="G284" s="226"/>
      <c r="H284" s="231">
        <f>H280/H$283</f>
        <v>0.17290542501097686</v>
      </c>
      <c r="I284" s="231">
        <f t="shared" ref="I284:S285" si="199">I280/I$283</f>
        <v>0.16465975177304965</v>
      </c>
      <c r="J284" s="231">
        <f t="shared" si="199"/>
        <v>0.13508635235501179</v>
      </c>
      <c r="K284" s="231">
        <f t="shared" si="199"/>
        <v>0.13409379004710767</v>
      </c>
      <c r="L284" s="231">
        <f t="shared" si="199"/>
        <v>0.14407059788796858</v>
      </c>
      <c r="M284" s="231">
        <f t="shared" si="199"/>
        <v>0.18528144511918318</v>
      </c>
      <c r="N284" s="231">
        <f t="shared" si="199"/>
        <v>0.16416935712531533</v>
      </c>
      <c r="O284" s="231">
        <f t="shared" si="199"/>
        <v>0.11171999508829901</v>
      </c>
      <c r="P284" s="231">
        <f t="shared" si="199"/>
        <v>0.10935063293965305</v>
      </c>
      <c r="Q284" s="231">
        <f t="shared" si="199"/>
        <v>0.11807109147671033</v>
      </c>
      <c r="R284" s="231">
        <f t="shared" si="199"/>
        <v>9.9001434439954447E-2</v>
      </c>
      <c r="S284" s="231">
        <f t="shared" si="199"/>
        <v>0.1389231893683999</v>
      </c>
      <c r="T284" s="226"/>
      <c r="U284" s="231">
        <f ca="1">AVERAGE(OFFSET(A284,0,7,,MONTH(MAX($H$7:$S$7))))</f>
        <v>0.15149833930086401</v>
      </c>
      <c r="V284" s="232"/>
      <c r="W284" s="231">
        <f>AVERAGE(H284:S284)</f>
        <v>0.13977775521930247</v>
      </c>
    </row>
    <row r="285" spans="2:23" s="228" customFormat="1" ht="17.45" customHeight="1">
      <c r="B285" s="229" t="s">
        <v>18</v>
      </c>
      <c r="C285" s="230"/>
      <c r="D285" s="230"/>
      <c r="E285" s="230"/>
      <c r="F285" s="226"/>
      <c r="G285" s="226"/>
      <c r="H285" s="231">
        <f>H281/H$283</f>
        <v>0.13800000000000001</v>
      </c>
      <c r="I285" s="231">
        <f t="shared" si="199"/>
        <v>0.13800000000000001</v>
      </c>
      <c r="J285" s="231">
        <f t="shared" si="199"/>
        <v>0.13800000000000001</v>
      </c>
      <c r="K285" s="231">
        <f t="shared" si="199"/>
        <v>0.13800000000000001</v>
      </c>
      <c r="L285" s="231">
        <f t="shared" si="199"/>
        <v>0.13800000000000001</v>
      </c>
      <c r="M285" s="231">
        <f t="shared" si="199"/>
        <v>0.20100000000000001</v>
      </c>
      <c r="N285" s="231">
        <f t="shared" si="199"/>
        <v>0.13800000000000001</v>
      </c>
      <c r="O285" s="231">
        <f t="shared" si="199"/>
        <v>0.13800000000000001</v>
      </c>
      <c r="P285" s="231">
        <f t="shared" si="199"/>
        <v>0.13800000000000001</v>
      </c>
      <c r="Q285" s="231">
        <f t="shared" si="199"/>
        <v>0.13800000000000001</v>
      </c>
      <c r="R285" s="231">
        <f t="shared" si="199"/>
        <v>0.13800000000000001</v>
      </c>
      <c r="S285" s="231">
        <f t="shared" si="199"/>
        <v>0.13800000000000001</v>
      </c>
      <c r="T285" s="226"/>
      <c r="U285" s="231">
        <f ca="1">AVERAGE(OFFSET(A285,0,7,,MONTH(MAX($H$7:$S$7))))</f>
        <v>0.14587499999999998</v>
      </c>
      <c r="V285" s="232"/>
      <c r="W285" s="231">
        <f>AVERAGE(H285:S285)</f>
        <v>0.14324999999999996</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0396-BC91-4903-B9BB-FACC8AE801DF}">
  <sheetPr codeName="Sheet6"/>
  <dimension ref="B1:W235"/>
  <sheetViews>
    <sheetView showGridLines="0" zoomScale="85" zoomScaleNormal="85" workbookViewId="0">
      <pane xSplit="6" ySplit="7" topLeftCell="G12" activePane="bottomRight" state="frozen"/>
      <selection pane="topRight" activeCell="G1" sqref="G1"/>
      <selection pane="bottomLeft" activeCell="A8" sqref="A8"/>
      <selection pane="bottomRight"/>
    </sheetView>
  </sheetViews>
  <sheetFormatPr defaultRowHeight="15"/>
  <cols>
    <col min="1" max="1" width="1.7109375" customWidth="1"/>
    <col min="6" max="7" width="0.85546875" customWidth="1"/>
    <col min="8" max="19" width="12.42578125" customWidth="1"/>
    <col min="20" max="20" width="1.7109375" style="6" customWidth="1"/>
  </cols>
  <sheetData>
    <row r="1" spans="2:20" s="5" customFormat="1" ht="9.9499999999999993" customHeight="1">
      <c r="F1" s="6"/>
      <c r="G1" s="6"/>
      <c r="T1" s="6"/>
    </row>
    <row r="2" spans="2:20" s="5" customFormat="1" ht="17.45" customHeight="1">
      <c r="F2" s="6"/>
      <c r="G2" s="6"/>
      <c r="T2" s="6"/>
    </row>
    <row r="3" spans="2:20" s="5" customFormat="1" ht="17.45" customHeight="1">
      <c r="F3" s="6"/>
      <c r="G3" s="6"/>
      <c r="T3" s="6"/>
    </row>
    <row r="4" spans="2:20" s="5" customFormat="1" ht="17.45" customHeight="1">
      <c r="F4" s="6"/>
      <c r="G4" s="6"/>
      <c r="T4" s="6"/>
    </row>
    <row r="5" spans="2:20" s="5" customFormat="1" ht="17.45" customHeight="1">
      <c r="F5" s="6"/>
      <c r="G5" s="6"/>
      <c r="T5" s="6"/>
    </row>
    <row r="6" spans="2:20" s="5" customFormat="1" ht="17.45" customHeight="1">
      <c r="F6" s="6"/>
      <c r="G6" s="6"/>
      <c r="T6" s="6"/>
    </row>
    <row r="7" spans="2:20" s="5" customFormat="1" ht="24.95" customHeight="1">
      <c r="B7" s="29" t="s">
        <v>209</v>
      </c>
      <c r="C7" s="26"/>
      <c r="D7" s="26"/>
      <c r="E7" s="26"/>
      <c r="F7" s="27"/>
      <c r="G7" s="27"/>
      <c r="H7" s="28">
        <f>EDATE(S37,1)</f>
        <v>46023</v>
      </c>
      <c r="I7" s="28">
        <f t="shared" ref="I7:N7" si="0">EDATE(H7,1)</f>
        <v>46054</v>
      </c>
      <c r="J7" s="28">
        <f t="shared" si="0"/>
        <v>46082</v>
      </c>
      <c r="K7" s="28">
        <f t="shared" si="0"/>
        <v>46113</v>
      </c>
      <c r="L7" s="28">
        <f t="shared" si="0"/>
        <v>46143</v>
      </c>
      <c r="M7" s="28">
        <f t="shared" si="0"/>
        <v>46174</v>
      </c>
      <c r="N7" s="28">
        <f t="shared" si="0"/>
        <v>46204</v>
      </c>
      <c r="O7" s="28">
        <f t="shared" ref="O7" si="1">EDATE(N7,1)</f>
        <v>46235</v>
      </c>
    </row>
    <row r="8" spans="2:20" s="5" customFormat="1" ht="4.5" customHeight="1">
      <c r="B8" s="103"/>
      <c r="C8" s="104"/>
      <c r="D8" s="104"/>
      <c r="E8" s="104"/>
      <c r="F8" s="27"/>
      <c r="G8" s="27"/>
      <c r="H8" s="105"/>
      <c r="I8" s="105"/>
      <c r="J8" s="105"/>
      <c r="K8" s="105"/>
      <c r="L8" s="105"/>
      <c r="M8" s="105"/>
      <c r="N8" s="105"/>
      <c r="O8" s="105"/>
      <c r="P8" s="105"/>
      <c r="Q8" s="105"/>
      <c r="R8" s="105"/>
      <c r="S8" s="105"/>
      <c r="T8" s="105"/>
    </row>
    <row r="9" spans="2:20" s="5" customFormat="1" ht="4.5" customHeight="1">
      <c r="B9" s="103"/>
      <c r="C9" s="104"/>
      <c r="D9" s="104"/>
      <c r="E9" s="104"/>
      <c r="F9" s="27"/>
      <c r="G9" s="27"/>
      <c r="H9" s="105"/>
      <c r="I9" s="105"/>
      <c r="J9" s="105"/>
      <c r="K9" s="105"/>
      <c r="L9" s="105"/>
      <c r="M9" s="105"/>
      <c r="N9" s="105"/>
      <c r="O9" s="105"/>
      <c r="P9" s="105"/>
      <c r="Q9" s="105"/>
      <c r="R9" s="105"/>
      <c r="S9" s="105"/>
      <c r="T9" s="105"/>
    </row>
    <row r="10" spans="2:20" s="5" customFormat="1" ht="18" customHeight="1">
      <c r="B10" s="97" t="s">
        <v>73</v>
      </c>
      <c r="C10" s="98"/>
      <c r="D10" s="98"/>
      <c r="E10" s="98"/>
      <c r="F10" s="27"/>
      <c r="G10" s="27"/>
      <c r="H10" s="99">
        <f t="shared" ref="H10:N10" si="2">SUM(H11:H27)</f>
        <v>23114839.309993442</v>
      </c>
      <c r="I10" s="99">
        <f t="shared" si="2"/>
        <v>25452132.149999999</v>
      </c>
      <c r="J10" s="99">
        <f t="shared" si="2"/>
        <v>16838730.400000002</v>
      </c>
      <c r="K10" s="99">
        <f t="shared" si="2"/>
        <v>18190431.122933079</v>
      </c>
      <c r="L10" s="99">
        <f t="shared" si="2"/>
        <v>17006817.531960398</v>
      </c>
      <c r="M10" s="99">
        <f t="shared" si="2"/>
        <v>19902958.605274677</v>
      </c>
      <c r="N10" s="99">
        <f t="shared" si="2"/>
        <v>18018895.028346773</v>
      </c>
      <c r="O10" s="99">
        <f t="shared" ref="O10" si="3">SUM(O11:O27)</f>
        <v>18471047.217499997</v>
      </c>
      <c r="P10" s="99"/>
      <c r="Q10" s="99"/>
      <c r="R10" s="99"/>
      <c r="S10" s="99"/>
      <c r="T10" s="99"/>
    </row>
    <row r="11" spans="2:20" s="5" customFormat="1" ht="18" customHeight="1">
      <c r="B11" s="45" t="s">
        <v>27</v>
      </c>
      <c r="C11" s="7"/>
      <c r="D11" s="7"/>
      <c r="E11" s="7"/>
      <c r="F11" s="27"/>
      <c r="G11" s="27"/>
      <c r="H11" s="96">
        <v>3308955.0899934401</v>
      </c>
      <c r="I11" s="96">
        <v>2573791.7199999997</v>
      </c>
      <c r="J11" s="96">
        <v>2605372.4</v>
      </c>
      <c r="K11" s="96">
        <v>2693956.6328330799</v>
      </c>
      <c r="L11" s="96">
        <v>2344433.1370603996</v>
      </c>
      <c r="M11" s="96">
        <v>2791282.0552746798</v>
      </c>
      <c r="N11" s="96">
        <v>2091201.46153656</v>
      </c>
      <c r="O11" s="96">
        <v>2102310.65</v>
      </c>
      <c r="P11" s="96"/>
      <c r="Q11" s="96"/>
      <c r="R11" s="96"/>
      <c r="S11" s="96"/>
      <c r="T11" s="96"/>
    </row>
    <row r="12" spans="2:20" s="5" customFormat="1" ht="18" customHeight="1">
      <c r="B12" s="45" t="s">
        <v>28</v>
      </c>
      <c r="C12" s="7"/>
      <c r="D12" s="7"/>
      <c r="E12" s="7"/>
      <c r="F12" s="27"/>
      <c r="G12" s="27"/>
      <c r="H12" s="96">
        <v>1725716.86</v>
      </c>
      <c r="I12" s="96">
        <v>1890049.09</v>
      </c>
      <c r="J12" s="96">
        <v>1308463.1499999999</v>
      </c>
      <c r="K12" s="96">
        <v>1516044.4901000001</v>
      </c>
      <c r="L12" s="96">
        <v>1345731.8904000001</v>
      </c>
      <c r="M12" s="96">
        <v>1752224.13</v>
      </c>
      <c r="N12" s="96">
        <v>1157018.4517000001</v>
      </c>
      <c r="O12" s="96">
        <v>1518595.97</v>
      </c>
      <c r="P12" s="96"/>
      <c r="Q12" s="96"/>
      <c r="R12" s="96"/>
      <c r="S12" s="96"/>
      <c r="T12" s="96"/>
    </row>
    <row r="13" spans="2:20" s="5" customFormat="1" ht="18" customHeight="1">
      <c r="B13" s="45" t="s">
        <v>25</v>
      </c>
      <c r="C13" s="7"/>
      <c r="D13" s="7"/>
      <c r="E13" s="7"/>
      <c r="F13" s="27"/>
      <c r="G13" s="27"/>
      <c r="H13" s="96">
        <v>1856095.43</v>
      </c>
      <c r="I13" s="96">
        <v>1997246.5399999998</v>
      </c>
      <c r="J13" s="96">
        <v>1412742.9400000002</v>
      </c>
      <c r="K13" s="96">
        <v>1330068.46</v>
      </c>
      <c r="L13" s="96">
        <v>1336046.83</v>
      </c>
      <c r="M13" s="96">
        <v>1441219.52</v>
      </c>
      <c r="N13" s="96">
        <v>1381901.9200000002</v>
      </c>
      <c r="O13" s="96">
        <v>1425590.04</v>
      </c>
      <c r="P13" s="96"/>
      <c r="Q13" s="96"/>
      <c r="R13" s="96"/>
      <c r="S13" s="96"/>
      <c r="T13" s="96"/>
    </row>
    <row r="14" spans="2:20" s="5" customFormat="1" ht="18" customHeight="1">
      <c r="B14" s="45" t="s">
        <v>74</v>
      </c>
      <c r="C14" s="7"/>
      <c r="D14" s="7"/>
      <c r="E14" s="7"/>
      <c r="F14" s="27"/>
      <c r="G14" s="27"/>
      <c r="H14" s="96">
        <v>1771921.0299999998</v>
      </c>
      <c r="I14" s="96">
        <v>1763600.16</v>
      </c>
      <c r="J14" s="96">
        <v>1118413.9900000002</v>
      </c>
      <c r="K14" s="96">
        <v>1084853.3999999999</v>
      </c>
      <c r="L14" s="96">
        <v>1228145.5900000001</v>
      </c>
      <c r="M14" s="96">
        <v>1267286.0699999998</v>
      </c>
      <c r="N14" s="96">
        <v>1201811.7000000002</v>
      </c>
      <c r="O14" s="96">
        <v>1225484.56</v>
      </c>
      <c r="P14" s="96"/>
      <c r="Q14" s="96"/>
      <c r="R14" s="96"/>
      <c r="S14" s="96"/>
      <c r="T14" s="96"/>
    </row>
    <row r="15" spans="2:20" s="5" customFormat="1" ht="18" customHeight="1">
      <c r="B15" s="45" t="s">
        <v>29</v>
      </c>
      <c r="C15" s="7"/>
      <c r="D15" s="7"/>
      <c r="E15" s="7"/>
      <c r="F15" s="27"/>
      <c r="G15" s="27"/>
      <c r="H15" s="96">
        <v>-1091778.1600000001</v>
      </c>
      <c r="I15" s="96">
        <v>-468405.23</v>
      </c>
      <c r="J15" s="96">
        <v>-914077.3</v>
      </c>
      <c r="K15" s="96">
        <v>-521464.69</v>
      </c>
      <c r="L15" s="96">
        <v>-670828.63</v>
      </c>
      <c r="M15" s="96">
        <v>-430011.78</v>
      </c>
      <c r="N15" s="96">
        <v>-670955.35</v>
      </c>
      <c r="O15" s="96">
        <v>-467097.05999999994</v>
      </c>
      <c r="P15" s="96"/>
      <c r="Q15" s="96"/>
      <c r="R15" s="96"/>
      <c r="S15" s="96"/>
      <c r="T15" s="96"/>
    </row>
    <row r="16" spans="2:20" s="5" customFormat="1" ht="18" customHeight="1">
      <c r="B16" s="45" t="s">
        <v>30</v>
      </c>
      <c r="C16" s="7"/>
      <c r="D16" s="7"/>
      <c r="E16" s="7"/>
      <c r="F16" s="27"/>
      <c r="G16" s="27"/>
      <c r="H16" s="96">
        <v>673823.9</v>
      </c>
      <c r="I16" s="96">
        <v>318174.52</v>
      </c>
      <c r="J16" s="96">
        <v>214333.88</v>
      </c>
      <c r="K16" s="96">
        <v>432268.62</v>
      </c>
      <c r="L16" s="96">
        <v>290474.31</v>
      </c>
      <c r="M16" s="96">
        <v>154377.82999999999</v>
      </c>
      <c r="N16" s="96">
        <v>0</v>
      </c>
      <c r="O16" s="96">
        <v>0</v>
      </c>
      <c r="P16" s="96"/>
      <c r="Q16" s="96"/>
      <c r="R16" s="96"/>
      <c r="S16" s="96"/>
      <c r="T16" s="96"/>
    </row>
    <row r="17" spans="2:20" s="5" customFormat="1" ht="18" customHeight="1">
      <c r="B17" s="45" t="s">
        <v>31</v>
      </c>
      <c r="C17" s="7"/>
      <c r="D17" s="7"/>
      <c r="E17" s="7"/>
      <c r="F17" s="27"/>
      <c r="G17" s="27"/>
      <c r="H17" s="96">
        <v>564547.99</v>
      </c>
      <c r="I17" s="96">
        <v>466379.41</v>
      </c>
      <c r="J17" s="96">
        <v>420457.79</v>
      </c>
      <c r="K17" s="96">
        <v>391527.64</v>
      </c>
      <c r="L17" s="96">
        <v>355438.78</v>
      </c>
      <c r="M17" s="96">
        <v>377448.88</v>
      </c>
      <c r="N17" s="96">
        <v>417705.07</v>
      </c>
      <c r="O17" s="96">
        <v>342102.43</v>
      </c>
      <c r="P17" s="96"/>
      <c r="Q17" s="96"/>
      <c r="R17" s="96"/>
      <c r="S17" s="96"/>
      <c r="T17" s="96"/>
    </row>
    <row r="18" spans="2:20" s="5" customFormat="1" ht="18" customHeight="1">
      <c r="B18" s="45" t="s">
        <v>89</v>
      </c>
      <c r="C18" s="7"/>
      <c r="D18" s="7"/>
      <c r="E18" s="7"/>
      <c r="F18" s="27"/>
      <c r="G18" s="27"/>
      <c r="H18" s="96">
        <v>290749.18</v>
      </c>
      <c r="I18" s="96">
        <v>0</v>
      </c>
      <c r="J18" s="96">
        <v>0</v>
      </c>
      <c r="K18" s="96">
        <v>0</v>
      </c>
      <c r="L18" s="96">
        <v>0</v>
      </c>
      <c r="M18" s="96">
        <v>0</v>
      </c>
      <c r="N18" s="96">
        <v>0</v>
      </c>
      <c r="O18" s="96">
        <v>0</v>
      </c>
      <c r="P18" s="96"/>
      <c r="Q18" s="96"/>
      <c r="R18" s="96"/>
      <c r="S18" s="96"/>
      <c r="T18" s="96"/>
    </row>
    <row r="19" spans="2:20" s="5" customFormat="1" ht="18" customHeight="1">
      <c r="B19" s="45" t="s">
        <v>84</v>
      </c>
      <c r="C19" s="7"/>
      <c r="D19" s="7"/>
      <c r="E19" s="7"/>
      <c r="F19" s="27"/>
      <c r="G19" s="27"/>
      <c r="H19" s="96">
        <v>1310119.44</v>
      </c>
      <c r="I19" s="96">
        <v>1489976.4000000001</v>
      </c>
      <c r="J19" s="96">
        <v>867967.82000000007</v>
      </c>
      <c r="K19" s="96">
        <v>1189963.3</v>
      </c>
      <c r="L19" s="96">
        <v>923933.29</v>
      </c>
      <c r="M19" s="96">
        <v>1275122.04</v>
      </c>
      <c r="N19" s="96">
        <v>1006357.6073399701</v>
      </c>
      <c r="O19" s="96">
        <v>1024100.48</v>
      </c>
      <c r="P19" s="96"/>
      <c r="Q19" s="96"/>
      <c r="R19" s="96"/>
      <c r="S19" s="96"/>
      <c r="T19" s="96"/>
    </row>
    <row r="20" spans="2:20" s="5" customFormat="1" ht="18" customHeight="1">
      <c r="B20" s="45" t="s">
        <v>101</v>
      </c>
      <c r="C20" s="7"/>
      <c r="D20" s="7"/>
      <c r="E20" s="7"/>
      <c r="F20" s="27"/>
      <c r="G20" s="27"/>
      <c r="H20" s="96">
        <v>1255997.55</v>
      </c>
      <c r="I20" s="96">
        <v>1558688.4899999998</v>
      </c>
      <c r="J20" s="96">
        <v>852806.27</v>
      </c>
      <c r="K20" s="96">
        <v>983626.85000000009</v>
      </c>
      <c r="L20" s="96">
        <v>888900.87450000015</v>
      </c>
      <c r="M20" s="96">
        <v>1018383.8700000001</v>
      </c>
      <c r="N20" s="96">
        <v>996573.91000000015</v>
      </c>
      <c r="O20" s="96">
        <v>946507.35000000009</v>
      </c>
      <c r="P20" s="96"/>
      <c r="Q20" s="96"/>
      <c r="R20" s="96"/>
      <c r="S20" s="96"/>
      <c r="T20" s="96"/>
    </row>
    <row r="21" spans="2:20" s="5" customFormat="1" ht="18" customHeight="1">
      <c r="B21" s="45" t="s">
        <v>115</v>
      </c>
      <c r="C21" s="7"/>
      <c r="D21" s="7"/>
      <c r="E21" s="7"/>
      <c r="F21" s="27"/>
      <c r="G21" s="27"/>
      <c r="H21" s="96">
        <v>11979.82</v>
      </c>
      <c r="I21" s="96">
        <v>11381.57</v>
      </c>
      <c r="J21" s="96">
        <v>10639.609999999999</v>
      </c>
      <c r="K21" s="96">
        <v>8106.53</v>
      </c>
      <c r="L21" s="96">
        <v>7452.1799999999994</v>
      </c>
      <c r="M21" s="96">
        <v>6945.2699999999995</v>
      </c>
      <c r="N21" s="96">
        <v>10663.9</v>
      </c>
      <c r="O21" s="96">
        <v>9069.52</v>
      </c>
      <c r="P21" s="96"/>
      <c r="Q21" s="96"/>
      <c r="R21" s="96"/>
      <c r="S21" s="96"/>
      <c r="T21" s="96"/>
    </row>
    <row r="22" spans="2:20" s="5" customFormat="1" ht="18" customHeight="1">
      <c r="B22" s="45" t="s">
        <v>36</v>
      </c>
      <c r="C22" s="7"/>
      <c r="D22" s="7"/>
      <c r="E22" s="7"/>
      <c r="F22" s="27"/>
      <c r="G22" s="27"/>
      <c r="H22" s="96">
        <v>1093136.6599999999</v>
      </c>
      <c r="I22" s="96">
        <v>732334.82000000007</v>
      </c>
      <c r="J22" s="96">
        <v>697809.67999999993</v>
      </c>
      <c r="K22" s="96">
        <v>718313.35</v>
      </c>
      <c r="L22" s="96">
        <v>734715.72000000009</v>
      </c>
      <c r="M22" s="96">
        <v>718486.95000000007</v>
      </c>
      <c r="N22" s="96">
        <v>678367.82</v>
      </c>
      <c r="O22" s="96">
        <v>897734.12</v>
      </c>
      <c r="P22" s="96"/>
      <c r="Q22" s="96"/>
      <c r="R22" s="96"/>
      <c r="S22" s="96"/>
      <c r="T22" s="96"/>
    </row>
    <row r="23" spans="2:20" s="5" customFormat="1" ht="18" customHeight="1">
      <c r="B23" s="45" t="s">
        <v>102</v>
      </c>
      <c r="C23" s="7"/>
      <c r="D23" s="7"/>
      <c r="E23" s="7"/>
      <c r="F23" s="27"/>
      <c r="G23" s="27"/>
      <c r="H23" s="96">
        <v>4428869.9000000004</v>
      </c>
      <c r="I23" s="96">
        <v>4710079.05</v>
      </c>
      <c r="J23" s="96">
        <v>3008400.64</v>
      </c>
      <c r="K23" s="96">
        <v>3096985.49</v>
      </c>
      <c r="L23" s="96">
        <v>3109138.67</v>
      </c>
      <c r="M23" s="96">
        <v>3488100.18</v>
      </c>
      <c r="N23" s="96">
        <v>3793374.7377702398</v>
      </c>
      <c r="O23" s="96">
        <v>3167501.5100000002</v>
      </c>
      <c r="P23" s="96"/>
      <c r="Q23" s="96"/>
      <c r="R23" s="96"/>
      <c r="S23" s="96"/>
      <c r="T23" s="96"/>
    </row>
    <row r="24" spans="2:20" s="5" customFormat="1" ht="18" customHeight="1">
      <c r="B24" s="45" t="s">
        <v>149</v>
      </c>
      <c r="C24" s="7"/>
      <c r="D24" s="7"/>
      <c r="E24" s="7"/>
      <c r="F24" s="27"/>
      <c r="G24" s="27"/>
      <c r="H24" s="96">
        <v>2340477.46</v>
      </c>
      <c r="I24" s="96">
        <v>2607036.6100000003</v>
      </c>
      <c r="J24" s="96">
        <v>1467569.9300000002</v>
      </c>
      <c r="K24" s="96">
        <v>1509219.52</v>
      </c>
      <c r="L24" s="96">
        <v>1557250.87</v>
      </c>
      <c r="M24" s="96">
        <v>1686208.35</v>
      </c>
      <c r="N24" s="96">
        <v>1848057.43</v>
      </c>
      <c r="O24" s="96">
        <v>1741697.27</v>
      </c>
      <c r="P24" s="96"/>
      <c r="Q24" s="96"/>
      <c r="R24" s="96"/>
      <c r="S24" s="96"/>
      <c r="T24" s="96"/>
    </row>
    <row r="25" spans="2:20" s="5" customFormat="1" ht="18" customHeight="1">
      <c r="B25" s="45" t="s">
        <v>147</v>
      </c>
      <c r="C25" s="7"/>
      <c r="D25" s="7"/>
      <c r="E25" s="7"/>
      <c r="F25" s="27"/>
      <c r="G25" s="27"/>
      <c r="H25" s="96">
        <v>1526292.79</v>
      </c>
      <c r="I25" s="96">
        <v>4018463.2299999995</v>
      </c>
      <c r="J25" s="96">
        <v>1865731</v>
      </c>
      <c r="K25" s="96">
        <v>1909216.23</v>
      </c>
      <c r="L25" s="96">
        <v>1901242.41</v>
      </c>
      <c r="M25" s="96">
        <v>2132842.12</v>
      </c>
      <c r="N25" s="96">
        <v>2079160.3200000001</v>
      </c>
      <c r="O25" s="96">
        <v>2482313.65</v>
      </c>
      <c r="P25" s="96"/>
      <c r="Q25" s="96"/>
      <c r="R25" s="96"/>
      <c r="S25" s="96"/>
      <c r="T25" s="96"/>
    </row>
    <row r="26" spans="2:20" s="5" customFormat="1" ht="18" customHeight="1">
      <c r="B26" s="45" t="s">
        <v>183</v>
      </c>
      <c r="C26" s="7"/>
      <c r="D26" s="7"/>
      <c r="E26" s="7"/>
      <c r="F26" s="27"/>
      <c r="G26" s="27"/>
      <c r="H26" s="96">
        <v>568650.89</v>
      </c>
      <c r="I26" s="96">
        <v>703335.77</v>
      </c>
      <c r="J26" s="96">
        <v>483622.26</v>
      </c>
      <c r="K26" s="96">
        <v>431300.04000000004</v>
      </c>
      <c r="L26" s="96">
        <v>450431.55000000005</v>
      </c>
      <c r="M26" s="96">
        <v>454777.86</v>
      </c>
      <c r="N26" s="96">
        <v>540211.80000000005</v>
      </c>
      <c r="O26" s="96">
        <v>505781.77750000003</v>
      </c>
      <c r="P26" s="96"/>
      <c r="Q26" s="96"/>
      <c r="R26" s="96"/>
      <c r="S26" s="96"/>
      <c r="T26" s="96"/>
    </row>
    <row r="27" spans="2:20" s="5" customFormat="1" ht="18" customHeight="1">
      <c r="B27" s="45" t="s">
        <v>203</v>
      </c>
      <c r="C27" s="7"/>
      <c r="D27" s="7"/>
      <c r="E27" s="7"/>
      <c r="F27" s="27"/>
      <c r="G27" s="27"/>
      <c r="H27" s="96">
        <v>1479283.48</v>
      </c>
      <c r="I27" s="96">
        <v>1080000</v>
      </c>
      <c r="J27" s="96">
        <v>1418476.34</v>
      </c>
      <c r="K27" s="96">
        <v>1416445.26</v>
      </c>
      <c r="L27" s="96">
        <v>1204310.0599999998</v>
      </c>
      <c r="M27" s="96">
        <v>1768265.26</v>
      </c>
      <c r="N27" s="96">
        <v>1487444.25</v>
      </c>
      <c r="O27" s="96">
        <v>1549354.95</v>
      </c>
      <c r="P27" s="96"/>
      <c r="Q27" s="96"/>
      <c r="R27" s="96"/>
      <c r="S27" s="96"/>
      <c r="T27" s="96"/>
    </row>
    <row r="28" spans="2:20" s="5" customFormat="1" ht="18" customHeight="1">
      <c r="B28" s="97" t="s">
        <v>75</v>
      </c>
      <c r="C28" s="98"/>
      <c r="D28" s="98"/>
      <c r="E28" s="98"/>
      <c r="F28" s="27"/>
      <c r="G28" s="27"/>
      <c r="H28" s="99">
        <f t="shared" ref="H28:I28" si="4">SUM(H29:H35)</f>
        <v>3056857.4699999997</v>
      </c>
      <c r="I28" s="99">
        <f t="shared" si="4"/>
        <v>3267109.4799999995</v>
      </c>
      <c r="J28" s="99">
        <f t="shared" ref="J28:K28" si="5">SUM(J29:J35)</f>
        <v>5297367.72</v>
      </c>
      <c r="K28" s="99">
        <f t="shared" si="5"/>
        <v>4549871.9000000004</v>
      </c>
      <c r="L28" s="99">
        <f t="shared" ref="L28:M28" si="6">SUM(L29:L35)</f>
        <v>5843584.2699999986</v>
      </c>
      <c r="M28" s="99">
        <f t="shared" si="6"/>
        <v>5885834.46</v>
      </c>
      <c r="N28" s="99">
        <f t="shared" ref="N28:O28" si="7">SUM(N29:N35)</f>
        <v>5920972.669999999</v>
      </c>
      <c r="O28" s="99">
        <f t="shared" si="7"/>
        <v>5932804.5300000003</v>
      </c>
      <c r="P28" s="99"/>
      <c r="Q28" s="99"/>
      <c r="R28" s="99"/>
      <c r="S28" s="99"/>
      <c r="T28" s="99"/>
    </row>
    <row r="29" spans="2:20" s="5" customFormat="1" ht="18" customHeight="1">
      <c r="B29" s="45" t="s">
        <v>82</v>
      </c>
      <c r="C29" s="7"/>
      <c r="D29" s="7"/>
      <c r="E29" s="7"/>
      <c r="F29" s="27"/>
      <c r="H29" s="43">
        <v>1344256.8499999999</v>
      </c>
      <c r="I29" s="43">
        <v>1411024.41</v>
      </c>
      <c r="J29" s="43">
        <v>3437174.33</v>
      </c>
      <c r="K29" s="43">
        <v>2684532.07</v>
      </c>
      <c r="L29" s="43">
        <v>4065424.4</v>
      </c>
      <c r="M29" s="43">
        <v>4112044.09</v>
      </c>
      <c r="N29" s="43">
        <v>4143693.3</v>
      </c>
      <c r="O29" s="43">
        <v>4136533.36</v>
      </c>
      <c r="P29" s="43"/>
      <c r="Q29" s="43"/>
      <c r="R29" s="43"/>
      <c r="S29" s="43"/>
      <c r="T29" s="43"/>
    </row>
    <row r="30" spans="2:20" s="5" customFormat="1" ht="18" customHeight="1">
      <c r="B30" s="45" t="s">
        <v>76</v>
      </c>
      <c r="C30" s="7"/>
      <c r="D30" s="7"/>
      <c r="E30" s="7"/>
      <c r="F30" s="27"/>
      <c r="H30" s="43">
        <v>0</v>
      </c>
      <c r="I30" s="43">
        <v>138883.20000000001</v>
      </c>
      <c r="J30" s="43">
        <v>138883.20000000001</v>
      </c>
      <c r="K30" s="43">
        <v>138883.20000000001</v>
      </c>
      <c r="L30" s="43">
        <v>138883.20000000001</v>
      </c>
      <c r="M30" s="43">
        <v>138883.20000000001</v>
      </c>
      <c r="N30" s="43">
        <v>138883.20000000001</v>
      </c>
      <c r="O30" s="43">
        <v>156243.6</v>
      </c>
      <c r="P30" s="43"/>
      <c r="Q30" s="43"/>
      <c r="R30" s="43"/>
      <c r="S30" s="43"/>
      <c r="T30" s="43"/>
    </row>
    <row r="31" spans="2:20" s="5" customFormat="1" ht="18" customHeight="1">
      <c r="B31" s="45" t="s">
        <v>194</v>
      </c>
      <c r="C31" s="7"/>
      <c r="D31" s="7"/>
      <c r="E31" s="7"/>
      <c r="F31" s="27"/>
      <c r="H31" s="43">
        <v>0</v>
      </c>
      <c r="I31" s="43">
        <v>0</v>
      </c>
      <c r="J31" s="43">
        <v>0</v>
      </c>
      <c r="K31" s="43">
        <v>0</v>
      </c>
      <c r="L31" s="43">
        <v>0</v>
      </c>
      <c r="M31" s="43">
        <v>0</v>
      </c>
      <c r="N31" s="43">
        <v>0</v>
      </c>
      <c r="O31" s="43">
        <v>0</v>
      </c>
      <c r="P31" s="43"/>
      <c r="Q31" s="43"/>
      <c r="R31" s="43"/>
      <c r="S31" s="43"/>
      <c r="T31" s="43"/>
    </row>
    <row r="32" spans="2:20" s="5" customFormat="1" ht="18" customHeight="1">
      <c r="B32" s="45" t="s">
        <v>84</v>
      </c>
      <c r="C32" s="7"/>
      <c r="D32" s="7"/>
      <c r="E32" s="7"/>
      <c r="F32" s="27"/>
      <c r="H32" s="43">
        <v>290661.27</v>
      </c>
      <c r="I32" s="43">
        <v>290661.27</v>
      </c>
      <c r="J32" s="43">
        <v>290661.27</v>
      </c>
      <c r="K32" s="43">
        <v>290661.27</v>
      </c>
      <c r="L32" s="43">
        <v>290661.27</v>
      </c>
      <c r="M32" s="43">
        <v>290661.27</v>
      </c>
      <c r="N32" s="43">
        <v>290661.27</v>
      </c>
      <c r="O32" s="43">
        <v>290661.27</v>
      </c>
      <c r="P32" s="43"/>
      <c r="Q32" s="43"/>
      <c r="R32" s="43"/>
      <c r="S32" s="43"/>
      <c r="T32" s="43"/>
    </row>
    <row r="33" spans="2:20" s="5" customFormat="1" ht="18" customHeight="1">
      <c r="B33" s="45" t="s">
        <v>83</v>
      </c>
      <c r="C33" s="7"/>
      <c r="D33" s="7"/>
      <c r="E33" s="7"/>
      <c r="F33" s="27"/>
      <c r="H33" s="43">
        <v>822001.05</v>
      </c>
      <c r="I33" s="43">
        <v>826602.3</v>
      </c>
      <c r="J33" s="43">
        <v>830710.62</v>
      </c>
      <c r="K33" s="43">
        <v>835857.05999999994</v>
      </c>
      <c r="L33" s="43">
        <v>840975.3</v>
      </c>
      <c r="M33" s="43">
        <v>836605.8</v>
      </c>
      <c r="N33" s="43">
        <v>840094.8</v>
      </c>
      <c r="O33" s="43">
        <v>841726.2</v>
      </c>
      <c r="P33" s="43"/>
      <c r="Q33" s="43"/>
      <c r="R33" s="43"/>
      <c r="S33" s="43"/>
      <c r="T33" s="43"/>
    </row>
    <row r="34" spans="2:20" s="5" customFormat="1" ht="18" customHeight="1">
      <c r="B34" s="45" t="s">
        <v>108</v>
      </c>
      <c r="C34" s="7"/>
      <c r="D34" s="7"/>
      <c r="E34" s="7"/>
      <c r="F34" s="27"/>
      <c r="H34" s="43">
        <v>599938.30000000005</v>
      </c>
      <c r="I34" s="43">
        <v>599938.30000000005</v>
      </c>
      <c r="J34" s="43">
        <v>599938.30000000005</v>
      </c>
      <c r="K34" s="43">
        <v>599938.30000000005</v>
      </c>
      <c r="L34" s="43">
        <v>507640.1</v>
      </c>
      <c r="M34" s="43">
        <v>507640.1</v>
      </c>
      <c r="N34" s="43">
        <v>507640.1</v>
      </c>
      <c r="O34" s="43">
        <v>507640.1</v>
      </c>
      <c r="P34" s="43"/>
      <c r="Q34" s="43"/>
      <c r="R34" s="43"/>
      <c r="S34" s="43"/>
      <c r="T34" s="43"/>
    </row>
    <row r="35" spans="2:20" s="5" customFormat="1" ht="18" customHeight="1">
      <c r="B35" s="45" t="s">
        <v>102</v>
      </c>
      <c r="C35" s="7"/>
      <c r="D35" s="7"/>
      <c r="E35" s="7"/>
      <c r="F35" s="27"/>
      <c r="H35" s="43">
        <v>0</v>
      </c>
      <c r="I35" s="43">
        <v>0</v>
      </c>
      <c r="J35" s="43">
        <v>0</v>
      </c>
      <c r="K35" s="43">
        <v>0</v>
      </c>
      <c r="L35" s="43">
        <v>0</v>
      </c>
      <c r="M35" s="43">
        <v>0</v>
      </c>
      <c r="N35" s="43">
        <v>0</v>
      </c>
      <c r="O35" s="43">
        <v>0</v>
      </c>
      <c r="P35" s="43"/>
      <c r="Q35" s="43"/>
      <c r="R35" s="43"/>
      <c r="S35" s="43"/>
      <c r="T35" s="43"/>
    </row>
    <row r="36" spans="2:20" s="5" customFormat="1" ht="18" customHeight="1">
      <c r="B36" s="103"/>
      <c r="C36" s="104"/>
      <c r="D36" s="104"/>
      <c r="E36" s="104"/>
      <c r="F36" s="27"/>
      <c r="G36" s="27"/>
      <c r="H36" s="105"/>
      <c r="I36" s="105"/>
      <c r="J36" s="105"/>
      <c r="K36" s="105"/>
      <c r="L36" s="105"/>
      <c r="M36" s="105"/>
      <c r="N36" s="105"/>
      <c r="O36" s="105"/>
      <c r="P36" s="105"/>
      <c r="Q36" s="105"/>
      <c r="R36" s="105"/>
      <c r="S36" s="105"/>
    </row>
    <row r="37" spans="2:20" s="5" customFormat="1" ht="24.95" customHeight="1">
      <c r="B37" s="29" t="s">
        <v>186</v>
      </c>
      <c r="C37" s="26"/>
      <c r="D37" s="26"/>
      <c r="E37" s="26"/>
      <c r="F37" s="27"/>
      <c r="G37" s="27"/>
      <c r="H37" s="28">
        <v>45658</v>
      </c>
      <c r="I37" s="28">
        <f t="shared" ref="I37:S37" si="8">EDATE(H37,1)</f>
        <v>45689</v>
      </c>
      <c r="J37" s="28">
        <f t="shared" si="8"/>
        <v>45717</v>
      </c>
      <c r="K37" s="28">
        <f t="shared" si="8"/>
        <v>45748</v>
      </c>
      <c r="L37" s="28">
        <f t="shared" si="8"/>
        <v>45778</v>
      </c>
      <c r="M37" s="28">
        <f t="shared" si="8"/>
        <v>45809</v>
      </c>
      <c r="N37" s="28">
        <f t="shared" si="8"/>
        <v>45839</v>
      </c>
      <c r="O37" s="28">
        <f t="shared" si="8"/>
        <v>45870</v>
      </c>
      <c r="P37" s="28">
        <f t="shared" si="8"/>
        <v>45901</v>
      </c>
      <c r="Q37" s="28">
        <f t="shared" si="8"/>
        <v>45931</v>
      </c>
      <c r="R37" s="28">
        <f t="shared" si="8"/>
        <v>45962</v>
      </c>
      <c r="S37" s="28">
        <f t="shared" si="8"/>
        <v>45992</v>
      </c>
    </row>
    <row r="38" spans="2:20" s="5" customFormat="1" ht="4.5" customHeight="1">
      <c r="B38" s="103"/>
      <c r="C38" s="104"/>
      <c r="D38" s="104"/>
      <c r="E38" s="104"/>
      <c r="F38" s="27"/>
      <c r="G38" s="27"/>
      <c r="H38" s="105"/>
      <c r="I38" s="105"/>
      <c r="J38" s="105"/>
      <c r="K38" s="105"/>
      <c r="L38" s="105"/>
      <c r="M38" s="105"/>
      <c r="N38" s="105"/>
      <c r="O38" s="105"/>
      <c r="P38" s="105"/>
      <c r="Q38" s="105"/>
      <c r="R38" s="105"/>
      <c r="S38" s="105"/>
    </row>
    <row r="39" spans="2:20" s="5" customFormat="1" ht="4.5" customHeight="1">
      <c r="B39" s="103"/>
      <c r="C39" s="104"/>
      <c r="D39" s="104"/>
      <c r="E39" s="104"/>
      <c r="F39" s="27"/>
      <c r="G39" s="27"/>
      <c r="H39" s="105"/>
      <c r="I39" s="105"/>
      <c r="J39" s="105"/>
      <c r="K39" s="105"/>
      <c r="L39" s="105"/>
      <c r="M39" s="105"/>
      <c r="N39" s="105"/>
      <c r="O39" s="105"/>
      <c r="P39" s="105"/>
      <c r="Q39" s="105"/>
      <c r="R39" s="105"/>
      <c r="S39" s="105"/>
    </row>
    <row r="40" spans="2:20" s="5" customFormat="1" ht="18" customHeight="1">
      <c r="B40" s="97" t="s">
        <v>73</v>
      </c>
      <c r="C40" s="98"/>
      <c r="D40" s="98"/>
      <c r="E40" s="98"/>
      <c r="F40" s="27"/>
      <c r="G40" s="27"/>
      <c r="H40" s="99">
        <f t="shared" ref="H40:I40" si="9">SUM(H41:H56)</f>
        <v>22505399.699500002</v>
      </c>
      <c r="I40" s="99">
        <f t="shared" si="9"/>
        <v>20907694.701999996</v>
      </c>
      <c r="J40" s="99">
        <f t="shared" ref="J40:O40" si="10">SUM(J41:J56)</f>
        <v>15658143.894000003</v>
      </c>
      <c r="K40" s="99">
        <f t="shared" si="10"/>
        <v>15404893.806</v>
      </c>
      <c r="L40" s="99">
        <f t="shared" si="10"/>
        <v>16140755.319999998</v>
      </c>
      <c r="M40" s="99">
        <f t="shared" si="10"/>
        <v>16748560.039999999</v>
      </c>
      <c r="N40" s="99">
        <f t="shared" si="10"/>
        <v>18717363.714662496</v>
      </c>
      <c r="O40" s="99">
        <f t="shared" si="10"/>
        <v>16842630.137480091</v>
      </c>
      <c r="P40" s="99">
        <f t="shared" ref="P40:Q40" si="11">SUM(P41:P56)</f>
        <v>17256417.552999996</v>
      </c>
      <c r="Q40" s="99">
        <f t="shared" si="11"/>
        <v>18567886.943500001</v>
      </c>
      <c r="R40" s="99">
        <f t="shared" ref="R40:S40" si="12">SUM(R41:R56)</f>
        <v>16279177.089999998</v>
      </c>
      <c r="S40" s="99">
        <f t="shared" si="12"/>
        <v>18873149.369047999</v>
      </c>
    </row>
    <row r="41" spans="2:20" s="5" customFormat="1" ht="18" customHeight="1">
      <c r="B41" s="45" t="s">
        <v>27</v>
      </c>
      <c r="C41" s="7"/>
      <c r="D41" s="7"/>
      <c r="E41" s="7"/>
      <c r="F41" s="27"/>
      <c r="G41" s="27"/>
      <c r="H41" s="96">
        <v>3587727.81</v>
      </c>
      <c r="I41" s="96">
        <v>1560204.87</v>
      </c>
      <c r="J41" s="96">
        <v>3133934.54</v>
      </c>
      <c r="K41" s="96">
        <v>2141596.426</v>
      </c>
      <c r="L41" s="96">
        <v>2448742.39</v>
      </c>
      <c r="M41" s="96">
        <v>2563749.3499999996</v>
      </c>
      <c r="N41" s="96">
        <v>2211093.33</v>
      </c>
      <c r="O41" s="96">
        <v>2500065.9300000002</v>
      </c>
      <c r="P41" s="96">
        <v>2259822.6800000002</v>
      </c>
      <c r="Q41" s="96">
        <v>3395721.66</v>
      </c>
      <c r="R41" s="96">
        <v>3279530.71</v>
      </c>
      <c r="S41" s="96">
        <v>3276583.3296480002</v>
      </c>
    </row>
    <row r="42" spans="2:20" s="5" customFormat="1" ht="18" customHeight="1">
      <c r="B42" s="45" t="s">
        <v>28</v>
      </c>
      <c r="C42" s="7"/>
      <c r="D42" s="7"/>
      <c r="E42" s="7"/>
      <c r="F42" s="27"/>
      <c r="G42" s="27"/>
      <c r="H42" s="96">
        <v>2062663.5599999998</v>
      </c>
      <c r="I42" s="96">
        <v>1358919.9200000002</v>
      </c>
      <c r="J42" s="96">
        <v>1333365.99</v>
      </c>
      <c r="K42" s="96">
        <v>1401069.07</v>
      </c>
      <c r="L42" s="96">
        <v>1450373.2799999998</v>
      </c>
      <c r="M42" s="96">
        <v>1421514.85</v>
      </c>
      <c r="N42" s="96">
        <v>1530806.9908</v>
      </c>
      <c r="O42" s="96">
        <v>1467174.26</v>
      </c>
      <c r="P42" s="96">
        <v>1555711</v>
      </c>
      <c r="Q42" s="96">
        <v>1368703.5000000002</v>
      </c>
      <c r="R42" s="96">
        <v>1381164.59</v>
      </c>
      <c r="S42" s="96">
        <v>1565069.7379000001</v>
      </c>
    </row>
    <row r="43" spans="2:20" s="5" customFormat="1" ht="18" customHeight="1">
      <c r="B43" s="45" t="s">
        <v>25</v>
      </c>
      <c r="C43" s="7"/>
      <c r="D43" s="7"/>
      <c r="E43" s="7"/>
      <c r="F43" s="27"/>
      <c r="G43" s="27"/>
      <c r="H43" s="96">
        <v>1606335.62</v>
      </c>
      <c r="I43" s="96">
        <v>2028353.0719999999</v>
      </c>
      <c r="J43" s="96">
        <v>1256651.8500000003</v>
      </c>
      <c r="K43" s="96">
        <v>1260636.93</v>
      </c>
      <c r="L43" s="96">
        <v>1075687.4500000002</v>
      </c>
      <c r="M43" s="96">
        <v>1421581.05</v>
      </c>
      <c r="N43" s="96">
        <v>1443939.746</v>
      </c>
      <c r="O43" s="96">
        <v>1443312.1900000004</v>
      </c>
      <c r="P43" s="96">
        <v>1388983.48</v>
      </c>
      <c r="Q43" s="96">
        <v>1392966.33</v>
      </c>
      <c r="R43" s="96">
        <v>1374517.0999999999</v>
      </c>
      <c r="S43" s="96">
        <v>1440681.98</v>
      </c>
    </row>
    <row r="44" spans="2:20" s="5" customFormat="1" ht="18" customHeight="1">
      <c r="B44" s="45" t="s">
        <v>74</v>
      </c>
      <c r="C44" s="7"/>
      <c r="D44" s="7"/>
      <c r="E44" s="7"/>
      <c r="F44" s="27"/>
      <c r="G44" s="27"/>
      <c r="H44" s="96">
        <v>1747575.48</v>
      </c>
      <c r="I44" s="96">
        <v>1802928.71</v>
      </c>
      <c r="J44" s="96">
        <v>998456.87000000023</v>
      </c>
      <c r="K44" s="96">
        <v>1171653.98</v>
      </c>
      <c r="L44" s="96">
        <v>1024396.8399999999</v>
      </c>
      <c r="M44" s="96">
        <v>1412360.2500000002</v>
      </c>
      <c r="N44" s="96">
        <v>1293729.111</v>
      </c>
      <c r="O44" s="96">
        <v>1367816.7115</v>
      </c>
      <c r="P44" s="96">
        <v>1212418.68</v>
      </c>
      <c r="Q44" s="96">
        <v>1065749.8730000001</v>
      </c>
      <c r="R44" s="96">
        <v>1166507.57</v>
      </c>
      <c r="S44" s="96">
        <v>1098534.94</v>
      </c>
    </row>
    <row r="45" spans="2:20" s="5" customFormat="1" ht="18" customHeight="1">
      <c r="B45" s="45" t="s">
        <v>29</v>
      </c>
      <c r="C45" s="7"/>
      <c r="D45" s="7"/>
      <c r="E45" s="7"/>
      <c r="F45" s="27"/>
      <c r="G45" s="27"/>
      <c r="H45" s="96">
        <v>-370602</v>
      </c>
      <c r="I45" s="96">
        <v>-333594.23999999999</v>
      </c>
      <c r="J45" s="96">
        <v>-350905.37</v>
      </c>
      <c r="K45" s="96">
        <v>-809251.42999999993</v>
      </c>
      <c r="L45" s="96">
        <v>-481011.87</v>
      </c>
      <c r="M45" s="96">
        <v>-491993.27</v>
      </c>
      <c r="N45" s="96">
        <v>-792763.15</v>
      </c>
      <c r="O45" s="96">
        <v>-668930.54</v>
      </c>
      <c r="P45" s="96">
        <v>-497706.08</v>
      </c>
      <c r="Q45" s="96">
        <v>-528037.27</v>
      </c>
      <c r="R45" s="96">
        <v>-617906</v>
      </c>
      <c r="S45" s="96">
        <v>-25000</v>
      </c>
    </row>
    <row r="46" spans="2:20" s="5" customFormat="1" ht="18" customHeight="1">
      <c r="B46" s="45" t="s">
        <v>30</v>
      </c>
      <c r="C46" s="7"/>
      <c r="D46" s="7"/>
      <c r="E46" s="7"/>
      <c r="F46" s="27"/>
      <c r="G46" s="27"/>
      <c r="H46" s="96">
        <v>534065.04</v>
      </c>
      <c r="I46" s="96">
        <v>276480.93</v>
      </c>
      <c r="J46" s="96">
        <v>258811.58</v>
      </c>
      <c r="K46" s="96">
        <v>333828.33</v>
      </c>
      <c r="L46" s="96">
        <v>342341.73</v>
      </c>
      <c r="M46" s="96">
        <v>410169.05</v>
      </c>
      <c r="N46" s="96">
        <v>397429.50686249998</v>
      </c>
      <c r="O46" s="96">
        <v>355984.3</v>
      </c>
      <c r="P46" s="96">
        <v>436287.03</v>
      </c>
      <c r="Q46" s="96">
        <v>406388.88</v>
      </c>
      <c r="R46" s="96">
        <v>383414.83</v>
      </c>
      <c r="S46" s="96">
        <v>550446.81000000006</v>
      </c>
    </row>
    <row r="47" spans="2:20" s="5" customFormat="1" ht="18" customHeight="1">
      <c r="B47" s="45" t="s">
        <v>31</v>
      </c>
      <c r="C47" s="7"/>
      <c r="D47" s="7"/>
      <c r="E47" s="7"/>
      <c r="F47" s="27"/>
      <c r="G47" s="27"/>
      <c r="H47" s="96">
        <v>674915.05</v>
      </c>
      <c r="I47" s="96">
        <v>433128.67999999993</v>
      </c>
      <c r="J47" s="96">
        <v>277319.07</v>
      </c>
      <c r="K47" s="96">
        <v>348037.68</v>
      </c>
      <c r="L47" s="96">
        <v>219275.08999999997</v>
      </c>
      <c r="M47" s="96">
        <v>588381.37</v>
      </c>
      <c r="N47" s="96">
        <v>426824.26999999996</v>
      </c>
      <c r="O47" s="96">
        <v>275641.18</v>
      </c>
      <c r="P47" s="96">
        <v>400399.77</v>
      </c>
      <c r="Q47" s="96">
        <v>378136.4325</v>
      </c>
      <c r="R47" s="96">
        <v>346518.75</v>
      </c>
      <c r="S47" s="96">
        <v>411714.8995</v>
      </c>
    </row>
    <row r="48" spans="2:20" s="5" customFormat="1" ht="18" customHeight="1">
      <c r="B48" s="45" t="s">
        <v>89</v>
      </c>
      <c r="C48" s="7"/>
      <c r="D48" s="7"/>
      <c r="E48" s="7"/>
      <c r="F48" s="27"/>
      <c r="G48" s="27"/>
      <c r="H48" s="96">
        <v>666916.53</v>
      </c>
      <c r="I48" s="96">
        <v>338386.17999999993</v>
      </c>
      <c r="J48" s="96">
        <v>117991.20999999999</v>
      </c>
      <c r="K48" s="96">
        <v>324023.3</v>
      </c>
      <c r="L48" s="96">
        <v>449399.75</v>
      </c>
      <c r="M48" s="96">
        <v>434251.55</v>
      </c>
      <c r="N48" s="96">
        <v>167639.72</v>
      </c>
      <c r="O48" s="96">
        <v>366694.82</v>
      </c>
      <c r="P48" s="96">
        <v>377248.04000000004</v>
      </c>
      <c r="Q48" s="96">
        <v>509302.19999999995</v>
      </c>
      <c r="R48" s="96">
        <v>412598.35000000003</v>
      </c>
      <c r="S48" s="96">
        <v>473559.94</v>
      </c>
    </row>
    <row r="49" spans="2:19" s="5" customFormat="1" ht="18" customHeight="1">
      <c r="B49" s="45" t="s">
        <v>84</v>
      </c>
      <c r="C49" s="7"/>
      <c r="D49" s="7"/>
      <c r="E49" s="7"/>
      <c r="F49" s="27"/>
      <c r="G49" s="27"/>
      <c r="H49" s="96">
        <v>1390661</v>
      </c>
      <c r="I49" s="96">
        <v>1675561.82</v>
      </c>
      <c r="J49" s="96">
        <v>480180.22000000003</v>
      </c>
      <c r="K49" s="96">
        <v>1006889.3200000001</v>
      </c>
      <c r="L49" s="96">
        <v>845411.88</v>
      </c>
      <c r="M49" s="96">
        <v>1116497.08</v>
      </c>
      <c r="N49" s="96">
        <v>2946871.44</v>
      </c>
      <c r="O49" s="96">
        <v>857418.11999999988</v>
      </c>
      <c r="P49" s="96">
        <v>1030090.8129999998</v>
      </c>
      <c r="Q49" s="96">
        <v>1010582.36</v>
      </c>
      <c r="R49" s="96">
        <v>867748.2</v>
      </c>
      <c r="S49" s="96">
        <v>859845.70000000007</v>
      </c>
    </row>
    <row r="50" spans="2:19" s="5" customFormat="1" ht="18" customHeight="1">
      <c r="B50" s="45" t="s">
        <v>101</v>
      </c>
      <c r="C50" s="7"/>
      <c r="D50" s="7"/>
      <c r="E50" s="7"/>
      <c r="F50" s="27"/>
      <c r="G50" s="27"/>
      <c r="H50" s="96">
        <v>1132899.8595000003</v>
      </c>
      <c r="I50" s="96">
        <v>1547626.14</v>
      </c>
      <c r="J50" s="96">
        <v>865647.57</v>
      </c>
      <c r="K50" s="96">
        <v>818730.1</v>
      </c>
      <c r="L50" s="96">
        <v>866725.92</v>
      </c>
      <c r="M50" s="96">
        <v>977059.05999999994</v>
      </c>
      <c r="N50" s="96">
        <v>1007483.7999999999</v>
      </c>
      <c r="O50" s="96">
        <v>955474.68149999995</v>
      </c>
      <c r="P50" s="96">
        <v>864893.61</v>
      </c>
      <c r="Q50" s="96">
        <v>1129066.4680000001</v>
      </c>
      <c r="R50" s="96">
        <v>1048104.4299999999</v>
      </c>
      <c r="S50" s="96">
        <v>958335.5199999999</v>
      </c>
    </row>
    <row r="51" spans="2:19" s="5" customFormat="1" ht="18" customHeight="1">
      <c r="B51" s="45" t="s">
        <v>115</v>
      </c>
      <c r="C51" s="7"/>
      <c r="D51" s="7"/>
      <c r="E51" s="7"/>
      <c r="F51" s="27"/>
      <c r="G51" s="27"/>
      <c r="H51" s="96">
        <v>8348.3499999999985</v>
      </c>
      <c r="I51" s="96">
        <v>10394.719999999999</v>
      </c>
      <c r="J51" s="96">
        <v>7829.58</v>
      </c>
      <c r="K51" s="96">
        <v>6560.1600000000008</v>
      </c>
      <c r="L51" s="96">
        <v>6576.49</v>
      </c>
      <c r="M51" s="96">
        <v>8013.7800000000007</v>
      </c>
      <c r="N51" s="96">
        <v>7393.64</v>
      </c>
      <c r="O51" s="96">
        <v>8049.0907300889467</v>
      </c>
      <c r="P51" s="96">
        <v>8306.1200000000008</v>
      </c>
      <c r="Q51" s="96">
        <v>6724.19</v>
      </c>
      <c r="R51" s="96">
        <v>7165.92</v>
      </c>
      <c r="S51" s="96">
        <v>8577.6</v>
      </c>
    </row>
    <row r="52" spans="2:19" s="5" customFormat="1" ht="18" customHeight="1">
      <c r="B52" s="45" t="s">
        <v>36</v>
      </c>
      <c r="C52" s="7"/>
      <c r="D52" s="7"/>
      <c r="E52" s="7"/>
      <c r="F52" s="27"/>
      <c r="G52" s="27"/>
      <c r="H52" s="96">
        <v>1010031.0800000001</v>
      </c>
      <c r="I52" s="96">
        <v>694338.39</v>
      </c>
      <c r="J52" s="96">
        <v>618470.14999999991</v>
      </c>
      <c r="K52" s="96">
        <v>741298.06</v>
      </c>
      <c r="L52" s="96">
        <v>710783.91999999993</v>
      </c>
      <c r="M52" s="96">
        <v>726637.62</v>
      </c>
      <c r="N52" s="96">
        <v>736882.61</v>
      </c>
      <c r="O52" s="96">
        <v>676408.33</v>
      </c>
      <c r="P52" s="96">
        <v>687230.6</v>
      </c>
      <c r="Q52" s="96">
        <v>666981.1</v>
      </c>
      <c r="R52" s="96">
        <v>744375.84000000008</v>
      </c>
      <c r="S52" s="96">
        <v>806130.15999999992</v>
      </c>
    </row>
    <row r="53" spans="2:19" s="5" customFormat="1" ht="18" customHeight="1">
      <c r="B53" s="45" t="s">
        <v>102</v>
      </c>
      <c r="C53" s="7"/>
      <c r="D53" s="7"/>
      <c r="E53" s="7"/>
      <c r="F53" s="27"/>
      <c r="G53" s="27"/>
      <c r="H53" s="96">
        <v>4483580.1099999994</v>
      </c>
      <c r="I53" s="96">
        <v>4776020.8199999994</v>
      </c>
      <c r="J53" s="96">
        <v>3434770.7340000002</v>
      </c>
      <c r="K53" s="96">
        <v>3321185.2299999995</v>
      </c>
      <c r="L53" s="96">
        <v>3853577.04</v>
      </c>
      <c r="M53" s="96">
        <v>2777304.1999999997</v>
      </c>
      <c r="N53" s="96">
        <v>3691106.5500000003</v>
      </c>
      <c r="O53" s="96">
        <v>3464871.86</v>
      </c>
      <c r="P53" s="96">
        <v>4268750.8699999992</v>
      </c>
      <c r="Q53" s="96">
        <v>3900672.82</v>
      </c>
      <c r="R53" s="96">
        <v>2706771.77</v>
      </c>
      <c r="S53" s="96">
        <v>3612933.5120000001</v>
      </c>
    </row>
    <row r="54" spans="2:19" s="5" customFormat="1" ht="18" customHeight="1">
      <c r="B54" s="45" t="s">
        <v>149</v>
      </c>
      <c r="C54" s="7"/>
      <c r="D54" s="7"/>
      <c r="E54" s="7"/>
      <c r="F54" s="27"/>
      <c r="G54" s="27"/>
      <c r="H54" s="96">
        <v>2107044.3200000003</v>
      </c>
      <c r="I54" s="96">
        <v>2648569.2000000002</v>
      </c>
      <c r="J54" s="96">
        <v>1735554.6</v>
      </c>
      <c r="K54" s="96">
        <v>1507061.4</v>
      </c>
      <c r="L54" s="96">
        <v>1527349.2</v>
      </c>
      <c r="M54" s="96">
        <v>1728809.21</v>
      </c>
      <c r="N54" s="96">
        <v>1820377.85</v>
      </c>
      <c r="O54" s="96">
        <v>1867354.34</v>
      </c>
      <c r="P54" s="96">
        <v>1828956.7</v>
      </c>
      <c r="Q54" s="96">
        <v>1912770.4999999998</v>
      </c>
      <c r="R54" s="96">
        <v>1513664.75</v>
      </c>
      <c r="S54" s="96">
        <v>1606072.22</v>
      </c>
    </row>
    <row r="55" spans="2:19" s="5" customFormat="1" ht="18" customHeight="1">
      <c r="B55" s="45" t="s">
        <v>147</v>
      </c>
      <c r="C55" s="7"/>
      <c r="D55" s="7"/>
      <c r="E55" s="7"/>
      <c r="F55" s="27"/>
      <c r="G55" s="27"/>
      <c r="H55" s="96">
        <v>1863237.89</v>
      </c>
      <c r="I55" s="96">
        <v>2090375.49</v>
      </c>
      <c r="J55" s="96">
        <v>1014467.4700000001</v>
      </c>
      <c r="K55" s="96">
        <v>606809.03</v>
      </c>
      <c r="L55" s="96">
        <v>1397464.2</v>
      </c>
      <c r="M55" s="96">
        <v>1172946.9100000001</v>
      </c>
      <c r="N55" s="96">
        <v>1373749.9</v>
      </c>
      <c r="O55" s="96">
        <v>1449667.63</v>
      </c>
      <c r="P55" s="96">
        <v>967583.59</v>
      </c>
      <c r="Q55" s="96">
        <v>1532044.05</v>
      </c>
      <c r="R55" s="96">
        <v>1252292.6700000002</v>
      </c>
      <c r="S55" s="96">
        <v>1776191.5899999999</v>
      </c>
    </row>
    <row r="56" spans="2:19" s="5" customFormat="1" ht="18" customHeight="1">
      <c r="B56" s="45" t="s">
        <v>183</v>
      </c>
      <c r="C56" s="7"/>
      <c r="D56" s="7"/>
      <c r="E56" s="7"/>
      <c r="F56" s="27"/>
      <c r="G56" s="27"/>
      <c r="H56" s="96"/>
      <c r="I56" s="96"/>
      <c r="J56" s="96">
        <v>475597.82999999996</v>
      </c>
      <c r="K56" s="96">
        <v>1224766.22</v>
      </c>
      <c r="L56" s="96">
        <v>403662.01</v>
      </c>
      <c r="M56" s="96">
        <v>481277.98</v>
      </c>
      <c r="N56" s="96">
        <v>454798.4</v>
      </c>
      <c r="O56" s="96">
        <v>455627.23375000007</v>
      </c>
      <c r="P56" s="96">
        <v>467440.65</v>
      </c>
      <c r="Q56" s="96">
        <v>420113.85000000003</v>
      </c>
      <c r="R56" s="96">
        <v>412707.61</v>
      </c>
      <c r="S56" s="96">
        <v>453471.43</v>
      </c>
    </row>
    <row r="57" spans="2:19" s="5" customFormat="1" ht="18" customHeight="1">
      <c r="B57" s="97" t="s">
        <v>75</v>
      </c>
      <c r="C57" s="98"/>
      <c r="D57" s="98"/>
      <c r="E57" s="98"/>
      <c r="F57" s="27"/>
      <c r="G57" s="27"/>
      <c r="H57" s="99">
        <f t="shared" ref="H57:I57" si="13">SUM(H58:H64)</f>
        <v>2906698.9000000004</v>
      </c>
      <c r="I57" s="99">
        <f t="shared" si="13"/>
        <v>2948295.62</v>
      </c>
      <c r="J57" s="99">
        <f t="shared" ref="J57:O57" si="14">SUM(J58:J64)</f>
        <v>2952552.8</v>
      </c>
      <c r="K57" s="99">
        <f t="shared" si="14"/>
        <v>2957477.3</v>
      </c>
      <c r="L57" s="99">
        <f t="shared" si="14"/>
        <v>3051646.3</v>
      </c>
      <c r="M57" s="99">
        <f t="shared" si="14"/>
        <v>3411224.62</v>
      </c>
      <c r="N57" s="99">
        <f t="shared" si="14"/>
        <v>4722406.1100000003</v>
      </c>
      <c r="O57" s="99">
        <f t="shared" si="14"/>
        <v>3610956.95</v>
      </c>
      <c r="P57" s="99">
        <f t="shared" ref="P57:Q57" si="15">SUM(P58:P64)</f>
        <v>2861855.53</v>
      </c>
      <c r="Q57" s="99">
        <f t="shared" si="15"/>
        <v>2863859.62</v>
      </c>
      <c r="R57" s="99">
        <f t="shared" ref="R57:S57" si="16">SUM(R58:R64)</f>
        <v>3113262</v>
      </c>
      <c r="S57" s="99">
        <f t="shared" si="16"/>
        <v>3221089.9299999997</v>
      </c>
    </row>
    <row r="58" spans="2:19" s="5" customFormat="1" ht="18" customHeight="1">
      <c r="B58" s="45" t="s">
        <v>82</v>
      </c>
      <c r="C58" s="7"/>
      <c r="D58" s="7"/>
      <c r="E58" s="7"/>
      <c r="F58" s="27"/>
      <c r="H58" s="43">
        <v>1348242.84</v>
      </c>
      <c r="I58" s="43">
        <v>1347764.54</v>
      </c>
      <c r="J58" s="43">
        <v>1348168.92</v>
      </c>
      <c r="K58" s="43">
        <v>1348879.42</v>
      </c>
      <c r="L58" s="43">
        <v>1348371.92</v>
      </c>
      <c r="M58" s="43">
        <v>1349285.42</v>
      </c>
      <c r="N58" s="43">
        <v>1349488.42</v>
      </c>
      <c r="O58" s="43">
        <v>1348026.47</v>
      </c>
      <c r="P58" s="43">
        <v>1347213.28</v>
      </c>
      <c r="Q58" s="43">
        <v>1347585.6700000002</v>
      </c>
      <c r="R58" s="43">
        <v>1347574.11</v>
      </c>
      <c r="S58" s="43">
        <v>1346145.6800000002</v>
      </c>
    </row>
    <row r="59" spans="2:19" s="5" customFormat="1" ht="18" customHeight="1">
      <c r="B59" s="45" t="s">
        <v>76</v>
      </c>
      <c r="C59" s="7"/>
      <c r="D59" s="7"/>
      <c r="E59" s="7"/>
      <c r="F59" s="27"/>
      <c r="H59" s="43">
        <v>208324.8</v>
      </c>
      <c r="I59" s="43">
        <v>173604</v>
      </c>
      <c r="J59" s="43">
        <v>173604</v>
      </c>
      <c r="K59" s="43">
        <v>173604</v>
      </c>
      <c r="L59" s="43">
        <v>173604</v>
      </c>
      <c r="M59" s="43">
        <v>347208</v>
      </c>
      <c r="N59" s="43">
        <v>270822.24</v>
      </c>
      <c r="O59" s="43">
        <v>281238.48</v>
      </c>
      <c r="P59" s="43">
        <v>17360.400000000001</v>
      </c>
      <c r="Q59" s="43">
        <v>17360.400000000001</v>
      </c>
      <c r="R59" s="43">
        <v>69441.600000000006</v>
      </c>
      <c r="S59" s="43">
        <v>173604</v>
      </c>
    </row>
    <row r="60" spans="2:19" s="5" customFormat="1" ht="18" customHeight="1">
      <c r="B60" s="45" t="s">
        <v>194</v>
      </c>
      <c r="C60" s="7"/>
      <c r="D60" s="7"/>
      <c r="E60" s="7"/>
      <c r="F60" s="27"/>
      <c r="H60" s="43">
        <v>0</v>
      </c>
      <c r="I60" s="43">
        <v>0</v>
      </c>
      <c r="J60" s="43">
        <v>0</v>
      </c>
      <c r="K60" s="43">
        <v>0</v>
      </c>
      <c r="L60" s="43">
        <v>0</v>
      </c>
      <c r="M60" s="43">
        <v>0</v>
      </c>
      <c r="N60" s="43">
        <v>0</v>
      </c>
      <c r="O60" s="43">
        <v>0</v>
      </c>
      <c r="P60" s="43">
        <v>0</v>
      </c>
      <c r="Q60" s="43">
        <v>0</v>
      </c>
      <c r="R60" s="43">
        <v>0</v>
      </c>
      <c r="S60" s="43">
        <v>0</v>
      </c>
    </row>
    <row r="61" spans="2:19" s="5" customFormat="1" ht="18" customHeight="1">
      <c r="B61" s="45" t="s">
        <v>84</v>
      </c>
      <c r="C61" s="7"/>
      <c r="D61" s="7"/>
      <c r="E61" s="7"/>
      <c r="F61" s="27"/>
      <c r="H61" s="43">
        <v>209728.26</v>
      </c>
      <c r="I61" s="43">
        <v>235140.08</v>
      </c>
      <c r="J61" s="43">
        <v>238992.88</v>
      </c>
      <c r="K61" s="43">
        <v>243206.88</v>
      </c>
      <c r="L61" s="43">
        <v>245585.18</v>
      </c>
      <c r="M61" s="43">
        <v>246049.6</v>
      </c>
      <c r="N61" s="43">
        <v>484410.15</v>
      </c>
      <c r="O61" s="43">
        <v>768905</v>
      </c>
      <c r="P61" s="43">
        <v>284494.84999999998</v>
      </c>
      <c r="Q61" s="43">
        <v>284494.84999999998</v>
      </c>
      <c r="R61" s="43">
        <v>284494.84999999998</v>
      </c>
      <c r="S61" s="43">
        <v>285328.15000000002</v>
      </c>
    </row>
    <row r="62" spans="2:19" s="5" customFormat="1" ht="18" customHeight="1">
      <c r="B62" s="45" t="s">
        <v>83</v>
      </c>
      <c r="C62" s="7"/>
      <c r="D62" s="7"/>
      <c r="E62" s="7"/>
      <c r="F62" s="27"/>
      <c r="H62" s="43">
        <v>678912</v>
      </c>
      <c r="I62" s="43">
        <v>730296</v>
      </c>
      <c r="J62" s="43">
        <v>730296</v>
      </c>
      <c r="K62" s="43">
        <v>730296</v>
      </c>
      <c r="L62" s="43">
        <v>730296</v>
      </c>
      <c r="M62" s="43">
        <v>730296</v>
      </c>
      <c r="N62" s="43">
        <v>1556256</v>
      </c>
      <c r="O62" s="43">
        <v>751296</v>
      </c>
      <c r="P62" s="43">
        <v>751296</v>
      </c>
      <c r="Q62" s="43">
        <v>752927.7</v>
      </c>
      <c r="R62" s="43">
        <v>811813.14</v>
      </c>
      <c r="S62" s="43">
        <v>816073.8</v>
      </c>
    </row>
    <row r="63" spans="2:19" s="5" customFormat="1" ht="18" customHeight="1">
      <c r="B63" s="45" t="s">
        <v>108</v>
      </c>
      <c r="C63" s="7"/>
      <c r="D63" s="7"/>
      <c r="E63" s="7"/>
      <c r="F63" s="27"/>
      <c r="H63" s="43">
        <v>461491</v>
      </c>
      <c r="I63" s="43">
        <v>461491</v>
      </c>
      <c r="J63" s="43">
        <v>461491</v>
      </c>
      <c r="K63" s="43">
        <v>461491</v>
      </c>
      <c r="L63" s="43">
        <v>553789.19999999995</v>
      </c>
      <c r="M63" s="43">
        <v>738385.6</v>
      </c>
      <c r="N63" s="43">
        <v>1061429.3</v>
      </c>
      <c r="O63" s="43">
        <v>461491</v>
      </c>
      <c r="P63" s="43">
        <v>461491</v>
      </c>
      <c r="Q63" s="43">
        <v>461491</v>
      </c>
      <c r="R63" s="43">
        <v>599938.30000000005</v>
      </c>
      <c r="S63" s="43">
        <v>599938.30000000005</v>
      </c>
    </row>
    <row r="64" spans="2:19" s="5" customFormat="1" ht="18" customHeight="1">
      <c r="B64" s="45" t="s">
        <v>102</v>
      </c>
      <c r="C64" s="7"/>
      <c r="D64" s="7"/>
      <c r="E64" s="7"/>
      <c r="F64" s="27"/>
      <c r="H64" s="43">
        <v>0</v>
      </c>
      <c r="I64" s="43">
        <v>0</v>
      </c>
      <c r="J64" s="43">
        <v>0</v>
      </c>
      <c r="K64" s="43">
        <v>0</v>
      </c>
      <c r="L64" s="43">
        <v>0</v>
      </c>
      <c r="M64" s="43">
        <v>0</v>
      </c>
      <c r="N64" s="43">
        <v>0</v>
      </c>
      <c r="O64" s="43">
        <v>0</v>
      </c>
      <c r="P64" s="43">
        <v>0</v>
      </c>
      <c r="Q64" s="43">
        <v>0</v>
      </c>
      <c r="R64" s="43">
        <v>0</v>
      </c>
      <c r="S64" s="43">
        <v>0</v>
      </c>
    </row>
    <row r="65" spans="2:19" s="5" customFormat="1" ht="18" customHeight="1">
      <c r="B65" s="103"/>
      <c r="C65" s="104"/>
      <c r="D65" s="104"/>
      <c r="E65" s="104"/>
      <c r="F65" s="27"/>
      <c r="G65" s="27"/>
      <c r="H65" s="105"/>
      <c r="I65" s="105"/>
      <c r="J65" s="105"/>
      <c r="K65" s="105"/>
      <c r="L65" s="105"/>
      <c r="M65" s="105"/>
      <c r="N65" s="105"/>
      <c r="O65" s="105"/>
      <c r="P65" s="105"/>
      <c r="Q65" s="105"/>
      <c r="R65" s="105"/>
      <c r="S65" s="105"/>
    </row>
    <row r="66" spans="2:19" s="5" customFormat="1" ht="24.95" customHeight="1">
      <c r="B66" s="29" t="s">
        <v>165</v>
      </c>
      <c r="C66" s="26"/>
      <c r="D66" s="26"/>
      <c r="E66" s="26"/>
      <c r="F66" s="27"/>
      <c r="G66" s="27"/>
      <c r="H66" s="28">
        <v>45292</v>
      </c>
      <c r="I66" s="28">
        <v>45323</v>
      </c>
      <c r="J66" s="28">
        <v>45352</v>
      </c>
      <c r="K66" s="28">
        <v>45383</v>
      </c>
      <c r="L66" s="28">
        <v>45413</v>
      </c>
      <c r="M66" s="28">
        <v>45444</v>
      </c>
      <c r="N66" s="28">
        <v>45474</v>
      </c>
      <c r="O66" s="28">
        <v>45505</v>
      </c>
      <c r="P66" s="28">
        <v>45536</v>
      </c>
      <c r="Q66" s="28">
        <v>45566</v>
      </c>
      <c r="R66" s="28">
        <v>45597</v>
      </c>
      <c r="S66" s="28">
        <v>45627</v>
      </c>
    </row>
    <row r="67" spans="2:19" s="5" customFormat="1" ht="4.5" customHeight="1">
      <c r="B67" s="103"/>
      <c r="C67" s="104"/>
      <c r="D67" s="104"/>
      <c r="E67" s="104"/>
      <c r="F67" s="27"/>
      <c r="G67" s="27"/>
      <c r="H67" s="105"/>
      <c r="I67" s="105"/>
      <c r="J67" s="105"/>
      <c r="K67" s="105"/>
      <c r="L67" s="105"/>
      <c r="M67" s="105"/>
      <c r="N67" s="105"/>
      <c r="O67" s="105"/>
      <c r="P67" s="105"/>
      <c r="Q67" s="105"/>
      <c r="R67" s="105"/>
      <c r="S67" s="105"/>
    </row>
    <row r="68" spans="2:19" s="5" customFormat="1" ht="4.5" customHeight="1">
      <c r="B68" s="103"/>
      <c r="C68" s="104"/>
      <c r="D68" s="104"/>
      <c r="E68" s="104"/>
      <c r="F68" s="27"/>
      <c r="G68" s="27"/>
      <c r="H68" s="105"/>
      <c r="I68" s="105"/>
      <c r="J68" s="105"/>
      <c r="K68" s="105"/>
      <c r="L68" s="105"/>
      <c r="M68" s="105"/>
      <c r="N68" s="105"/>
      <c r="O68" s="105"/>
      <c r="P68" s="105"/>
      <c r="Q68" s="105"/>
      <c r="R68" s="105"/>
      <c r="S68" s="105"/>
    </row>
    <row r="69" spans="2:19" s="5" customFormat="1" ht="18" customHeight="1">
      <c r="B69" s="97" t="s">
        <v>73</v>
      </c>
      <c r="C69" s="98"/>
      <c r="D69" s="98"/>
      <c r="E69" s="98"/>
      <c r="F69" s="27"/>
      <c r="G69" s="27"/>
      <c r="H69" s="99">
        <f t="shared" ref="H69:M69" si="17">SUM(H70:H84)</f>
        <v>17581176.351083681</v>
      </c>
      <c r="I69" s="99">
        <f t="shared" si="17"/>
        <v>19327709.107699998</v>
      </c>
      <c r="J69" s="99">
        <f t="shared" si="17"/>
        <v>12788327.981400002</v>
      </c>
      <c r="K69" s="99">
        <f t="shared" si="17"/>
        <v>12990111.720000003</v>
      </c>
      <c r="L69" s="99">
        <f t="shared" si="17"/>
        <v>14063021.4233</v>
      </c>
      <c r="M69" s="99">
        <f t="shared" si="17"/>
        <v>15740783.157968083</v>
      </c>
      <c r="N69" s="99">
        <f t="shared" ref="N69:O69" si="18">SUM(N70:N84)</f>
        <v>15510253.553884374</v>
      </c>
      <c r="O69" s="99">
        <f t="shared" si="18"/>
        <v>15328777.102494378</v>
      </c>
      <c r="P69" s="99">
        <f t="shared" ref="P69:Q69" si="19">SUM(P70:P84)</f>
        <v>15608879.645400001</v>
      </c>
      <c r="Q69" s="99">
        <f t="shared" si="19"/>
        <v>15285819.43</v>
      </c>
      <c r="R69" s="99">
        <f t="shared" ref="R69" si="20">SUM(R70:R84)</f>
        <v>15146205.149999999</v>
      </c>
      <c r="S69" s="99">
        <f>SUM(S70:S84)</f>
        <v>15952733.066456582</v>
      </c>
    </row>
    <row r="70" spans="2:19" s="5" customFormat="1" ht="18" customHeight="1">
      <c r="B70" s="45" t="s">
        <v>27</v>
      </c>
      <c r="C70" s="7"/>
      <c r="D70" s="7"/>
      <c r="E70" s="7"/>
      <c r="F70" s="27"/>
      <c r="G70" s="27"/>
      <c r="H70" s="96">
        <v>3120000.9954836802</v>
      </c>
      <c r="I70" s="96">
        <v>2438947.8299999996</v>
      </c>
      <c r="J70" s="96">
        <v>2236017.9700000002</v>
      </c>
      <c r="K70" s="96">
        <v>2441680.4700000002</v>
      </c>
      <c r="L70" s="96">
        <v>2096591.52</v>
      </c>
      <c r="M70" s="96">
        <v>2341936.88</v>
      </c>
      <c r="N70" s="96">
        <v>2129727.77</v>
      </c>
      <c r="O70" s="96">
        <v>2515088.5300000003</v>
      </c>
      <c r="P70" s="96">
        <v>2012572.06</v>
      </c>
      <c r="Q70" s="96">
        <v>2208047.11</v>
      </c>
      <c r="R70" s="96">
        <v>2007334.6900000002</v>
      </c>
      <c r="S70" s="96">
        <v>2499810.9699999997</v>
      </c>
    </row>
    <row r="71" spans="2:19" s="5" customFormat="1" ht="18" customHeight="1">
      <c r="B71" s="45" t="s">
        <v>28</v>
      </c>
      <c r="C71" s="7"/>
      <c r="D71" s="7"/>
      <c r="E71" s="7"/>
      <c r="F71" s="27"/>
      <c r="G71" s="27"/>
      <c r="H71" s="96">
        <v>1776315.6825000001</v>
      </c>
      <c r="I71" s="96">
        <v>1534887.7477000002</v>
      </c>
      <c r="J71" s="96">
        <v>1207655.8842</v>
      </c>
      <c r="K71" s="96">
        <v>1508466.3599999999</v>
      </c>
      <c r="L71" s="96">
        <v>1475847.5133</v>
      </c>
      <c r="M71" s="96">
        <v>1376456.85</v>
      </c>
      <c r="N71" s="96">
        <v>1152252.8509</v>
      </c>
      <c r="O71" s="96">
        <v>1421522.1099999999</v>
      </c>
      <c r="P71" s="96">
        <v>1513254.1528999999</v>
      </c>
      <c r="Q71" s="96">
        <v>1538563.02</v>
      </c>
      <c r="R71" s="96">
        <v>1414600.44</v>
      </c>
      <c r="S71" s="96">
        <v>1751989.3762999999</v>
      </c>
    </row>
    <row r="72" spans="2:19" s="5" customFormat="1" ht="18" customHeight="1">
      <c r="B72" s="45" t="s">
        <v>25</v>
      </c>
      <c r="C72" s="7"/>
      <c r="D72" s="7"/>
      <c r="E72" s="7"/>
      <c r="F72" s="27"/>
      <c r="G72" s="27"/>
      <c r="H72" s="96">
        <v>1534056.452</v>
      </c>
      <c r="I72" s="96">
        <v>1855937.72</v>
      </c>
      <c r="J72" s="96">
        <v>1212398.2799999998</v>
      </c>
      <c r="K72" s="96">
        <v>1239025.43</v>
      </c>
      <c r="L72" s="96">
        <v>1187391.1900000002</v>
      </c>
      <c r="M72" s="96">
        <v>1205408.0000000002</v>
      </c>
      <c r="N72" s="96">
        <v>1223649.26</v>
      </c>
      <c r="O72" s="96">
        <v>1282804.58</v>
      </c>
      <c r="P72" s="96">
        <v>1337402.22</v>
      </c>
      <c r="Q72" s="96">
        <v>1305473.98</v>
      </c>
      <c r="R72" s="96">
        <v>1413097.26</v>
      </c>
      <c r="S72" s="96">
        <v>1300087.33</v>
      </c>
    </row>
    <row r="73" spans="2:19" s="5" customFormat="1" ht="18" customHeight="1">
      <c r="B73" s="45" t="s">
        <v>74</v>
      </c>
      <c r="C73" s="7"/>
      <c r="D73" s="7"/>
      <c r="E73" s="7"/>
      <c r="F73" s="27"/>
      <c r="G73" s="27"/>
      <c r="H73" s="96">
        <v>1710762.37</v>
      </c>
      <c r="I73" s="96">
        <v>1621772.15</v>
      </c>
      <c r="J73" s="96">
        <v>1406486.65</v>
      </c>
      <c r="K73" s="96">
        <v>1189077.94</v>
      </c>
      <c r="L73" s="96">
        <v>1114000.98</v>
      </c>
      <c r="M73" s="96">
        <v>1176687</v>
      </c>
      <c r="N73" s="96">
        <v>1233133.7399999998</v>
      </c>
      <c r="O73" s="96">
        <v>1327609.5974943759</v>
      </c>
      <c r="P73" s="96">
        <v>1241436.0300000003</v>
      </c>
      <c r="Q73" s="96">
        <v>1254429.1600000001</v>
      </c>
      <c r="R73" s="96">
        <v>1394290.5200000003</v>
      </c>
      <c r="S73" s="96">
        <v>1264984.3499999999</v>
      </c>
    </row>
    <row r="74" spans="2:19" s="5" customFormat="1" ht="18" customHeight="1">
      <c r="B74" s="45" t="s">
        <v>29</v>
      </c>
      <c r="C74" s="7"/>
      <c r="D74" s="7"/>
      <c r="E74" s="7"/>
      <c r="F74" s="27"/>
      <c r="G74" s="27"/>
      <c r="H74" s="96">
        <v>-298708.74</v>
      </c>
      <c r="I74" s="96">
        <v>-412316.02</v>
      </c>
      <c r="J74" s="96">
        <v>-321035.76</v>
      </c>
      <c r="K74" s="96">
        <v>-578629.92999999993</v>
      </c>
      <c r="L74" s="96">
        <v>-713320.23</v>
      </c>
      <c r="M74" s="96">
        <v>-818755.95000000007</v>
      </c>
      <c r="N74" s="96">
        <v>-684992.07000000007</v>
      </c>
      <c r="O74" s="96">
        <v>-405937.99</v>
      </c>
      <c r="P74" s="96">
        <v>-666404.91</v>
      </c>
      <c r="Q74" s="96">
        <v>-792376.16000000015</v>
      </c>
      <c r="R74" s="96">
        <v>-722786.28</v>
      </c>
      <c r="S74" s="96">
        <v>-641609.66</v>
      </c>
    </row>
    <row r="75" spans="2:19" s="5" customFormat="1" ht="18" customHeight="1">
      <c r="B75" s="45" t="s">
        <v>30</v>
      </c>
      <c r="C75" s="7"/>
      <c r="D75" s="7"/>
      <c r="E75" s="7"/>
      <c r="F75" s="27"/>
      <c r="G75" s="27"/>
      <c r="H75" s="96">
        <v>866314.66390000004</v>
      </c>
      <c r="I75" s="96">
        <v>755925.2</v>
      </c>
      <c r="J75" s="96">
        <v>367502.01</v>
      </c>
      <c r="K75" s="96">
        <v>334632.24</v>
      </c>
      <c r="L75" s="96">
        <v>29681.3</v>
      </c>
      <c r="M75" s="96">
        <v>293935.28000000003</v>
      </c>
      <c r="N75" s="96">
        <v>320351.21999999997</v>
      </c>
      <c r="O75" s="96">
        <v>325629.255</v>
      </c>
      <c r="P75" s="96">
        <v>387034.82</v>
      </c>
      <c r="Q75" s="96">
        <v>314353.64</v>
      </c>
      <c r="R75" s="96">
        <v>294694.76</v>
      </c>
      <c r="S75" s="96">
        <v>586772.42000000004</v>
      </c>
    </row>
    <row r="76" spans="2:19" s="5" customFormat="1" ht="18" customHeight="1">
      <c r="B76" s="45" t="s">
        <v>31</v>
      </c>
      <c r="C76" s="7"/>
      <c r="D76" s="7"/>
      <c r="E76" s="7"/>
      <c r="F76" s="27"/>
      <c r="G76" s="27"/>
      <c r="H76" s="96">
        <v>457471.78149999998</v>
      </c>
      <c r="I76" s="96">
        <v>471184.42</v>
      </c>
      <c r="J76" s="96">
        <v>242975.55</v>
      </c>
      <c r="K76" s="96">
        <v>241947.73</v>
      </c>
      <c r="L76" s="96">
        <v>340384.43</v>
      </c>
      <c r="M76" s="96">
        <v>561651.21</v>
      </c>
      <c r="N76" s="96">
        <v>341942.18</v>
      </c>
      <c r="O76" s="96">
        <v>239786.61</v>
      </c>
      <c r="P76" s="96">
        <v>416612.60250000004</v>
      </c>
      <c r="Q76" s="96">
        <v>220125.61</v>
      </c>
      <c r="R76" s="96">
        <v>312085.16000000003</v>
      </c>
      <c r="S76" s="96">
        <v>366096.79</v>
      </c>
    </row>
    <row r="77" spans="2:19" s="5" customFormat="1" ht="18" customHeight="1">
      <c r="B77" s="45" t="s">
        <v>89</v>
      </c>
      <c r="C77" s="7"/>
      <c r="D77" s="7"/>
      <c r="E77" s="7"/>
      <c r="F77" s="27"/>
      <c r="G77" s="27"/>
      <c r="H77" s="96">
        <v>544498.96000000008</v>
      </c>
      <c r="I77" s="96">
        <v>221234.39</v>
      </c>
      <c r="J77" s="96">
        <v>325849.02</v>
      </c>
      <c r="K77" s="96">
        <v>331315.48000000004</v>
      </c>
      <c r="L77" s="96">
        <v>281553.87</v>
      </c>
      <c r="M77" s="96">
        <v>383896.62</v>
      </c>
      <c r="N77" s="96">
        <v>328257.59999999998</v>
      </c>
      <c r="O77" s="96">
        <v>409891.72</v>
      </c>
      <c r="P77" s="96">
        <v>350205.99999999994</v>
      </c>
      <c r="Q77" s="96">
        <v>130267.81000000001</v>
      </c>
      <c r="R77" s="96">
        <v>522832.87000000005</v>
      </c>
      <c r="S77" s="96">
        <v>200696.95999999999</v>
      </c>
    </row>
    <row r="78" spans="2:19" s="5" customFormat="1" ht="18" customHeight="1">
      <c r="B78" s="45" t="s">
        <v>84</v>
      </c>
      <c r="C78" s="7"/>
      <c r="D78" s="7"/>
      <c r="E78" s="7"/>
      <c r="F78" s="27"/>
      <c r="G78" s="27"/>
      <c r="H78" s="96">
        <v>1551189.3859999999</v>
      </c>
      <c r="I78" s="96">
        <v>1663070.88</v>
      </c>
      <c r="J78" s="96">
        <v>788122.86999999988</v>
      </c>
      <c r="K78" s="96">
        <v>788928.12000000011</v>
      </c>
      <c r="L78" s="96">
        <v>1011326.2999999999</v>
      </c>
      <c r="M78" s="96">
        <v>975728.59000000008</v>
      </c>
      <c r="N78" s="96">
        <v>1155879.0500000003</v>
      </c>
      <c r="O78" s="96">
        <v>732663.54999999993</v>
      </c>
      <c r="P78" s="96">
        <v>1173396.02</v>
      </c>
      <c r="Q78" s="96">
        <v>785286.92999999993</v>
      </c>
      <c r="R78" s="96">
        <v>677149.07000000007</v>
      </c>
      <c r="S78" s="96">
        <v>666874.1</v>
      </c>
    </row>
    <row r="79" spans="2:19" s="5" customFormat="1" ht="18" customHeight="1">
      <c r="B79" s="45" t="s">
        <v>101</v>
      </c>
      <c r="C79" s="7"/>
      <c r="D79" s="7"/>
      <c r="E79" s="7"/>
      <c r="F79" s="27"/>
      <c r="G79" s="27"/>
      <c r="H79" s="96">
        <v>1219206.2445</v>
      </c>
      <c r="I79" s="96">
        <v>1548780.9200000002</v>
      </c>
      <c r="J79" s="96">
        <v>856200.44000000006</v>
      </c>
      <c r="K79" s="96">
        <v>1000273.3600000001</v>
      </c>
      <c r="L79" s="96">
        <v>880805.54</v>
      </c>
      <c r="M79" s="96">
        <v>864415.56</v>
      </c>
      <c r="N79" s="96">
        <v>893139.49</v>
      </c>
      <c r="O79" s="96">
        <v>930213.23</v>
      </c>
      <c r="P79" s="96">
        <v>1045507.3399999999</v>
      </c>
      <c r="Q79" s="96">
        <v>896688.75</v>
      </c>
      <c r="R79" s="96">
        <v>932192.4</v>
      </c>
      <c r="S79" s="96">
        <v>1062325.48</v>
      </c>
    </row>
    <row r="80" spans="2:19" s="5" customFormat="1" ht="18" customHeight="1">
      <c r="B80" s="45" t="s">
        <v>115</v>
      </c>
      <c r="C80" s="7"/>
      <c r="D80" s="7"/>
      <c r="E80" s="7"/>
      <c r="F80" s="27"/>
      <c r="G80" s="27"/>
      <c r="H80" s="96">
        <v>8019.2900000000009</v>
      </c>
      <c r="I80" s="96">
        <v>9100.41</v>
      </c>
      <c r="J80" s="96">
        <v>6540.84</v>
      </c>
      <c r="K80" s="96">
        <v>5152.3900000000003</v>
      </c>
      <c r="L80" s="96">
        <v>5760.9299999999994</v>
      </c>
      <c r="M80" s="96">
        <v>6036.6799999999994</v>
      </c>
      <c r="N80" s="96">
        <v>8057.84</v>
      </c>
      <c r="O80" s="96">
        <v>6660.26</v>
      </c>
      <c r="P80" s="96">
        <v>7333.9299999999994</v>
      </c>
      <c r="Q80" s="96">
        <v>6985.1900000000005</v>
      </c>
      <c r="R80" s="96">
        <v>5894.5599999999995</v>
      </c>
      <c r="S80" s="96">
        <v>6991.5599999999995</v>
      </c>
    </row>
    <row r="81" spans="2:19" s="5" customFormat="1" ht="18" customHeight="1">
      <c r="B81" s="45" t="s">
        <v>36</v>
      </c>
      <c r="C81" s="7"/>
      <c r="D81" s="7"/>
      <c r="E81" s="7"/>
      <c r="F81" s="27"/>
      <c r="G81" s="27"/>
      <c r="H81" s="96">
        <v>990497.06</v>
      </c>
      <c r="I81" s="96">
        <v>676855.54</v>
      </c>
      <c r="J81" s="96">
        <v>645864.80999999994</v>
      </c>
      <c r="K81" s="96">
        <v>686115.79</v>
      </c>
      <c r="L81" s="96">
        <v>682255.40999999992</v>
      </c>
      <c r="M81" s="96">
        <v>679516.89</v>
      </c>
      <c r="N81" s="96">
        <v>662701.1</v>
      </c>
      <c r="O81" s="96">
        <v>603094.14</v>
      </c>
      <c r="P81" s="96">
        <v>616587.78</v>
      </c>
      <c r="Q81" s="96">
        <v>622516.49</v>
      </c>
      <c r="R81" s="96">
        <v>730492.23</v>
      </c>
      <c r="S81" s="96">
        <v>803238.88</v>
      </c>
    </row>
    <row r="82" spans="2:19" s="5" customFormat="1" ht="18" customHeight="1">
      <c r="B82" s="45" t="s">
        <v>102</v>
      </c>
      <c r="C82" s="7"/>
      <c r="D82" s="7"/>
      <c r="E82" s="7"/>
      <c r="F82" s="27"/>
      <c r="G82" s="27"/>
      <c r="H82" s="96">
        <v>1909131.868</v>
      </c>
      <c r="I82" s="96">
        <v>2535790.6400000006</v>
      </c>
      <c r="J82" s="96">
        <v>1439187.62</v>
      </c>
      <c r="K82" s="96">
        <v>1602941.0000000002</v>
      </c>
      <c r="L82" s="96">
        <v>3078532.54</v>
      </c>
      <c r="M82" s="96">
        <v>4348529.3379680822</v>
      </c>
      <c r="N82" s="96">
        <v>3652997.9229843747</v>
      </c>
      <c r="O82" s="96">
        <v>3205579.41</v>
      </c>
      <c r="P82" s="96">
        <v>3226892.2499999995</v>
      </c>
      <c r="Q82" s="96">
        <v>3813109.5500000003</v>
      </c>
      <c r="R82" s="96">
        <v>3612871.38</v>
      </c>
      <c r="S82" s="96">
        <v>3631924.8101565838</v>
      </c>
    </row>
    <row r="83" spans="2:19" s="5" customFormat="1" ht="18" customHeight="1">
      <c r="B83" s="45" t="s">
        <v>149</v>
      </c>
      <c r="C83" s="7"/>
      <c r="D83" s="7"/>
      <c r="E83" s="7"/>
      <c r="F83" s="27"/>
      <c r="G83" s="27"/>
      <c r="H83" s="96">
        <v>2192420.3372</v>
      </c>
      <c r="I83" s="96">
        <v>2217650.9</v>
      </c>
      <c r="J83" s="96">
        <v>1267985.9972000001</v>
      </c>
      <c r="K83" s="96">
        <v>1338215.3999999999</v>
      </c>
      <c r="L83" s="96">
        <v>1502675.4</v>
      </c>
      <c r="M83" s="96">
        <v>1363231.2</v>
      </c>
      <c r="N83" s="96">
        <v>1586863.8</v>
      </c>
      <c r="O83" s="96">
        <v>1676809.8</v>
      </c>
      <c r="P83" s="96">
        <v>1819369.8</v>
      </c>
      <c r="Q83" s="96">
        <v>1556758.2</v>
      </c>
      <c r="R83" s="96">
        <v>1526944.8</v>
      </c>
      <c r="S83" s="96">
        <v>1624915.2</v>
      </c>
    </row>
    <row r="84" spans="2:19" s="5" customFormat="1" ht="18" customHeight="1">
      <c r="B84" s="45" t="s">
        <v>147</v>
      </c>
      <c r="C84" s="7"/>
      <c r="D84" s="7"/>
      <c r="E84" s="7"/>
      <c r="F84" s="27"/>
      <c r="G84" s="27"/>
      <c r="H84" s="96">
        <v>0</v>
      </c>
      <c r="I84" s="96">
        <v>2188886.38</v>
      </c>
      <c r="J84" s="96">
        <v>1106575.8</v>
      </c>
      <c r="K84" s="96">
        <v>860969.94</v>
      </c>
      <c r="L84" s="96">
        <v>1089534.73</v>
      </c>
      <c r="M84" s="96">
        <v>982109.01</v>
      </c>
      <c r="N84" s="96">
        <v>1506291.8</v>
      </c>
      <c r="O84" s="96">
        <v>1057362.3</v>
      </c>
      <c r="P84" s="96">
        <v>1127679.55</v>
      </c>
      <c r="Q84" s="96">
        <v>1425590.15</v>
      </c>
      <c r="R84" s="96">
        <v>1024511.29</v>
      </c>
      <c r="S84" s="96">
        <v>827634.5</v>
      </c>
    </row>
    <row r="85" spans="2:19" s="5" customFormat="1" ht="18" customHeight="1">
      <c r="B85" s="97" t="s">
        <v>75</v>
      </c>
      <c r="C85" s="98"/>
      <c r="D85" s="98"/>
      <c r="E85" s="98"/>
      <c r="F85" s="27"/>
      <c r="G85" s="27"/>
      <c r="H85" s="99">
        <f t="shared" ref="H85:M85" si="21">SUM(H86:H92)</f>
        <v>3118394.3189021433</v>
      </c>
      <c r="I85" s="99">
        <f t="shared" si="21"/>
        <v>3526289.38</v>
      </c>
      <c r="J85" s="99">
        <f t="shared" si="21"/>
        <v>3212049.83</v>
      </c>
      <c r="K85" s="99">
        <f t="shared" si="21"/>
        <v>3093797.76</v>
      </c>
      <c r="L85" s="99">
        <f t="shared" si="21"/>
        <v>3030436.83</v>
      </c>
      <c r="M85" s="99">
        <f t="shared" si="21"/>
        <v>3013999.11</v>
      </c>
      <c r="N85" s="99">
        <f t="shared" ref="N85:O85" si="22">SUM(N86:N92)</f>
        <v>3015116.18</v>
      </c>
      <c r="O85" s="99">
        <f t="shared" si="22"/>
        <v>2980334.04</v>
      </c>
      <c r="P85" s="99">
        <f t="shared" ref="P85:Q85" si="23">SUM(P86:P92)</f>
        <v>2924984.58</v>
      </c>
      <c r="Q85" s="99">
        <f t="shared" si="23"/>
        <v>2990151.5</v>
      </c>
      <c r="R85" s="99">
        <f t="shared" ref="R85" si="24">SUM(R86:R92)</f>
        <v>2808937.19</v>
      </c>
      <c r="S85" s="99">
        <f>SUM(S86:S92)</f>
        <v>2914298.55</v>
      </c>
    </row>
    <row r="86" spans="2:19" s="5" customFormat="1" ht="18" customHeight="1">
      <c r="B86" s="45" t="s">
        <v>82</v>
      </c>
      <c r="C86" s="7"/>
      <c r="D86" s="7"/>
      <c r="E86" s="7"/>
      <c r="F86" s="27"/>
      <c r="H86" s="43">
        <v>1470503.1089021431</v>
      </c>
      <c r="I86" s="43">
        <v>1469848.48</v>
      </c>
      <c r="J86" s="43">
        <v>1471052.77</v>
      </c>
      <c r="K86" s="43">
        <v>1470851.42</v>
      </c>
      <c r="L86" s="43">
        <v>1469144.75</v>
      </c>
      <c r="M86" s="43">
        <v>1469927.43</v>
      </c>
      <c r="N86" s="43">
        <v>1471319.58</v>
      </c>
      <c r="O86" s="43">
        <v>1376781.6</v>
      </c>
      <c r="P86" s="43">
        <v>1283239.2600000002</v>
      </c>
      <c r="Q86" s="43">
        <v>1276930.3800000001</v>
      </c>
      <c r="R86" s="43">
        <v>1276698.53</v>
      </c>
      <c r="S86" s="43">
        <v>1277294.8900000001</v>
      </c>
    </row>
    <row r="87" spans="2:19" s="5" customFormat="1" ht="18" customHeight="1">
      <c r="B87" s="45" t="s">
        <v>76</v>
      </c>
      <c r="C87" s="7"/>
      <c r="D87" s="7"/>
      <c r="E87" s="7"/>
      <c r="F87" s="27"/>
      <c r="H87" s="43">
        <v>156243.6</v>
      </c>
      <c r="I87" s="43">
        <v>381928.8</v>
      </c>
      <c r="J87" s="43">
        <v>361096.32</v>
      </c>
      <c r="K87" s="43">
        <v>243045.6</v>
      </c>
      <c r="L87" s="43">
        <v>208324.8</v>
      </c>
      <c r="M87" s="43">
        <v>190964.4</v>
      </c>
      <c r="N87" s="43">
        <v>267350.15999999997</v>
      </c>
      <c r="O87" s="43">
        <v>111106.56</v>
      </c>
      <c r="P87" s="43">
        <v>149299.44</v>
      </c>
      <c r="Q87" s="43">
        <v>142355.28</v>
      </c>
      <c r="R87" s="43">
        <v>0</v>
      </c>
      <c r="S87" s="43">
        <v>104162.4</v>
      </c>
    </row>
    <row r="88" spans="2:19" s="5" customFormat="1" ht="18" customHeight="1">
      <c r="B88" s="45" t="s">
        <v>194</v>
      </c>
      <c r="C88" s="7"/>
      <c r="D88" s="7"/>
      <c r="E88" s="7"/>
      <c r="F88" s="27"/>
      <c r="H88" s="43">
        <v>0</v>
      </c>
      <c r="I88" s="43">
        <v>0</v>
      </c>
      <c r="J88" s="43">
        <v>0</v>
      </c>
      <c r="K88" s="43">
        <v>0</v>
      </c>
      <c r="L88" s="43">
        <v>0</v>
      </c>
      <c r="M88" s="43">
        <v>0</v>
      </c>
      <c r="N88" s="43">
        <v>0</v>
      </c>
      <c r="O88" s="43">
        <v>0</v>
      </c>
      <c r="P88" s="43">
        <v>0</v>
      </c>
      <c r="Q88" s="43">
        <v>0</v>
      </c>
      <c r="R88" s="43">
        <v>0</v>
      </c>
      <c r="S88" s="43">
        <v>0</v>
      </c>
    </row>
    <row r="89" spans="2:19" s="5" customFormat="1" ht="18" customHeight="1">
      <c r="B89" s="45" t="s">
        <v>84</v>
      </c>
      <c r="C89" s="7"/>
      <c r="D89" s="7"/>
      <c r="E89" s="7"/>
      <c r="F89" s="27"/>
      <c r="H89" s="43">
        <v>278232.56</v>
      </c>
      <c r="I89" s="43">
        <v>278232.56</v>
      </c>
      <c r="J89" s="43">
        <v>278231.74</v>
      </c>
      <c r="K89" s="43">
        <v>278231.74</v>
      </c>
      <c r="L89" s="43">
        <v>278231.74</v>
      </c>
      <c r="M89" s="43">
        <v>278231.74</v>
      </c>
      <c r="N89" s="43">
        <v>278231.74</v>
      </c>
      <c r="O89" s="43">
        <v>244301.03999999998</v>
      </c>
      <c r="P89" s="43">
        <v>244301.03999999998</v>
      </c>
      <c r="Q89" s="43">
        <v>250039.43999999997</v>
      </c>
      <c r="R89" s="43">
        <v>204912.25999999998</v>
      </c>
      <c r="S89" s="43">
        <v>205995.86</v>
      </c>
    </row>
    <row r="90" spans="2:19" s="5" customFormat="1" ht="18" customHeight="1">
      <c r="B90" s="45" t="s">
        <v>83</v>
      </c>
      <c r="C90" s="7"/>
      <c r="D90" s="7"/>
      <c r="E90" s="7"/>
      <c r="F90" s="27"/>
      <c r="H90" s="43">
        <v>613467</v>
      </c>
      <c r="I90" s="43">
        <v>639422</v>
      </c>
      <c r="J90" s="43">
        <v>640178</v>
      </c>
      <c r="K90" s="43">
        <v>640178</v>
      </c>
      <c r="L90" s="43">
        <v>640934</v>
      </c>
      <c r="M90" s="43">
        <v>641074</v>
      </c>
      <c r="N90" s="43">
        <v>675171</v>
      </c>
      <c r="O90" s="43">
        <v>675896</v>
      </c>
      <c r="P90" s="43">
        <v>675896</v>
      </c>
      <c r="Q90" s="43">
        <v>674739</v>
      </c>
      <c r="R90" s="43">
        <v>681239</v>
      </c>
      <c r="S90" s="43">
        <v>680758</v>
      </c>
    </row>
    <row r="91" spans="2:19" s="5" customFormat="1" ht="18" customHeight="1">
      <c r="B91" s="45" t="s">
        <v>108</v>
      </c>
      <c r="C91" s="7"/>
      <c r="D91" s="7"/>
      <c r="E91" s="7"/>
      <c r="F91" s="27"/>
      <c r="H91" s="43">
        <v>599948.05000000005</v>
      </c>
      <c r="I91" s="43">
        <v>756857.54</v>
      </c>
      <c r="J91" s="43">
        <v>461491</v>
      </c>
      <c r="K91" s="43">
        <v>461491</v>
      </c>
      <c r="L91" s="43">
        <v>433801.54</v>
      </c>
      <c r="M91" s="43">
        <v>433801.54</v>
      </c>
      <c r="N91" s="43">
        <v>323043.7</v>
      </c>
      <c r="O91" s="43">
        <v>572248.84</v>
      </c>
      <c r="P91" s="43">
        <v>572248.84</v>
      </c>
      <c r="Q91" s="43">
        <v>646087.4</v>
      </c>
      <c r="R91" s="43">
        <v>646087.4</v>
      </c>
      <c r="S91" s="43">
        <v>646087.4</v>
      </c>
    </row>
    <row r="92" spans="2:19" s="5" customFormat="1" ht="18" customHeight="1">
      <c r="B92" s="45" t="s">
        <v>102</v>
      </c>
      <c r="C92" s="7"/>
      <c r="D92" s="7"/>
      <c r="E92" s="7"/>
      <c r="F92" s="27"/>
      <c r="H92" s="43">
        <v>0</v>
      </c>
      <c r="I92" s="43">
        <v>0</v>
      </c>
      <c r="J92" s="43">
        <v>0</v>
      </c>
      <c r="K92" s="43">
        <v>0</v>
      </c>
      <c r="L92" s="43">
        <v>0</v>
      </c>
      <c r="M92" s="43">
        <v>0</v>
      </c>
      <c r="N92" s="43">
        <v>0</v>
      </c>
      <c r="O92" s="43">
        <v>0</v>
      </c>
      <c r="P92" s="43">
        <v>0</v>
      </c>
      <c r="Q92" s="43">
        <v>0</v>
      </c>
      <c r="R92" s="43">
        <v>0</v>
      </c>
      <c r="S92" s="43">
        <v>0</v>
      </c>
    </row>
    <row r="93" spans="2:19" s="5" customFormat="1" ht="18" customHeight="1">
      <c r="B93" s="103"/>
      <c r="C93" s="104"/>
      <c r="D93" s="104"/>
      <c r="E93" s="104"/>
      <c r="F93" s="27"/>
      <c r="G93" s="27"/>
      <c r="H93" s="105"/>
      <c r="I93" s="105"/>
      <c r="J93" s="105"/>
      <c r="K93" s="105"/>
      <c r="L93" s="105"/>
      <c r="M93" s="105"/>
      <c r="N93" s="105"/>
      <c r="O93" s="105"/>
      <c r="P93" s="105"/>
      <c r="Q93" s="105"/>
      <c r="R93" s="105"/>
      <c r="S93" s="105"/>
    </row>
    <row r="94" spans="2:19" s="5" customFormat="1" ht="24.95" customHeight="1">
      <c r="B94" s="29" t="s">
        <v>140</v>
      </c>
      <c r="C94" s="26"/>
      <c r="D94" s="26"/>
      <c r="E94" s="26"/>
      <c r="F94" s="27"/>
      <c r="G94" s="27"/>
      <c r="H94" s="28">
        <v>44927</v>
      </c>
      <c r="I94" s="28">
        <v>44958</v>
      </c>
      <c r="J94" s="28">
        <v>44986</v>
      </c>
      <c r="K94" s="28">
        <v>45017</v>
      </c>
      <c r="L94" s="28">
        <v>45047</v>
      </c>
      <c r="M94" s="28">
        <v>45078</v>
      </c>
      <c r="N94" s="28">
        <v>45108</v>
      </c>
      <c r="O94" s="28">
        <v>45139</v>
      </c>
      <c r="P94" s="28">
        <v>45170</v>
      </c>
      <c r="Q94" s="28">
        <v>45200</v>
      </c>
      <c r="R94" s="28">
        <v>45231</v>
      </c>
      <c r="S94" s="28">
        <v>45261</v>
      </c>
    </row>
    <row r="95" spans="2:19" s="5" customFormat="1" ht="4.5" customHeight="1">
      <c r="B95" s="103"/>
      <c r="C95" s="104"/>
      <c r="D95" s="104"/>
      <c r="E95" s="104"/>
      <c r="F95" s="27"/>
      <c r="G95" s="27"/>
      <c r="H95" s="105"/>
      <c r="I95" s="105"/>
      <c r="J95" s="105"/>
      <c r="K95" s="105"/>
      <c r="L95" s="105"/>
      <c r="M95" s="105"/>
      <c r="N95" s="105"/>
      <c r="O95" s="105"/>
      <c r="P95" s="105"/>
      <c r="Q95" s="105"/>
      <c r="R95" s="105"/>
      <c r="S95" s="105"/>
    </row>
    <row r="96" spans="2:19" s="5" customFormat="1" ht="4.5" customHeight="1">
      <c r="B96" s="103"/>
      <c r="C96" s="104"/>
      <c r="D96" s="104"/>
      <c r="E96" s="104"/>
      <c r="F96" s="27"/>
      <c r="G96" s="27"/>
      <c r="H96" s="105"/>
      <c r="I96" s="105"/>
      <c r="J96" s="105"/>
      <c r="K96" s="105"/>
      <c r="L96" s="105"/>
      <c r="M96" s="105"/>
      <c r="N96" s="105"/>
      <c r="O96" s="105"/>
      <c r="P96" s="105"/>
      <c r="Q96" s="105"/>
      <c r="R96" s="105"/>
      <c r="S96" s="105"/>
    </row>
    <row r="97" spans="2:19" s="5" customFormat="1" ht="18" customHeight="1">
      <c r="B97" s="97" t="s">
        <v>73</v>
      </c>
      <c r="C97" s="98"/>
      <c r="D97" s="98"/>
      <c r="E97" s="98"/>
      <c r="F97" s="27"/>
      <c r="G97" s="27"/>
      <c r="H97" s="99">
        <f t="shared" ref="H97:Q97" si="25">SUM(H98:H111)</f>
        <v>13803888.390000001</v>
      </c>
      <c r="I97" s="99">
        <f t="shared" si="25"/>
        <v>11029124.121543227</v>
      </c>
      <c r="J97" s="99">
        <f t="shared" si="25"/>
        <v>9400858.1160000004</v>
      </c>
      <c r="K97" s="99">
        <f t="shared" si="25"/>
        <v>9213682.3099999987</v>
      </c>
      <c r="L97" s="99">
        <f t="shared" si="25"/>
        <v>8592736.8499999996</v>
      </c>
      <c r="M97" s="99">
        <f t="shared" si="25"/>
        <v>8928121.9639587551</v>
      </c>
      <c r="N97" s="99">
        <f t="shared" si="25"/>
        <v>9962967.3103146385</v>
      </c>
      <c r="O97" s="99">
        <f t="shared" si="25"/>
        <v>11067828.043458421</v>
      </c>
      <c r="P97" s="99">
        <f t="shared" si="25"/>
        <v>10418974.443600001</v>
      </c>
      <c r="Q97" s="99">
        <f t="shared" si="25"/>
        <v>10402710.012536209</v>
      </c>
      <c r="R97" s="99">
        <f>SUM(R98:R111)</f>
        <v>11151126.790399998</v>
      </c>
      <c r="S97" s="99">
        <f>SUM(S98:S111)</f>
        <v>13182453.521799998</v>
      </c>
    </row>
    <row r="98" spans="2:19" s="5" customFormat="1" ht="18" customHeight="1">
      <c r="B98" s="45" t="s">
        <v>27</v>
      </c>
      <c r="C98" s="7"/>
      <c r="D98" s="7"/>
      <c r="E98" s="7"/>
      <c r="F98" s="27"/>
      <c r="G98" s="27"/>
      <c r="H98" s="96">
        <v>3106385.68</v>
      </c>
      <c r="I98" s="96">
        <v>2019893.19</v>
      </c>
      <c r="J98" s="96">
        <v>2472288.48</v>
      </c>
      <c r="K98" s="96">
        <v>2434009.2800000003</v>
      </c>
      <c r="L98" s="96">
        <v>1753423.0899999999</v>
      </c>
      <c r="M98" s="96">
        <v>2071559.5313955999</v>
      </c>
      <c r="N98" s="96">
        <v>2152682.3272294002</v>
      </c>
      <c r="O98" s="96">
        <v>2191697.4024807201</v>
      </c>
      <c r="P98" s="96">
        <v>1793517.84</v>
      </c>
      <c r="Q98" s="96">
        <v>2213675.5340349199</v>
      </c>
      <c r="R98" s="96">
        <v>2137714.75</v>
      </c>
      <c r="S98" s="96">
        <v>2444114.77</v>
      </c>
    </row>
    <row r="99" spans="2:19" s="5" customFormat="1" ht="18" customHeight="1">
      <c r="B99" s="45" t="s">
        <v>28</v>
      </c>
      <c r="C99" s="7"/>
      <c r="D99" s="7"/>
      <c r="E99" s="7"/>
      <c r="F99" s="27"/>
      <c r="G99" s="27"/>
      <c r="H99" s="96">
        <v>1633576.8499999999</v>
      </c>
      <c r="I99" s="96">
        <v>1077783.96</v>
      </c>
      <c r="J99" s="96">
        <v>1129707.99</v>
      </c>
      <c r="K99" s="96">
        <v>1028058.23</v>
      </c>
      <c r="L99" s="96">
        <v>1536318.12</v>
      </c>
      <c r="M99" s="96">
        <v>1157108.1499999999</v>
      </c>
      <c r="N99" s="96">
        <v>1209461.9100000001</v>
      </c>
      <c r="O99" s="96">
        <v>1301429.51</v>
      </c>
      <c r="P99" s="96">
        <v>1319908.4295999999</v>
      </c>
      <c r="Q99" s="96">
        <v>1372534.0896000001</v>
      </c>
      <c r="R99" s="96">
        <v>1427640.2004</v>
      </c>
      <c r="S99" s="96">
        <v>1566940.9752</v>
      </c>
    </row>
    <row r="100" spans="2:19" s="5" customFormat="1" ht="18" customHeight="1">
      <c r="B100" s="45" t="s">
        <v>25</v>
      </c>
      <c r="C100" s="7"/>
      <c r="D100" s="7"/>
      <c r="E100" s="7"/>
      <c r="F100" s="27"/>
      <c r="G100" s="27"/>
      <c r="H100" s="96">
        <v>1730691.48</v>
      </c>
      <c r="I100" s="96">
        <v>1724926.7500000002</v>
      </c>
      <c r="J100" s="96">
        <v>1119255.1800000002</v>
      </c>
      <c r="K100" s="96">
        <v>1080774.8099999998</v>
      </c>
      <c r="L100" s="96">
        <v>1171074.5</v>
      </c>
      <c r="M100" s="96">
        <v>1252106.9800000002</v>
      </c>
      <c r="N100" s="96">
        <v>1043282.2766801193</v>
      </c>
      <c r="O100" s="96">
        <v>1237704.8800000001</v>
      </c>
      <c r="P100" s="96">
        <v>1203446.95</v>
      </c>
      <c r="Q100" s="96">
        <v>1134925.2967828249</v>
      </c>
      <c r="R100" s="96">
        <v>1327664.6500000001</v>
      </c>
      <c r="S100" s="96">
        <v>1388801.77</v>
      </c>
    </row>
    <row r="101" spans="2:19" s="5" customFormat="1" ht="18" customHeight="1">
      <c r="B101" s="45" t="s">
        <v>74</v>
      </c>
      <c r="C101" s="7"/>
      <c r="D101" s="7"/>
      <c r="E101" s="7"/>
      <c r="F101" s="27"/>
      <c r="G101" s="27"/>
      <c r="H101" s="96">
        <v>1734877.3900000004</v>
      </c>
      <c r="I101" s="96">
        <v>1542458.64</v>
      </c>
      <c r="J101" s="96">
        <v>1137440.8199999998</v>
      </c>
      <c r="K101" s="96">
        <v>1160692.75</v>
      </c>
      <c r="L101" s="96">
        <v>1180179.02</v>
      </c>
      <c r="M101" s="96">
        <v>982136.53</v>
      </c>
      <c r="N101" s="96">
        <v>986950.29166579491</v>
      </c>
      <c r="O101" s="96">
        <v>1246614.6900000002</v>
      </c>
      <c r="P101" s="96">
        <v>1169215.6599999999</v>
      </c>
      <c r="Q101" s="96">
        <v>1154462.1675366396</v>
      </c>
      <c r="R101" s="96">
        <v>1133202.74</v>
      </c>
      <c r="S101" s="96">
        <v>1239928.43</v>
      </c>
    </row>
    <row r="102" spans="2:19" s="5" customFormat="1" ht="18" customHeight="1">
      <c r="B102" s="45" t="s">
        <v>29</v>
      </c>
      <c r="C102" s="7"/>
      <c r="D102" s="7"/>
      <c r="E102" s="7"/>
      <c r="F102" s="27"/>
      <c r="G102" s="27"/>
      <c r="H102" s="96">
        <v>-227139.55</v>
      </c>
      <c r="I102" s="96">
        <v>0</v>
      </c>
      <c r="J102" s="96">
        <v>-221046.84</v>
      </c>
      <c r="K102" s="96">
        <v>-389784.63</v>
      </c>
      <c r="L102" s="96">
        <v>-528066.01</v>
      </c>
      <c r="M102" s="96">
        <v>-524889.32000000007</v>
      </c>
      <c r="N102" s="96">
        <v>-901601.79999999993</v>
      </c>
      <c r="O102" s="96">
        <v>-380300.39</v>
      </c>
      <c r="P102" s="96">
        <v>-631250.16999999993</v>
      </c>
      <c r="Q102" s="96">
        <v>-845253.47000000009</v>
      </c>
      <c r="R102" s="96">
        <v>-618831.52</v>
      </c>
      <c r="S102" s="96">
        <v>-410326.8</v>
      </c>
    </row>
    <row r="103" spans="2:19" s="5" customFormat="1" ht="18" customHeight="1">
      <c r="B103" s="45" t="s">
        <v>30</v>
      </c>
      <c r="C103" s="7"/>
      <c r="D103" s="7"/>
      <c r="E103" s="7"/>
      <c r="F103" s="27"/>
      <c r="G103" s="27"/>
      <c r="H103" s="96">
        <v>1177919.52</v>
      </c>
      <c r="I103" s="96">
        <v>420225.62</v>
      </c>
      <c r="J103" s="96">
        <v>700434.38</v>
      </c>
      <c r="K103" s="96">
        <v>780424.32000000007</v>
      </c>
      <c r="L103" s="96">
        <v>590744.29</v>
      </c>
      <c r="M103" s="96">
        <v>830757</v>
      </c>
      <c r="N103" s="96">
        <v>785470.1568</v>
      </c>
      <c r="O103" s="96">
        <v>895236.1152</v>
      </c>
      <c r="P103" s="96">
        <v>720119.52</v>
      </c>
      <c r="Q103" s="96">
        <v>852091.6054</v>
      </c>
      <c r="R103" s="96">
        <v>856363.75</v>
      </c>
      <c r="S103" s="96">
        <v>1208420.017</v>
      </c>
    </row>
    <row r="104" spans="2:19" s="5" customFormat="1" ht="18" customHeight="1">
      <c r="B104" s="45" t="s">
        <v>31</v>
      </c>
      <c r="C104" s="7"/>
      <c r="D104" s="7"/>
      <c r="E104" s="7"/>
      <c r="F104" s="27"/>
      <c r="G104" s="27"/>
      <c r="H104" s="96">
        <v>354075.5</v>
      </c>
      <c r="I104" s="96">
        <v>464476.61</v>
      </c>
      <c r="J104" s="96">
        <v>331946.12</v>
      </c>
      <c r="K104" s="96">
        <v>310207.92</v>
      </c>
      <c r="L104" s="96">
        <v>231217.6</v>
      </c>
      <c r="M104" s="96">
        <v>243433.71600000001</v>
      </c>
      <c r="N104" s="96">
        <v>277138.70999999967</v>
      </c>
      <c r="O104" s="96">
        <v>273160.08150000003</v>
      </c>
      <c r="P104" s="96">
        <v>331866.86000000004</v>
      </c>
      <c r="Q104" s="96">
        <v>304940.38650000002</v>
      </c>
      <c r="R104" s="96">
        <v>269967.8</v>
      </c>
      <c r="S104" s="96">
        <v>308688.03999999998</v>
      </c>
    </row>
    <row r="105" spans="2:19" s="5" customFormat="1" ht="18" customHeight="1">
      <c r="B105" s="45" t="s">
        <v>89</v>
      </c>
      <c r="C105" s="7"/>
      <c r="D105" s="7"/>
      <c r="E105" s="7"/>
      <c r="F105" s="27"/>
      <c r="G105" s="27"/>
      <c r="H105" s="96">
        <v>606791.98</v>
      </c>
      <c r="I105" s="96">
        <v>302572.64</v>
      </c>
      <c r="J105" s="96">
        <v>334927.43</v>
      </c>
      <c r="K105" s="96">
        <v>292971.12</v>
      </c>
      <c r="L105" s="96">
        <v>185280.88</v>
      </c>
      <c r="M105" s="96">
        <v>305983.32</v>
      </c>
      <c r="N105" s="96">
        <v>342215.47000000003</v>
      </c>
      <c r="O105" s="96">
        <v>329303.28999999998</v>
      </c>
      <c r="P105" s="96">
        <v>311068.71999999997</v>
      </c>
      <c r="Q105" s="96">
        <v>377144.29</v>
      </c>
      <c r="R105" s="96">
        <v>489553.77</v>
      </c>
      <c r="S105" s="96">
        <v>317572.99</v>
      </c>
    </row>
    <row r="106" spans="2:19" s="5" customFormat="1" ht="18" customHeight="1">
      <c r="B106" s="45" t="s">
        <v>84</v>
      </c>
      <c r="C106" s="7"/>
      <c r="D106" s="7"/>
      <c r="E106" s="7"/>
      <c r="F106" s="27"/>
      <c r="G106" s="27"/>
      <c r="H106" s="96">
        <v>1560818.26</v>
      </c>
      <c r="I106" s="96">
        <v>1480632.45</v>
      </c>
      <c r="J106" s="96">
        <v>963072.93599999999</v>
      </c>
      <c r="K106" s="96">
        <v>1141813.3599999999</v>
      </c>
      <c r="L106" s="96">
        <v>1038349.2</v>
      </c>
      <c r="M106" s="96">
        <v>1081251.83</v>
      </c>
      <c r="N106" s="96">
        <v>1007861.754</v>
      </c>
      <c r="O106" s="96">
        <v>1100999.03</v>
      </c>
      <c r="P106" s="96">
        <v>972641.63</v>
      </c>
      <c r="Q106" s="96">
        <v>864562.47200000007</v>
      </c>
      <c r="R106" s="96">
        <v>1029352.28</v>
      </c>
      <c r="S106" s="96">
        <v>1257104.56</v>
      </c>
    </row>
    <row r="107" spans="2:19" s="5" customFormat="1" ht="18" customHeight="1">
      <c r="B107" s="45" t="s">
        <v>101</v>
      </c>
      <c r="C107" s="7"/>
      <c r="D107" s="7"/>
      <c r="E107" s="7"/>
      <c r="F107" s="27"/>
      <c r="G107" s="27"/>
      <c r="H107" s="96">
        <v>1177847.8</v>
      </c>
      <c r="I107" s="96">
        <v>1363093.98</v>
      </c>
      <c r="J107" s="96">
        <v>811782.04999999993</v>
      </c>
      <c r="K107" s="96">
        <v>760882.44000000006</v>
      </c>
      <c r="L107" s="96">
        <v>802202.23</v>
      </c>
      <c r="M107" s="96">
        <v>894814.15999999992</v>
      </c>
      <c r="N107" s="96">
        <v>831389.87299999991</v>
      </c>
      <c r="O107" s="96">
        <v>918358.56900000013</v>
      </c>
      <c r="P107" s="96">
        <v>940988.68</v>
      </c>
      <c r="Q107" s="96">
        <v>909222.22540535277</v>
      </c>
      <c r="R107" s="96">
        <v>895899.61</v>
      </c>
      <c r="S107" s="96">
        <v>922380.34</v>
      </c>
    </row>
    <row r="108" spans="2:19" s="5" customFormat="1" ht="18" customHeight="1">
      <c r="B108" s="45" t="s">
        <v>115</v>
      </c>
      <c r="C108" s="7"/>
      <c r="D108" s="7"/>
      <c r="E108" s="7"/>
      <c r="F108" s="27"/>
      <c r="G108" s="27"/>
      <c r="H108" s="96">
        <v>35041.78</v>
      </c>
      <c r="I108" s="96">
        <v>1331.9815432269791</v>
      </c>
      <c r="J108" s="96">
        <v>2807.78</v>
      </c>
      <c r="K108" s="96">
        <v>997.94</v>
      </c>
      <c r="L108" s="96">
        <v>848.51</v>
      </c>
      <c r="M108" s="96">
        <v>600.20656315521603</v>
      </c>
      <c r="N108" s="96">
        <v>5694.9409393238302</v>
      </c>
      <c r="O108" s="96">
        <v>5755.9152776988685</v>
      </c>
      <c r="P108" s="96">
        <v>4543.75</v>
      </c>
      <c r="Q108" s="96">
        <v>6256.2872764727117</v>
      </c>
      <c r="R108" s="96">
        <v>6023.2</v>
      </c>
      <c r="S108" s="96">
        <v>7245.5899999999992</v>
      </c>
    </row>
    <row r="109" spans="2:19" s="5" customFormat="1" ht="18" customHeight="1">
      <c r="B109" s="45" t="s">
        <v>36</v>
      </c>
      <c r="C109" s="7"/>
      <c r="D109" s="7"/>
      <c r="E109" s="7"/>
      <c r="F109" s="27"/>
      <c r="G109" s="27"/>
      <c r="H109" s="96">
        <v>913001.70000000007</v>
      </c>
      <c r="I109" s="96">
        <v>631728.30000000005</v>
      </c>
      <c r="J109" s="96">
        <v>618241.79</v>
      </c>
      <c r="K109" s="96">
        <v>612634.77</v>
      </c>
      <c r="L109" s="96">
        <v>631165.41999999993</v>
      </c>
      <c r="M109" s="96">
        <v>633259.86</v>
      </c>
      <c r="N109" s="96">
        <v>656564.07000000007</v>
      </c>
      <c r="O109" s="96">
        <v>621580.90999999992</v>
      </c>
      <c r="P109" s="96">
        <v>624477.49</v>
      </c>
      <c r="Q109" s="96">
        <v>627099.6</v>
      </c>
      <c r="R109" s="96">
        <v>674191.77</v>
      </c>
      <c r="S109" s="96">
        <v>738837.7699999999</v>
      </c>
    </row>
    <row r="110" spans="2:19" s="5" customFormat="1" ht="18" customHeight="1">
      <c r="B110" s="45" t="s">
        <v>102</v>
      </c>
      <c r="C110" s="7"/>
      <c r="D110" s="7"/>
      <c r="E110" s="7"/>
      <c r="F110" s="27"/>
      <c r="G110" s="27"/>
      <c r="H110" s="96">
        <v>0</v>
      </c>
      <c r="I110" s="96">
        <v>0</v>
      </c>
      <c r="J110" s="96">
        <v>0</v>
      </c>
      <c r="K110" s="96">
        <v>0</v>
      </c>
      <c r="L110" s="96">
        <v>0</v>
      </c>
      <c r="M110" s="96">
        <v>0</v>
      </c>
      <c r="N110" s="96">
        <v>1565857.33</v>
      </c>
      <c r="O110" s="96">
        <v>1326288.04</v>
      </c>
      <c r="P110" s="96">
        <v>1658429.0840000003</v>
      </c>
      <c r="Q110" s="96">
        <v>1431049.5279999997</v>
      </c>
      <c r="R110" s="96">
        <v>1522383.79</v>
      </c>
      <c r="S110" s="96">
        <v>1548602.5496</v>
      </c>
    </row>
    <row r="111" spans="2:19" s="5" customFormat="1" ht="18" customHeight="1">
      <c r="B111" s="45" t="s">
        <v>149</v>
      </c>
      <c r="C111" s="7"/>
      <c r="D111" s="7"/>
      <c r="E111" s="7"/>
      <c r="F111" s="27"/>
      <c r="G111" s="27"/>
      <c r="H111" s="96">
        <v>0</v>
      </c>
      <c r="I111" s="96">
        <v>0</v>
      </c>
      <c r="J111" s="96">
        <v>0</v>
      </c>
      <c r="K111" s="96">
        <v>0</v>
      </c>
      <c r="L111" s="96">
        <v>0</v>
      </c>
      <c r="M111" s="96">
        <v>0</v>
      </c>
      <c r="N111" s="96">
        <v>0</v>
      </c>
      <c r="O111" s="96">
        <v>0</v>
      </c>
      <c r="P111" s="96">
        <v>0</v>
      </c>
      <c r="Q111" s="96">
        <v>0</v>
      </c>
      <c r="R111" s="96">
        <v>0</v>
      </c>
      <c r="S111" s="96">
        <v>644142.52</v>
      </c>
    </row>
    <row r="112" spans="2:19" s="5" customFormat="1" ht="18" customHeight="1">
      <c r="B112" s="97" t="s">
        <v>75</v>
      </c>
      <c r="C112" s="98"/>
      <c r="D112" s="98"/>
      <c r="E112" s="98"/>
      <c r="F112" s="27"/>
      <c r="G112" s="27"/>
      <c r="H112" s="99">
        <f t="shared" ref="H112:Q112" si="26">SUM(H113:H119)</f>
        <v>3969648.9000000004</v>
      </c>
      <c r="I112" s="99">
        <f t="shared" si="26"/>
        <v>3058319.96</v>
      </c>
      <c r="J112" s="99">
        <f t="shared" si="26"/>
        <v>4117505.1997022107</v>
      </c>
      <c r="K112" s="99">
        <f t="shared" si="26"/>
        <v>3574752.46</v>
      </c>
      <c r="L112" s="99">
        <f t="shared" si="26"/>
        <v>3585610.79</v>
      </c>
      <c r="M112" s="99">
        <f t="shared" si="26"/>
        <v>3590465.6599999997</v>
      </c>
      <c r="N112" s="99">
        <f t="shared" si="26"/>
        <v>5619584.4699999997</v>
      </c>
      <c r="O112" s="99">
        <f t="shared" si="26"/>
        <v>3280469.7199999997</v>
      </c>
      <c r="P112" s="99">
        <f t="shared" si="26"/>
        <v>3297995.18</v>
      </c>
      <c r="Q112" s="99">
        <f t="shared" si="26"/>
        <v>3399670.0200000005</v>
      </c>
      <c r="R112" s="99">
        <f t="shared" ref="R112:S112" si="27">SUM(R113:R119)</f>
        <v>3260227.1500000004</v>
      </c>
      <c r="S112" s="99">
        <f t="shared" si="27"/>
        <v>3295048.1100000003</v>
      </c>
    </row>
    <row r="113" spans="2:20" s="5" customFormat="1" ht="18" customHeight="1">
      <c r="B113" s="45" t="s">
        <v>82</v>
      </c>
      <c r="C113" s="7"/>
      <c r="D113" s="7"/>
      <c r="E113" s="7"/>
      <c r="F113" s="27"/>
      <c r="G113" s="27"/>
      <c r="H113" s="43">
        <v>916337.18</v>
      </c>
      <c r="I113" s="43">
        <v>1285910.3399999999</v>
      </c>
      <c r="J113" s="43">
        <v>1287324.259702211</v>
      </c>
      <c r="K113" s="43">
        <v>1288999.7799999998</v>
      </c>
      <c r="L113" s="43">
        <v>1287137.3699999999</v>
      </c>
      <c r="M113" s="43">
        <v>1429816.18</v>
      </c>
      <c r="N113" s="43">
        <v>2856346.37</v>
      </c>
      <c r="O113" s="43">
        <v>1532932.22</v>
      </c>
      <c r="P113" s="43">
        <v>1536897.5200000003</v>
      </c>
      <c r="Q113" s="43">
        <v>1537522.6600000001</v>
      </c>
      <c r="R113" s="43">
        <v>1536962.9900000002</v>
      </c>
      <c r="S113" s="43">
        <v>1509286.51</v>
      </c>
    </row>
    <row r="114" spans="2:20" s="5" customFormat="1" ht="18" customHeight="1">
      <c r="B114" s="45" t="s">
        <v>76</v>
      </c>
      <c r="C114" s="7"/>
      <c r="D114" s="7"/>
      <c r="E114" s="7"/>
      <c r="F114" s="27"/>
      <c r="G114" s="27"/>
      <c r="H114" s="43">
        <v>449634.36</v>
      </c>
      <c r="I114" s="43">
        <v>430537.92</v>
      </c>
      <c r="J114" s="43">
        <v>215268.96</v>
      </c>
      <c r="K114" s="43">
        <v>284710.56</v>
      </c>
      <c r="L114" s="43">
        <v>347208</v>
      </c>
      <c r="M114" s="43">
        <v>236101.44</v>
      </c>
      <c r="N114" s="43">
        <v>624974.4</v>
      </c>
      <c r="O114" s="43">
        <v>395817.12</v>
      </c>
      <c r="P114" s="43">
        <v>416649.6</v>
      </c>
      <c r="Q114" s="43">
        <v>416649.6</v>
      </c>
      <c r="R114" s="43">
        <v>277766.40000000002</v>
      </c>
      <c r="S114" s="43">
        <v>340263.84</v>
      </c>
    </row>
    <row r="115" spans="2:20" s="5" customFormat="1" ht="18" customHeight="1">
      <c r="B115" s="45" t="s">
        <v>194</v>
      </c>
      <c r="C115" s="7"/>
      <c r="D115" s="7"/>
      <c r="E115" s="7"/>
      <c r="F115" s="27"/>
      <c r="G115" s="27"/>
      <c r="H115" s="43">
        <v>0</v>
      </c>
      <c r="I115" s="43">
        <v>0</v>
      </c>
      <c r="J115" s="43">
        <v>0</v>
      </c>
      <c r="K115" s="43">
        <v>0</v>
      </c>
      <c r="L115" s="43">
        <v>0</v>
      </c>
      <c r="M115" s="43">
        <v>0</v>
      </c>
      <c r="N115" s="43">
        <v>0</v>
      </c>
      <c r="O115" s="43">
        <v>0</v>
      </c>
      <c r="P115" s="43">
        <v>0</v>
      </c>
      <c r="Q115" s="43">
        <v>0</v>
      </c>
      <c r="R115" s="43">
        <v>0</v>
      </c>
      <c r="S115" s="43">
        <v>0</v>
      </c>
    </row>
    <row r="116" spans="2:20" s="5" customFormat="1" ht="18" customHeight="1">
      <c r="B116" s="45" t="s">
        <v>84</v>
      </c>
      <c r="C116" s="7"/>
      <c r="D116" s="7"/>
      <c r="E116" s="7"/>
      <c r="F116" s="27"/>
      <c r="G116" s="27"/>
      <c r="H116" s="43">
        <v>386169.59999999998</v>
      </c>
      <c r="I116" s="43">
        <v>289627.2</v>
      </c>
      <c r="J116" s="43">
        <v>289627.2</v>
      </c>
      <c r="K116" s="43">
        <v>289627.2</v>
      </c>
      <c r="L116" s="43">
        <v>205957.12</v>
      </c>
      <c r="M116" s="43">
        <v>257446.39999999999</v>
      </c>
      <c r="N116" s="43">
        <v>411914</v>
      </c>
      <c r="O116" s="43">
        <v>276754.88</v>
      </c>
      <c r="P116" s="43">
        <v>269482.56</v>
      </c>
      <c r="Q116" s="43">
        <v>278232.56</v>
      </c>
      <c r="R116" s="43">
        <v>278232.56</v>
      </c>
      <c r="S116" s="43">
        <v>278232.56</v>
      </c>
    </row>
    <row r="117" spans="2:20" s="5" customFormat="1" ht="18" customHeight="1">
      <c r="B117" s="45" t="s">
        <v>83</v>
      </c>
      <c r="C117" s="7"/>
      <c r="D117" s="7"/>
      <c r="E117" s="7"/>
      <c r="F117" s="27"/>
      <c r="G117" s="27"/>
      <c r="H117" s="43">
        <v>907700</v>
      </c>
      <c r="I117" s="43">
        <v>590746</v>
      </c>
      <c r="J117" s="43">
        <v>590746</v>
      </c>
      <c r="K117" s="43">
        <v>590746</v>
      </c>
      <c r="L117" s="43">
        <v>613467</v>
      </c>
      <c r="M117" s="43">
        <v>613467</v>
      </c>
      <c r="N117" s="43">
        <v>817956</v>
      </c>
      <c r="O117" s="43">
        <v>613467</v>
      </c>
      <c r="P117" s="43">
        <v>613467</v>
      </c>
      <c r="Q117" s="43">
        <v>613467</v>
      </c>
      <c r="R117" s="43">
        <v>613467</v>
      </c>
      <c r="S117" s="43">
        <v>613467</v>
      </c>
    </row>
    <row r="118" spans="2:20" s="5" customFormat="1" ht="18" customHeight="1">
      <c r="B118" s="45" t="s">
        <v>108</v>
      </c>
      <c r="C118" s="7"/>
      <c r="D118" s="7"/>
      <c r="E118" s="7"/>
      <c r="F118" s="27"/>
      <c r="G118" s="27"/>
      <c r="H118" s="43">
        <v>0</v>
      </c>
      <c r="I118" s="43">
        <v>461498.5</v>
      </c>
      <c r="J118" s="43">
        <v>461498.5</v>
      </c>
      <c r="K118" s="43">
        <v>461498.5</v>
      </c>
      <c r="L118" s="43">
        <v>461498.5</v>
      </c>
      <c r="M118" s="43">
        <v>461498.5</v>
      </c>
      <c r="N118" s="43">
        <v>461498.5</v>
      </c>
      <c r="O118" s="43">
        <v>461498.5</v>
      </c>
      <c r="P118" s="43">
        <v>461498.5</v>
      </c>
      <c r="Q118" s="43">
        <v>553798.19999999995</v>
      </c>
      <c r="R118" s="43">
        <v>553798.19999999995</v>
      </c>
      <c r="S118" s="43">
        <v>553798.19999999995</v>
      </c>
    </row>
    <row r="119" spans="2:20" s="5" customFormat="1" ht="18" customHeight="1">
      <c r="B119" s="45" t="s">
        <v>102</v>
      </c>
      <c r="C119" s="7"/>
      <c r="D119" s="7"/>
      <c r="E119" s="7"/>
      <c r="F119" s="27"/>
      <c r="G119" s="27"/>
      <c r="H119" s="43">
        <v>1309807.76</v>
      </c>
      <c r="I119" s="43">
        <v>0</v>
      </c>
      <c r="J119" s="43">
        <v>1273040.28</v>
      </c>
      <c r="K119" s="43">
        <v>659170.42000000004</v>
      </c>
      <c r="L119" s="43">
        <v>670342.80000000005</v>
      </c>
      <c r="M119" s="43">
        <v>592136.14</v>
      </c>
      <c r="N119" s="43">
        <v>446895.2</v>
      </c>
      <c r="O119" s="43">
        <v>0</v>
      </c>
      <c r="P119" s="43">
        <v>0</v>
      </c>
      <c r="Q119" s="43">
        <v>0</v>
      </c>
      <c r="R119" s="43">
        <v>0</v>
      </c>
      <c r="S119" s="43">
        <v>0</v>
      </c>
    </row>
    <row r="120" spans="2:20" s="5" customFormat="1" ht="18" customHeight="1">
      <c r="B120" s="103"/>
      <c r="C120" s="104"/>
      <c r="D120" s="104"/>
      <c r="E120" s="104"/>
      <c r="F120" s="27"/>
      <c r="G120" s="27"/>
      <c r="H120" s="105"/>
      <c r="I120" s="105"/>
      <c r="J120" s="105"/>
      <c r="K120" s="105"/>
      <c r="L120" s="105"/>
      <c r="M120" s="105"/>
      <c r="N120" s="105"/>
      <c r="O120" s="105"/>
      <c r="P120" s="105"/>
      <c r="Q120" s="105"/>
      <c r="R120" s="105"/>
      <c r="S120" s="105"/>
    </row>
    <row r="121" spans="2:20" s="5" customFormat="1" ht="24.95" customHeight="1">
      <c r="B121" s="29" t="s">
        <v>131</v>
      </c>
      <c r="C121" s="26"/>
      <c r="D121" s="26"/>
      <c r="E121" s="26"/>
      <c r="F121" s="27"/>
      <c r="G121" s="27"/>
      <c r="H121" s="28">
        <f>EDATE(S146,1)</f>
        <v>44562</v>
      </c>
      <c r="I121" s="28">
        <f t="shared" ref="I121" si="28">EDATE(H121,1)</f>
        <v>44593</v>
      </c>
      <c r="J121" s="28">
        <f t="shared" ref="J121" si="29">EDATE(I121,1)</f>
        <v>44621</v>
      </c>
      <c r="K121" s="28">
        <f t="shared" ref="K121" si="30">EDATE(J121,1)</f>
        <v>44652</v>
      </c>
      <c r="L121" s="28">
        <f t="shared" ref="L121" si="31">EDATE(K121,1)</f>
        <v>44682</v>
      </c>
      <c r="M121" s="28">
        <f t="shared" ref="M121" si="32">EDATE(L121,1)</f>
        <v>44713</v>
      </c>
      <c r="N121" s="28">
        <f t="shared" ref="N121" si="33">EDATE(M121,1)</f>
        <v>44743</v>
      </c>
      <c r="O121" s="28">
        <f t="shared" ref="O121" si="34">EDATE(N121,1)</f>
        <v>44774</v>
      </c>
      <c r="P121" s="28">
        <f t="shared" ref="P121" si="35">EDATE(O121,1)</f>
        <v>44805</v>
      </c>
      <c r="Q121" s="28">
        <f t="shared" ref="Q121" si="36">EDATE(P121,1)</f>
        <v>44835</v>
      </c>
      <c r="R121" s="28">
        <f t="shared" ref="R121" si="37">EDATE(Q121,1)</f>
        <v>44866</v>
      </c>
      <c r="S121" s="28">
        <f t="shared" ref="S121" si="38">EDATE(R121,1)</f>
        <v>44896</v>
      </c>
    </row>
    <row r="122" spans="2:20" s="5" customFormat="1" ht="5.0999999999999996" customHeight="1">
      <c r="B122" s="3"/>
      <c r="C122" s="7"/>
      <c r="D122" s="7"/>
      <c r="E122" s="7"/>
      <c r="F122" s="6"/>
      <c r="G122" s="6"/>
      <c r="H122" s="11"/>
      <c r="I122" s="11"/>
      <c r="J122" s="11"/>
      <c r="K122" s="11"/>
      <c r="L122" s="11"/>
      <c r="M122" s="11"/>
      <c r="N122" s="11"/>
      <c r="O122" s="11"/>
      <c r="P122" s="11"/>
      <c r="Q122" s="11"/>
      <c r="R122" s="11"/>
      <c r="S122" s="11"/>
      <c r="T122" s="6"/>
    </row>
    <row r="123" spans="2:20" s="5" customFormat="1" ht="5.0999999999999996" customHeight="1">
      <c r="B123" s="3"/>
      <c r="C123" s="7"/>
      <c r="D123" s="7"/>
      <c r="E123" s="7"/>
      <c r="F123" s="6"/>
      <c r="G123" s="6"/>
      <c r="H123" s="11"/>
      <c r="I123" s="11"/>
      <c r="J123" s="11"/>
      <c r="K123" s="11"/>
      <c r="L123" s="11"/>
      <c r="M123" s="11"/>
      <c r="N123" s="11"/>
      <c r="O123" s="11"/>
      <c r="P123" s="11"/>
      <c r="Q123" s="11"/>
      <c r="R123" s="11"/>
      <c r="S123" s="11"/>
      <c r="T123" s="6"/>
    </row>
    <row r="124" spans="2:20" s="5" customFormat="1" ht="17.45" customHeight="1">
      <c r="B124" s="97" t="s">
        <v>73</v>
      </c>
      <c r="C124" s="98"/>
      <c r="D124" s="98"/>
      <c r="E124" s="98"/>
      <c r="F124" s="6"/>
      <c r="G124" s="6"/>
      <c r="H124" s="99">
        <f t="shared" ref="H124:M124" si="39">SUM(H125:H136)</f>
        <v>13680309.368000001</v>
      </c>
      <c r="I124" s="99">
        <f t="shared" si="39"/>
        <v>10143524.551400002</v>
      </c>
      <c r="J124" s="99">
        <f t="shared" si="39"/>
        <v>7988030.9359999998</v>
      </c>
      <c r="K124" s="99">
        <f t="shared" si="39"/>
        <v>8412840.4800000004</v>
      </c>
      <c r="L124" s="99">
        <f t="shared" si="39"/>
        <v>7225867.5099999998</v>
      </c>
      <c r="M124" s="99">
        <f t="shared" si="39"/>
        <v>5657607.1485000001</v>
      </c>
      <c r="N124" s="99">
        <f t="shared" ref="N124:O124" si="40">SUM(N125:N136)</f>
        <v>12584331.873500001</v>
      </c>
      <c r="O124" s="99">
        <f t="shared" si="40"/>
        <v>8902143.0066772569</v>
      </c>
      <c r="P124" s="99">
        <f t="shared" ref="P124:Q124" si="41">SUM(P125:P136)</f>
        <v>9538482.1360776573</v>
      </c>
      <c r="Q124" s="99">
        <f t="shared" si="41"/>
        <v>8582181.2176639102</v>
      </c>
      <c r="R124" s="99">
        <f t="shared" ref="R124:S124" si="42">SUM(R125:R136)</f>
        <v>9836875.3129399996</v>
      </c>
      <c r="S124" s="99">
        <f t="shared" si="42"/>
        <v>9996536.5857759304</v>
      </c>
    </row>
    <row r="125" spans="2:20" s="5" customFormat="1" ht="17.45" customHeight="1">
      <c r="B125" s="45" t="s">
        <v>27</v>
      </c>
      <c r="C125" s="7"/>
      <c r="D125" s="7"/>
      <c r="E125" s="7"/>
      <c r="F125" s="6"/>
      <c r="G125" s="6"/>
      <c r="H125" s="96">
        <v>4235842.5199999996</v>
      </c>
      <c r="I125" s="96">
        <v>1806814.74</v>
      </c>
      <c r="J125" s="96">
        <v>1908727.99</v>
      </c>
      <c r="K125" s="96">
        <v>1958808.27</v>
      </c>
      <c r="L125" s="96">
        <v>2103862.11</v>
      </c>
      <c r="M125" s="96">
        <v>252682.23</v>
      </c>
      <c r="N125" s="96">
        <v>3918031.8</v>
      </c>
      <c r="O125" s="96">
        <v>2029798.46</v>
      </c>
      <c r="P125" s="96">
        <v>2105553.9</v>
      </c>
      <c r="Q125" s="96">
        <v>2119181.3000000003</v>
      </c>
      <c r="R125" s="96">
        <v>2543641.58</v>
      </c>
      <c r="S125" s="96">
        <v>2556959.2599999998</v>
      </c>
    </row>
    <row r="126" spans="2:20" s="5" customFormat="1" ht="17.45" customHeight="1">
      <c r="B126" s="45" t="s">
        <v>28</v>
      </c>
      <c r="C126" s="7"/>
      <c r="D126" s="7"/>
      <c r="E126" s="7"/>
      <c r="F126" s="6"/>
      <c r="G126" s="6"/>
      <c r="H126" s="96">
        <v>1461475.4000000001</v>
      </c>
      <c r="I126" s="96">
        <v>875287.6</v>
      </c>
      <c r="J126" s="96">
        <v>1171428.8600000001</v>
      </c>
      <c r="K126" s="96">
        <v>1009540.9500000001</v>
      </c>
      <c r="L126" s="96">
        <v>1053541.8999999999</v>
      </c>
      <c r="M126" s="96">
        <v>269308.26</v>
      </c>
      <c r="N126" s="96">
        <v>1731466.86</v>
      </c>
      <c r="O126" s="96">
        <v>1114990.73</v>
      </c>
      <c r="P126" s="96">
        <v>1099679.4310000001</v>
      </c>
      <c r="Q126" s="96">
        <v>1276575.1600000001</v>
      </c>
      <c r="R126" s="96">
        <v>1156840.2294999999</v>
      </c>
      <c r="S126" s="96">
        <v>1202365.6016000002</v>
      </c>
    </row>
    <row r="127" spans="2:20" s="5" customFormat="1" ht="17.45" customHeight="1">
      <c r="B127" s="45" t="s">
        <v>25</v>
      </c>
      <c r="C127" s="7"/>
      <c r="D127" s="7"/>
      <c r="E127" s="7"/>
      <c r="F127" s="6"/>
      <c r="G127" s="6"/>
      <c r="H127" s="96">
        <v>1670868.2900000003</v>
      </c>
      <c r="I127" s="96">
        <v>2169506.71</v>
      </c>
      <c r="J127" s="96">
        <v>886382.24</v>
      </c>
      <c r="K127" s="96">
        <v>1246233.4099999999</v>
      </c>
      <c r="L127" s="96">
        <v>1015838.09</v>
      </c>
      <c r="M127" s="96">
        <v>1149631.7700000003</v>
      </c>
      <c r="N127" s="96">
        <v>1065947.0799999998</v>
      </c>
      <c r="O127" s="96">
        <v>1065063.6300000001</v>
      </c>
      <c r="P127" s="96">
        <v>1117475.3300000003</v>
      </c>
      <c r="Q127" s="96">
        <v>1072565.2820000001</v>
      </c>
      <c r="R127" s="96">
        <v>1007385.5399999999</v>
      </c>
      <c r="S127" s="96">
        <v>1161270.6400000001</v>
      </c>
    </row>
    <row r="128" spans="2:20" s="5" customFormat="1" ht="17.45" customHeight="1">
      <c r="B128" s="45" t="s">
        <v>74</v>
      </c>
      <c r="C128" s="7"/>
      <c r="D128" s="7"/>
      <c r="E128" s="7"/>
      <c r="F128" s="6"/>
      <c r="G128" s="6"/>
      <c r="H128" s="96">
        <v>1379627.2180000001</v>
      </c>
      <c r="I128" s="96">
        <v>1147987.8020000001</v>
      </c>
      <c r="J128" s="96">
        <v>1033901.3705000001</v>
      </c>
      <c r="K128" s="96">
        <v>1097332.55</v>
      </c>
      <c r="L128" s="96">
        <v>1030202.35</v>
      </c>
      <c r="M128" s="96">
        <v>1217778.43</v>
      </c>
      <c r="N128" s="96">
        <v>965831.29</v>
      </c>
      <c r="O128" s="96">
        <v>1080966.49</v>
      </c>
      <c r="P128" s="96">
        <v>1072598.27</v>
      </c>
      <c r="Q128" s="96">
        <v>1056416.4400000002</v>
      </c>
      <c r="R128" s="96">
        <v>1084748.99</v>
      </c>
      <c r="S128" s="96">
        <v>1190799.8741759285</v>
      </c>
    </row>
    <row r="129" spans="2:19" s="5" customFormat="1" ht="17.45" customHeight="1">
      <c r="B129" s="45" t="s">
        <v>29</v>
      </c>
      <c r="C129" s="7"/>
      <c r="D129" s="7"/>
      <c r="E129" s="7"/>
      <c r="F129" s="6"/>
      <c r="G129" s="6"/>
      <c r="H129" s="96">
        <v>-154362.66</v>
      </c>
      <c r="I129" s="96">
        <v>-303057.43</v>
      </c>
      <c r="J129" s="96">
        <v>-510394.7</v>
      </c>
      <c r="K129" s="96">
        <v>0</v>
      </c>
      <c r="L129" s="96">
        <v>-767041.97</v>
      </c>
      <c r="M129" s="96">
        <v>-249508.73</v>
      </c>
      <c r="N129" s="96">
        <v>-140854.97</v>
      </c>
      <c r="O129" s="96">
        <v>-269601.16000000003</v>
      </c>
      <c r="P129" s="96">
        <v>-13497.5</v>
      </c>
      <c r="Q129" s="96">
        <v>-693065.56</v>
      </c>
      <c r="R129" s="96">
        <v>-26995</v>
      </c>
      <c r="S129" s="96">
        <v>-368176.17000000004</v>
      </c>
    </row>
    <row r="130" spans="2:19" s="5" customFormat="1" ht="17.45" customHeight="1">
      <c r="B130" s="45" t="s">
        <v>30</v>
      </c>
      <c r="C130" s="7"/>
      <c r="D130" s="7"/>
      <c r="E130" s="7"/>
      <c r="F130" s="6"/>
      <c r="G130" s="6"/>
      <c r="H130" s="96">
        <v>941994.34</v>
      </c>
      <c r="I130" s="96">
        <v>493090.07540000003</v>
      </c>
      <c r="J130" s="96">
        <v>468662.38</v>
      </c>
      <c r="K130" s="96">
        <v>638179.34</v>
      </c>
      <c r="L130" s="96">
        <v>647474.15</v>
      </c>
      <c r="M130" s="96">
        <v>704523.13</v>
      </c>
      <c r="N130" s="96">
        <v>719124.54</v>
      </c>
      <c r="O130" s="96">
        <v>597610.79630000005</v>
      </c>
      <c r="P130" s="96">
        <v>839040.79</v>
      </c>
      <c r="Q130" s="96">
        <v>513715.25</v>
      </c>
      <c r="R130" s="96">
        <v>750276.27</v>
      </c>
      <c r="S130" s="96">
        <v>811417.86</v>
      </c>
    </row>
    <row r="131" spans="2:19" s="5" customFormat="1" ht="17.45" customHeight="1">
      <c r="B131" s="45" t="s">
        <v>31</v>
      </c>
      <c r="C131" s="7"/>
      <c r="D131" s="7"/>
      <c r="E131" s="7"/>
      <c r="F131" s="6"/>
      <c r="G131" s="6"/>
      <c r="H131" s="96">
        <v>429825.41999999993</v>
      </c>
      <c r="I131" s="96">
        <v>439310.39399999997</v>
      </c>
      <c r="J131" s="96">
        <v>463080.40949999995</v>
      </c>
      <c r="K131" s="96">
        <v>320725.34000000003</v>
      </c>
      <c r="L131" s="96">
        <v>180000</v>
      </c>
      <c r="M131" s="96">
        <v>349610.74</v>
      </c>
      <c r="N131" s="96">
        <v>327128.08</v>
      </c>
      <c r="O131" s="96">
        <v>303490.90000000002</v>
      </c>
      <c r="P131" s="96">
        <v>370550.17</v>
      </c>
      <c r="Q131" s="96">
        <v>329257.61</v>
      </c>
      <c r="R131" s="96">
        <v>302483.98</v>
      </c>
      <c r="S131" s="96">
        <v>301130.37</v>
      </c>
    </row>
    <row r="132" spans="2:19" s="5" customFormat="1" ht="17.45" customHeight="1">
      <c r="B132" s="45" t="s">
        <v>89</v>
      </c>
      <c r="C132" s="7"/>
      <c r="D132" s="7"/>
      <c r="E132" s="7"/>
      <c r="F132" s="6"/>
      <c r="G132" s="6"/>
      <c r="H132" s="96">
        <v>494740.79000000004</v>
      </c>
      <c r="I132" s="96">
        <v>321095.05</v>
      </c>
      <c r="J132" s="96">
        <v>291631.18000000005</v>
      </c>
      <c r="K132" s="96">
        <v>327227.19000000006</v>
      </c>
      <c r="L132" s="96">
        <v>263615.32</v>
      </c>
      <c r="M132" s="96">
        <v>288146.67000000004</v>
      </c>
      <c r="N132" s="96">
        <v>349634.14999999997</v>
      </c>
      <c r="O132" s="96">
        <v>277992.02</v>
      </c>
      <c r="P132" s="96">
        <v>344333.15</v>
      </c>
      <c r="Q132" s="96">
        <v>316841.59000000003</v>
      </c>
      <c r="R132" s="96">
        <v>279887.26999999996</v>
      </c>
      <c r="S132" s="96">
        <v>195107.63</v>
      </c>
    </row>
    <row r="133" spans="2:19" s="5" customFormat="1" ht="17.25" customHeight="1">
      <c r="B133" s="45" t="s">
        <v>84</v>
      </c>
      <c r="C133" s="7"/>
      <c r="D133" s="7"/>
      <c r="E133" s="7"/>
      <c r="F133" s="6"/>
      <c r="G133" s="6"/>
      <c r="H133" s="96">
        <v>1327628.24</v>
      </c>
      <c r="I133" s="96">
        <v>1506409.3399999999</v>
      </c>
      <c r="J133" s="96">
        <v>1075509.6300000001</v>
      </c>
      <c r="K133" s="96">
        <v>444123.32</v>
      </c>
      <c r="L133" s="96">
        <v>364778.69999999995</v>
      </c>
      <c r="M133" s="96">
        <v>402100.89999999997</v>
      </c>
      <c r="N133" s="96">
        <v>2009378.8400000003</v>
      </c>
      <c r="O133" s="96">
        <v>1295666.7899999998</v>
      </c>
      <c r="P133" s="96">
        <v>1165497.0250217339</v>
      </c>
      <c r="Q133" s="96">
        <v>1218506.557</v>
      </c>
      <c r="R133" s="96">
        <v>1250378.24</v>
      </c>
      <c r="S133" s="96">
        <v>1239866.24</v>
      </c>
    </row>
    <row r="134" spans="2:19" s="5" customFormat="1" ht="17.45" customHeight="1">
      <c r="B134" s="45" t="s">
        <v>101</v>
      </c>
      <c r="C134" s="7"/>
      <c r="D134" s="7"/>
      <c r="E134" s="7"/>
      <c r="F134" s="6"/>
      <c r="G134" s="6"/>
      <c r="H134" s="96">
        <v>999541</v>
      </c>
      <c r="I134" s="96">
        <v>1051543.6600000001</v>
      </c>
      <c r="J134" s="96">
        <v>500782.0959999999</v>
      </c>
      <c r="K134" s="96">
        <v>716107.59000000008</v>
      </c>
      <c r="L134" s="96">
        <v>789839.04999999993</v>
      </c>
      <c r="M134" s="96">
        <v>857917.81850000005</v>
      </c>
      <c r="N134" s="96">
        <v>860764.71350000042</v>
      </c>
      <c r="O134" s="96">
        <v>828287.94</v>
      </c>
      <c r="P134" s="96">
        <v>866108.24</v>
      </c>
      <c r="Q134" s="96">
        <v>783584.59000000008</v>
      </c>
      <c r="R134" s="96">
        <v>844221.87</v>
      </c>
      <c r="S134" s="96">
        <v>919396.47</v>
      </c>
    </row>
    <row r="135" spans="2:19" s="5" customFormat="1" ht="17.45" customHeight="1">
      <c r="B135" s="45" t="s">
        <v>115</v>
      </c>
      <c r="C135" s="7"/>
      <c r="D135" s="7"/>
      <c r="E135" s="7"/>
      <c r="F135" s="6"/>
      <c r="G135" s="6"/>
      <c r="H135" s="96">
        <v>515.66999999999996</v>
      </c>
      <c r="I135" s="96">
        <v>150.88</v>
      </c>
      <c r="J135" s="96">
        <v>12471.12</v>
      </c>
      <c r="K135" s="96">
        <v>11057.41</v>
      </c>
      <c r="L135" s="96">
        <v>349.05</v>
      </c>
      <c r="M135" s="96">
        <v>11813</v>
      </c>
      <c r="N135" s="96">
        <v>10108.459999999999</v>
      </c>
      <c r="O135" s="96">
        <v>9180.2603772572929</v>
      </c>
      <c r="P135" s="96">
        <v>4764.6200559225917</v>
      </c>
      <c r="Q135" s="96">
        <v>2751.9686639088959</v>
      </c>
      <c r="R135" s="96">
        <v>10250.040000000001</v>
      </c>
      <c r="S135" s="96">
        <v>4670.66</v>
      </c>
    </row>
    <row r="136" spans="2:19" s="5" customFormat="1" ht="17.45" customHeight="1">
      <c r="B136" s="45" t="s">
        <v>36</v>
      </c>
      <c r="C136" s="7"/>
      <c r="D136" s="7"/>
      <c r="E136" s="7"/>
      <c r="F136" s="6"/>
      <c r="G136" s="6"/>
      <c r="H136" s="96">
        <v>892613.14</v>
      </c>
      <c r="I136" s="96">
        <v>635385.73</v>
      </c>
      <c r="J136" s="96">
        <v>685848.3600000001</v>
      </c>
      <c r="K136" s="96">
        <v>643505.1100000001</v>
      </c>
      <c r="L136" s="96">
        <v>543408.76</v>
      </c>
      <c r="M136" s="96">
        <v>403602.93</v>
      </c>
      <c r="N136" s="96">
        <v>767771.03</v>
      </c>
      <c r="O136" s="96">
        <v>568696.15</v>
      </c>
      <c r="P136" s="96">
        <v>566378.71</v>
      </c>
      <c r="Q136" s="96">
        <v>585851.03</v>
      </c>
      <c r="R136" s="96">
        <v>633756.30344000005</v>
      </c>
      <c r="S136" s="96">
        <v>781728.14999999991</v>
      </c>
    </row>
    <row r="137" spans="2:19" s="5" customFormat="1" ht="17.45" customHeight="1">
      <c r="B137" s="97" t="s">
        <v>75</v>
      </c>
      <c r="C137" s="98"/>
      <c r="D137" s="98"/>
      <c r="E137" s="98"/>
      <c r="F137" s="6"/>
      <c r="G137" s="6"/>
      <c r="H137" s="99">
        <f t="shared" ref="H137:M137" si="43">SUM(H138:H144)</f>
        <v>3203957.9755281615</v>
      </c>
      <c r="I137" s="99">
        <f t="shared" si="43"/>
        <v>3606373.1000000006</v>
      </c>
      <c r="J137" s="99">
        <f t="shared" si="43"/>
        <v>2892680.36</v>
      </c>
      <c r="K137" s="99">
        <f t="shared" si="43"/>
        <v>3063231.16</v>
      </c>
      <c r="L137" s="99">
        <f t="shared" si="43"/>
        <v>3160790.4899999998</v>
      </c>
      <c r="M137" s="99">
        <f t="shared" si="43"/>
        <v>3080534.66</v>
      </c>
      <c r="N137" s="99">
        <f t="shared" ref="N137:O137" si="44">SUM(N138:N144)</f>
        <v>3317442.12</v>
      </c>
      <c r="O137" s="99">
        <f t="shared" si="44"/>
        <v>3374588.03</v>
      </c>
      <c r="P137" s="99">
        <f t="shared" ref="P137:Q137" si="45">SUM(P138:P144)</f>
        <v>3371052.48</v>
      </c>
      <c r="Q137" s="99">
        <f t="shared" si="45"/>
        <v>3703062.7299999995</v>
      </c>
      <c r="R137" s="99">
        <f t="shared" ref="R137:S137" si="46">SUM(R138:R144)</f>
        <v>3524029.23</v>
      </c>
      <c r="S137" s="99">
        <f t="shared" si="46"/>
        <v>3326020.8099999996</v>
      </c>
    </row>
    <row r="138" spans="2:19" s="5" customFormat="1" ht="17.45" customHeight="1">
      <c r="B138" s="45" t="s">
        <v>82</v>
      </c>
      <c r="C138" s="7"/>
      <c r="D138" s="7"/>
      <c r="E138" s="7"/>
      <c r="F138" s="6"/>
      <c r="G138" s="6"/>
      <c r="H138" s="43">
        <v>1426723.6855281619</v>
      </c>
      <c r="I138" s="43">
        <v>1284017.9700000002</v>
      </c>
      <c r="J138" s="43">
        <v>1284045.18</v>
      </c>
      <c r="K138" s="43">
        <v>1284035.52</v>
      </c>
      <c r="L138" s="43">
        <v>1284037.68</v>
      </c>
      <c r="M138" s="43">
        <v>1285255.8399999999</v>
      </c>
      <c r="N138" s="43">
        <v>1288167.32</v>
      </c>
      <c r="O138" s="43">
        <v>1286882.22</v>
      </c>
      <c r="P138" s="43">
        <v>1287619.6199999999</v>
      </c>
      <c r="Q138" s="43">
        <v>1429605.45</v>
      </c>
      <c r="R138" s="43">
        <v>1573088.96</v>
      </c>
      <c r="S138" s="43">
        <v>1430036.6</v>
      </c>
    </row>
    <row r="139" spans="2:19" s="5" customFormat="1" ht="17.45" customHeight="1">
      <c r="B139" s="45" t="s">
        <v>76</v>
      </c>
      <c r="C139" s="7"/>
      <c r="D139" s="7"/>
      <c r="E139" s="7"/>
      <c r="F139" s="6"/>
      <c r="G139" s="6"/>
      <c r="H139" s="43">
        <v>256756.5</v>
      </c>
      <c r="I139" s="43">
        <v>361081.76</v>
      </c>
      <c r="J139" s="43">
        <v>249979.68</v>
      </c>
      <c r="K139" s="43">
        <v>284707.28000000003</v>
      </c>
      <c r="L139" s="43">
        <v>243042.8</v>
      </c>
      <c r="M139" s="43">
        <v>260406</v>
      </c>
      <c r="N139" s="43">
        <v>260406</v>
      </c>
      <c r="O139" s="43">
        <v>249989.76000000001</v>
      </c>
      <c r="P139" s="43">
        <v>180548.16</v>
      </c>
      <c r="Q139" s="43">
        <v>329847.59999999998</v>
      </c>
      <c r="R139" s="43">
        <v>197908.56</v>
      </c>
      <c r="S139" s="43">
        <v>190964.4</v>
      </c>
    </row>
    <row r="140" spans="2:19" s="5" customFormat="1" ht="17.45" customHeight="1">
      <c r="B140" s="45" t="s">
        <v>194</v>
      </c>
      <c r="C140" s="7"/>
      <c r="D140" s="7"/>
      <c r="E140" s="7"/>
      <c r="F140" s="6"/>
      <c r="G140" s="6"/>
      <c r="H140" s="43">
        <v>0</v>
      </c>
      <c r="I140" s="43">
        <v>0</v>
      </c>
      <c r="J140" s="43">
        <v>0</v>
      </c>
      <c r="K140" s="43">
        <v>0</v>
      </c>
      <c r="L140" s="43">
        <v>0</v>
      </c>
      <c r="M140" s="43">
        <v>0</v>
      </c>
      <c r="N140" s="43">
        <v>0</v>
      </c>
      <c r="O140" s="43">
        <v>0</v>
      </c>
      <c r="P140" s="43">
        <v>0</v>
      </c>
      <c r="Q140" s="43">
        <v>0</v>
      </c>
      <c r="R140" s="43">
        <v>0</v>
      </c>
      <c r="S140" s="43">
        <v>0</v>
      </c>
    </row>
    <row r="141" spans="2:19" s="5" customFormat="1" ht="17.45" customHeight="1">
      <c r="B141" s="45" t="s">
        <v>84</v>
      </c>
      <c r="C141" s="7"/>
      <c r="D141" s="7"/>
      <c r="E141" s="7"/>
      <c r="F141" s="6"/>
      <c r="G141" s="6"/>
      <c r="H141" s="43">
        <v>238127.19</v>
      </c>
      <c r="I141" s="43">
        <v>160896.75</v>
      </c>
      <c r="J141" s="43">
        <v>193076.1</v>
      </c>
      <c r="K141" s="43">
        <v>193076.1</v>
      </c>
      <c r="L141" s="43">
        <v>193076.1</v>
      </c>
      <c r="M141" s="43">
        <v>193076.1</v>
      </c>
      <c r="N141" s="43">
        <v>257434.8</v>
      </c>
      <c r="O141" s="43">
        <v>289827.45</v>
      </c>
      <c r="P141" s="43">
        <v>322030.5</v>
      </c>
      <c r="Q141" s="43">
        <v>321808</v>
      </c>
      <c r="R141" s="43">
        <v>321808</v>
      </c>
      <c r="S141" s="43">
        <v>386169.59999999998</v>
      </c>
    </row>
    <row r="142" spans="2:19" s="5" customFormat="1" ht="17.45" customHeight="1">
      <c r="B142" s="45" t="s">
        <v>83</v>
      </c>
      <c r="C142" s="7"/>
      <c r="D142" s="7"/>
      <c r="E142" s="7"/>
      <c r="F142" s="6"/>
      <c r="G142" s="6"/>
      <c r="H142" s="43">
        <v>337207.61</v>
      </c>
      <c r="I142" s="43">
        <v>316864</v>
      </c>
      <c r="J142" s="43">
        <v>396080</v>
      </c>
      <c r="K142" s="43">
        <v>396940</v>
      </c>
      <c r="L142" s="43">
        <v>377796</v>
      </c>
      <c r="M142" s="43">
        <v>439538</v>
      </c>
      <c r="N142" s="43">
        <v>514036.96</v>
      </c>
      <c r="O142" s="43">
        <v>402140</v>
      </c>
      <c r="P142" s="43">
        <v>401220</v>
      </c>
      <c r="Q142" s="43">
        <v>351327.11</v>
      </c>
      <c r="R142" s="43">
        <v>401004.21</v>
      </c>
      <c r="S142" s="43">
        <v>0</v>
      </c>
    </row>
    <row r="143" spans="2:19" s="5" customFormat="1" ht="17.45" customHeight="1">
      <c r="B143" s="45" t="s">
        <v>108</v>
      </c>
      <c r="C143" s="7"/>
      <c r="D143" s="7"/>
      <c r="E143" s="7"/>
      <c r="F143" s="6"/>
      <c r="G143" s="6"/>
      <c r="H143" s="43">
        <v>535338.26</v>
      </c>
      <c r="I143" s="43">
        <v>710707.69</v>
      </c>
      <c r="J143" s="43">
        <v>415348.65</v>
      </c>
      <c r="K143" s="43">
        <v>461498.5</v>
      </c>
      <c r="L143" s="43">
        <v>599948.05000000005</v>
      </c>
      <c r="M143" s="43">
        <v>544568.23</v>
      </c>
      <c r="N143" s="43">
        <v>498418.38</v>
      </c>
      <c r="O143" s="43">
        <v>489188.41</v>
      </c>
      <c r="P143" s="43">
        <v>507648.35</v>
      </c>
      <c r="Q143" s="43">
        <v>479958.44</v>
      </c>
      <c r="R143" s="43">
        <v>507648.35</v>
      </c>
      <c r="S143" s="43">
        <v>553798.19999999995</v>
      </c>
    </row>
    <row r="144" spans="2:19" s="5" customFormat="1" ht="17.45" customHeight="1">
      <c r="B144" s="45" t="s">
        <v>102</v>
      </c>
      <c r="C144" s="7"/>
      <c r="D144" s="7"/>
      <c r="E144" s="7"/>
      <c r="F144" s="6"/>
      <c r="G144" s="6"/>
      <c r="H144" s="43">
        <v>409804.73</v>
      </c>
      <c r="I144" s="43">
        <v>772804.93</v>
      </c>
      <c r="J144" s="43">
        <v>354150.75</v>
      </c>
      <c r="K144" s="43">
        <v>442973.76</v>
      </c>
      <c r="L144" s="43">
        <v>462889.86</v>
      </c>
      <c r="M144" s="43">
        <v>357690.49</v>
      </c>
      <c r="N144" s="43">
        <v>498978.66</v>
      </c>
      <c r="O144" s="43">
        <v>656560.18999999994</v>
      </c>
      <c r="P144" s="43">
        <v>671985.85</v>
      </c>
      <c r="Q144" s="43">
        <v>790516.13</v>
      </c>
      <c r="R144" s="43">
        <v>522571.15</v>
      </c>
      <c r="S144" s="43">
        <v>765052.01</v>
      </c>
    </row>
    <row r="145" spans="2:20" s="5" customFormat="1" ht="17.25" customHeight="1">
      <c r="B145" s="20"/>
      <c r="C145" s="7"/>
      <c r="D145" s="7"/>
      <c r="E145" s="7"/>
      <c r="F145" s="6"/>
      <c r="G145" s="6"/>
      <c r="H145" s="12"/>
      <c r="T145" s="6"/>
    </row>
    <row r="146" spans="2:20" s="5" customFormat="1" ht="24.95" customHeight="1">
      <c r="B146" s="29" t="s">
        <v>127</v>
      </c>
      <c r="C146" s="26"/>
      <c r="D146" s="26"/>
      <c r="E146" s="26"/>
      <c r="F146" s="27"/>
      <c r="G146" s="27"/>
      <c r="H146" s="28">
        <f>EDATE(S171,1)</f>
        <v>44197</v>
      </c>
      <c r="I146" s="28">
        <f t="shared" ref="I146:S146" si="47">EDATE(H146,1)</f>
        <v>44228</v>
      </c>
      <c r="J146" s="28">
        <f t="shared" si="47"/>
        <v>44256</v>
      </c>
      <c r="K146" s="28">
        <f t="shared" si="47"/>
        <v>44287</v>
      </c>
      <c r="L146" s="28">
        <f t="shared" si="47"/>
        <v>44317</v>
      </c>
      <c r="M146" s="28">
        <f t="shared" si="47"/>
        <v>44348</v>
      </c>
      <c r="N146" s="28">
        <f t="shared" si="47"/>
        <v>44378</v>
      </c>
      <c r="O146" s="28">
        <f t="shared" si="47"/>
        <v>44409</v>
      </c>
      <c r="P146" s="28">
        <f t="shared" si="47"/>
        <v>44440</v>
      </c>
      <c r="Q146" s="28">
        <f t="shared" si="47"/>
        <v>44470</v>
      </c>
      <c r="R146" s="28">
        <f t="shared" si="47"/>
        <v>44501</v>
      </c>
      <c r="S146" s="28">
        <f t="shared" si="47"/>
        <v>44531</v>
      </c>
    </row>
    <row r="147" spans="2:20" s="5" customFormat="1" ht="5.0999999999999996" customHeight="1">
      <c r="B147" s="3"/>
      <c r="C147" s="7"/>
      <c r="D147" s="7"/>
      <c r="E147" s="7"/>
      <c r="F147" s="6"/>
      <c r="G147" s="6"/>
      <c r="H147" s="11"/>
      <c r="I147" s="11"/>
      <c r="J147" s="11"/>
      <c r="K147" s="11"/>
      <c r="L147" s="11"/>
      <c r="M147" s="11"/>
      <c r="N147" s="11"/>
      <c r="O147" s="11"/>
      <c r="P147" s="11"/>
      <c r="Q147" s="11"/>
      <c r="R147" s="11"/>
      <c r="S147" s="11"/>
      <c r="T147" s="6"/>
    </row>
    <row r="148" spans="2:20" s="5" customFormat="1" ht="5.0999999999999996" customHeight="1">
      <c r="B148" s="3"/>
      <c r="C148" s="7"/>
      <c r="D148" s="7"/>
      <c r="E148" s="7"/>
      <c r="F148" s="6"/>
      <c r="G148" s="6"/>
      <c r="H148" s="11"/>
      <c r="I148" s="11"/>
      <c r="J148" s="11"/>
      <c r="K148" s="11"/>
      <c r="L148" s="11"/>
      <c r="M148" s="11"/>
      <c r="N148" s="11"/>
      <c r="O148" s="11"/>
      <c r="P148" s="11"/>
      <c r="Q148" s="11"/>
      <c r="R148" s="11"/>
      <c r="S148" s="11"/>
      <c r="T148" s="6"/>
    </row>
    <row r="149" spans="2:20" s="5" customFormat="1" ht="17.45" customHeight="1">
      <c r="B149" s="97" t="s">
        <v>73</v>
      </c>
      <c r="C149" s="98"/>
      <c r="D149" s="98"/>
      <c r="E149" s="98"/>
      <c r="F149" s="6"/>
      <c r="G149" s="6"/>
      <c r="H149" s="99">
        <f t="shared" ref="H149:I149" si="48">SUM(H150:H161)</f>
        <v>7145469.6809999999</v>
      </c>
      <c r="I149" s="99">
        <f t="shared" si="48"/>
        <v>5405732.3134999992</v>
      </c>
      <c r="J149" s="99">
        <f t="shared" ref="J149:P149" si="49">SUM(J150:J161)</f>
        <v>3060957.63</v>
      </c>
      <c r="K149" s="99">
        <f t="shared" si="49"/>
        <v>500578.44999999984</v>
      </c>
      <c r="L149" s="99">
        <f t="shared" si="49"/>
        <v>1625350.8469000002</v>
      </c>
      <c r="M149" s="99">
        <f t="shared" si="49"/>
        <v>3941290.72</v>
      </c>
      <c r="N149" s="99">
        <f t="shared" si="49"/>
        <v>5042284.1000000006</v>
      </c>
      <c r="O149" s="99">
        <f t="shared" si="49"/>
        <v>6312765.3850744059</v>
      </c>
      <c r="P149" s="99">
        <f t="shared" si="49"/>
        <v>6565571.927428999</v>
      </c>
      <c r="Q149" s="99">
        <f t="shared" ref="Q149:R149" si="50">SUM(Q150:Q161)</f>
        <v>6771786.3869864754</v>
      </c>
      <c r="R149" s="99">
        <f t="shared" si="50"/>
        <v>7547740.2104000011</v>
      </c>
      <c r="S149" s="99">
        <f t="shared" ref="S149" si="51">SUM(S150:S161)</f>
        <v>7297848.9978030715</v>
      </c>
      <c r="T149" s="6"/>
    </row>
    <row r="150" spans="2:20" s="5" customFormat="1" ht="17.45" customHeight="1">
      <c r="B150" s="45" t="s">
        <v>27</v>
      </c>
      <c r="C150" s="7"/>
      <c r="D150" s="7"/>
      <c r="E150" s="7"/>
      <c r="F150" s="6"/>
      <c r="G150" s="6"/>
      <c r="H150" s="96">
        <v>1631153.29</v>
      </c>
      <c r="I150" s="96">
        <v>1377428.14</v>
      </c>
      <c r="J150" s="96">
        <v>1005037.4199999999</v>
      </c>
      <c r="K150" s="96">
        <v>656031.34999999986</v>
      </c>
      <c r="L150" s="96">
        <v>965445.02</v>
      </c>
      <c r="M150" s="96">
        <v>733299.3</v>
      </c>
      <c r="N150" s="96">
        <v>1452542.6800000002</v>
      </c>
      <c r="O150" s="96">
        <v>1481634.7200000002</v>
      </c>
      <c r="P150" s="96">
        <v>1555438.0499999998</v>
      </c>
      <c r="Q150" s="96">
        <v>1794753.4000000001</v>
      </c>
      <c r="R150" s="96">
        <v>2002410.9939999999</v>
      </c>
      <c r="S150" s="96">
        <v>1200373.03</v>
      </c>
      <c r="T150" s="6"/>
    </row>
    <row r="151" spans="2:20" s="5" customFormat="1" ht="17.45" customHeight="1">
      <c r="B151" s="45" t="s">
        <v>28</v>
      </c>
      <c r="C151" s="7"/>
      <c r="D151" s="7"/>
      <c r="E151" s="7"/>
      <c r="F151" s="6"/>
      <c r="G151" s="6"/>
      <c r="H151" s="96">
        <v>811360.59</v>
      </c>
      <c r="I151" s="96">
        <v>583536.66</v>
      </c>
      <c r="J151" s="96">
        <v>360550.08</v>
      </c>
      <c r="K151" s="96">
        <v>248862.18</v>
      </c>
      <c r="L151" s="96">
        <v>334808</v>
      </c>
      <c r="M151" s="96">
        <v>579745.80000000005</v>
      </c>
      <c r="N151" s="96">
        <v>897377.47</v>
      </c>
      <c r="O151" s="96">
        <v>962079.82</v>
      </c>
      <c r="P151" s="96">
        <v>1069344.22</v>
      </c>
      <c r="Q151" s="96">
        <v>973610.12569999998</v>
      </c>
      <c r="R151" s="96">
        <v>1074505.6200000001</v>
      </c>
      <c r="S151" s="96">
        <v>1093126.3500000001</v>
      </c>
      <c r="T151" s="6"/>
    </row>
    <row r="152" spans="2:20" s="5" customFormat="1" ht="17.45" customHeight="1">
      <c r="B152" s="45" t="s">
        <v>25</v>
      </c>
      <c r="C152" s="7"/>
      <c r="D152" s="7"/>
      <c r="E152" s="7"/>
      <c r="F152" s="6"/>
      <c r="G152" s="6"/>
      <c r="H152" s="96">
        <v>641498.38</v>
      </c>
      <c r="I152" s="96">
        <v>645168.4800000001</v>
      </c>
      <c r="J152" s="96">
        <v>247766.37</v>
      </c>
      <c r="K152" s="96">
        <v>-42219.59</v>
      </c>
      <c r="L152" s="96">
        <v>306470.97000000003</v>
      </c>
      <c r="M152" s="96">
        <v>645229.89</v>
      </c>
      <c r="N152" s="96">
        <v>87468.93</v>
      </c>
      <c r="O152" s="96">
        <v>1145490.0799999998</v>
      </c>
      <c r="P152" s="96">
        <v>868609.6320000001</v>
      </c>
      <c r="Q152" s="96">
        <v>708596.28999999992</v>
      </c>
      <c r="R152" s="96">
        <v>415380.79</v>
      </c>
      <c r="S152" s="96">
        <v>424784.386</v>
      </c>
      <c r="T152" s="6"/>
    </row>
    <row r="153" spans="2:20" s="5" customFormat="1" ht="17.45" customHeight="1">
      <c r="B153" s="45" t="s">
        <v>74</v>
      </c>
      <c r="C153" s="7"/>
      <c r="D153" s="7"/>
      <c r="E153" s="7"/>
      <c r="F153" s="6"/>
      <c r="G153" s="6"/>
      <c r="H153" s="96">
        <v>472988.16000000003</v>
      </c>
      <c r="I153" s="96">
        <v>787481.99</v>
      </c>
      <c r="J153" s="96">
        <v>630672.01</v>
      </c>
      <c r="K153" s="96">
        <v>-44842.039999999994</v>
      </c>
      <c r="L153" s="96">
        <v>22479.37000000001</v>
      </c>
      <c r="M153" s="96">
        <v>343845.72000000003</v>
      </c>
      <c r="N153" s="96">
        <v>512835.75999999995</v>
      </c>
      <c r="O153" s="96">
        <v>575466.30000000005</v>
      </c>
      <c r="P153" s="96">
        <v>637707.67000000004</v>
      </c>
      <c r="Q153" s="96">
        <v>752716.42500000005</v>
      </c>
      <c r="R153" s="96">
        <v>937550.24</v>
      </c>
      <c r="S153" s="96">
        <v>1011713.9289999999</v>
      </c>
      <c r="T153" s="6"/>
    </row>
    <row r="154" spans="2:20" s="5" customFormat="1" ht="17.45" customHeight="1">
      <c r="B154" s="45" t="s">
        <v>29</v>
      </c>
      <c r="C154" s="7"/>
      <c r="D154" s="7"/>
      <c r="E154" s="7"/>
      <c r="F154" s="6"/>
      <c r="G154" s="6"/>
      <c r="H154" s="96">
        <v>-178714.28</v>
      </c>
      <c r="I154" s="96">
        <v>-266767.12</v>
      </c>
      <c r="J154" s="96">
        <v>-249342.23</v>
      </c>
      <c r="K154" s="96">
        <v>-308499.01</v>
      </c>
      <c r="L154" s="96">
        <v>-366586.32</v>
      </c>
      <c r="M154" s="96">
        <v>-475072.19</v>
      </c>
      <c r="N154" s="96">
        <v>-474445.17</v>
      </c>
      <c r="O154" s="96">
        <v>-329415.65999999997</v>
      </c>
      <c r="P154" s="96">
        <v>-404897.2</v>
      </c>
      <c r="Q154" s="96">
        <v>-301599.83</v>
      </c>
      <c r="R154" s="96">
        <v>-361565.78</v>
      </c>
      <c r="S154" s="96">
        <v>-187332.03</v>
      </c>
      <c r="T154" s="6"/>
    </row>
    <row r="155" spans="2:20" s="5" customFormat="1" ht="17.45" customHeight="1">
      <c r="B155" s="45" t="s">
        <v>30</v>
      </c>
      <c r="C155" s="7"/>
      <c r="D155" s="7"/>
      <c r="E155" s="7"/>
      <c r="F155" s="6"/>
      <c r="G155" s="6"/>
      <c r="H155" s="96">
        <v>1000196.69</v>
      </c>
      <c r="I155" s="96">
        <v>443960.79</v>
      </c>
      <c r="J155" s="96">
        <v>5291.89</v>
      </c>
      <c r="K155" s="96">
        <v>25149.39</v>
      </c>
      <c r="L155" s="96">
        <v>21130.176899999999</v>
      </c>
      <c r="M155" s="96">
        <v>804738.2</v>
      </c>
      <c r="N155" s="96">
        <v>600473.00000000012</v>
      </c>
      <c r="O155" s="96">
        <v>581775.28</v>
      </c>
      <c r="P155" s="96">
        <v>592390.86</v>
      </c>
      <c r="Q155" s="96">
        <v>582512.92000000004</v>
      </c>
      <c r="R155" s="96">
        <v>620852.12340000004</v>
      </c>
      <c r="S155" s="96">
        <v>822207.31</v>
      </c>
      <c r="T155" s="6"/>
    </row>
    <row r="156" spans="2:20" s="5" customFormat="1" ht="17.45" customHeight="1">
      <c r="B156" s="45" t="s">
        <v>31</v>
      </c>
      <c r="C156" s="7"/>
      <c r="D156" s="7"/>
      <c r="E156" s="7"/>
      <c r="F156" s="6"/>
      <c r="G156" s="6"/>
      <c r="H156" s="96">
        <v>210076.25</v>
      </c>
      <c r="I156" s="96">
        <v>290280.03999999998</v>
      </c>
      <c r="J156" s="96">
        <v>0</v>
      </c>
      <c r="K156" s="96">
        <v>5784</v>
      </c>
      <c r="L156" s="96">
        <v>0</v>
      </c>
      <c r="M156" s="96">
        <v>121143.26</v>
      </c>
      <c r="N156" s="96">
        <v>240826.39</v>
      </c>
      <c r="O156" s="96">
        <v>214687.74</v>
      </c>
      <c r="P156" s="96">
        <v>155881.44</v>
      </c>
      <c r="Q156" s="96">
        <v>187898.26</v>
      </c>
      <c r="R156" s="96">
        <v>262044.17</v>
      </c>
      <c r="S156" s="96">
        <v>311074.04550000001</v>
      </c>
      <c r="T156" s="6"/>
    </row>
    <row r="157" spans="2:20" s="5" customFormat="1" ht="17.45" customHeight="1">
      <c r="B157" s="45" t="s">
        <v>89</v>
      </c>
      <c r="C157" s="7"/>
      <c r="D157" s="7"/>
      <c r="E157" s="7"/>
      <c r="F157" s="6"/>
      <c r="G157" s="6"/>
      <c r="H157" s="96">
        <v>369060.25</v>
      </c>
      <c r="I157" s="96">
        <v>229582.34349999999</v>
      </c>
      <c r="J157" s="96">
        <v>319500.93000000005</v>
      </c>
      <c r="K157" s="96">
        <v>253355.47</v>
      </c>
      <c r="L157" s="96">
        <v>319633.84000000003</v>
      </c>
      <c r="M157" s="96">
        <v>365322.31</v>
      </c>
      <c r="N157" s="96">
        <v>321290.65999999997</v>
      </c>
      <c r="O157" s="96">
        <v>321921.37</v>
      </c>
      <c r="P157" s="96">
        <v>314845.11</v>
      </c>
      <c r="Q157" s="96">
        <v>278513.12</v>
      </c>
      <c r="R157" s="96">
        <v>350857.28</v>
      </c>
      <c r="S157" s="96">
        <v>229992.58000000002</v>
      </c>
      <c r="T157" s="6"/>
    </row>
    <row r="158" spans="2:20" s="5" customFormat="1" ht="17.45" customHeight="1">
      <c r="B158" s="45" t="s">
        <v>84</v>
      </c>
      <c r="C158" s="7"/>
      <c r="D158" s="7"/>
      <c r="E158" s="7"/>
      <c r="F158" s="6"/>
      <c r="G158" s="6"/>
      <c r="H158" s="96">
        <v>930801.69000000006</v>
      </c>
      <c r="I158" s="96">
        <v>850337.19000000006</v>
      </c>
      <c r="J158" s="96">
        <v>131518.54</v>
      </c>
      <c r="K158" s="96">
        <v>-605156.44999999995</v>
      </c>
      <c r="L158" s="96">
        <v>-166064.07999999999</v>
      </c>
      <c r="M158" s="96">
        <v>294871.92</v>
      </c>
      <c r="N158" s="96">
        <v>233838.31</v>
      </c>
      <c r="O158" s="96">
        <v>264183.21999999997</v>
      </c>
      <c r="P158" s="96">
        <v>724980.0149999999</v>
      </c>
      <c r="Q158" s="96">
        <v>689303.47900000005</v>
      </c>
      <c r="R158" s="96">
        <v>949881.576</v>
      </c>
      <c r="S158" s="96">
        <v>957577.87900000007</v>
      </c>
      <c r="T158" s="6"/>
    </row>
    <row r="159" spans="2:20" s="5" customFormat="1" ht="17.45" customHeight="1">
      <c r="B159" s="45" t="s">
        <v>101</v>
      </c>
      <c r="C159" s="7"/>
      <c r="D159" s="7"/>
      <c r="E159" s="7"/>
      <c r="F159" s="6"/>
      <c r="G159" s="6"/>
      <c r="H159" s="96">
        <v>1257048.6609999998</v>
      </c>
      <c r="I159" s="96">
        <v>461914.51</v>
      </c>
      <c r="J159" s="96">
        <v>387400.06</v>
      </c>
      <c r="K159" s="96">
        <v>203728.62</v>
      </c>
      <c r="L159" s="96">
        <v>0</v>
      </c>
      <c r="M159" s="96">
        <v>58095.32</v>
      </c>
      <c r="N159" s="96">
        <v>658651.67000000004</v>
      </c>
      <c r="O159" s="96">
        <v>571280.07150000008</v>
      </c>
      <c r="P159" s="96">
        <v>512813.78449999983</v>
      </c>
      <c r="Q159" s="96">
        <v>569748.20100000012</v>
      </c>
      <c r="R159" s="96">
        <v>710668.29700000095</v>
      </c>
      <c r="S159" s="96">
        <v>797804.53</v>
      </c>
      <c r="T159" s="6"/>
    </row>
    <row r="160" spans="2:20" s="5" customFormat="1" ht="17.45" customHeight="1">
      <c r="B160" s="45" t="s">
        <v>115</v>
      </c>
      <c r="C160" s="7"/>
      <c r="D160" s="7"/>
      <c r="E160" s="7"/>
      <c r="F160" s="6"/>
      <c r="G160" s="6"/>
      <c r="H160" s="96">
        <v>0</v>
      </c>
      <c r="I160" s="96">
        <v>2809.29</v>
      </c>
      <c r="J160" s="96">
        <v>3255.94</v>
      </c>
      <c r="K160" s="96">
        <v>9.58</v>
      </c>
      <c r="L160" s="96">
        <v>0</v>
      </c>
      <c r="M160" s="96">
        <v>136.77000000000001</v>
      </c>
      <c r="N160" s="96">
        <v>187.51</v>
      </c>
      <c r="O160" s="96">
        <v>156.12357440506258</v>
      </c>
      <c r="P160" s="96">
        <v>19.095928999112278</v>
      </c>
      <c r="Q160" s="96">
        <v>419.26628647469238</v>
      </c>
      <c r="R160" s="96">
        <v>135.38999999999999</v>
      </c>
      <c r="S160" s="96">
        <v>42.428303070872879</v>
      </c>
      <c r="T160" s="6"/>
    </row>
    <row r="161" spans="2:20" s="5" customFormat="1" ht="17.45" customHeight="1">
      <c r="B161" s="45" t="s">
        <v>36</v>
      </c>
      <c r="C161" s="7"/>
      <c r="D161" s="7"/>
      <c r="E161" s="7"/>
      <c r="F161" s="6"/>
      <c r="G161" s="6"/>
      <c r="H161" s="96"/>
      <c r="I161" s="96"/>
      <c r="J161" s="96">
        <v>219306.62</v>
      </c>
      <c r="K161" s="96">
        <v>108374.95</v>
      </c>
      <c r="L161" s="96">
        <v>188033.87</v>
      </c>
      <c r="M161" s="96">
        <v>469934.42000000004</v>
      </c>
      <c r="N161" s="96">
        <v>511236.89</v>
      </c>
      <c r="O161" s="96">
        <v>523506.31999999995</v>
      </c>
      <c r="P161" s="96">
        <v>538439.25</v>
      </c>
      <c r="Q161" s="96">
        <v>535314.73</v>
      </c>
      <c r="R161" s="96">
        <v>585019.51</v>
      </c>
      <c r="S161" s="96">
        <v>636484.56000000006</v>
      </c>
      <c r="T161" s="6"/>
    </row>
    <row r="162" spans="2:20" s="5" customFormat="1" ht="17.45" customHeight="1">
      <c r="B162" s="97" t="s">
        <v>75</v>
      </c>
      <c r="C162" s="98"/>
      <c r="D162" s="98"/>
      <c r="E162" s="98"/>
      <c r="F162" s="6"/>
      <c r="G162" s="6"/>
      <c r="H162" s="99">
        <f t="shared" ref="H162:N162" si="52">SUM(H163:H169)</f>
        <v>2099301.6700000004</v>
      </c>
      <c r="I162" s="99">
        <f t="shared" si="52"/>
        <v>1908090.2900000003</v>
      </c>
      <c r="J162" s="99">
        <f t="shared" si="52"/>
        <v>2371589.3309159572</v>
      </c>
      <c r="K162" s="99">
        <f t="shared" si="52"/>
        <v>550786.89</v>
      </c>
      <c r="L162" s="99">
        <f t="shared" si="52"/>
        <v>467543.54000000004</v>
      </c>
      <c r="M162" s="99">
        <f t="shared" si="52"/>
        <v>993274.78</v>
      </c>
      <c r="N162" s="99">
        <f t="shared" si="52"/>
        <v>1645172.71</v>
      </c>
      <c r="O162" s="99">
        <f t="shared" ref="O162:P162" si="53">SUM(O163:O169)</f>
        <v>1574533.29</v>
      </c>
      <c r="P162" s="99">
        <f t="shared" si="53"/>
        <v>1984999.119593923</v>
      </c>
      <c r="Q162" s="99">
        <f t="shared" ref="Q162:R162" si="54">SUM(Q163:Q169)</f>
        <v>2031132.5250769425</v>
      </c>
      <c r="R162" s="99">
        <f t="shared" si="54"/>
        <v>2325009.0700000003</v>
      </c>
      <c r="S162" s="99">
        <f t="shared" ref="S162" si="55">SUM(S163:S169)</f>
        <v>2732937.5900000003</v>
      </c>
      <c r="T162" s="6"/>
    </row>
    <row r="163" spans="2:20" s="5" customFormat="1" ht="17.45" customHeight="1">
      <c r="B163" s="45" t="s">
        <v>82</v>
      </c>
      <c r="C163" s="7"/>
      <c r="D163" s="7"/>
      <c r="E163" s="7"/>
      <c r="F163" s="6"/>
      <c r="G163" s="6"/>
      <c r="H163" s="43">
        <v>881490.83000000007</v>
      </c>
      <c r="I163" s="43">
        <v>554089.35000000009</v>
      </c>
      <c r="J163" s="43">
        <v>755588.03</v>
      </c>
      <c r="K163" s="43">
        <v>77455.34</v>
      </c>
      <c r="L163" s="43">
        <v>129038.14</v>
      </c>
      <c r="M163" s="43">
        <v>206460.52000000002</v>
      </c>
      <c r="N163" s="43">
        <v>855815.38</v>
      </c>
      <c r="O163" s="43">
        <v>855854.18</v>
      </c>
      <c r="P163" s="43">
        <v>998707.21959392296</v>
      </c>
      <c r="Q163" s="43">
        <v>998717.5950768753</v>
      </c>
      <c r="R163" s="43">
        <v>1141377.6100000001</v>
      </c>
      <c r="S163" s="43">
        <v>1141387.55</v>
      </c>
      <c r="T163" s="6"/>
    </row>
    <row r="164" spans="2:20" s="5" customFormat="1" ht="17.45" customHeight="1">
      <c r="B164" s="45" t="s">
        <v>76</v>
      </c>
      <c r="C164" s="7"/>
      <c r="D164" s="7"/>
      <c r="E164" s="7"/>
      <c r="F164" s="6"/>
      <c r="G164" s="6"/>
      <c r="H164" s="43">
        <v>156028</v>
      </c>
      <c r="I164" s="43">
        <v>179719.52</v>
      </c>
      <c r="J164" s="43">
        <v>475141.8</v>
      </c>
      <c r="K164" s="43">
        <v>0</v>
      </c>
      <c r="L164" s="43">
        <v>0</v>
      </c>
      <c r="M164" s="43">
        <v>145936.41</v>
      </c>
      <c r="N164" s="43">
        <v>145936.41</v>
      </c>
      <c r="O164" s="43">
        <v>0</v>
      </c>
      <c r="P164" s="43">
        <v>244370.16</v>
      </c>
      <c r="Q164" s="43">
        <v>169701.5</v>
      </c>
      <c r="R164" s="43">
        <v>115407.22</v>
      </c>
      <c r="S164" s="43">
        <v>203663.4</v>
      </c>
      <c r="T164" s="6"/>
    </row>
    <row r="165" spans="2:20" s="5" customFormat="1" ht="17.45" customHeight="1">
      <c r="B165" s="45" t="s">
        <v>194</v>
      </c>
      <c r="C165" s="7"/>
      <c r="D165" s="7"/>
      <c r="E165" s="7"/>
      <c r="F165" s="6"/>
      <c r="G165" s="6"/>
      <c r="H165" s="43">
        <v>384089.58</v>
      </c>
      <c r="I165" s="43">
        <v>304833</v>
      </c>
      <c r="J165" s="43">
        <v>306606</v>
      </c>
      <c r="K165" s="43">
        <v>0</v>
      </c>
      <c r="L165" s="43">
        <v>0</v>
      </c>
      <c r="M165" s="43">
        <v>0</v>
      </c>
      <c r="N165" s="43">
        <v>0</v>
      </c>
      <c r="O165" s="43">
        <v>0</v>
      </c>
      <c r="P165" s="43">
        <v>0</v>
      </c>
      <c r="Q165" s="43">
        <v>0</v>
      </c>
      <c r="R165" s="43">
        <v>0</v>
      </c>
      <c r="S165" s="43">
        <v>0</v>
      </c>
      <c r="T165" s="6"/>
    </row>
    <row r="166" spans="2:20" s="5" customFormat="1" ht="17.45" customHeight="1">
      <c r="B166" s="45" t="s">
        <v>84</v>
      </c>
      <c r="C166" s="7"/>
      <c r="D166" s="7"/>
      <c r="E166" s="7"/>
      <c r="F166" s="6"/>
      <c r="G166" s="6"/>
      <c r="H166" s="43">
        <v>0</v>
      </c>
      <c r="I166" s="43">
        <v>0</v>
      </c>
      <c r="J166" s="43">
        <v>64207</v>
      </c>
      <c r="K166" s="43">
        <v>0</v>
      </c>
      <c r="L166" s="43">
        <v>0</v>
      </c>
      <c r="M166" s="43">
        <v>0</v>
      </c>
      <c r="N166" s="43">
        <v>0</v>
      </c>
      <c r="O166" s="43">
        <v>0</v>
      </c>
      <c r="P166" s="43">
        <v>0</v>
      </c>
      <c r="Q166" s="43">
        <v>96452.25</v>
      </c>
      <c r="R166" s="43">
        <v>160753.75</v>
      </c>
      <c r="S166" s="43">
        <v>225251.6</v>
      </c>
      <c r="T166" s="6"/>
    </row>
    <row r="167" spans="2:20" s="5" customFormat="1" ht="17.45" customHeight="1">
      <c r="B167" s="45" t="s">
        <v>83</v>
      </c>
      <c r="C167" s="7"/>
      <c r="D167" s="7"/>
      <c r="E167" s="7"/>
      <c r="F167" s="6"/>
      <c r="G167" s="6"/>
      <c r="H167" s="43">
        <v>240093.04</v>
      </c>
      <c r="I167" s="43">
        <v>260881.72</v>
      </c>
      <c r="J167" s="43">
        <v>220767.48091595701</v>
      </c>
      <c r="K167" s="43">
        <v>221484.6</v>
      </c>
      <c r="L167" s="43">
        <v>156896</v>
      </c>
      <c r="M167" s="43">
        <v>178076.96</v>
      </c>
      <c r="N167" s="43">
        <v>172692.45</v>
      </c>
      <c r="O167" s="43">
        <v>196575</v>
      </c>
      <c r="P167" s="43">
        <v>256704.5</v>
      </c>
      <c r="Q167" s="43">
        <v>237006</v>
      </c>
      <c r="R167" s="43">
        <v>237012</v>
      </c>
      <c r="S167" s="43">
        <v>264703.60000000003</v>
      </c>
      <c r="T167" s="6"/>
    </row>
    <row r="168" spans="2:20" s="5" customFormat="1" ht="17.45" customHeight="1">
      <c r="B168" s="45" t="s">
        <v>108</v>
      </c>
      <c r="C168" s="7"/>
      <c r="D168" s="7"/>
      <c r="E168" s="7"/>
      <c r="F168" s="6"/>
      <c r="G168" s="6"/>
      <c r="H168" s="43">
        <v>334031.09999999998</v>
      </c>
      <c r="I168" s="43">
        <v>456543.36</v>
      </c>
      <c r="J168" s="43">
        <v>343887.6</v>
      </c>
      <c r="K168" s="43">
        <v>44376.55</v>
      </c>
      <c r="L168" s="43">
        <v>0</v>
      </c>
      <c r="M168" s="43">
        <v>359968.83</v>
      </c>
      <c r="N168" s="43">
        <v>470728.47</v>
      </c>
      <c r="O168" s="43">
        <v>489188.41</v>
      </c>
      <c r="P168" s="43">
        <v>387658.74</v>
      </c>
      <c r="Q168" s="43">
        <v>387658.74000006734</v>
      </c>
      <c r="R168" s="43">
        <v>424578.62</v>
      </c>
      <c r="S168" s="43">
        <v>516878.32</v>
      </c>
      <c r="T168" s="6"/>
    </row>
    <row r="169" spans="2:20" s="5" customFormat="1" ht="17.45" customHeight="1">
      <c r="B169" s="45" t="s">
        <v>102</v>
      </c>
      <c r="C169" s="7"/>
      <c r="D169" s="7"/>
      <c r="E169" s="7"/>
      <c r="F169" s="6"/>
      <c r="G169" s="6"/>
      <c r="H169" s="43">
        <v>103569.12</v>
      </c>
      <c r="I169" s="43">
        <v>152023.34</v>
      </c>
      <c r="J169" s="43">
        <v>205391.42</v>
      </c>
      <c r="K169" s="43">
        <v>207470.4</v>
      </c>
      <c r="L169" s="43">
        <v>181609.4</v>
      </c>
      <c r="M169" s="43">
        <v>102832.06</v>
      </c>
      <c r="N169" s="43">
        <v>0</v>
      </c>
      <c r="O169" s="43">
        <v>32915.699999999997</v>
      </c>
      <c r="P169" s="43">
        <v>97558.5</v>
      </c>
      <c r="Q169" s="43">
        <v>141596.44</v>
      </c>
      <c r="R169" s="43">
        <v>245879.87</v>
      </c>
      <c r="S169" s="43">
        <v>381053.12</v>
      </c>
      <c r="T169" s="6"/>
    </row>
    <row r="170" spans="2:20" s="5" customFormat="1" ht="17.25" customHeight="1">
      <c r="B170" s="20"/>
      <c r="C170" s="7"/>
      <c r="D170" s="7"/>
      <c r="E170" s="7"/>
      <c r="F170" s="6"/>
      <c r="G170" s="6"/>
      <c r="H170" s="12"/>
      <c r="I170" s="12"/>
      <c r="J170" s="12"/>
      <c r="K170" s="12"/>
      <c r="L170" s="12"/>
      <c r="M170" s="12"/>
      <c r="N170" s="12"/>
      <c r="O170" s="12"/>
      <c r="P170" s="12"/>
      <c r="Q170" s="12"/>
      <c r="R170" s="12"/>
      <c r="S170" s="12"/>
      <c r="T170" s="6"/>
    </row>
    <row r="171" spans="2:20" s="5" customFormat="1" ht="24.95" customHeight="1">
      <c r="B171" s="29" t="s">
        <v>107</v>
      </c>
      <c r="C171" s="26"/>
      <c r="D171" s="26"/>
      <c r="E171" s="26"/>
      <c r="F171" s="27"/>
      <c r="G171" s="27"/>
      <c r="H171" s="28">
        <f>EDATE(S195,1)</f>
        <v>43831</v>
      </c>
      <c r="I171" s="28">
        <f t="shared" ref="I171:S171" si="56">EDATE(H171,1)</f>
        <v>43862</v>
      </c>
      <c r="J171" s="28">
        <f t="shared" si="56"/>
        <v>43891</v>
      </c>
      <c r="K171" s="28">
        <f t="shared" si="56"/>
        <v>43922</v>
      </c>
      <c r="L171" s="28">
        <f t="shared" si="56"/>
        <v>43952</v>
      </c>
      <c r="M171" s="28">
        <f t="shared" si="56"/>
        <v>43983</v>
      </c>
      <c r="N171" s="28">
        <f t="shared" si="56"/>
        <v>44013</v>
      </c>
      <c r="O171" s="28">
        <f t="shared" si="56"/>
        <v>44044</v>
      </c>
      <c r="P171" s="28">
        <f t="shared" si="56"/>
        <v>44075</v>
      </c>
      <c r="Q171" s="28">
        <f t="shared" si="56"/>
        <v>44105</v>
      </c>
      <c r="R171" s="28">
        <f t="shared" si="56"/>
        <v>44136</v>
      </c>
      <c r="S171" s="28">
        <f t="shared" si="56"/>
        <v>44166</v>
      </c>
      <c r="T171" s="6"/>
    </row>
    <row r="172" spans="2:20" s="5" customFormat="1" ht="5.0999999999999996" customHeight="1">
      <c r="B172" s="3"/>
      <c r="C172" s="7"/>
      <c r="D172" s="7"/>
      <c r="E172" s="7"/>
      <c r="F172" s="6"/>
      <c r="G172" s="6"/>
      <c r="H172" s="11"/>
      <c r="I172" s="11"/>
      <c r="J172" s="11"/>
      <c r="T172" s="6"/>
    </row>
    <row r="173" spans="2:20" s="5" customFormat="1" ht="5.0999999999999996" customHeight="1">
      <c r="B173" s="3"/>
      <c r="C173" s="7"/>
      <c r="D173" s="7"/>
      <c r="E173" s="7"/>
      <c r="F173" s="6"/>
      <c r="G173" s="6"/>
      <c r="H173" s="11"/>
      <c r="I173" s="11"/>
      <c r="J173" s="11"/>
      <c r="T173" s="6"/>
    </row>
    <row r="174" spans="2:20" s="5" customFormat="1" ht="17.45" customHeight="1">
      <c r="B174" s="97" t="s">
        <v>73</v>
      </c>
      <c r="C174" s="98"/>
      <c r="D174" s="98"/>
      <c r="E174" s="98"/>
      <c r="F174" s="6"/>
      <c r="G174" s="6"/>
      <c r="H174" s="99">
        <f>SUM(H175:H183)</f>
        <v>8570234.0895091202</v>
      </c>
      <c r="I174" s="99">
        <f>SUM(I175:I183)</f>
        <v>8757266.3804158811</v>
      </c>
      <c r="J174" s="99">
        <f t="shared" ref="J174:O174" si="57">SUM(J175:J184)</f>
        <v>6698852.7487999992</v>
      </c>
      <c r="K174" s="99">
        <f t="shared" si="57"/>
        <v>719667.17349999992</v>
      </c>
      <c r="L174" s="99">
        <f t="shared" si="57"/>
        <v>184552.93499999997</v>
      </c>
      <c r="M174" s="99">
        <f t="shared" si="57"/>
        <v>-996798.62</v>
      </c>
      <c r="N174" s="99">
        <f t="shared" si="57"/>
        <v>1187732.2593999999</v>
      </c>
      <c r="O174" s="99">
        <f t="shared" si="57"/>
        <v>1361867.8844999999</v>
      </c>
      <c r="P174" s="99">
        <f>SUM(P175:P184)</f>
        <v>2182362.5700000003</v>
      </c>
      <c r="Q174" s="99">
        <f>SUM(Q175:Q184)</f>
        <v>2970701.5284000002</v>
      </c>
      <c r="R174" s="99">
        <f>SUM(R175:R184)</f>
        <v>4987575.2700000005</v>
      </c>
      <c r="S174" s="99">
        <f>SUM(S175:S184)</f>
        <v>4556116.2385</v>
      </c>
      <c r="T174" s="6"/>
    </row>
    <row r="175" spans="2:20" s="5" customFormat="1" ht="17.45" customHeight="1">
      <c r="B175" s="45" t="s">
        <v>27</v>
      </c>
      <c r="C175" s="46"/>
      <c r="D175" s="46"/>
      <c r="E175" s="46"/>
      <c r="F175" s="42"/>
      <c r="G175" s="42"/>
      <c r="H175" s="43">
        <v>2497982.88870912</v>
      </c>
      <c r="I175" s="43">
        <v>1854355.5942158801</v>
      </c>
      <c r="J175" s="43">
        <v>1395099.28</v>
      </c>
      <c r="K175" s="43">
        <v>227897.06</v>
      </c>
      <c r="L175" s="43">
        <v>238682.44</v>
      </c>
      <c r="M175" s="43">
        <v>0</v>
      </c>
      <c r="N175" s="43">
        <v>310997.96999999997</v>
      </c>
      <c r="O175" s="43">
        <v>802552.78</v>
      </c>
      <c r="P175" s="43">
        <v>851788.13</v>
      </c>
      <c r="Q175" s="43">
        <v>1031399.25</v>
      </c>
      <c r="R175" s="43">
        <v>1182405.1399999999</v>
      </c>
      <c r="S175" s="43">
        <v>1279550.3000000003</v>
      </c>
      <c r="T175" s="6"/>
    </row>
    <row r="176" spans="2:20" s="5" customFormat="1" ht="17.45" customHeight="1">
      <c r="B176" s="45" t="s">
        <v>28</v>
      </c>
      <c r="C176" s="46"/>
      <c r="D176" s="46"/>
      <c r="E176" s="46"/>
      <c r="F176" s="42"/>
      <c r="G176" s="42"/>
      <c r="H176" s="43">
        <v>1237625.03</v>
      </c>
      <c r="I176" s="43">
        <v>863764.14620000008</v>
      </c>
      <c r="J176" s="43">
        <v>662641.19329999993</v>
      </c>
      <c r="K176" s="43">
        <v>23074.12</v>
      </c>
      <c r="L176" s="43">
        <v>30378.37</v>
      </c>
      <c r="M176" s="43">
        <v>0</v>
      </c>
      <c r="N176" s="43">
        <v>174128.59</v>
      </c>
      <c r="O176" s="43">
        <v>163873.56</v>
      </c>
      <c r="P176" s="43">
        <v>487017.68</v>
      </c>
      <c r="Q176" s="43">
        <v>496132.75839999999</v>
      </c>
      <c r="R176" s="43">
        <v>687682.5199999999</v>
      </c>
      <c r="S176" s="43">
        <v>796349.92</v>
      </c>
      <c r="T176" s="6"/>
    </row>
    <row r="177" spans="2:20" s="5" customFormat="1" ht="17.45" customHeight="1">
      <c r="B177" s="45" t="s">
        <v>25</v>
      </c>
      <c r="C177" s="47"/>
      <c r="D177" s="47"/>
      <c r="E177" s="47"/>
      <c r="F177" s="42"/>
      <c r="G177" s="42"/>
      <c r="H177" s="43">
        <v>1490467.9600000002</v>
      </c>
      <c r="I177" s="43">
        <v>1146912.6100000001</v>
      </c>
      <c r="J177" s="43">
        <v>703268.81199999992</v>
      </c>
      <c r="K177" s="43">
        <v>59126.66</v>
      </c>
      <c r="L177" s="43">
        <v>-22815.159999999996</v>
      </c>
      <c r="M177" s="43">
        <v>-81313.47</v>
      </c>
      <c r="N177" s="43">
        <v>34096.53</v>
      </c>
      <c r="O177" s="43">
        <v>116024.71</v>
      </c>
      <c r="P177" s="43">
        <v>97086.6</v>
      </c>
      <c r="Q177" s="43">
        <v>1092200.68</v>
      </c>
      <c r="R177" s="43">
        <v>1019708.55</v>
      </c>
      <c r="S177" s="43">
        <v>664845.93999999994</v>
      </c>
      <c r="T177" s="6"/>
    </row>
    <row r="178" spans="2:20" s="5" customFormat="1" ht="17.45" customHeight="1">
      <c r="B178" s="45" t="s">
        <v>74</v>
      </c>
      <c r="C178" s="46"/>
      <c r="D178" s="46"/>
      <c r="E178" s="46"/>
      <c r="F178" s="42"/>
      <c r="G178" s="42"/>
      <c r="H178" s="43">
        <v>1531467.18</v>
      </c>
      <c r="I178" s="43">
        <v>891837.62999999989</v>
      </c>
      <c r="J178" s="43">
        <v>757902.20000000007</v>
      </c>
      <c r="K178" s="43">
        <v>56510.809500000003</v>
      </c>
      <c r="L178" s="43">
        <v>-26245.820000000003</v>
      </c>
      <c r="M178" s="43">
        <v>-93662.12</v>
      </c>
      <c r="N178" s="43">
        <v>15197.370000000003</v>
      </c>
      <c r="O178" s="43">
        <v>194429.8</v>
      </c>
      <c r="P178" s="43">
        <v>78797.859999999986</v>
      </c>
      <c r="Q178" s="43">
        <v>693196.1</v>
      </c>
      <c r="R178" s="43">
        <v>594261.49</v>
      </c>
      <c r="S178" s="43">
        <v>558531.19999999995</v>
      </c>
      <c r="T178" s="6"/>
    </row>
    <row r="179" spans="2:20" s="5" customFormat="1" ht="17.45" customHeight="1">
      <c r="B179" s="45" t="s">
        <v>29</v>
      </c>
      <c r="C179" s="46"/>
      <c r="D179" s="46"/>
      <c r="E179" s="46"/>
      <c r="F179" s="42"/>
      <c r="G179" s="42"/>
      <c r="H179" s="43">
        <v>0</v>
      </c>
      <c r="I179" s="43">
        <v>0</v>
      </c>
      <c r="J179" s="43">
        <v>89438.87</v>
      </c>
      <c r="K179" s="43">
        <v>9119.19</v>
      </c>
      <c r="L179" s="43">
        <v>2544.62</v>
      </c>
      <c r="M179" s="43">
        <v>1533.32</v>
      </c>
      <c r="N179" s="43">
        <v>304.2</v>
      </c>
      <c r="O179" s="43">
        <v>2192.4299999999998</v>
      </c>
      <c r="P179" s="43">
        <v>0</v>
      </c>
      <c r="Q179" s="43">
        <v>36156.559999999998</v>
      </c>
      <c r="R179" s="43">
        <v>-83183.850000000006</v>
      </c>
      <c r="S179" s="43">
        <v>-565031.29</v>
      </c>
      <c r="T179" s="6"/>
    </row>
    <row r="180" spans="2:20" s="5" customFormat="1" ht="17.45" customHeight="1">
      <c r="B180" s="45" t="s">
        <v>30</v>
      </c>
      <c r="C180" s="46"/>
      <c r="D180" s="46"/>
      <c r="E180" s="46"/>
      <c r="F180" s="42"/>
      <c r="G180" s="42"/>
      <c r="H180" s="43">
        <v>744253.12079999992</v>
      </c>
      <c r="I180" s="43">
        <v>397012.95</v>
      </c>
      <c r="J180" s="43">
        <v>318552.12</v>
      </c>
      <c r="K180" s="43">
        <v>19391.48</v>
      </c>
      <c r="L180" s="43">
        <v>-242039.21</v>
      </c>
      <c r="M180" s="43">
        <v>-291137.90000000002</v>
      </c>
      <c r="N180" s="43">
        <v>789.51739999999995</v>
      </c>
      <c r="O180" s="43">
        <v>763.2</v>
      </c>
      <c r="P180" s="43">
        <v>15660.32</v>
      </c>
      <c r="Q180" s="43">
        <v>344301.7</v>
      </c>
      <c r="R180" s="43">
        <v>496628.69</v>
      </c>
      <c r="S180" s="43">
        <v>885113.15999999992</v>
      </c>
      <c r="T180" s="6"/>
    </row>
    <row r="181" spans="2:20" s="5" customFormat="1" ht="17.45" customHeight="1">
      <c r="B181" s="45" t="s">
        <v>31</v>
      </c>
      <c r="C181" s="46"/>
      <c r="D181" s="46"/>
      <c r="E181" s="46"/>
      <c r="F181" s="42"/>
      <c r="G181" s="42"/>
      <c r="H181" s="43">
        <v>357231.26</v>
      </c>
      <c r="I181" s="43">
        <v>503693.32999999996</v>
      </c>
      <c r="J181" s="43">
        <v>292310.89350000001</v>
      </c>
      <c r="K181" s="43">
        <v>3891.7470000000003</v>
      </c>
      <c r="L181" s="43">
        <v>750.55499999999995</v>
      </c>
      <c r="M181" s="43">
        <v>32.630000000000003</v>
      </c>
      <c r="N181" s="43">
        <v>322.48500000000001</v>
      </c>
      <c r="O181" s="43">
        <v>-57649.15</v>
      </c>
      <c r="P181" s="43">
        <v>27599.13</v>
      </c>
      <c r="Q181" s="43">
        <v>113048.87999999999</v>
      </c>
      <c r="R181" s="43">
        <v>201013.5</v>
      </c>
      <c r="S181" s="43">
        <v>195115.15</v>
      </c>
      <c r="T181" s="6"/>
    </row>
    <row r="182" spans="2:20" s="5" customFormat="1" ht="17.45" customHeight="1">
      <c r="B182" s="45" t="s">
        <v>89</v>
      </c>
      <c r="C182" s="46"/>
      <c r="D182" s="46"/>
      <c r="E182" s="46"/>
      <c r="F182" s="42"/>
      <c r="G182" s="42"/>
      <c r="H182" s="43">
        <v>357044.69</v>
      </c>
      <c r="I182" s="43">
        <v>337754.07</v>
      </c>
      <c r="J182" s="43">
        <v>315756.51</v>
      </c>
      <c r="K182" s="43">
        <v>72039.97</v>
      </c>
      <c r="L182" s="43">
        <v>51062.42</v>
      </c>
      <c r="M182" s="43">
        <v>18291.53</v>
      </c>
      <c r="N182" s="43">
        <v>422590.51699999999</v>
      </c>
      <c r="O182" s="43">
        <v>419149.3</v>
      </c>
      <c r="P182" s="43">
        <v>417546.28</v>
      </c>
      <c r="Q182" s="43">
        <v>405910.14</v>
      </c>
      <c r="R182" s="43">
        <v>423632.69</v>
      </c>
      <c r="S182" s="43">
        <v>430059.81</v>
      </c>
      <c r="T182" s="6"/>
    </row>
    <row r="183" spans="2:20" s="5" customFormat="1" ht="17.45" customHeight="1">
      <c r="B183" s="45" t="s">
        <v>84</v>
      </c>
      <c r="C183" s="46"/>
      <c r="D183" s="46"/>
      <c r="E183" s="46"/>
      <c r="F183" s="42"/>
      <c r="G183" s="42"/>
      <c r="H183" s="43">
        <v>354161.96</v>
      </c>
      <c r="I183" s="43">
        <v>2761936.05</v>
      </c>
      <c r="J183" s="43">
        <v>1299432.2519999999</v>
      </c>
      <c r="K183" s="43">
        <v>16176.233000000022</v>
      </c>
      <c r="L183" s="43">
        <v>131996.19999999998</v>
      </c>
      <c r="M183" s="43">
        <v>-569582.67000000004</v>
      </c>
      <c r="N183" s="43">
        <v>229305.08000000002</v>
      </c>
      <c r="O183" s="43">
        <v>-411786.79</v>
      </c>
      <c r="P183" s="43">
        <v>112371.1</v>
      </c>
      <c r="Q183" s="43">
        <v>-1264997.6000000001</v>
      </c>
      <c r="R183" s="43">
        <v>194345.28999999998</v>
      </c>
      <c r="S183" s="43">
        <v>309326.97000000009</v>
      </c>
      <c r="T183" s="6"/>
    </row>
    <row r="184" spans="2:20" s="5" customFormat="1" ht="17.45" customHeight="1">
      <c r="B184" s="45" t="s">
        <v>101</v>
      </c>
      <c r="C184" s="46"/>
      <c r="D184" s="46"/>
      <c r="E184" s="46"/>
      <c r="F184" s="42"/>
      <c r="G184" s="42"/>
      <c r="H184" s="43"/>
      <c r="I184" s="43"/>
      <c r="J184" s="43">
        <v>864450.61800000013</v>
      </c>
      <c r="K184" s="43">
        <v>232439.90400000001</v>
      </c>
      <c r="L184" s="43">
        <v>20238.52</v>
      </c>
      <c r="M184" s="43">
        <v>19040.060000000001</v>
      </c>
      <c r="N184" s="43">
        <v>0</v>
      </c>
      <c r="O184" s="43">
        <v>132318.04449999984</v>
      </c>
      <c r="P184" s="43">
        <v>94495.47</v>
      </c>
      <c r="Q184" s="43">
        <v>23353.06</v>
      </c>
      <c r="R184" s="43">
        <v>271081.25</v>
      </c>
      <c r="S184" s="43">
        <v>2255.0784999995958</v>
      </c>
      <c r="T184" s="6"/>
    </row>
    <row r="185" spans="2:20" s="5" customFormat="1" ht="17.45" customHeight="1">
      <c r="B185" s="97" t="s">
        <v>75</v>
      </c>
      <c r="C185" s="98"/>
      <c r="D185" s="98"/>
      <c r="E185" s="98"/>
      <c r="F185" s="6"/>
      <c r="G185" s="6"/>
      <c r="H185" s="99">
        <f t="shared" ref="H185:N185" si="58">SUM(H186:H192)</f>
        <v>3356062.2804501001</v>
      </c>
      <c r="I185" s="99">
        <f t="shared" si="58"/>
        <v>4443703.6100000003</v>
      </c>
      <c r="J185" s="99">
        <f t="shared" si="58"/>
        <v>2503915.9600000004</v>
      </c>
      <c r="K185" s="99">
        <f t="shared" si="58"/>
        <v>235167.66</v>
      </c>
      <c r="L185" s="99">
        <f t="shared" si="58"/>
        <v>138816.95000000001</v>
      </c>
      <c r="M185" s="99">
        <f t="shared" si="58"/>
        <v>170924.5</v>
      </c>
      <c r="N185" s="99">
        <f t="shared" si="58"/>
        <v>1561173.1099999999</v>
      </c>
      <c r="O185" s="99">
        <f>SUM(O186:O192)</f>
        <v>329942.69</v>
      </c>
      <c r="P185" s="99">
        <f>SUM(P186:P192)</f>
        <v>1100121.8999999999</v>
      </c>
      <c r="Q185" s="99">
        <f>SUM(Q186:Q192)</f>
        <v>1158595.0900000001</v>
      </c>
      <c r="R185" s="99">
        <f>SUM(R186:R192)</f>
        <v>1358347.9600000002</v>
      </c>
      <c r="S185" s="99">
        <f>SUM(S186:S192)</f>
        <v>1611274.97</v>
      </c>
      <c r="T185" s="6"/>
    </row>
    <row r="186" spans="2:20" s="5" customFormat="1" ht="17.45" customHeight="1">
      <c r="B186" s="45" t="s">
        <v>82</v>
      </c>
      <c r="C186" s="63"/>
      <c r="D186" s="63"/>
      <c r="E186" s="63"/>
      <c r="F186" s="63"/>
      <c r="G186" s="63"/>
      <c r="H186" s="43">
        <v>1488007.7704501001</v>
      </c>
      <c r="I186" s="43">
        <v>1756817.3900000001</v>
      </c>
      <c r="J186" s="43">
        <v>573627.65</v>
      </c>
      <c r="K186" s="43">
        <v>144.66</v>
      </c>
      <c r="L186" s="43">
        <v>0</v>
      </c>
      <c r="M186" s="43">
        <v>0</v>
      </c>
      <c r="N186" s="43">
        <v>150170.94</v>
      </c>
      <c r="O186" s="43">
        <v>0</v>
      </c>
      <c r="P186" s="43">
        <v>875997.15</v>
      </c>
      <c r="Q186" s="43">
        <v>751179.16999999993</v>
      </c>
      <c r="R186" s="43">
        <v>755565.95000000007</v>
      </c>
      <c r="S186" s="43">
        <v>881490.47000000009</v>
      </c>
      <c r="T186" s="43"/>
    </row>
    <row r="187" spans="2:20" s="5" customFormat="1" ht="17.45" customHeight="1">
      <c r="B187" s="45" t="s">
        <v>76</v>
      </c>
      <c r="C187" s="63"/>
      <c r="D187" s="63"/>
      <c r="E187" s="63"/>
      <c r="F187" s="63"/>
      <c r="G187" s="63"/>
      <c r="H187" s="43">
        <v>582670.80000000005</v>
      </c>
      <c r="I187" s="43">
        <v>563154.48</v>
      </c>
      <c r="J187" s="43">
        <v>276841.83</v>
      </c>
      <c r="K187" s="43">
        <v>0</v>
      </c>
      <c r="L187" s="43">
        <v>0</v>
      </c>
      <c r="M187" s="43">
        <v>0</v>
      </c>
      <c r="N187" s="43">
        <v>263969.09000000003</v>
      </c>
      <c r="O187" s="43">
        <v>28086.400000000001</v>
      </c>
      <c r="P187" s="43">
        <v>0</v>
      </c>
      <c r="Q187" s="43">
        <v>0</v>
      </c>
      <c r="R187" s="43">
        <v>0</v>
      </c>
      <c r="S187" s="43">
        <v>0</v>
      </c>
      <c r="T187" s="43"/>
    </row>
    <row r="188" spans="2:20" s="5" customFormat="1" ht="17.45" customHeight="1">
      <c r="B188" s="45" t="s">
        <v>194</v>
      </c>
      <c r="C188" s="63"/>
      <c r="D188" s="63"/>
      <c r="E188" s="63"/>
      <c r="F188" s="63"/>
      <c r="G188" s="63"/>
      <c r="H188" s="43">
        <v>357673.2</v>
      </c>
      <c r="I188" s="43">
        <v>378540.01</v>
      </c>
      <c r="J188" s="43">
        <v>379009.91000000003</v>
      </c>
      <c r="K188" s="43">
        <v>74670</v>
      </c>
      <c r="L188" s="43">
        <v>74670.25</v>
      </c>
      <c r="M188" s="43">
        <v>74670.25</v>
      </c>
      <c r="N188" s="43">
        <v>0</v>
      </c>
      <c r="O188" s="43">
        <v>30386</v>
      </c>
      <c r="P188" s="43">
        <v>75964.75</v>
      </c>
      <c r="Q188" s="43">
        <v>151959.5</v>
      </c>
      <c r="R188" s="43">
        <v>182865</v>
      </c>
      <c r="S188" s="43">
        <v>243866.4</v>
      </c>
      <c r="T188" s="43"/>
    </row>
    <row r="189" spans="2:20" s="5" customFormat="1" ht="17.45" customHeight="1">
      <c r="B189" s="45" t="s">
        <v>84</v>
      </c>
      <c r="C189" s="63"/>
      <c r="D189" s="63"/>
      <c r="E189" s="63"/>
      <c r="F189" s="63"/>
      <c r="G189" s="63"/>
      <c r="H189" s="43">
        <v>358710.8</v>
      </c>
      <c r="I189" s="43">
        <v>288010.34999999998</v>
      </c>
      <c r="J189" s="43">
        <v>673162.35</v>
      </c>
      <c r="K189" s="43">
        <v>160353</v>
      </c>
      <c r="L189" s="43">
        <v>64146.7</v>
      </c>
      <c r="M189" s="43">
        <v>96254.25</v>
      </c>
      <c r="N189" s="43">
        <v>32103.5</v>
      </c>
      <c r="O189" s="43">
        <v>0</v>
      </c>
      <c r="P189" s="43">
        <v>0</v>
      </c>
      <c r="Q189" s="43">
        <v>0</v>
      </c>
      <c r="R189" s="43">
        <v>0</v>
      </c>
      <c r="S189" s="43">
        <v>0</v>
      </c>
      <c r="T189" s="43"/>
    </row>
    <row r="190" spans="2:20" s="5" customFormat="1" ht="17.45" customHeight="1">
      <c r="B190" s="45" t="s">
        <v>83</v>
      </c>
      <c r="C190" s="63"/>
      <c r="D190" s="63"/>
      <c r="E190" s="63"/>
      <c r="F190" s="63"/>
      <c r="G190" s="63"/>
      <c r="H190" s="43">
        <v>240547.81</v>
      </c>
      <c r="I190" s="43">
        <v>397935.18</v>
      </c>
      <c r="J190" s="43">
        <v>0</v>
      </c>
      <c r="K190" s="43">
        <v>0</v>
      </c>
      <c r="L190" s="43">
        <v>0</v>
      </c>
      <c r="M190" s="43">
        <v>0</v>
      </c>
      <c r="N190" s="43">
        <v>740896.41</v>
      </c>
      <c r="O190" s="43">
        <v>167864.08000000002</v>
      </c>
      <c r="P190" s="43">
        <v>63322.61</v>
      </c>
      <c r="Q190" s="43">
        <v>106408.07</v>
      </c>
      <c r="R190" s="43">
        <v>125515.88</v>
      </c>
      <c r="S190" s="43">
        <v>145099.79999999999</v>
      </c>
      <c r="T190" s="43"/>
    </row>
    <row r="191" spans="2:20" s="5" customFormat="1" ht="17.45" customHeight="1">
      <c r="B191" s="45" t="s">
        <v>108</v>
      </c>
      <c r="C191" s="63"/>
      <c r="D191" s="63"/>
      <c r="E191" s="63"/>
      <c r="F191" s="63"/>
      <c r="H191" s="43">
        <v>43898.61</v>
      </c>
      <c r="I191" s="43">
        <v>573028.68000000005</v>
      </c>
      <c r="J191" s="43">
        <v>355243.14</v>
      </c>
      <c r="K191" s="43">
        <v>0</v>
      </c>
      <c r="L191" s="43">
        <v>0</v>
      </c>
      <c r="M191" s="43">
        <v>0</v>
      </c>
      <c r="N191" s="43">
        <v>374033.17</v>
      </c>
      <c r="O191" s="43">
        <v>0</v>
      </c>
      <c r="P191" s="43">
        <v>84837.39</v>
      </c>
      <c r="Q191" s="43">
        <v>149048.35</v>
      </c>
      <c r="R191" s="43">
        <v>236318.1</v>
      </c>
      <c r="S191" s="43">
        <v>276281.59999999998</v>
      </c>
      <c r="T191" s="43"/>
    </row>
    <row r="192" spans="2:20" s="5" customFormat="1" ht="17.45" customHeight="1">
      <c r="B192" s="45" t="s">
        <v>102</v>
      </c>
      <c r="C192" s="63"/>
      <c r="D192" s="63"/>
      <c r="E192" s="63"/>
      <c r="F192" s="63"/>
      <c r="H192" s="43">
        <v>284553.28999999998</v>
      </c>
      <c r="I192" s="43">
        <v>486217.52</v>
      </c>
      <c r="J192" s="43">
        <v>246031.08</v>
      </c>
      <c r="K192" s="43">
        <v>0</v>
      </c>
      <c r="L192" s="43">
        <v>0</v>
      </c>
      <c r="M192" s="43">
        <v>0</v>
      </c>
      <c r="N192" s="43">
        <v>0</v>
      </c>
      <c r="O192" s="43">
        <v>103606.21</v>
      </c>
      <c r="P192" s="43">
        <v>0</v>
      </c>
      <c r="Q192" s="43">
        <v>0</v>
      </c>
      <c r="R192" s="43">
        <v>58083.03</v>
      </c>
      <c r="S192" s="43">
        <v>64536.7</v>
      </c>
      <c r="T192" s="43"/>
    </row>
    <row r="193" spans="2:20" s="5" customFormat="1" ht="17.45" customHeight="1">
      <c r="B193" s="61" t="s">
        <v>6</v>
      </c>
      <c r="C193" s="62"/>
      <c r="D193" s="38"/>
      <c r="E193" s="38"/>
      <c r="F193" s="6"/>
      <c r="G193" s="6"/>
      <c r="H193" s="40">
        <f t="shared" ref="H193:M193" si="59">+H174+H185</f>
        <v>11926296.36995922</v>
      </c>
      <c r="I193" s="40">
        <f t="shared" si="59"/>
        <v>13200969.990415882</v>
      </c>
      <c r="J193" s="40">
        <f t="shared" si="59"/>
        <v>9202768.7087999992</v>
      </c>
      <c r="K193" s="40">
        <f t="shared" si="59"/>
        <v>954834.83349999995</v>
      </c>
      <c r="L193" s="40">
        <f t="shared" si="59"/>
        <v>323369.88500000001</v>
      </c>
      <c r="M193" s="40">
        <f t="shared" si="59"/>
        <v>-825874.12</v>
      </c>
      <c r="N193" s="40">
        <f t="shared" ref="N193:S193" si="60">+N174+N185</f>
        <v>2748905.3693999997</v>
      </c>
      <c r="O193" s="40">
        <f t="shared" si="60"/>
        <v>1691810.5744999999</v>
      </c>
      <c r="P193" s="40">
        <f t="shared" si="60"/>
        <v>3282484.47</v>
      </c>
      <c r="Q193" s="40">
        <f t="shared" si="60"/>
        <v>4129296.6184</v>
      </c>
      <c r="R193" s="40">
        <f t="shared" si="60"/>
        <v>6345923.2300000004</v>
      </c>
      <c r="S193" s="40">
        <f t="shared" si="60"/>
        <v>6167391.2084999997</v>
      </c>
      <c r="T193" s="6"/>
    </row>
    <row r="194" spans="2:20" s="5" customFormat="1" ht="17.45" customHeight="1">
      <c r="F194" s="6"/>
      <c r="G194" s="6"/>
      <c r="H194" s="37"/>
      <c r="T194" s="6"/>
    </row>
    <row r="195" spans="2:20" s="5" customFormat="1" ht="24.95" customHeight="1">
      <c r="B195" s="29" t="s">
        <v>72</v>
      </c>
      <c r="C195" s="26"/>
      <c r="D195" s="26"/>
      <c r="E195" s="26"/>
      <c r="F195" s="27"/>
      <c r="G195" s="27"/>
      <c r="H195" s="28">
        <v>43466</v>
      </c>
      <c r="I195" s="28">
        <f>EDATE(H195,1)</f>
        <v>43497</v>
      </c>
      <c r="J195" s="28">
        <f t="shared" ref="J195:S195" si="61">EDATE(I195,1)</f>
        <v>43525</v>
      </c>
      <c r="K195" s="28">
        <f t="shared" si="61"/>
        <v>43556</v>
      </c>
      <c r="L195" s="28">
        <f t="shared" si="61"/>
        <v>43586</v>
      </c>
      <c r="M195" s="28">
        <f t="shared" si="61"/>
        <v>43617</v>
      </c>
      <c r="N195" s="28">
        <f t="shared" si="61"/>
        <v>43647</v>
      </c>
      <c r="O195" s="28">
        <f t="shared" si="61"/>
        <v>43678</v>
      </c>
      <c r="P195" s="28">
        <f t="shared" si="61"/>
        <v>43709</v>
      </c>
      <c r="Q195" s="28">
        <f t="shared" si="61"/>
        <v>43739</v>
      </c>
      <c r="R195" s="28">
        <f t="shared" si="61"/>
        <v>43770</v>
      </c>
      <c r="S195" s="28">
        <f t="shared" si="61"/>
        <v>43800</v>
      </c>
      <c r="T195" s="6"/>
    </row>
    <row r="196" spans="2:20" s="5" customFormat="1" ht="5.0999999999999996" customHeight="1">
      <c r="B196" s="3"/>
      <c r="C196" s="7"/>
      <c r="D196" s="7"/>
      <c r="E196" s="7"/>
      <c r="F196" s="6"/>
      <c r="G196" s="6"/>
      <c r="H196" s="11"/>
      <c r="I196" s="11"/>
      <c r="J196" s="11"/>
      <c r="K196" s="11"/>
      <c r="L196" s="11"/>
      <c r="M196" s="11"/>
      <c r="N196" s="11"/>
      <c r="O196" s="11"/>
      <c r="P196" s="11"/>
      <c r="Q196" s="11"/>
      <c r="R196" s="11"/>
      <c r="S196" s="11"/>
      <c r="T196" s="6"/>
    </row>
    <row r="197" spans="2:20" s="5" customFormat="1" ht="5.0999999999999996" customHeight="1">
      <c r="B197" s="3"/>
      <c r="C197" s="7"/>
      <c r="D197" s="7"/>
      <c r="E197" s="7"/>
      <c r="F197" s="6"/>
      <c r="G197" s="6"/>
      <c r="H197" s="11"/>
      <c r="I197" s="11"/>
      <c r="J197" s="11"/>
      <c r="K197" s="11"/>
      <c r="L197" s="11"/>
      <c r="M197" s="11"/>
      <c r="N197" s="11"/>
      <c r="O197" s="11"/>
      <c r="P197" s="11"/>
      <c r="Q197" s="11"/>
      <c r="R197" s="11"/>
      <c r="S197" s="11"/>
      <c r="T197" s="6"/>
    </row>
    <row r="198" spans="2:20">
      <c r="B198" s="97" t="s">
        <v>73</v>
      </c>
      <c r="C198" s="98"/>
      <c r="D198" s="98"/>
      <c r="E198" s="98"/>
      <c r="F198" s="6"/>
      <c r="G198" s="6"/>
      <c r="H198" s="99">
        <v>6320608.7300000004</v>
      </c>
      <c r="I198" s="99">
        <v>6588027.7334999992</v>
      </c>
      <c r="J198" s="99">
        <v>4942013.0799999991</v>
      </c>
      <c r="K198" s="99">
        <v>4093203.3200000003</v>
      </c>
      <c r="L198" s="99">
        <v>4358332.5371902464</v>
      </c>
      <c r="M198" s="99">
        <v>3137429.04</v>
      </c>
      <c r="N198" s="99">
        <v>5775013.5100000007</v>
      </c>
      <c r="O198" s="99">
        <v>4822885.7529999996</v>
      </c>
      <c r="P198" s="99">
        <v>4980096.34</v>
      </c>
      <c r="Q198" s="99">
        <v>4700614.96</v>
      </c>
      <c r="R198" s="99">
        <v>4948053.4300000006</v>
      </c>
      <c r="S198" s="99">
        <v>9409681.2499999981</v>
      </c>
    </row>
    <row r="199" spans="2:20">
      <c r="B199" s="45" t="s">
        <v>27</v>
      </c>
      <c r="C199" s="46"/>
      <c r="D199" s="46"/>
      <c r="E199" s="46"/>
      <c r="F199" s="42"/>
      <c r="G199" s="42"/>
      <c r="H199" s="43">
        <v>2334854.52</v>
      </c>
      <c r="I199" s="43">
        <v>1890716.0199999998</v>
      </c>
      <c r="J199" s="43">
        <v>1687032.28</v>
      </c>
      <c r="K199" s="43">
        <v>1856885.1800000002</v>
      </c>
      <c r="L199" s="43">
        <v>1549595.1665902466</v>
      </c>
      <c r="M199" s="43">
        <v>525376.80000000005</v>
      </c>
      <c r="N199" s="43">
        <v>2409704.87</v>
      </c>
      <c r="O199" s="43">
        <v>1825193.61</v>
      </c>
      <c r="P199" s="43">
        <v>2192788.67</v>
      </c>
      <c r="Q199" s="43">
        <v>2253444.27</v>
      </c>
      <c r="R199" s="43">
        <v>1859380.65</v>
      </c>
      <c r="S199" s="43">
        <v>4459689.0899999989</v>
      </c>
    </row>
    <row r="200" spans="2:20">
      <c r="B200" s="45" t="s">
        <v>28</v>
      </c>
      <c r="C200" s="46"/>
      <c r="D200" s="46"/>
      <c r="E200" s="46"/>
      <c r="F200" s="42"/>
      <c r="G200" s="42"/>
      <c r="H200" s="43">
        <v>968558.21</v>
      </c>
      <c r="I200" s="43">
        <v>955916.3</v>
      </c>
      <c r="J200" s="43">
        <v>819187.24</v>
      </c>
      <c r="K200" s="43">
        <v>943365.52</v>
      </c>
      <c r="L200" s="43">
        <v>796558.21059999999</v>
      </c>
      <c r="M200" s="43">
        <v>785116.14</v>
      </c>
      <c r="N200" s="43">
        <v>882835.96</v>
      </c>
      <c r="O200" s="43">
        <v>843249.99300000002</v>
      </c>
      <c r="P200" s="43">
        <v>905033.96</v>
      </c>
      <c r="Q200" s="43">
        <v>1012914.22</v>
      </c>
      <c r="R200" s="43">
        <v>841396.91</v>
      </c>
      <c r="S200" s="43">
        <v>1005406.9500000001</v>
      </c>
    </row>
    <row r="201" spans="2:20">
      <c r="B201" s="45" t="s">
        <v>25</v>
      </c>
      <c r="C201" s="47"/>
      <c r="D201" s="47"/>
      <c r="E201" s="47"/>
      <c r="F201" s="42"/>
      <c r="G201" s="42"/>
      <c r="H201" s="43">
        <v>1235067.1270718221</v>
      </c>
      <c r="I201" s="43">
        <v>1213139.3069135859</v>
      </c>
      <c r="J201" s="43">
        <v>903528.41999999993</v>
      </c>
      <c r="K201" s="43">
        <v>785582.21</v>
      </c>
      <c r="L201" s="43">
        <v>899428.61</v>
      </c>
      <c r="M201" s="43">
        <v>924184.22000000009</v>
      </c>
      <c r="N201" s="43">
        <v>800866.13</v>
      </c>
      <c r="O201" s="43">
        <v>673883.26</v>
      </c>
      <c r="P201" s="43">
        <v>722635.40999999992</v>
      </c>
      <c r="Q201" s="43">
        <v>873674.79999999993</v>
      </c>
      <c r="R201" s="43">
        <v>772789.73</v>
      </c>
      <c r="S201" s="43">
        <v>932435.46000000008</v>
      </c>
    </row>
    <row r="202" spans="2:20">
      <c r="B202" s="45" t="s">
        <v>74</v>
      </c>
      <c r="C202" s="46"/>
      <c r="D202" s="46"/>
      <c r="E202" s="46"/>
      <c r="F202" s="42"/>
      <c r="G202" s="42"/>
      <c r="H202" s="43">
        <v>793048.46292817791</v>
      </c>
      <c r="I202" s="43">
        <v>1424207.8065864139</v>
      </c>
      <c r="J202" s="43">
        <v>826412.33</v>
      </c>
      <c r="K202" s="43">
        <v>796671.69999999984</v>
      </c>
      <c r="L202" s="43">
        <v>894305.63</v>
      </c>
      <c r="M202" s="43">
        <v>1017802.6499999998</v>
      </c>
      <c r="N202" s="43">
        <v>901749.52</v>
      </c>
      <c r="O202" s="43">
        <v>914396.26</v>
      </c>
      <c r="P202" s="43">
        <v>801952.55999999982</v>
      </c>
      <c r="Q202" s="43">
        <v>870241.17</v>
      </c>
      <c r="R202" s="43">
        <v>862191.40999999992</v>
      </c>
      <c r="S202" s="43">
        <v>970890.27</v>
      </c>
    </row>
    <row r="203" spans="2:20">
      <c r="B203" s="45" t="s">
        <v>29</v>
      </c>
      <c r="C203" s="46"/>
      <c r="D203" s="46"/>
      <c r="E203" s="46"/>
      <c r="F203" s="42"/>
      <c r="G203" s="42"/>
      <c r="H203" s="43">
        <v>142548.14000000001</v>
      </c>
      <c r="I203" s="43">
        <v>719777.71</v>
      </c>
      <c r="J203" s="43">
        <v>425659.05</v>
      </c>
      <c r="K203" s="43">
        <v>-657280.85</v>
      </c>
      <c r="L203" s="43">
        <v>-118825.1</v>
      </c>
      <c r="M203" s="43">
        <v>-506580.72</v>
      </c>
      <c r="N203" s="43">
        <v>11503.82</v>
      </c>
      <c r="O203" s="43">
        <v>-62124.95</v>
      </c>
      <c r="P203" s="43">
        <v>-522513.94</v>
      </c>
      <c r="Q203" s="43">
        <v>-875788.02</v>
      </c>
      <c r="R203" s="43">
        <v>-213730.65</v>
      </c>
      <c r="S203" s="43">
        <v>848204.29999999993</v>
      </c>
    </row>
    <row r="204" spans="2:20">
      <c r="B204" s="45" t="s">
        <v>30</v>
      </c>
      <c r="C204" s="46"/>
      <c r="D204" s="46"/>
      <c r="E204" s="46"/>
      <c r="F204" s="42"/>
      <c r="G204" s="42"/>
      <c r="H204" s="43">
        <v>846532.27</v>
      </c>
      <c r="I204" s="43">
        <v>384270.59</v>
      </c>
      <c r="J204" s="43">
        <v>280193.76</v>
      </c>
      <c r="K204" s="43">
        <v>367979.56</v>
      </c>
      <c r="L204" s="43">
        <v>337270.02</v>
      </c>
      <c r="M204" s="43">
        <v>391529.95</v>
      </c>
      <c r="N204" s="43">
        <v>254701.87</v>
      </c>
      <c r="O204" s="43">
        <v>628287.57999999996</v>
      </c>
      <c r="P204" s="43">
        <v>430199.68</v>
      </c>
      <c r="Q204" s="43">
        <v>391074.63999999996</v>
      </c>
      <c r="R204" s="43">
        <v>404590.75</v>
      </c>
      <c r="S204" s="43">
        <v>582946.55000000005</v>
      </c>
    </row>
    <row r="205" spans="2:20">
      <c r="B205" s="45" t="s">
        <v>31</v>
      </c>
      <c r="C205" s="46"/>
      <c r="D205" s="46"/>
      <c r="E205" s="46"/>
      <c r="F205" s="42"/>
      <c r="G205" s="42"/>
      <c r="H205" s="43">
        <v>0</v>
      </c>
      <c r="I205" s="43">
        <v>0</v>
      </c>
      <c r="J205" s="43">
        <v>0</v>
      </c>
      <c r="K205" s="43">
        <v>0</v>
      </c>
      <c r="L205" s="43">
        <v>0</v>
      </c>
      <c r="M205" s="43">
        <v>0</v>
      </c>
      <c r="N205" s="43">
        <v>513651.34</v>
      </c>
      <c r="O205" s="43">
        <v>0</v>
      </c>
      <c r="P205" s="43">
        <v>450000</v>
      </c>
      <c r="Q205" s="43">
        <v>175053.88</v>
      </c>
      <c r="R205" s="43">
        <v>421434.63</v>
      </c>
      <c r="S205" s="43">
        <v>371263.94999999995</v>
      </c>
    </row>
    <row r="206" spans="2:20">
      <c r="B206" s="45" t="s">
        <v>89</v>
      </c>
      <c r="C206" s="46"/>
      <c r="D206" s="46"/>
      <c r="E206" s="46"/>
      <c r="F206" s="42"/>
      <c r="G206" s="42"/>
      <c r="H206" s="43"/>
      <c r="I206" s="43"/>
      <c r="J206" s="43"/>
      <c r="K206" s="43"/>
      <c r="L206" s="43"/>
      <c r="M206" s="43"/>
      <c r="N206" s="43"/>
      <c r="O206" s="43"/>
      <c r="P206" s="43"/>
      <c r="Q206" s="43"/>
      <c r="R206" s="43"/>
      <c r="S206" s="43">
        <v>238844.68000000002</v>
      </c>
    </row>
    <row r="207" spans="2:20">
      <c r="B207" s="45" t="s">
        <v>84</v>
      </c>
      <c r="C207" s="46"/>
      <c r="D207" s="46"/>
      <c r="E207" s="46"/>
      <c r="F207" s="42"/>
      <c r="G207" s="42"/>
      <c r="H207" s="43"/>
      <c r="I207" s="43"/>
      <c r="J207" s="43"/>
      <c r="K207" s="43"/>
      <c r="L207" s="43"/>
      <c r="M207" s="43"/>
      <c r="N207" s="43"/>
      <c r="O207" s="43"/>
      <c r="P207" s="43"/>
      <c r="Q207" s="43"/>
      <c r="R207" s="43"/>
      <c r="S207" s="43">
        <v>0</v>
      </c>
    </row>
    <row r="208" spans="2:20">
      <c r="B208" s="97" t="s">
        <v>75</v>
      </c>
      <c r="C208" s="98"/>
      <c r="D208" s="98"/>
      <c r="E208" s="98"/>
      <c r="F208" s="6"/>
      <c r="G208" s="6"/>
      <c r="H208" s="99">
        <f>SUM(H209:H213)</f>
        <v>2060840.04</v>
      </c>
      <c r="I208" s="99">
        <f t="shared" ref="I208:R208" si="62">SUM(I209:I213)</f>
        <v>1628521.51</v>
      </c>
      <c r="J208" s="99">
        <f t="shared" si="62"/>
        <v>1819837.6500000001</v>
      </c>
      <c r="K208" s="99">
        <f t="shared" si="62"/>
        <v>1627081.22</v>
      </c>
      <c r="L208" s="99">
        <f t="shared" si="62"/>
        <v>1872235.0899999999</v>
      </c>
      <c r="M208" s="99">
        <f t="shared" si="62"/>
        <v>1970190.94</v>
      </c>
      <c r="N208" s="99">
        <f t="shared" si="62"/>
        <v>2699802.44</v>
      </c>
      <c r="O208" s="99">
        <f t="shared" si="62"/>
        <v>2453065.36</v>
      </c>
      <c r="P208" s="99">
        <f t="shared" si="62"/>
        <v>2531901.62</v>
      </c>
      <c r="Q208" s="99">
        <f t="shared" si="62"/>
        <v>2772536.7800000003</v>
      </c>
      <c r="R208" s="99">
        <f t="shared" si="62"/>
        <v>2748164.96</v>
      </c>
      <c r="S208" s="99">
        <f>SUM(S209:S215)</f>
        <v>3157386.12</v>
      </c>
    </row>
    <row r="209" spans="2:23">
      <c r="B209" s="45" t="s">
        <v>82</v>
      </c>
      <c r="C209" s="63"/>
      <c r="D209" s="63"/>
      <c r="E209" s="63"/>
      <c r="F209" s="63"/>
      <c r="G209" s="63"/>
      <c r="H209" s="43">
        <v>1466673.1800000002</v>
      </c>
      <c r="I209" s="43">
        <v>1045282.81</v>
      </c>
      <c r="J209" s="43">
        <v>1341981.48</v>
      </c>
      <c r="K209" s="43">
        <v>1117694.7</v>
      </c>
      <c r="L209" s="43">
        <v>1290775.96</v>
      </c>
      <c r="M209" s="43">
        <v>1400925.54</v>
      </c>
      <c r="N209" s="43">
        <v>1227542.53</v>
      </c>
      <c r="O209" s="43">
        <v>1287217.22</v>
      </c>
      <c r="P209" s="43">
        <v>1422452.01</v>
      </c>
      <c r="Q209" s="43">
        <v>1002096.63</v>
      </c>
      <c r="R209" s="43">
        <v>1235880.4200000002</v>
      </c>
      <c r="S209" s="43">
        <v>1404577.91</v>
      </c>
    </row>
    <row r="210" spans="2:23">
      <c r="B210" s="45" t="s">
        <v>76</v>
      </c>
      <c r="C210" s="63"/>
      <c r="D210" s="63"/>
      <c r="E210" s="63"/>
      <c r="F210" s="63"/>
      <c r="G210" s="63"/>
      <c r="H210" s="43">
        <v>594166.86</v>
      </c>
      <c r="I210" s="43">
        <v>449766.89999999997</v>
      </c>
      <c r="J210" s="43">
        <v>189721.62</v>
      </c>
      <c r="K210" s="43">
        <v>115519.97</v>
      </c>
      <c r="L210" s="43">
        <v>187483.22999999998</v>
      </c>
      <c r="M210" s="43">
        <v>175111.30000000002</v>
      </c>
      <c r="N210" s="43">
        <v>1091642.01</v>
      </c>
      <c r="O210" s="43">
        <v>575400.57000000007</v>
      </c>
      <c r="P210" s="43">
        <v>367726.81</v>
      </c>
      <c r="Q210" s="43">
        <v>948281.4</v>
      </c>
      <c r="R210" s="43">
        <v>658980</v>
      </c>
      <c r="S210" s="43">
        <v>404632.5</v>
      </c>
    </row>
    <row r="211" spans="2:23">
      <c r="B211" s="45" t="s">
        <v>194</v>
      </c>
      <c r="C211" s="63"/>
      <c r="D211" s="63"/>
      <c r="E211" s="63"/>
      <c r="F211" s="63"/>
      <c r="G211" s="63"/>
      <c r="H211" s="43"/>
      <c r="I211" s="43">
        <v>133471.79999999999</v>
      </c>
      <c r="J211" s="43">
        <v>288134.55</v>
      </c>
      <c r="K211" s="43">
        <v>393866.55</v>
      </c>
      <c r="L211" s="43">
        <v>393975.9</v>
      </c>
      <c r="M211" s="43">
        <v>394154.1</v>
      </c>
      <c r="N211" s="43">
        <v>380617.9</v>
      </c>
      <c r="O211" s="43">
        <v>381846.4</v>
      </c>
      <c r="P211" s="43">
        <v>384116.2</v>
      </c>
      <c r="Q211" s="43">
        <v>371597.5</v>
      </c>
      <c r="R211" s="43">
        <v>356806.8</v>
      </c>
      <c r="S211" s="43">
        <v>357337.2</v>
      </c>
    </row>
    <row r="212" spans="2:23">
      <c r="B212" s="45" t="s">
        <v>84</v>
      </c>
      <c r="C212" s="63"/>
      <c r="D212" s="63"/>
      <c r="E212" s="63"/>
      <c r="F212" s="63"/>
      <c r="G212" s="63"/>
      <c r="H212" s="43"/>
      <c r="I212" s="43"/>
      <c r="J212" s="43"/>
      <c r="K212" s="43"/>
      <c r="L212" s="43"/>
      <c r="M212" s="43"/>
      <c r="N212" s="43"/>
      <c r="O212" s="43">
        <v>186919.03999999998</v>
      </c>
      <c r="P212" s="43">
        <v>204633</v>
      </c>
      <c r="Q212" s="43">
        <v>287170.84000000003</v>
      </c>
      <c r="R212" s="43">
        <v>291642.3</v>
      </c>
      <c r="S212" s="43">
        <v>420644.25</v>
      </c>
    </row>
    <row r="213" spans="2:23">
      <c r="B213" s="45" t="s">
        <v>83</v>
      </c>
      <c r="C213" s="63"/>
      <c r="D213" s="63"/>
      <c r="E213" s="63"/>
      <c r="F213" s="63"/>
      <c r="G213" s="63"/>
      <c r="H213" s="43"/>
      <c r="I213" s="43"/>
      <c r="J213" s="43"/>
      <c r="K213" s="43"/>
      <c r="L213" s="43"/>
      <c r="M213" s="43"/>
      <c r="N213" s="43"/>
      <c r="O213" s="43">
        <v>21682.13</v>
      </c>
      <c r="P213" s="43">
        <v>152973.6</v>
      </c>
      <c r="Q213" s="43">
        <v>163390.41</v>
      </c>
      <c r="R213" s="43">
        <v>204855.44</v>
      </c>
      <c r="S213" s="43">
        <v>227665.37</v>
      </c>
    </row>
    <row r="214" spans="2:23">
      <c r="B214" s="45" t="s">
        <v>108</v>
      </c>
      <c r="C214" s="63"/>
      <c r="D214" s="63"/>
      <c r="E214" s="63"/>
      <c r="F214" s="63"/>
      <c r="G214" s="63"/>
      <c r="H214" s="43"/>
      <c r="I214" s="43"/>
      <c r="J214" s="43"/>
      <c r="K214" s="43"/>
      <c r="L214" s="43"/>
      <c r="M214" s="43"/>
      <c r="N214" s="43"/>
      <c r="O214" s="43"/>
      <c r="P214" s="43"/>
      <c r="Q214" s="43"/>
      <c r="R214" s="43"/>
      <c r="S214" s="43">
        <v>43898.61</v>
      </c>
    </row>
    <row r="215" spans="2:23">
      <c r="B215" s="45" t="s">
        <v>102</v>
      </c>
      <c r="C215" s="63"/>
      <c r="D215" s="63"/>
      <c r="E215" s="63"/>
      <c r="F215" s="63"/>
      <c r="G215" s="63"/>
      <c r="H215" s="43"/>
      <c r="I215" s="43"/>
      <c r="J215" s="43"/>
      <c r="K215" s="43"/>
      <c r="L215" s="43"/>
      <c r="M215" s="43"/>
      <c r="N215" s="43"/>
      <c r="O215" s="43"/>
      <c r="P215" s="43"/>
      <c r="Q215" s="43"/>
      <c r="R215" s="43"/>
      <c r="S215" s="43">
        <v>298630.28000000003</v>
      </c>
    </row>
    <row r="216" spans="2:23">
      <c r="B216" s="61" t="s">
        <v>6</v>
      </c>
      <c r="C216" s="62"/>
      <c r="D216" s="38"/>
      <c r="E216" s="38"/>
      <c r="F216" s="6"/>
      <c r="G216" s="6"/>
      <c r="H216" s="40">
        <f t="shared" ref="H216:S216" si="63">+H198+H208</f>
        <v>8381448.7700000005</v>
      </c>
      <c r="I216" s="40">
        <f t="shared" si="63"/>
        <v>8216549.2434999989</v>
      </c>
      <c r="J216" s="40">
        <f t="shared" si="63"/>
        <v>6761850.7299999995</v>
      </c>
      <c r="K216" s="40">
        <f t="shared" si="63"/>
        <v>5720284.54</v>
      </c>
      <c r="L216" s="40">
        <f t="shared" si="63"/>
        <v>6230567.6271902462</v>
      </c>
      <c r="M216" s="40">
        <f t="shared" si="63"/>
        <v>5107619.9800000004</v>
      </c>
      <c r="N216" s="40">
        <f t="shared" si="63"/>
        <v>8474815.9500000011</v>
      </c>
      <c r="O216" s="40">
        <f t="shared" si="63"/>
        <v>7275951.1129999999</v>
      </c>
      <c r="P216" s="40">
        <f t="shared" si="63"/>
        <v>7511997.96</v>
      </c>
      <c r="Q216" s="40">
        <f t="shared" si="63"/>
        <v>7473151.7400000002</v>
      </c>
      <c r="R216" s="40">
        <f t="shared" si="63"/>
        <v>7696218.3900000006</v>
      </c>
      <c r="S216" s="40">
        <f t="shared" si="63"/>
        <v>12567067.369999997</v>
      </c>
    </row>
    <row r="217" spans="2:23">
      <c r="B217" s="64"/>
      <c r="C217" s="65"/>
      <c r="D217" s="65"/>
      <c r="E217" s="65"/>
      <c r="F217" s="6"/>
      <c r="G217" s="6"/>
      <c r="H217" s="37"/>
      <c r="I217" s="37"/>
      <c r="J217" s="37"/>
      <c r="K217" s="37"/>
      <c r="L217" s="37"/>
      <c r="M217" s="37"/>
      <c r="N217" s="37"/>
      <c r="O217" s="37"/>
      <c r="P217" s="37"/>
      <c r="Q217" s="37"/>
      <c r="R217" s="37"/>
      <c r="S217" s="37"/>
    </row>
    <row r="219" spans="2:23" s="5" customFormat="1" ht="24.95" customHeight="1">
      <c r="B219" s="29" t="s">
        <v>19</v>
      </c>
      <c r="C219" s="26"/>
      <c r="D219" s="26"/>
      <c r="E219" s="26"/>
      <c r="F219" s="27"/>
      <c r="G219" s="27"/>
      <c r="H219" s="30">
        <v>43101</v>
      </c>
      <c r="I219" s="30">
        <f>EDATE(H219,1)</f>
        <v>43132</v>
      </c>
      <c r="J219" s="30">
        <f t="shared" ref="J219:S219" si="64">EDATE(I219,1)</f>
        <v>43160</v>
      </c>
      <c r="K219" s="30">
        <f t="shared" si="64"/>
        <v>43191</v>
      </c>
      <c r="L219" s="30">
        <f t="shared" si="64"/>
        <v>43221</v>
      </c>
      <c r="M219" s="30">
        <f t="shared" si="64"/>
        <v>43252</v>
      </c>
      <c r="N219" s="30">
        <f t="shared" si="64"/>
        <v>43282</v>
      </c>
      <c r="O219" s="30">
        <f t="shared" si="64"/>
        <v>43313</v>
      </c>
      <c r="P219" s="30">
        <f t="shared" si="64"/>
        <v>43344</v>
      </c>
      <c r="Q219" s="30">
        <f t="shared" si="64"/>
        <v>43374</v>
      </c>
      <c r="R219" s="30">
        <f t="shared" si="64"/>
        <v>43405</v>
      </c>
      <c r="S219" s="30">
        <f t="shared" si="64"/>
        <v>43435</v>
      </c>
      <c r="T219" s="6"/>
    </row>
    <row r="220" spans="2:23" s="5" customFormat="1" ht="5.0999999999999996" customHeight="1">
      <c r="B220" s="3"/>
      <c r="C220" s="7"/>
      <c r="D220" s="7"/>
      <c r="E220" s="7"/>
      <c r="F220" s="6"/>
      <c r="G220" s="6"/>
      <c r="H220" s="8"/>
      <c r="I220" s="8"/>
      <c r="J220" s="8"/>
      <c r="K220" s="8"/>
      <c r="L220" s="8"/>
      <c r="M220" s="8"/>
      <c r="N220" s="8"/>
      <c r="O220" s="8"/>
      <c r="P220" s="8"/>
      <c r="Q220" s="8"/>
      <c r="R220" s="8"/>
      <c r="S220" s="8"/>
      <c r="T220" s="6"/>
      <c r="U220" s="8"/>
      <c r="V220" s="6"/>
      <c r="W220" s="8"/>
    </row>
    <row r="221" spans="2:23" s="5" customFormat="1" ht="5.0999999999999996" customHeight="1">
      <c r="B221" s="3"/>
      <c r="C221" s="7"/>
      <c r="D221" s="7"/>
      <c r="E221" s="7"/>
      <c r="F221" s="6"/>
      <c r="G221" s="6"/>
      <c r="H221" s="8"/>
      <c r="I221" s="8"/>
      <c r="J221" s="8"/>
      <c r="K221" s="8"/>
      <c r="L221" s="8"/>
      <c r="M221" s="8"/>
      <c r="N221" s="8"/>
      <c r="O221" s="8"/>
      <c r="P221" s="8"/>
      <c r="Q221" s="8"/>
      <c r="R221" s="8"/>
      <c r="S221" s="8"/>
      <c r="T221" s="6"/>
      <c r="U221" s="8"/>
      <c r="V221" s="6"/>
      <c r="W221" s="8"/>
    </row>
    <row r="222" spans="2:23">
      <c r="B222" s="20" t="s">
        <v>73</v>
      </c>
      <c r="C222" s="7"/>
      <c r="D222" s="7"/>
      <c r="E222" s="7"/>
      <c r="F222" s="6"/>
      <c r="G222" s="6"/>
      <c r="H222" s="12">
        <f t="shared" ref="H222:S222" si="65">SUM(H223:H228)</f>
        <v>6251222.1200000001</v>
      </c>
      <c r="I222" s="12">
        <f t="shared" si="65"/>
        <v>6003517.75</v>
      </c>
      <c r="J222" s="12">
        <f t="shared" si="65"/>
        <v>4673164.82</v>
      </c>
      <c r="K222" s="12">
        <f t="shared" si="65"/>
        <v>4794722.7799999993</v>
      </c>
      <c r="L222" s="12">
        <f t="shared" si="65"/>
        <v>4351102.97</v>
      </c>
      <c r="M222" s="12">
        <f t="shared" si="65"/>
        <v>3860595.3499999996</v>
      </c>
      <c r="N222" s="12">
        <f t="shared" si="65"/>
        <v>4869421.1800000006</v>
      </c>
      <c r="O222" s="12">
        <f t="shared" si="65"/>
        <v>4616146.6100000003</v>
      </c>
      <c r="P222" s="12">
        <f t="shared" si="65"/>
        <v>4997553.3600000003</v>
      </c>
      <c r="Q222" s="12">
        <f t="shared" si="65"/>
        <v>7372943.5126363793</v>
      </c>
      <c r="R222" s="12">
        <f t="shared" si="65"/>
        <v>4925243.6100000003</v>
      </c>
      <c r="S222" s="12">
        <f t="shared" si="65"/>
        <v>4833084.1599999992</v>
      </c>
      <c r="T222" s="14"/>
    </row>
    <row r="223" spans="2:23">
      <c r="B223" s="4" t="s">
        <v>27</v>
      </c>
      <c r="C223" s="9"/>
      <c r="D223" s="9"/>
      <c r="E223" s="9"/>
      <c r="F223" s="6"/>
      <c r="G223" s="6"/>
      <c r="H223" s="13">
        <v>1629511.72</v>
      </c>
      <c r="I223" s="13">
        <v>2049555.62</v>
      </c>
      <c r="J223" s="13">
        <v>1510995.3900000001</v>
      </c>
      <c r="K223" s="13">
        <v>1636088.6099999999</v>
      </c>
      <c r="L223" s="13">
        <v>1373456.01</v>
      </c>
      <c r="M223" s="13">
        <v>1239686.2500000002</v>
      </c>
      <c r="N223" s="13">
        <v>1683382.72</v>
      </c>
      <c r="O223" s="13">
        <v>1495559.99</v>
      </c>
      <c r="P223" s="13">
        <v>2477905.9199999999</v>
      </c>
      <c r="Q223" s="13">
        <v>3737401.0026363786</v>
      </c>
      <c r="R223" s="13">
        <v>1714324.3299999998</v>
      </c>
      <c r="S223" s="13">
        <v>1735116.21</v>
      </c>
      <c r="T223" s="14"/>
    </row>
    <row r="224" spans="2:23">
      <c r="B224" s="4" t="s">
        <v>28</v>
      </c>
      <c r="C224" s="9"/>
      <c r="D224" s="9"/>
      <c r="E224" s="9"/>
      <c r="F224" s="6"/>
      <c r="G224" s="6"/>
      <c r="H224" s="13">
        <v>1041619.49</v>
      </c>
      <c r="I224" s="13">
        <v>811454.13</v>
      </c>
      <c r="J224" s="13">
        <v>678809.59999999998</v>
      </c>
      <c r="K224" s="13">
        <v>702861.52</v>
      </c>
      <c r="L224" s="13">
        <v>622087.01</v>
      </c>
      <c r="M224" s="13">
        <v>917280.66999999993</v>
      </c>
      <c r="N224" s="13">
        <v>543129.93999999994</v>
      </c>
      <c r="O224" s="13">
        <v>639299.06000000006</v>
      </c>
      <c r="P224" s="13">
        <v>943892.90000000014</v>
      </c>
      <c r="Q224" s="13">
        <v>770495.02</v>
      </c>
      <c r="R224" s="13">
        <v>781743.72</v>
      </c>
      <c r="S224" s="13">
        <v>707141.54999999993</v>
      </c>
      <c r="T224" s="14"/>
    </row>
    <row r="225" spans="2:20">
      <c r="B225" s="4" t="s">
        <v>25</v>
      </c>
      <c r="C225" s="7"/>
      <c r="D225" s="7"/>
      <c r="E225" s="7"/>
      <c r="F225" s="6"/>
      <c r="G225" s="6"/>
      <c r="H225" s="13">
        <v>1019010.41</v>
      </c>
      <c r="I225" s="13">
        <v>1058576.42</v>
      </c>
      <c r="J225" s="13">
        <v>758188.51</v>
      </c>
      <c r="K225" s="13">
        <v>731204.39999999991</v>
      </c>
      <c r="L225" s="13">
        <v>682428.16999999993</v>
      </c>
      <c r="M225" s="13">
        <v>155856.28999999998</v>
      </c>
      <c r="N225" s="13">
        <v>854558.29</v>
      </c>
      <c r="O225" s="13">
        <v>795114.2</v>
      </c>
      <c r="P225" s="13">
        <v>360462.43999999994</v>
      </c>
      <c r="Q225" s="13">
        <v>1146727.5300000003</v>
      </c>
      <c r="R225" s="13">
        <v>1007241.6300000001</v>
      </c>
      <c r="S225" s="13">
        <v>835439.25</v>
      </c>
      <c r="T225" s="14"/>
    </row>
    <row r="226" spans="2:20">
      <c r="B226" s="4" t="s">
        <v>74</v>
      </c>
      <c r="C226" s="9"/>
      <c r="D226" s="9"/>
      <c r="E226" s="9"/>
      <c r="F226" s="6"/>
      <c r="G226" s="6"/>
      <c r="H226" s="13">
        <v>740083.29</v>
      </c>
      <c r="I226" s="13">
        <v>1146424.1600000001</v>
      </c>
      <c r="J226" s="13">
        <v>592144.49000000011</v>
      </c>
      <c r="K226" s="13">
        <v>679905.69</v>
      </c>
      <c r="L226" s="13">
        <v>674093.69</v>
      </c>
      <c r="M226" s="13">
        <v>652768.86</v>
      </c>
      <c r="N226" s="13">
        <v>848159.9800000001</v>
      </c>
      <c r="O226" s="13">
        <v>733693.16</v>
      </c>
      <c r="P226" s="13">
        <v>735089.96000000008</v>
      </c>
      <c r="Q226" s="13">
        <v>659866.36</v>
      </c>
      <c r="R226" s="13">
        <v>816211.9</v>
      </c>
      <c r="S226" s="13">
        <v>752048.59000000008</v>
      </c>
      <c r="T226" s="14"/>
    </row>
    <row r="227" spans="2:20">
      <c r="B227" s="4" t="s">
        <v>29</v>
      </c>
      <c r="C227" s="9"/>
      <c r="D227" s="9"/>
      <c r="E227" s="9"/>
      <c r="F227" s="6"/>
      <c r="G227" s="6"/>
      <c r="H227" s="13">
        <v>1074026.97</v>
      </c>
      <c r="I227" s="13">
        <v>618562.45000000007</v>
      </c>
      <c r="J227" s="13">
        <v>792039.78</v>
      </c>
      <c r="K227" s="13">
        <v>652229</v>
      </c>
      <c r="L227" s="13">
        <v>602138.09</v>
      </c>
      <c r="M227" s="13">
        <v>580786.12999999989</v>
      </c>
      <c r="N227" s="13">
        <v>514953.83999999997</v>
      </c>
      <c r="O227" s="13">
        <v>500022.81</v>
      </c>
      <c r="P227" s="13">
        <v>241229.13999999998</v>
      </c>
      <c r="Q227" s="13">
        <v>480351.37</v>
      </c>
      <c r="R227" s="13">
        <v>358790.08999999997</v>
      </c>
      <c r="S227" s="13">
        <v>479053.01</v>
      </c>
      <c r="T227" s="14"/>
    </row>
    <row r="228" spans="2:20">
      <c r="B228" s="4" t="s">
        <v>30</v>
      </c>
      <c r="C228" s="9"/>
      <c r="D228" s="9"/>
      <c r="E228" s="9"/>
      <c r="F228" s="6"/>
      <c r="G228" s="6"/>
      <c r="H228" s="13">
        <v>746970.24</v>
      </c>
      <c r="I228" s="13">
        <v>318944.96999999997</v>
      </c>
      <c r="J228" s="13">
        <v>340987.05</v>
      </c>
      <c r="K228" s="13">
        <v>392433.56</v>
      </c>
      <c r="L228" s="13">
        <v>396900</v>
      </c>
      <c r="M228" s="13">
        <v>314217.15000000002</v>
      </c>
      <c r="N228" s="13">
        <v>425236.41</v>
      </c>
      <c r="O228" s="13">
        <v>452457.39</v>
      </c>
      <c r="P228" s="13">
        <v>238973</v>
      </c>
      <c r="Q228" s="13">
        <v>578102.2300000001</v>
      </c>
      <c r="R228" s="13">
        <v>246931.94</v>
      </c>
      <c r="S228" s="13">
        <v>324285.55</v>
      </c>
      <c r="T228" s="14"/>
    </row>
    <row r="229" spans="2:20">
      <c r="B229" s="4" t="s">
        <v>31</v>
      </c>
      <c r="C229" s="9"/>
      <c r="D229" s="9"/>
      <c r="E229" s="9"/>
      <c r="F229" s="6"/>
      <c r="G229" s="6"/>
      <c r="H229" s="13"/>
      <c r="I229" s="13"/>
      <c r="J229" s="13"/>
      <c r="K229" s="13"/>
      <c r="L229" s="13"/>
      <c r="M229" s="13"/>
      <c r="N229" s="13"/>
      <c r="O229" s="13"/>
      <c r="P229" s="13"/>
      <c r="Q229" s="13"/>
      <c r="R229" s="13"/>
      <c r="S229" s="13"/>
      <c r="T229" s="14"/>
    </row>
    <row r="230" spans="2:20">
      <c r="B230" s="20" t="s">
        <v>75</v>
      </c>
      <c r="C230" s="7"/>
      <c r="D230" s="7"/>
      <c r="E230" s="7"/>
      <c r="F230" s="6"/>
      <c r="G230" s="6"/>
      <c r="H230" s="12">
        <f t="shared" ref="H230:S230" si="66">+H231+H232+H233</f>
        <v>1921034.7404705817</v>
      </c>
      <c r="I230" s="12">
        <f t="shared" si="66"/>
        <v>1149543.6263776894</v>
      </c>
      <c r="J230" s="12">
        <f t="shared" si="66"/>
        <v>1232316.4353748898</v>
      </c>
      <c r="K230" s="12">
        <f t="shared" si="66"/>
        <v>1930841.5095439223</v>
      </c>
      <c r="L230" s="12">
        <f t="shared" si="66"/>
        <v>1624939.6231707882</v>
      </c>
      <c r="M230" s="12">
        <f t="shared" si="66"/>
        <v>1708467.2882934969</v>
      </c>
      <c r="N230" s="12">
        <f t="shared" si="66"/>
        <v>1758336.8711598993</v>
      </c>
      <c r="O230" s="12">
        <f t="shared" si="66"/>
        <v>1661248.4123594961</v>
      </c>
      <c r="P230" s="12">
        <f t="shared" si="66"/>
        <v>1884901.6998183737</v>
      </c>
      <c r="Q230" s="12">
        <f t="shared" si="66"/>
        <v>967365.29510899982</v>
      </c>
      <c r="R230" s="12">
        <f t="shared" si="66"/>
        <v>2809204.9351298772</v>
      </c>
      <c r="S230" s="12">
        <f t="shared" si="66"/>
        <v>1940913.4851323054</v>
      </c>
    </row>
    <row r="231" spans="2:20">
      <c r="B231" s="4" t="s">
        <v>82</v>
      </c>
      <c r="H231" s="13">
        <v>1322285.9104705818</v>
      </c>
      <c r="I231" s="13">
        <v>1002377.3263776894</v>
      </c>
      <c r="J231" s="13">
        <v>1100917.9353748898</v>
      </c>
      <c r="K231" s="13">
        <v>1190097.9795439222</v>
      </c>
      <c r="L231" s="13">
        <v>1176945.0331707881</v>
      </c>
      <c r="M231" s="13">
        <v>1264779.2882934969</v>
      </c>
      <c r="N231" s="13">
        <v>1268724.6711598993</v>
      </c>
      <c r="O231" s="13">
        <v>1174311.6223594961</v>
      </c>
      <c r="P231" s="13">
        <v>1323662.9498183737</v>
      </c>
      <c r="Q231" s="13">
        <v>492220.34510899993</v>
      </c>
      <c r="R231" s="13">
        <v>2197046.0851298771</v>
      </c>
      <c r="S231" s="13">
        <v>1329437.7351323054</v>
      </c>
    </row>
    <row r="232" spans="2:20">
      <c r="B232" s="4" t="s">
        <v>76</v>
      </c>
      <c r="H232" s="13">
        <v>598748.82999999996</v>
      </c>
      <c r="I232" s="13">
        <v>147166.30000000002</v>
      </c>
      <c r="J232" s="13">
        <v>131398.5</v>
      </c>
      <c r="K232" s="13">
        <v>740743.53</v>
      </c>
      <c r="L232" s="13">
        <v>447994.59</v>
      </c>
      <c r="M232" s="13">
        <v>443688</v>
      </c>
      <c r="N232" s="13">
        <v>489612.2</v>
      </c>
      <c r="O232" s="13">
        <v>486936.79</v>
      </c>
      <c r="P232" s="13">
        <v>561238.75</v>
      </c>
      <c r="Q232" s="13">
        <v>475144.94999999995</v>
      </c>
      <c r="R232" s="13">
        <v>612158.85</v>
      </c>
      <c r="S232" s="13">
        <v>611475.75</v>
      </c>
    </row>
    <row r="233" spans="2:20">
      <c r="B233" s="4" t="s">
        <v>194</v>
      </c>
      <c r="H233" s="13"/>
      <c r="I233" s="13"/>
      <c r="J233" s="13"/>
      <c r="K233" s="13"/>
      <c r="L233" s="13"/>
      <c r="M233" s="13"/>
      <c r="N233" s="13"/>
      <c r="O233" s="13"/>
      <c r="P233" s="13"/>
      <c r="Q233" s="13"/>
      <c r="R233" s="13"/>
      <c r="S233" s="13"/>
    </row>
    <row r="234" spans="2:20">
      <c r="B234" s="61" t="s">
        <v>6</v>
      </c>
      <c r="C234" s="62"/>
      <c r="D234" s="38"/>
      <c r="E234" s="38"/>
      <c r="F234" s="6"/>
      <c r="G234" s="6"/>
      <c r="H234" s="40">
        <f t="shared" ref="H234:M234" si="67">+H222+H230</f>
        <v>8172256.8604705818</v>
      </c>
      <c r="I234" s="40">
        <f t="shared" si="67"/>
        <v>7153061.3763776897</v>
      </c>
      <c r="J234" s="40">
        <f t="shared" si="67"/>
        <v>5905481.2553748898</v>
      </c>
      <c r="K234" s="40">
        <f t="shared" si="67"/>
        <v>6725564.2895439211</v>
      </c>
      <c r="L234" s="40">
        <f t="shared" si="67"/>
        <v>5976042.5931707881</v>
      </c>
      <c r="M234" s="40">
        <f t="shared" si="67"/>
        <v>5569062.6382934963</v>
      </c>
      <c r="N234" s="40">
        <f t="shared" ref="N234:S234" si="68">+N222+N230</f>
        <v>6627758.0511598997</v>
      </c>
      <c r="O234" s="40">
        <f t="shared" si="68"/>
        <v>6277395.022359496</v>
      </c>
      <c r="P234" s="40">
        <f t="shared" si="68"/>
        <v>6882455.059818374</v>
      </c>
      <c r="Q234" s="40">
        <f t="shared" si="68"/>
        <v>8340308.8077453794</v>
      </c>
      <c r="R234" s="40">
        <f t="shared" si="68"/>
        <v>7734448.5451298775</v>
      </c>
      <c r="S234" s="40">
        <f t="shared" si="68"/>
        <v>6773997.6451323051</v>
      </c>
    </row>
    <row r="235" spans="2:20">
      <c r="B235" s="64"/>
      <c r="C235" s="65"/>
      <c r="D235" s="65"/>
      <c r="E235" s="65"/>
      <c r="F235" s="6"/>
      <c r="G235" s="6"/>
      <c r="H235" s="37"/>
      <c r="I235" s="37"/>
      <c r="J235" s="37"/>
      <c r="K235" s="37"/>
      <c r="L235" s="37"/>
      <c r="M235" s="37"/>
      <c r="N235" s="37"/>
      <c r="O235" s="37"/>
      <c r="P235" s="37"/>
      <c r="Q235" s="37"/>
      <c r="R235" s="37"/>
      <c r="S235" s="37"/>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2F1D-5556-4B80-94BC-E138BDB77706}">
  <sheetPr codeName="Sheet7"/>
  <dimension ref="A1"/>
  <sheetViews>
    <sheetView showGridLines="0" topLeftCell="XFD1" workbookViewId="0">
      <selection sqref="A1:XFD1048576"/>
    </sheetView>
  </sheetViews>
  <sheetFormatPr defaultColWidth="0" defaultRowHeight="15"/>
  <cols>
    <col min="1" max="16384" width="9.140625" hidden="1"/>
  </cols>
  <sheetData/>
  <sheetProtection selectLockedCells="1" selectUnlockedCell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5A08-CEEB-4468-8B00-F065912D4C5F}">
  <sheetPr codeName="Sheet8"/>
  <dimension ref="A1:FX308"/>
  <sheetViews>
    <sheetView showGridLines="0" zoomScale="85" zoomScaleNormal="85" workbookViewId="0">
      <pane xSplit="6" ySplit="13" topLeftCell="ED14" activePane="bottomRight" state="frozen"/>
      <selection activeCell="G33" sqref="G33"/>
      <selection pane="topRight" activeCell="G33" sqref="G33"/>
      <selection pane="bottomLeft" activeCell="G33" sqref="G33"/>
      <selection pane="bottomRight" activeCell="EP1" sqref="EP1"/>
    </sheetView>
  </sheetViews>
  <sheetFormatPr defaultColWidth="10.7109375" defaultRowHeight="17.45" customHeight="1"/>
  <cols>
    <col min="1" max="1" width="1.7109375" style="133" customWidth="1"/>
    <col min="2" max="5" width="10.7109375" style="133"/>
    <col min="6" max="7" width="0.85546875" style="134" customWidth="1"/>
    <col min="8" max="146" width="12.7109375" style="133" customWidth="1"/>
    <col min="147" max="147" width="0.85546875" style="134" customWidth="1"/>
    <col min="148" max="148" width="15.7109375" style="133" customWidth="1"/>
    <col min="149" max="149" width="0.85546875" style="134" customWidth="1"/>
    <col min="150" max="150" width="15.7109375" style="133" customWidth="1"/>
    <col min="151" max="151" width="0.85546875" style="133" customWidth="1"/>
    <col min="152" max="152" width="8.42578125" style="133" customWidth="1"/>
    <col min="153" max="153" width="11.7109375" style="133" bestFit="1" customWidth="1"/>
    <col min="154" max="154" width="8.42578125" style="133" customWidth="1"/>
    <col min="155" max="168" width="13.42578125" style="133" bestFit="1" customWidth="1"/>
    <col min="169" max="169" width="6.7109375" style="133" customWidth="1"/>
    <col min="170" max="172" width="13.42578125" style="133" bestFit="1" customWidth="1"/>
    <col min="173" max="174" width="14.42578125" style="133" bestFit="1" customWidth="1"/>
    <col min="175" max="177" width="14.28515625" style="133" bestFit="1" customWidth="1"/>
    <col min="178" max="16384" width="10.7109375" style="133"/>
  </cols>
  <sheetData>
    <row r="1" spans="1:180" ht="9.9499999999999993" customHeight="1"/>
    <row r="5" spans="1:180" ht="20.25" hidden="1" customHeight="1">
      <c r="H5" s="211">
        <f t="shared" ref="H5:BS5" si="0">YEAR(H7)</f>
        <v>2015</v>
      </c>
      <c r="I5" s="211">
        <f t="shared" si="0"/>
        <v>2015</v>
      </c>
      <c r="J5" s="211">
        <f t="shared" si="0"/>
        <v>2015</v>
      </c>
      <c r="K5" s="211">
        <f t="shared" si="0"/>
        <v>2015</v>
      </c>
      <c r="L5" s="211">
        <f t="shared" si="0"/>
        <v>2015</v>
      </c>
      <c r="M5" s="211">
        <f t="shared" si="0"/>
        <v>2015</v>
      </c>
      <c r="N5" s="211">
        <f t="shared" si="0"/>
        <v>2015</v>
      </c>
      <c r="O5" s="211">
        <f t="shared" si="0"/>
        <v>2015</v>
      </c>
      <c r="P5" s="211">
        <f t="shared" si="0"/>
        <v>2015</v>
      </c>
      <c r="Q5" s="211">
        <f t="shared" si="0"/>
        <v>2015</v>
      </c>
      <c r="R5" s="211">
        <f t="shared" si="0"/>
        <v>2015</v>
      </c>
      <c r="S5" s="211">
        <f t="shared" si="0"/>
        <v>2015</v>
      </c>
      <c r="T5" s="211">
        <f t="shared" si="0"/>
        <v>2016</v>
      </c>
      <c r="U5" s="211">
        <f t="shared" si="0"/>
        <v>2016</v>
      </c>
      <c r="V5" s="211">
        <f t="shared" si="0"/>
        <v>2016</v>
      </c>
      <c r="W5" s="211">
        <f t="shared" si="0"/>
        <v>2016</v>
      </c>
      <c r="X5" s="211">
        <f t="shared" si="0"/>
        <v>2016</v>
      </c>
      <c r="Y5" s="211">
        <f t="shared" si="0"/>
        <v>2016</v>
      </c>
      <c r="Z5" s="211">
        <f t="shared" si="0"/>
        <v>2016</v>
      </c>
      <c r="AA5" s="211">
        <f t="shared" si="0"/>
        <v>2016</v>
      </c>
      <c r="AB5" s="211">
        <f t="shared" si="0"/>
        <v>2016</v>
      </c>
      <c r="AC5" s="211">
        <f t="shared" si="0"/>
        <v>2016</v>
      </c>
      <c r="AD5" s="211">
        <f t="shared" si="0"/>
        <v>2016</v>
      </c>
      <c r="AE5" s="211">
        <f t="shared" si="0"/>
        <v>2016</v>
      </c>
      <c r="AF5" s="211">
        <f t="shared" si="0"/>
        <v>2017</v>
      </c>
      <c r="AG5" s="211">
        <f t="shared" si="0"/>
        <v>2017</v>
      </c>
      <c r="AH5" s="211">
        <f t="shared" si="0"/>
        <v>2017</v>
      </c>
      <c r="AI5" s="211">
        <f t="shared" si="0"/>
        <v>2017</v>
      </c>
      <c r="AJ5" s="211">
        <f t="shared" si="0"/>
        <v>2017</v>
      </c>
      <c r="AK5" s="211">
        <f t="shared" si="0"/>
        <v>2017</v>
      </c>
      <c r="AL5" s="211">
        <f t="shared" si="0"/>
        <v>2017</v>
      </c>
      <c r="AM5" s="211">
        <f t="shared" si="0"/>
        <v>2017</v>
      </c>
      <c r="AN5" s="211">
        <f t="shared" si="0"/>
        <v>2017</v>
      </c>
      <c r="AO5" s="211">
        <f t="shared" si="0"/>
        <v>2017</v>
      </c>
      <c r="AP5" s="211">
        <f t="shared" si="0"/>
        <v>2017</v>
      </c>
      <c r="AQ5" s="211">
        <f t="shared" si="0"/>
        <v>2017</v>
      </c>
      <c r="AR5" s="211">
        <f t="shared" si="0"/>
        <v>2018</v>
      </c>
      <c r="AS5" s="211">
        <f t="shared" si="0"/>
        <v>2018</v>
      </c>
      <c r="AT5" s="211">
        <f t="shared" si="0"/>
        <v>2018</v>
      </c>
      <c r="AU5" s="211">
        <f t="shared" si="0"/>
        <v>2018</v>
      </c>
      <c r="AV5" s="211">
        <f t="shared" si="0"/>
        <v>2018</v>
      </c>
      <c r="AW5" s="211">
        <f t="shared" si="0"/>
        <v>2018</v>
      </c>
      <c r="AX5" s="211">
        <f t="shared" si="0"/>
        <v>2018</v>
      </c>
      <c r="AY5" s="211">
        <f t="shared" si="0"/>
        <v>2018</v>
      </c>
      <c r="AZ5" s="211">
        <f t="shared" si="0"/>
        <v>2018</v>
      </c>
      <c r="BA5" s="211">
        <f t="shared" si="0"/>
        <v>2018</v>
      </c>
      <c r="BB5" s="211">
        <f t="shared" si="0"/>
        <v>2018</v>
      </c>
      <c r="BC5" s="211">
        <f t="shared" si="0"/>
        <v>2018</v>
      </c>
      <c r="BD5" s="211">
        <f t="shared" si="0"/>
        <v>2019</v>
      </c>
      <c r="BE5" s="211">
        <f t="shared" si="0"/>
        <v>2019</v>
      </c>
      <c r="BF5" s="211">
        <f t="shared" si="0"/>
        <v>2019</v>
      </c>
      <c r="BG5" s="211">
        <f t="shared" si="0"/>
        <v>2019</v>
      </c>
      <c r="BH5" s="211">
        <f t="shared" si="0"/>
        <v>2019</v>
      </c>
      <c r="BI5" s="211">
        <f t="shared" si="0"/>
        <v>2019</v>
      </c>
      <c r="BJ5" s="211">
        <f t="shared" si="0"/>
        <v>2019</v>
      </c>
      <c r="BK5" s="211">
        <f t="shared" si="0"/>
        <v>2019</v>
      </c>
      <c r="BL5" s="211">
        <f t="shared" si="0"/>
        <v>2019</v>
      </c>
      <c r="BM5" s="211">
        <f t="shared" si="0"/>
        <v>2019</v>
      </c>
      <c r="BN5" s="211">
        <f t="shared" si="0"/>
        <v>2019</v>
      </c>
      <c r="BO5" s="211">
        <f t="shared" si="0"/>
        <v>2019</v>
      </c>
      <c r="BP5" s="211">
        <f t="shared" si="0"/>
        <v>2020</v>
      </c>
      <c r="BQ5" s="211">
        <f t="shared" si="0"/>
        <v>2020</v>
      </c>
      <c r="BR5" s="211">
        <f t="shared" si="0"/>
        <v>2020</v>
      </c>
      <c r="BS5" s="211">
        <f t="shared" si="0"/>
        <v>2020</v>
      </c>
      <c r="BT5" s="211">
        <f t="shared" ref="BT5:DN5" si="1">YEAR(BT7)</f>
        <v>2020</v>
      </c>
      <c r="BU5" s="211">
        <f t="shared" si="1"/>
        <v>2020</v>
      </c>
      <c r="BV5" s="211">
        <f t="shared" si="1"/>
        <v>2020</v>
      </c>
      <c r="BW5" s="211">
        <f t="shared" si="1"/>
        <v>2020</v>
      </c>
      <c r="BX5" s="211">
        <f t="shared" si="1"/>
        <v>2020</v>
      </c>
      <c r="BY5" s="211">
        <f t="shared" si="1"/>
        <v>2020</v>
      </c>
      <c r="BZ5" s="211">
        <f t="shared" si="1"/>
        <v>2020</v>
      </c>
      <c r="CA5" s="211">
        <f t="shared" si="1"/>
        <v>2020</v>
      </c>
      <c r="CB5" s="211">
        <f t="shared" si="1"/>
        <v>2021</v>
      </c>
      <c r="CC5" s="211">
        <f t="shared" si="1"/>
        <v>2021</v>
      </c>
      <c r="CD5" s="211">
        <f t="shared" si="1"/>
        <v>2021</v>
      </c>
      <c r="CE5" s="211">
        <f t="shared" si="1"/>
        <v>2021</v>
      </c>
      <c r="CF5" s="211">
        <f t="shared" si="1"/>
        <v>2021</v>
      </c>
      <c r="CG5" s="211">
        <f t="shared" si="1"/>
        <v>2021</v>
      </c>
      <c r="CH5" s="211">
        <f t="shared" si="1"/>
        <v>2021</v>
      </c>
      <c r="CI5" s="211">
        <f t="shared" si="1"/>
        <v>2021</v>
      </c>
      <c r="CJ5" s="211">
        <f t="shared" si="1"/>
        <v>2021</v>
      </c>
      <c r="CK5" s="211">
        <f t="shared" si="1"/>
        <v>2021</v>
      </c>
      <c r="CL5" s="211">
        <f t="shared" si="1"/>
        <v>2021</v>
      </c>
      <c r="CM5" s="211">
        <f t="shared" si="1"/>
        <v>2021</v>
      </c>
      <c r="CN5" s="211">
        <f t="shared" si="1"/>
        <v>2022</v>
      </c>
      <c r="CO5" s="211">
        <f t="shared" si="1"/>
        <v>2022</v>
      </c>
      <c r="CP5" s="211">
        <f t="shared" si="1"/>
        <v>2022</v>
      </c>
      <c r="CQ5" s="211">
        <f t="shared" si="1"/>
        <v>2022</v>
      </c>
      <c r="CR5" s="211">
        <f t="shared" si="1"/>
        <v>2022</v>
      </c>
      <c r="CS5" s="211">
        <f t="shared" si="1"/>
        <v>2022</v>
      </c>
      <c r="CT5" s="211">
        <f t="shared" si="1"/>
        <v>2022</v>
      </c>
      <c r="CU5" s="211">
        <f t="shared" si="1"/>
        <v>2022</v>
      </c>
      <c r="CV5" s="211">
        <f t="shared" si="1"/>
        <v>2022</v>
      </c>
      <c r="CW5" s="211">
        <f t="shared" si="1"/>
        <v>2022</v>
      </c>
      <c r="CX5" s="211">
        <f t="shared" si="1"/>
        <v>2022</v>
      </c>
      <c r="CY5" s="211">
        <f t="shared" si="1"/>
        <v>2022</v>
      </c>
      <c r="CZ5" s="211">
        <f t="shared" si="1"/>
        <v>2023</v>
      </c>
      <c r="DA5" s="211">
        <f t="shared" si="1"/>
        <v>2023</v>
      </c>
      <c r="DB5" s="211">
        <f t="shared" si="1"/>
        <v>2023</v>
      </c>
      <c r="DC5" s="211">
        <f t="shared" si="1"/>
        <v>2023</v>
      </c>
      <c r="DD5" s="211">
        <f t="shared" si="1"/>
        <v>2023</v>
      </c>
      <c r="DE5" s="211">
        <f t="shared" si="1"/>
        <v>2023</v>
      </c>
      <c r="DF5" s="211">
        <f t="shared" si="1"/>
        <v>2023</v>
      </c>
      <c r="DG5" s="211">
        <f t="shared" si="1"/>
        <v>2023</v>
      </c>
      <c r="DH5" s="211">
        <f t="shared" si="1"/>
        <v>2023</v>
      </c>
      <c r="DI5" s="211">
        <f t="shared" si="1"/>
        <v>2023</v>
      </c>
      <c r="DJ5" s="211">
        <f t="shared" si="1"/>
        <v>2023</v>
      </c>
      <c r="DK5" s="211">
        <f t="shared" si="1"/>
        <v>2023</v>
      </c>
      <c r="DL5" s="211">
        <f t="shared" si="1"/>
        <v>2024</v>
      </c>
      <c r="DM5" s="211">
        <f t="shared" si="1"/>
        <v>2024</v>
      </c>
      <c r="DN5" s="211">
        <f t="shared" si="1"/>
        <v>2024</v>
      </c>
      <c r="DO5" s="211">
        <f t="shared" ref="DO5:DT5" si="2">YEAR(DO7)</f>
        <v>2024</v>
      </c>
      <c r="DP5" s="211">
        <f t="shared" si="2"/>
        <v>2024</v>
      </c>
      <c r="DQ5" s="211">
        <f t="shared" si="2"/>
        <v>2024</v>
      </c>
      <c r="DR5" s="211">
        <f t="shared" si="2"/>
        <v>2024</v>
      </c>
      <c r="DS5" s="211">
        <f t="shared" si="2"/>
        <v>2024</v>
      </c>
      <c r="DT5" s="211">
        <f t="shared" si="2"/>
        <v>2024</v>
      </c>
      <c r="DU5" s="211">
        <f t="shared" ref="DU5:DV5" si="3">YEAR(DU7)</f>
        <v>2024</v>
      </c>
      <c r="DV5" s="211">
        <f t="shared" si="3"/>
        <v>2024</v>
      </c>
      <c r="DW5" s="211">
        <f t="shared" ref="DW5:DX5" si="4">YEAR(DW7)</f>
        <v>2024</v>
      </c>
      <c r="DX5" s="211">
        <f t="shared" si="4"/>
        <v>2025</v>
      </c>
      <c r="DY5" s="211">
        <f t="shared" ref="DY5:DZ5" si="5">YEAR(DY7)</f>
        <v>2025</v>
      </c>
      <c r="DZ5" s="211">
        <f t="shared" si="5"/>
        <v>2025</v>
      </c>
      <c r="EA5" s="211">
        <f t="shared" ref="EA5:EB5" si="6">YEAR(EA7)</f>
        <v>2025</v>
      </c>
      <c r="EB5" s="211">
        <f t="shared" si="6"/>
        <v>2025</v>
      </c>
      <c r="EC5" s="211">
        <f t="shared" ref="EC5:ED5" si="7">YEAR(EC7)</f>
        <v>2025</v>
      </c>
      <c r="ED5" s="211">
        <f t="shared" si="7"/>
        <v>2025</v>
      </c>
      <c r="EE5" s="211">
        <f t="shared" ref="EE5:EF5" si="8">YEAR(EE7)</f>
        <v>2025</v>
      </c>
      <c r="EF5" s="211">
        <f t="shared" si="8"/>
        <v>2025</v>
      </c>
      <c r="EG5" s="211">
        <f t="shared" ref="EG5:EH5" si="9">YEAR(EG7)</f>
        <v>2025</v>
      </c>
      <c r="EH5" s="211">
        <f t="shared" si="9"/>
        <v>2025</v>
      </c>
      <c r="EI5" s="211">
        <f t="shared" ref="EI5:EJ5" si="10">YEAR(EI7)</f>
        <v>2025</v>
      </c>
      <c r="EJ5" s="211">
        <f t="shared" si="10"/>
        <v>2026</v>
      </c>
      <c r="EK5" s="211">
        <f t="shared" ref="EK5:EL5" si="11">YEAR(EK7)</f>
        <v>2026</v>
      </c>
      <c r="EL5" s="211">
        <f t="shared" si="11"/>
        <v>2026</v>
      </c>
      <c r="EM5" s="211">
        <f t="shared" ref="EM5:EN5" si="12">YEAR(EM7)</f>
        <v>2026</v>
      </c>
      <c r="EN5" s="211">
        <f t="shared" si="12"/>
        <v>2026</v>
      </c>
      <c r="EO5" s="211">
        <f t="shared" ref="EO5:EP5" si="13">YEAR(EO7)</f>
        <v>2026</v>
      </c>
      <c r="EP5" s="211">
        <f t="shared" si="13"/>
        <v>2026</v>
      </c>
    </row>
    <row r="6" spans="1:180" ht="21.75" customHeight="1">
      <c r="F6" s="133"/>
      <c r="H6" s="28" t="str">
        <f t="shared" ref="H6:BS6" si="14">IF(MONTH(H7)&lt;4,1,IF(MONTH(H7)&lt;7,2,IF(MONTH(H7)&lt;10,3,4)))&amp;"T"&amp;YEAR(H7)-2000</f>
        <v>1T15</v>
      </c>
      <c r="I6" s="28" t="str">
        <f t="shared" si="14"/>
        <v>1T15</v>
      </c>
      <c r="J6" s="28" t="str">
        <f t="shared" si="14"/>
        <v>1T15</v>
      </c>
      <c r="K6" s="28" t="str">
        <f t="shared" si="14"/>
        <v>2T15</v>
      </c>
      <c r="L6" s="28" t="str">
        <f t="shared" si="14"/>
        <v>2T15</v>
      </c>
      <c r="M6" s="28" t="str">
        <f t="shared" si="14"/>
        <v>2T15</v>
      </c>
      <c r="N6" s="28" t="str">
        <f t="shared" si="14"/>
        <v>3T15</v>
      </c>
      <c r="O6" s="28" t="str">
        <f t="shared" si="14"/>
        <v>3T15</v>
      </c>
      <c r="P6" s="28" t="str">
        <f t="shared" si="14"/>
        <v>3T15</v>
      </c>
      <c r="Q6" s="28" t="str">
        <f t="shared" si="14"/>
        <v>4T15</v>
      </c>
      <c r="R6" s="28" t="str">
        <f t="shared" si="14"/>
        <v>4T15</v>
      </c>
      <c r="S6" s="28" t="str">
        <f t="shared" si="14"/>
        <v>4T15</v>
      </c>
      <c r="T6" s="28" t="str">
        <f t="shared" si="14"/>
        <v>1T16</v>
      </c>
      <c r="U6" s="28" t="str">
        <f t="shared" si="14"/>
        <v>1T16</v>
      </c>
      <c r="V6" s="28" t="str">
        <f t="shared" si="14"/>
        <v>1T16</v>
      </c>
      <c r="W6" s="28" t="str">
        <f t="shared" si="14"/>
        <v>2T16</v>
      </c>
      <c r="X6" s="28" t="str">
        <f t="shared" si="14"/>
        <v>2T16</v>
      </c>
      <c r="Y6" s="28" t="str">
        <f t="shared" si="14"/>
        <v>2T16</v>
      </c>
      <c r="Z6" s="28" t="str">
        <f t="shared" si="14"/>
        <v>3T16</v>
      </c>
      <c r="AA6" s="28" t="str">
        <f t="shared" si="14"/>
        <v>3T16</v>
      </c>
      <c r="AB6" s="28" t="str">
        <f t="shared" si="14"/>
        <v>3T16</v>
      </c>
      <c r="AC6" s="28" t="str">
        <f t="shared" si="14"/>
        <v>4T16</v>
      </c>
      <c r="AD6" s="28" t="str">
        <f t="shared" si="14"/>
        <v>4T16</v>
      </c>
      <c r="AE6" s="28" t="str">
        <f t="shared" si="14"/>
        <v>4T16</v>
      </c>
      <c r="AF6" s="28" t="str">
        <f t="shared" si="14"/>
        <v>1T17</v>
      </c>
      <c r="AG6" s="28" t="str">
        <f t="shared" si="14"/>
        <v>1T17</v>
      </c>
      <c r="AH6" s="28" t="str">
        <f t="shared" si="14"/>
        <v>1T17</v>
      </c>
      <c r="AI6" s="28" t="str">
        <f t="shared" si="14"/>
        <v>2T17</v>
      </c>
      <c r="AJ6" s="28" t="str">
        <f t="shared" si="14"/>
        <v>2T17</v>
      </c>
      <c r="AK6" s="28" t="str">
        <f t="shared" si="14"/>
        <v>2T17</v>
      </c>
      <c r="AL6" s="28" t="str">
        <f t="shared" si="14"/>
        <v>3T17</v>
      </c>
      <c r="AM6" s="28" t="str">
        <f t="shared" si="14"/>
        <v>3T17</v>
      </c>
      <c r="AN6" s="28" t="str">
        <f t="shared" si="14"/>
        <v>3T17</v>
      </c>
      <c r="AO6" s="28" t="str">
        <f t="shared" si="14"/>
        <v>4T17</v>
      </c>
      <c r="AP6" s="28" t="str">
        <f t="shared" si="14"/>
        <v>4T17</v>
      </c>
      <c r="AQ6" s="28" t="str">
        <f t="shared" si="14"/>
        <v>4T17</v>
      </c>
      <c r="AR6" s="28" t="str">
        <f t="shared" si="14"/>
        <v>1T18</v>
      </c>
      <c r="AS6" s="28" t="str">
        <f t="shared" si="14"/>
        <v>1T18</v>
      </c>
      <c r="AT6" s="28" t="str">
        <f t="shared" si="14"/>
        <v>1T18</v>
      </c>
      <c r="AU6" s="28" t="str">
        <f t="shared" si="14"/>
        <v>2T18</v>
      </c>
      <c r="AV6" s="28" t="str">
        <f t="shared" si="14"/>
        <v>2T18</v>
      </c>
      <c r="AW6" s="28" t="str">
        <f t="shared" si="14"/>
        <v>2T18</v>
      </c>
      <c r="AX6" s="28" t="str">
        <f t="shared" si="14"/>
        <v>3T18</v>
      </c>
      <c r="AY6" s="28" t="str">
        <f t="shared" si="14"/>
        <v>3T18</v>
      </c>
      <c r="AZ6" s="28" t="str">
        <f t="shared" si="14"/>
        <v>3T18</v>
      </c>
      <c r="BA6" s="28" t="str">
        <f t="shared" si="14"/>
        <v>4T18</v>
      </c>
      <c r="BB6" s="28" t="str">
        <f t="shared" si="14"/>
        <v>4T18</v>
      </c>
      <c r="BC6" s="28" t="str">
        <f t="shared" si="14"/>
        <v>4T18</v>
      </c>
      <c r="BD6" s="28" t="str">
        <f t="shared" si="14"/>
        <v>1T19</v>
      </c>
      <c r="BE6" s="28" t="str">
        <f t="shared" si="14"/>
        <v>1T19</v>
      </c>
      <c r="BF6" s="28" t="str">
        <f t="shared" si="14"/>
        <v>1T19</v>
      </c>
      <c r="BG6" s="28" t="str">
        <f t="shared" si="14"/>
        <v>2T19</v>
      </c>
      <c r="BH6" s="28" t="str">
        <f t="shared" si="14"/>
        <v>2T19</v>
      </c>
      <c r="BI6" s="28" t="str">
        <f t="shared" si="14"/>
        <v>2T19</v>
      </c>
      <c r="BJ6" s="28" t="str">
        <f t="shared" si="14"/>
        <v>3T19</v>
      </c>
      <c r="BK6" s="28" t="str">
        <f t="shared" si="14"/>
        <v>3T19</v>
      </c>
      <c r="BL6" s="28" t="str">
        <f t="shared" si="14"/>
        <v>3T19</v>
      </c>
      <c r="BM6" s="28" t="str">
        <f t="shared" si="14"/>
        <v>4T19</v>
      </c>
      <c r="BN6" s="28" t="str">
        <f t="shared" si="14"/>
        <v>4T19</v>
      </c>
      <c r="BO6" s="28" t="str">
        <f t="shared" si="14"/>
        <v>4T19</v>
      </c>
      <c r="BP6" s="28" t="str">
        <f t="shared" si="14"/>
        <v>1T20</v>
      </c>
      <c r="BQ6" s="28" t="str">
        <f t="shared" si="14"/>
        <v>1T20</v>
      </c>
      <c r="BR6" s="28" t="str">
        <f t="shared" si="14"/>
        <v>1T20</v>
      </c>
      <c r="BS6" s="28" t="str">
        <f t="shared" si="14"/>
        <v>2T20</v>
      </c>
      <c r="BT6" s="28" t="str">
        <f t="shared" ref="BT6:DM6" si="15">IF(MONTH(BT7)&lt;4,1,IF(MONTH(BT7)&lt;7,2,IF(MONTH(BT7)&lt;10,3,4)))&amp;"T"&amp;YEAR(BT7)-2000</f>
        <v>2T20</v>
      </c>
      <c r="BU6" s="28" t="str">
        <f t="shared" si="15"/>
        <v>2T20</v>
      </c>
      <c r="BV6" s="28" t="str">
        <f t="shared" si="15"/>
        <v>3T20</v>
      </c>
      <c r="BW6" s="28" t="str">
        <f t="shared" si="15"/>
        <v>3T20</v>
      </c>
      <c r="BX6" s="28" t="str">
        <f t="shared" si="15"/>
        <v>3T20</v>
      </c>
      <c r="BY6" s="28" t="str">
        <f t="shared" si="15"/>
        <v>4T20</v>
      </c>
      <c r="BZ6" s="28" t="str">
        <f t="shared" si="15"/>
        <v>4T20</v>
      </c>
      <c r="CA6" s="28" t="str">
        <f t="shared" si="15"/>
        <v>4T20</v>
      </c>
      <c r="CB6" s="28" t="str">
        <f t="shared" si="15"/>
        <v>1T21</v>
      </c>
      <c r="CC6" s="28" t="str">
        <f t="shared" si="15"/>
        <v>1T21</v>
      </c>
      <c r="CD6" s="28" t="str">
        <f t="shared" si="15"/>
        <v>1T21</v>
      </c>
      <c r="CE6" s="28" t="str">
        <f t="shared" si="15"/>
        <v>2T21</v>
      </c>
      <c r="CF6" s="28" t="str">
        <f t="shared" si="15"/>
        <v>2T21</v>
      </c>
      <c r="CG6" s="28" t="str">
        <f t="shared" si="15"/>
        <v>2T21</v>
      </c>
      <c r="CH6" s="28" t="str">
        <f t="shared" si="15"/>
        <v>3T21</v>
      </c>
      <c r="CI6" s="28" t="str">
        <f t="shared" si="15"/>
        <v>3T21</v>
      </c>
      <c r="CJ6" s="28" t="str">
        <f t="shared" si="15"/>
        <v>3T21</v>
      </c>
      <c r="CK6" s="28" t="str">
        <f t="shared" si="15"/>
        <v>4T21</v>
      </c>
      <c r="CL6" s="28" t="str">
        <f t="shared" si="15"/>
        <v>4T21</v>
      </c>
      <c r="CM6" s="28" t="str">
        <f t="shared" si="15"/>
        <v>4T21</v>
      </c>
      <c r="CN6" s="28" t="str">
        <f t="shared" si="15"/>
        <v>1T22</v>
      </c>
      <c r="CO6" s="28" t="str">
        <f t="shared" si="15"/>
        <v>1T22</v>
      </c>
      <c r="CP6" s="28" t="str">
        <f t="shared" si="15"/>
        <v>1T22</v>
      </c>
      <c r="CQ6" s="28" t="str">
        <f t="shared" si="15"/>
        <v>2T22</v>
      </c>
      <c r="CR6" s="28" t="str">
        <f t="shared" si="15"/>
        <v>2T22</v>
      </c>
      <c r="CS6" s="28" t="str">
        <f t="shared" si="15"/>
        <v>2T22</v>
      </c>
      <c r="CT6" s="28" t="str">
        <f t="shared" si="15"/>
        <v>3T22</v>
      </c>
      <c r="CU6" s="28" t="str">
        <f t="shared" si="15"/>
        <v>3T22</v>
      </c>
      <c r="CV6" s="28" t="str">
        <f t="shared" si="15"/>
        <v>3T22</v>
      </c>
      <c r="CW6" s="28" t="str">
        <f t="shared" si="15"/>
        <v>4T22</v>
      </c>
      <c r="CX6" s="28" t="str">
        <f t="shared" si="15"/>
        <v>4T22</v>
      </c>
      <c r="CY6" s="28" t="str">
        <f t="shared" si="15"/>
        <v>4T22</v>
      </c>
      <c r="CZ6" s="28" t="str">
        <f t="shared" si="15"/>
        <v>1T23</v>
      </c>
      <c r="DA6" s="28" t="str">
        <f t="shared" si="15"/>
        <v>1T23</v>
      </c>
      <c r="DB6" s="28" t="str">
        <f t="shared" si="15"/>
        <v>1T23</v>
      </c>
      <c r="DC6" s="28" t="str">
        <f t="shared" si="15"/>
        <v>2T23</v>
      </c>
      <c r="DD6" s="28" t="str">
        <f t="shared" si="15"/>
        <v>2T23</v>
      </c>
      <c r="DE6" s="28" t="str">
        <f t="shared" si="15"/>
        <v>2T23</v>
      </c>
      <c r="DF6" s="28" t="str">
        <f t="shared" si="15"/>
        <v>3T23</v>
      </c>
      <c r="DG6" s="28" t="str">
        <f t="shared" si="15"/>
        <v>3T23</v>
      </c>
      <c r="DH6" s="28" t="str">
        <f t="shared" si="15"/>
        <v>3T23</v>
      </c>
      <c r="DI6" s="28" t="str">
        <f t="shared" si="15"/>
        <v>4T23</v>
      </c>
      <c r="DJ6" s="28" t="str">
        <f t="shared" si="15"/>
        <v>4T23</v>
      </c>
      <c r="DK6" s="28" t="str">
        <f t="shared" si="15"/>
        <v>4T23</v>
      </c>
      <c r="DL6" s="28" t="str">
        <f t="shared" si="15"/>
        <v>1T24</v>
      </c>
      <c r="DM6" s="28" t="str">
        <f t="shared" si="15"/>
        <v>1T24</v>
      </c>
      <c r="DN6" s="28" t="str">
        <f t="shared" ref="DN6:EP6" si="16">IF(MONTH(DN7)&lt;4,1,IF(MONTH(DN7)&lt;7,2,IF(MONTH(DN7)&lt;10,3,4)))&amp;"T"&amp;YEAR(DN7)-2000</f>
        <v>1T24</v>
      </c>
      <c r="DO6" s="28" t="str">
        <f t="shared" si="16"/>
        <v>2T24</v>
      </c>
      <c r="DP6" s="28" t="str">
        <f t="shared" si="16"/>
        <v>2T24</v>
      </c>
      <c r="DQ6" s="28" t="str">
        <f t="shared" si="16"/>
        <v>2T24</v>
      </c>
      <c r="DR6" s="28" t="str">
        <f t="shared" si="16"/>
        <v>3T24</v>
      </c>
      <c r="DS6" s="28" t="str">
        <f t="shared" si="16"/>
        <v>3T24</v>
      </c>
      <c r="DT6" s="28" t="str">
        <f t="shared" si="16"/>
        <v>3T24</v>
      </c>
      <c r="DU6" s="28" t="str">
        <f t="shared" si="16"/>
        <v>4T24</v>
      </c>
      <c r="DV6" s="28" t="str">
        <f t="shared" si="16"/>
        <v>4T24</v>
      </c>
      <c r="DW6" s="28" t="str">
        <f t="shared" si="16"/>
        <v>4T24</v>
      </c>
      <c r="DX6" s="28" t="str">
        <f t="shared" si="16"/>
        <v>1T25</v>
      </c>
      <c r="DY6" s="28" t="str">
        <f t="shared" si="16"/>
        <v>1T25</v>
      </c>
      <c r="DZ6" s="28" t="str">
        <f t="shared" si="16"/>
        <v>1T25</v>
      </c>
      <c r="EA6" s="28" t="str">
        <f t="shared" si="16"/>
        <v>2T25</v>
      </c>
      <c r="EB6" s="28" t="str">
        <f t="shared" si="16"/>
        <v>2T25</v>
      </c>
      <c r="EC6" s="28" t="str">
        <f t="shared" si="16"/>
        <v>2T25</v>
      </c>
      <c r="ED6" s="28" t="str">
        <f t="shared" si="16"/>
        <v>3T25</v>
      </c>
      <c r="EE6" s="28" t="str">
        <f t="shared" si="16"/>
        <v>3T25</v>
      </c>
      <c r="EF6" s="28" t="str">
        <f t="shared" si="16"/>
        <v>3T25</v>
      </c>
      <c r="EG6" s="28" t="str">
        <f t="shared" si="16"/>
        <v>4T25</v>
      </c>
      <c r="EH6" s="28" t="str">
        <f t="shared" si="16"/>
        <v>4T25</v>
      </c>
      <c r="EI6" s="28" t="str">
        <f t="shared" si="16"/>
        <v>4T25</v>
      </c>
      <c r="EJ6" s="28" t="str">
        <f t="shared" si="16"/>
        <v>1T26</v>
      </c>
      <c r="EK6" s="28" t="str">
        <f t="shared" si="16"/>
        <v>1T26</v>
      </c>
      <c r="EL6" s="28" t="str">
        <f t="shared" si="16"/>
        <v>1T26</v>
      </c>
      <c r="EM6" s="28" t="str">
        <f t="shared" si="16"/>
        <v>2T26</v>
      </c>
      <c r="EN6" s="28" t="str">
        <f t="shared" si="16"/>
        <v>2T26</v>
      </c>
      <c r="EO6" s="28" t="str">
        <f t="shared" si="16"/>
        <v>2T26</v>
      </c>
      <c r="EP6" s="28" t="str">
        <f t="shared" si="16"/>
        <v>3T26</v>
      </c>
      <c r="ER6" s="196"/>
      <c r="ET6" s="135"/>
      <c r="EU6" s="135"/>
    </row>
    <row r="7" spans="1:180" s="171" customFormat="1" ht="23.25" customHeight="1">
      <c r="B7" s="172" t="s">
        <v>152</v>
      </c>
      <c r="C7" s="173"/>
      <c r="D7" s="173"/>
      <c r="E7" s="173"/>
      <c r="F7" s="174"/>
      <c r="G7" s="174"/>
      <c r="H7" s="175">
        <f t="shared" ref="H7:AP7" si="17">EDATE(I7,-1)</f>
        <v>42005</v>
      </c>
      <c r="I7" s="175">
        <f t="shared" si="17"/>
        <v>42036</v>
      </c>
      <c r="J7" s="175">
        <f t="shared" si="17"/>
        <v>42064</v>
      </c>
      <c r="K7" s="175">
        <f t="shared" si="17"/>
        <v>42095</v>
      </c>
      <c r="L7" s="175">
        <f t="shared" si="17"/>
        <v>42125</v>
      </c>
      <c r="M7" s="175">
        <f t="shared" si="17"/>
        <v>42156</v>
      </c>
      <c r="N7" s="175">
        <f t="shared" si="17"/>
        <v>42186</v>
      </c>
      <c r="O7" s="175">
        <f t="shared" si="17"/>
        <v>42217</v>
      </c>
      <c r="P7" s="175">
        <f t="shared" si="17"/>
        <v>42248</v>
      </c>
      <c r="Q7" s="175">
        <f t="shared" si="17"/>
        <v>42278</v>
      </c>
      <c r="R7" s="175">
        <f t="shared" si="17"/>
        <v>42309</v>
      </c>
      <c r="S7" s="175">
        <f t="shared" si="17"/>
        <v>42339</v>
      </c>
      <c r="T7" s="175">
        <f t="shared" si="17"/>
        <v>42370</v>
      </c>
      <c r="U7" s="175">
        <f t="shared" si="17"/>
        <v>42401</v>
      </c>
      <c r="V7" s="175">
        <f t="shared" si="17"/>
        <v>42430</v>
      </c>
      <c r="W7" s="175">
        <f t="shared" si="17"/>
        <v>42461</v>
      </c>
      <c r="X7" s="175">
        <f t="shared" si="17"/>
        <v>42491</v>
      </c>
      <c r="Y7" s="175">
        <f t="shared" si="17"/>
        <v>42522</v>
      </c>
      <c r="Z7" s="175">
        <f t="shared" si="17"/>
        <v>42552</v>
      </c>
      <c r="AA7" s="175">
        <f t="shared" si="17"/>
        <v>42583</v>
      </c>
      <c r="AB7" s="175">
        <f t="shared" si="17"/>
        <v>42614</v>
      </c>
      <c r="AC7" s="175">
        <f t="shared" si="17"/>
        <v>42644</v>
      </c>
      <c r="AD7" s="175">
        <f t="shared" si="17"/>
        <v>42675</v>
      </c>
      <c r="AE7" s="175">
        <f t="shared" si="17"/>
        <v>42705</v>
      </c>
      <c r="AF7" s="175">
        <f t="shared" si="17"/>
        <v>42736</v>
      </c>
      <c r="AG7" s="175">
        <f t="shared" si="17"/>
        <v>42767</v>
      </c>
      <c r="AH7" s="175">
        <f t="shared" si="17"/>
        <v>42795</v>
      </c>
      <c r="AI7" s="175">
        <f t="shared" si="17"/>
        <v>42826</v>
      </c>
      <c r="AJ7" s="175">
        <f t="shared" si="17"/>
        <v>42856</v>
      </c>
      <c r="AK7" s="175">
        <f t="shared" si="17"/>
        <v>42887</v>
      </c>
      <c r="AL7" s="175">
        <f t="shared" si="17"/>
        <v>42917</v>
      </c>
      <c r="AM7" s="175">
        <f t="shared" si="17"/>
        <v>42948</v>
      </c>
      <c r="AN7" s="175">
        <f t="shared" si="17"/>
        <v>42979</v>
      </c>
      <c r="AO7" s="175">
        <f t="shared" si="17"/>
        <v>43009</v>
      </c>
      <c r="AP7" s="175">
        <f t="shared" si="17"/>
        <v>43040</v>
      </c>
      <c r="AQ7" s="175">
        <f>EDATE(AR7,-1)</f>
        <v>43070</v>
      </c>
      <c r="AR7" s="175">
        <v>43101</v>
      </c>
      <c r="AS7" s="175">
        <f t="shared" ref="AS7:DD7" si="18">EDATE(AR7,1)</f>
        <v>43132</v>
      </c>
      <c r="AT7" s="175">
        <f t="shared" si="18"/>
        <v>43160</v>
      </c>
      <c r="AU7" s="175">
        <f t="shared" si="18"/>
        <v>43191</v>
      </c>
      <c r="AV7" s="175">
        <f t="shared" si="18"/>
        <v>43221</v>
      </c>
      <c r="AW7" s="175">
        <f t="shared" si="18"/>
        <v>43252</v>
      </c>
      <c r="AX7" s="175">
        <f t="shared" si="18"/>
        <v>43282</v>
      </c>
      <c r="AY7" s="175">
        <f t="shared" si="18"/>
        <v>43313</v>
      </c>
      <c r="AZ7" s="175">
        <f t="shared" si="18"/>
        <v>43344</v>
      </c>
      <c r="BA7" s="175">
        <f t="shared" si="18"/>
        <v>43374</v>
      </c>
      <c r="BB7" s="175">
        <f t="shared" si="18"/>
        <v>43405</v>
      </c>
      <c r="BC7" s="175">
        <f t="shared" si="18"/>
        <v>43435</v>
      </c>
      <c r="BD7" s="176">
        <f t="shared" si="18"/>
        <v>43466</v>
      </c>
      <c r="BE7" s="176">
        <f t="shared" si="18"/>
        <v>43497</v>
      </c>
      <c r="BF7" s="176">
        <f t="shared" si="18"/>
        <v>43525</v>
      </c>
      <c r="BG7" s="176">
        <f t="shared" si="18"/>
        <v>43556</v>
      </c>
      <c r="BH7" s="176">
        <f t="shared" si="18"/>
        <v>43586</v>
      </c>
      <c r="BI7" s="176">
        <f t="shared" si="18"/>
        <v>43617</v>
      </c>
      <c r="BJ7" s="176">
        <f t="shared" si="18"/>
        <v>43647</v>
      </c>
      <c r="BK7" s="176">
        <f t="shared" si="18"/>
        <v>43678</v>
      </c>
      <c r="BL7" s="176">
        <f t="shared" si="18"/>
        <v>43709</v>
      </c>
      <c r="BM7" s="176">
        <f t="shared" si="18"/>
        <v>43739</v>
      </c>
      <c r="BN7" s="176">
        <f t="shared" si="18"/>
        <v>43770</v>
      </c>
      <c r="BO7" s="176">
        <f t="shared" si="18"/>
        <v>43800</v>
      </c>
      <c r="BP7" s="176">
        <f t="shared" si="18"/>
        <v>43831</v>
      </c>
      <c r="BQ7" s="176">
        <f t="shared" si="18"/>
        <v>43862</v>
      </c>
      <c r="BR7" s="176">
        <f t="shared" si="18"/>
        <v>43891</v>
      </c>
      <c r="BS7" s="176">
        <f t="shared" si="18"/>
        <v>43922</v>
      </c>
      <c r="BT7" s="176">
        <f t="shared" si="18"/>
        <v>43952</v>
      </c>
      <c r="BU7" s="176">
        <f t="shared" si="18"/>
        <v>43983</v>
      </c>
      <c r="BV7" s="176">
        <f t="shared" si="18"/>
        <v>44013</v>
      </c>
      <c r="BW7" s="176">
        <f t="shared" si="18"/>
        <v>44044</v>
      </c>
      <c r="BX7" s="176">
        <f t="shared" si="18"/>
        <v>44075</v>
      </c>
      <c r="BY7" s="176">
        <f t="shared" si="18"/>
        <v>44105</v>
      </c>
      <c r="BZ7" s="176">
        <f t="shared" si="18"/>
        <v>44136</v>
      </c>
      <c r="CA7" s="176">
        <f t="shared" si="18"/>
        <v>44166</v>
      </c>
      <c r="CB7" s="176">
        <f t="shared" si="18"/>
        <v>44197</v>
      </c>
      <c r="CC7" s="176">
        <f t="shared" si="18"/>
        <v>44228</v>
      </c>
      <c r="CD7" s="176">
        <f t="shared" si="18"/>
        <v>44256</v>
      </c>
      <c r="CE7" s="176">
        <f t="shared" si="18"/>
        <v>44287</v>
      </c>
      <c r="CF7" s="176">
        <f t="shared" si="18"/>
        <v>44317</v>
      </c>
      <c r="CG7" s="176">
        <f t="shared" si="18"/>
        <v>44348</v>
      </c>
      <c r="CH7" s="176">
        <f t="shared" si="18"/>
        <v>44378</v>
      </c>
      <c r="CI7" s="176">
        <f t="shared" si="18"/>
        <v>44409</v>
      </c>
      <c r="CJ7" s="176">
        <f t="shared" si="18"/>
        <v>44440</v>
      </c>
      <c r="CK7" s="176">
        <f t="shared" si="18"/>
        <v>44470</v>
      </c>
      <c r="CL7" s="176">
        <f t="shared" si="18"/>
        <v>44501</v>
      </c>
      <c r="CM7" s="176">
        <f t="shared" si="18"/>
        <v>44531</v>
      </c>
      <c r="CN7" s="176">
        <f t="shared" si="18"/>
        <v>44562</v>
      </c>
      <c r="CO7" s="176">
        <f t="shared" si="18"/>
        <v>44593</v>
      </c>
      <c r="CP7" s="176">
        <f t="shared" si="18"/>
        <v>44621</v>
      </c>
      <c r="CQ7" s="176">
        <f t="shared" si="18"/>
        <v>44652</v>
      </c>
      <c r="CR7" s="176">
        <f t="shared" si="18"/>
        <v>44682</v>
      </c>
      <c r="CS7" s="176">
        <f t="shared" si="18"/>
        <v>44713</v>
      </c>
      <c r="CT7" s="176">
        <f t="shared" si="18"/>
        <v>44743</v>
      </c>
      <c r="CU7" s="176">
        <f t="shared" si="18"/>
        <v>44774</v>
      </c>
      <c r="CV7" s="176">
        <f t="shared" si="18"/>
        <v>44805</v>
      </c>
      <c r="CW7" s="176">
        <f t="shared" si="18"/>
        <v>44835</v>
      </c>
      <c r="CX7" s="176">
        <f t="shared" si="18"/>
        <v>44866</v>
      </c>
      <c r="CY7" s="176">
        <f t="shared" si="18"/>
        <v>44896</v>
      </c>
      <c r="CZ7" s="176">
        <f t="shared" si="18"/>
        <v>44927</v>
      </c>
      <c r="DA7" s="176">
        <f t="shared" si="18"/>
        <v>44958</v>
      </c>
      <c r="DB7" s="176">
        <f t="shared" si="18"/>
        <v>44986</v>
      </c>
      <c r="DC7" s="176">
        <f t="shared" si="18"/>
        <v>45017</v>
      </c>
      <c r="DD7" s="176">
        <f t="shared" si="18"/>
        <v>45047</v>
      </c>
      <c r="DE7" s="176">
        <f t="shared" ref="DE7:EP7" si="19">EDATE(DD7,1)</f>
        <v>45078</v>
      </c>
      <c r="DF7" s="176">
        <f t="shared" si="19"/>
        <v>45108</v>
      </c>
      <c r="DG7" s="176">
        <f t="shared" si="19"/>
        <v>45139</v>
      </c>
      <c r="DH7" s="176">
        <f t="shared" si="19"/>
        <v>45170</v>
      </c>
      <c r="DI7" s="176">
        <f t="shared" si="19"/>
        <v>45200</v>
      </c>
      <c r="DJ7" s="176">
        <f t="shared" si="19"/>
        <v>45231</v>
      </c>
      <c r="DK7" s="176">
        <f t="shared" si="19"/>
        <v>45261</v>
      </c>
      <c r="DL7" s="176">
        <f t="shared" si="19"/>
        <v>45292</v>
      </c>
      <c r="DM7" s="176">
        <f t="shared" si="19"/>
        <v>45323</v>
      </c>
      <c r="DN7" s="176">
        <f t="shared" si="19"/>
        <v>45352</v>
      </c>
      <c r="DO7" s="176">
        <f t="shared" si="19"/>
        <v>45383</v>
      </c>
      <c r="DP7" s="176">
        <f t="shared" si="19"/>
        <v>45413</v>
      </c>
      <c r="DQ7" s="176">
        <f t="shared" si="19"/>
        <v>45444</v>
      </c>
      <c r="DR7" s="176">
        <f t="shared" si="19"/>
        <v>45474</v>
      </c>
      <c r="DS7" s="176">
        <f t="shared" si="19"/>
        <v>45505</v>
      </c>
      <c r="DT7" s="176">
        <f t="shared" si="19"/>
        <v>45536</v>
      </c>
      <c r="DU7" s="176">
        <f t="shared" si="19"/>
        <v>45566</v>
      </c>
      <c r="DV7" s="176">
        <f t="shared" si="19"/>
        <v>45597</v>
      </c>
      <c r="DW7" s="176">
        <f t="shared" si="19"/>
        <v>45627</v>
      </c>
      <c r="DX7" s="176">
        <f t="shared" si="19"/>
        <v>45658</v>
      </c>
      <c r="DY7" s="176">
        <f t="shared" si="19"/>
        <v>45689</v>
      </c>
      <c r="DZ7" s="176">
        <f t="shared" si="19"/>
        <v>45717</v>
      </c>
      <c r="EA7" s="176">
        <f t="shared" si="19"/>
        <v>45748</v>
      </c>
      <c r="EB7" s="176">
        <f t="shared" si="19"/>
        <v>45778</v>
      </c>
      <c r="EC7" s="176">
        <f t="shared" si="19"/>
        <v>45809</v>
      </c>
      <c r="ED7" s="176">
        <f t="shared" si="19"/>
        <v>45839</v>
      </c>
      <c r="EE7" s="176">
        <f t="shared" si="19"/>
        <v>45870</v>
      </c>
      <c r="EF7" s="176">
        <f t="shared" si="19"/>
        <v>45901</v>
      </c>
      <c r="EG7" s="176">
        <f t="shared" si="19"/>
        <v>45931</v>
      </c>
      <c r="EH7" s="176">
        <f t="shared" si="19"/>
        <v>45962</v>
      </c>
      <c r="EI7" s="176">
        <f t="shared" si="19"/>
        <v>45992</v>
      </c>
      <c r="EJ7" s="176">
        <f t="shared" si="19"/>
        <v>46023</v>
      </c>
      <c r="EK7" s="176">
        <f t="shared" si="19"/>
        <v>46054</v>
      </c>
      <c r="EL7" s="176">
        <f t="shared" si="19"/>
        <v>46082</v>
      </c>
      <c r="EM7" s="176">
        <f t="shared" si="19"/>
        <v>46113</v>
      </c>
      <c r="EN7" s="176">
        <f t="shared" si="19"/>
        <v>46143</v>
      </c>
      <c r="EO7" s="176">
        <f t="shared" si="19"/>
        <v>46174</v>
      </c>
      <c r="EP7" s="176">
        <f t="shared" si="19"/>
        <v>46204</v>
      </c>
      <c r="EQ7" s="174"/>
      <c r="ER7" s="177">
        <v>2026</v>
      </c>
      <c r="ES7" s="174"/>
      <c r="ET7" s="177" t="str">
        <f>"Jan/"&amp;PROPER(TEXT(MAX(G7:EQ7),"mmm"))&amp;"-25"</f>
        <v>Jan/Jul-25</v>
      </c>
      <c r="EU7" s="177"/>
      <c r="EY7" s="177" t="s">
        <v>170</v>
      </c>
      <c r="EZ7" s="177" t="s">
        <v>171</v>
      </c>
      <c r="FA7" s="177" t="s">
        <v>172</v>
      </c>
      <c r="FB7" s="177" t="s">
        <v>173</v>
      </c>
      <c r="FC7" s="177" t="s">
        <v>174</v>
      </c>
      <c r="FD7" s="177" t="s">
        <v>179</v>
      </c>
      <c r="FE7" s="177" t="s">
        <v>187</v>
      </c>
      <c r="FF7" s="177" t="s">
        <v>188</v>
      </c>
      <c r="FG7" s="177" t="s">
        <v>193</v>
      </c>
      <c r="FH7" s="177" t="s">
        <v>197</v>
      </c>
      <c r="FI7" s="177" t="s">
        <v>202</v>
      </c>
      <c r="FJ7" s="177" t="s">
        <v>206</v>
      </c>
      <c r="FK7" s="177" t="s">
        <v>224</v>
      </c>
      <c r="FL7" s="177" t="s">
        <v>226</v>
      </c>
      <c r="FN7" s="177">
        <v>2019</v>
      </c>
      <c r="FO7" s="177">
        <v>2020</v>
      </c>
      <c r="FP7" s="177">
        <v>2021</v>
      </c>
      <c r="FQ7" s="177">
        <v>2022</v>
      </c>
      <c r="FR7" s="177">
        <v>2023</v>
      </c>
      <c r="FS7" s="177">
        <v>2024</v>
      </c>
      <c r="FT7" s="177">
        <v>2025</v>
      </c>
      <c r="FU7" s="177">
        <v>2026</v>
      </c>
      <c r="FV7" s="132"/>
      <c r="FW7" s="132"/>
      <c r="FX7" s="132"/>
    </row>
    <row r="8" spans="1:180" s="132" customFormat="1" ht="18.75" customHeight="1">
      <c r="A8" s="131"/>
      <c r="B8" s="178" t="s">
        <v>158</v>
      </c>
      <c r="C8" s="179"/>
      <c r="D8" s="179"/>
      <c r="E8" s="179"/>
      <c r="F8" s="131"/>
      <c r="G8" s="131"/>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29">
        <f>SUMPRODUCT(BD16:BD34,'Indicadores Operacionais'!BE12:BE30)</f>
        <v>8842012.497936761</v>
      </c>
      <c r="BE8" s="129">
        <f>SUMPRODUCT(BE16:BE34,'Indicadores Operacionais'!BF12:BF30)</f>
        <v>6846594.6132493988</v>
      </c>
      <c r="BF8" s="129">
        <f>SUMPRODUCT(BF16:BF34,'Indicadores Operacionais'!BG12:BG30)</f>
        <v>6373707.1349976184</v>
      </c>
      <c r="BG8" s="129">
        <f>SUMPRODUCT(BG16:BG34,'Indicadores Operacionais'!BH12:BH30)</f>
        <v>6511287.9138147887</v>
      </c>
      <c r="BH8" s="129">
        <f>SUMPRODUCT(BH16:BH34,'Indicadores Operacionais'!BI12:BI30)</f>
        <v>7214349.1200430803</v>
      </c>
      <c r="BI8" s="129">
        <f>SUMPRODUCT(BI16:BI34,'Indicadores Operacionais'!BJ12:BJ30)</f>
        <v>6601545.7290168246</v>
      </c>
      <c r="BJ8" s="129">
        <f>SUMPRODUCT(BJ16:BJ34,'Indicadores Operacionais'!BK12:BK30)</f>
        <v>7719616.3911325447</v>
      </c>
      <c r="BK8" s="129">
        <f>SUMPRODUCT(BK16:BK34,'Indicadores Operacionais'!BL12:BL30)</f>
        <v>7723342.2774035158</v>
      </c>
      <c r="BL8" s="129">
        <f>SUMPRODUCT(BL16:BL34,'Indicadores Operacionais'!BM12:BM30)</f>
        <v>6972484.7924909461</v>
      </c>
      <c r="BM8" s="129">
        <f>SUMPRODUCT(BM16:BM34,'Indicadores Operacionais'!BN12:BN30)</f>
        <v>7745744.3020628002</v>
      </c>
      <c r="BN8" s="129">
        <f>SUMPRODUCT(BN16:BN34,'Indicadores Operacionais'!BO12:BO30)</f>
        <v>8777302.2021633741</v>
      </c>
      <c r="BO8" s="129">
        <f>SUMPRODUCT(BO16:BO34,'Indicadores Operacionais'!BP12:BP30)</f>
        <v>13454386.615755092</v>
      </c>
      <c r="BP8" s="129">
        <f>SUMPRODUCT(BP16:BP34,'Indicadores Operacionais'!BQ12:BQ30)</f>
        <v>13115838.507631088</v>
      </c>
      <c r="BQ8" s="129">
        <f>SUMPRODUCT(BQ16:BQ34,'Indicadores Operacionais'!BR12:BR30)</f>
        <v>9626308.4857178647</v>
      </c>
      <c r="BR8" s="129">
        <f>SUMPRODUCT(BR16:BR34,'Indicadores Operacionais'!BS12:BS30)</f>
        <v>8945326.9935474545</v>
      </c>
      <c r="BS8" s="129">
        <f>SUMPRODUCT(BS16:BS34,'Indicadores Operacionais'!BT12:BT30)</f>
        <v>-825593.62315216544</v>
      </c>
      <c r="BT8" s="129">
        <f>SUMPRODUCT(BT16:BT34,'Indicadores Operacionais'!BU12:BU30)</f>
        <v>356264.1020177126</v>
      </c>
      <c r="BU8" s="129">
        <f>SUMPRODUCT(BU16:BU34,'Indicadores Operacionais'!BV12:BV30)</f>
        <v>-439377.49806212517</v>
      </c>
      <c r="BV8" s="129">
        <f>SUMPRODUCT(BV16:BV34,'Indicadores Operacionais'!BW12:BW30)</f>
        <v>1864364.8111374991</v>
      </c>
      <c r="BW8" s="129">
        <f>SUMPRODUCT(BW16:BW34,'Indicadores Operacionais'!BX12:BX30)</f>
        <v>2095119.1690341281</v>
      </c>
      <c r="BX8" s="129">
        <f>SUMPRODUCT(BX16:BX34,'Indicadores Operacionais'!BY12:BY30)</f>
        <v>3355353.603793649</v>
      </c>
      <c r="BY8" s="129">
        <f>SUMPRODUCT(BY16:BY34,'Indicadores Operacionais'!BZ12:BZ30)</f>
        <v>4409854.8172689201</v>
      </c>
      <c r="BZ8" s="129">
        <f>SUMPRODUCT(BZ16:BZ34,'Indicadores Operacionais'!CA12:CA30)</f>
        <v>3619846.0564545118</v>
      </c>
      <c r="CA8" s="129">
        <f>SUMPRODUCT(CA16:CA34,'Indicadores Operacionais'!CB12:CB30)</f>
        <v>6824525.7369407592</v>
      </c>
      <c r="CB8" s="129">
        <f>SUMPRODUCT(CB16:CB34,'Indicadores Operacionais'!CC12:CC30)</f>
        <v>7930365.1233164314</v>
      </c>
      <c r="CC8" s="129">
        <f>SUMPRODUCT(CC16:CC34,'Indicadores Operacionais'!CD12:CD30)</f>
        <v>6334854.0582852382</v>
      </c>
      <c r="CD8" s="129">
        <f>SUMPRODUCT(CD16:CD34,'Indicadores Operacionais'!CE12:CE30)</f>
        <v>4410261.927412454</v>
      </c>
      <c r="CE8" s="129">
        <f>SUMPRODUCT(CE16:CE34,'Indicadores Operacionais'!CF12:CF30)</f>
        <v>239306.51649781139</v>
      </c>
      <c r="CF8" s="129">
        <f>SUMPRODUCT(CF16:CF34,'Indicadores Operacionais'!CG12:CG30)</f>
        <v>2282965.3686644295</v>
      </c>
      <c r="CG8" s="129">
        <f>SUMPRODUCT(CG16:CG34,'Indicadores Operacionais'!CH12:CH30)</f>
        <v>5764858.6974572288</v>
      </c>
      <c r="CH8" s="129">
        <f>SUMPRODUCT(CH16:CH34,'Indicadores Operacionais'!CI12:CI30)</f>
        <v>6230267.2136925673</v>
      </c>
      <c r="CI8" s="129">
        <f>SUMPRODUCT(CI16:CI34,'Indicadores Operacionais'!CJ12:CJ30)</f>
        <v>8160692.6943271831</v>
      </c>
      <c r="CJ8" s="129">
        <f>SUMPRODUCT(CJ16:CJ34,'Indicadores Operacionais'!CK12:CK30)</f>
        <v>7671113.4942012988</v>
      </c>
      <c r="CK8" s="129">
        <f>SUMPRODUCT(CK16:CK34,'Indicadores Operacionais'!CL12:CL30)</f>
        <v>9112051.5037285294</v>
      </c>
      <c r="CL8" s="129">
        <f>SUMPRODUCT(CL16:CL34,'Indicadores Operacionais'!CM12:CM30)</f>
        <v>9930155.021383334</v>
      </c>
      <c r="CM8" s="129">
        <f>SUMPRODUCT(CM16:CM34,'Indicadores Operacionais'!CN12:CN30)</f>
        <v>11789779.245928271</v>
      </c>
      <c r="CN8" s="129">
        <f>SUMPRODUCT(CN16:CN34,'Indicadores Operacionais'!CO12:CO30)</f>
        <v>13463700.008884631</v>
      </c>
      <c r="CO8" s="129">
        <f>SUMPRODUCT(CO16:CO34,'Indicadores Operacionais'!CP12:CP30)</f>
        <v>9296426.3943330161</v>
      </c>
      <c r="CP8" s="129">
        <f>SUMPRODUCT(CP16:CP34,'Indicadores Operacionais'!CQ12:CQ30)</f>
        <v>10409148.399482023</v>
      </c>
      <c r="CQ8" s="129">
        <f>SUMPRODUCT(CQ16:CQ34,'Indicadores Operacionais'!CR12:CR30)</f>
        <v>10508049.100008912</v>
      </c>
      <c r="CR8" s="129">
        <f>SUMPRODUCT(CR16:CR34,'Indicadores Operacionais'!CS12:CS30)</f>
        <v>10947186.096677454</v>
      </c>
      <c r="CS8" s="129">
        <f>SUMPRODUCT(CS16:CS34,'Indicadores Operacionais'!CT12:CT30)</f>
        <v>11165883.195492651</v>
      </c>
      <c r="CT8" s="129">
        <f>SUMPRODUCT(CT16:CT34,'Indicadores Operacionais'!CU12:CU30)</f>
        <v>10983034.661492029</v>
      </c>
      <c r="CU8" s="129">
        <f>SUMPRODUCT(CU16:CU34,'Indicadores Operacionais'!CV12:CV30)</f>
        <v>11091845.211504748</v>
      </c>
      <c r="CV8" s="129">
        <f>SUMPRODUCT(CV16:CV34,'Indicadores Operacionais'!CW12:CW30)</f>
        <v>11376743.25674922</v>
      </c>
      <c r="CW8" s="129">
        <f>SUMPRODUCT(CW16:CW34,'Indicadores Operacionais'!CX12:CX30)</f>
        <v>11090745.297023857</v>
      </c>
      <c r="CX8" s="129">
        <f>SUMPRODUCT(CX16:CX34,'Indicadores Operacionais'!CY12:CY30)</f>
        <v>12145280.682682497</v>
      </c>
      <c r="CY8" s="129">
        <f>SUMPRODUCT(CY16:CY34,'Indicadores Operacionais'!CZ12:CZ30)</f>
        <v>14497027.740242021</v>
      </c>
      <c r="CZ8" s="129">
        <f>SUMPRODUCT(CZ16:CZ34,'Indicadores Operacionais'!DA12:DA30)</f>
        <v>18366190.249184791</v>
      </c>
      <c r="DA8" s="129">
        <f>SUMPRODUCT(DA16:DA34,'Indicadores Operacionais'!DB12:DB30)</f>
        <v>12294300.800100692</v>
      </c>
      <c r="DB8" s="129">
        <f>SUMPRODUCT(DB16:DB34,'Indicadores Operacionais'!DC12:DC30)</f>
        <v>12581408.295901235</v>
      </c>
      <c r="DC8" s="129">
        <f>SUMPRODUCT(DC16:DC34,'Indicadores Operacionais'!DD12:DD30)</f>
        <v>11711269.361413937</v>
      </c>
      <c r="DD8" s="129">
        <f>SUMPRODUCT(DD16:DD34,'Indicadores Operacionais'!DE12:DE30)</f>
        <v>13004673.692521352</v>
      </c>
      <c r="DE8" s="129">
        <f>SUMPRODUCT(DE16:DE34,'Indicadores Operacionais'!DF12:DF30)</f>
        <v>13330228.384121398</v>
      </c>
      <c r="DF8" s="129">
        <f>SUMPRODUCT(DF16:DF34,'Indicadores Operacionais'!DG12:DG30)</f>
        <v>13664922.300614079</v>
      </c>
      <c r="DG8" s="129">
        <f>SUMPRODUCT(DG16:DG34,'Indicadores Operacionais'!DH12:DH30)</f>
        <v>14367273.641548878</v>
      </c>
      <c r="DH8" s="129">
        <f>SUMPRODUCT(DH16:DH34,'Indicadores Operacionais'!DI12:DI30)</f>
        <v>13693466.640145803</v>
      </c>
      <c r="DI8" s="129">
        <f>SUMPRODUCT(DI16:DI34,'Indicadores Operacionais'!DJ12:DJ30)</f>
        <v>13938070.705779459</v>
      </c>
      <c r="DJ8" s="129">
        <f>SUMPRODUCT(DJ16:DJ34,'Indicadores Operacionais'!DK12:DK30)</f>
        <v>16064421.287559941</v>
      </c>
      <c r="DK8" s="129">
        <f>SUMPRODUCT(DK16:DK34,'Indicadores Operacionais'!DL12:DL30)</f>
        <v>19776579.252345592</v>
      </c>
      <c r="DL8" s="129">
        <f>SUMPRODUCT(DL16:DL34,'Indicadores Operacionais'!DM12:DM30)</f>
        <v>24611627.115894157</v>
      </c>
      <c r="DM8" s="129">
        <f>SUMPRODUCT(DM16:DM34,'Indicadores Operacionais'!DN12:DN30)</f>
        <v>15659879.720515234</v>
      </c>
      <c r="DN8" s="129">
        <f>SUMPRODUCT(DN16:DN34,'Indicadores Operacionais'!DO12:DO30)</f>
        <v>16731989.302980343</v>
      </c>
      <c r="DO8" s="129">
        <f>SUMPRODUCT(DO16:DO34,'Indicadores Operacionais'!DP12:DP30)</f>
        <v>17415978.194379549</v>
      </c>
      <c r="DP8" s="129">
        <f>SUMPRODUCT(DP16:DP34,'Indicadores Operacionais'!DQ12:DQ30)</f>
        <v>17131697.137352314</v>
      </c>
      <c r="DQ8" s="129">
        <f>SUMPRODUCT(DQ16:DQ34,'Indicadores Operacionais'!DR12:DR30)</f>
        <v>17572922.023712136</v>
      </c>
      <c r="DR8" s="129">
        <f>SUMPRODUCT(DR16:DR34,'Indicadores Operacionais'!DS12:DS30)</f>
        <v>18364875.364478391</v>
      </c>
      <c r="DS8" s="129">
        <f>SUMPRODUCT(DS16:DS34,'Indicadores Operacionais'!DT12:DT30)</f>
        <v>18419789.215787809</v>
      </c>
      <c r="DT8" s="129">
        <f>SUMPRODUCT(DT16:DT34,'Indicadores Operacionais'!DU12:DU30)</f>
        <v>17739229.832560062</v>
      </c>
      <c r="DU8" s="129">
        <f>SUMPRODUCT(DU16:DU34,'Indicadores Operacionais'!DV12:DV30)</f>
        <v>17750419.476499204</v>
      </c>
      <c r="DV8" s="129">
        <f>SUMPRODUCT(DV16:DV34,'Indicadores Operacionais'!DW12:DW30)</f>
        <v>18300010.342541743</v>
      </c>
      <c r="DW8" s="129">
        <f>SUMPRODUCT(DW16:DW34,'Indicadores Operacionais'!DX12:DX30)</f>
        <v>23084869.85827367</v>
      </c>
      <c r="DX8" s="129">
        <f>SUMPRODUCT(DX16:DX35,'Indicadores Operacionais'!DY12:DY31)</f>
        <v>29444857.018836547</v>
      </c>
      <c r="DY8" s="129">
        <f>SUMPRODUCT(DY16:DY35,'Indicadores Operacionais'!DZ12:DZ31)</f>
        <v>17902579.092697155</v>
      </c>
      <c r="DZ8" s="129">
        <f>SUMPRODUCT(DZ16:DZ35,'Indicadores Operacionais'!EA12:EA31)</f>
        <v>17764833.531719312</v>
      </c>
      <c r="EA8" s="129">
        <f>SUMPRODUCT(EA16:EA35,'Indicadores Operacionais'!EB12:EB31)</f>
        <v>16996210.910910241</v>
      </c>
      <c r="EB8" s="129">
        <f>SUMPRODUCT(EB16:EB35,'Indicadores Operacionais'!EC12:EC31)</f>
        <v>19823643.2573702</v>
      </c>
      <c r="EC8" s="129">
        <f>SUMPRODUCT(EC16:EC35,'Indicadores Operacionais'!ED12:ED31)</f>
        <v>19914026.244675361</v>
      </c>
      <c r="ED8" s="129">
        <f>SUMPRODUCT(ED16:ED35,'Indicadores Operacionais'!EE12:EE31)</f>
        <v>20359291.95500648</v>
      </c>
      <c r="EE8" s="129">
        <f>SUMPRODUCT(EE16:EE35,'Indicadores Operacionais'!EF12:EF31)</f>
        <v>19334400.932511561</v>
      </c>
      <c r="EF8" s="129">
        <f>SUMPRODUCT(EF16:EF35,'Indicadores Operacionais'!EG12:EG31)</f>
        <v>21102185.089602772</v>
      </c>
      <c r="EG8" s="129">
        <f>SUMPRODUCT(EG16:EG35,'Indicadores Operacionais'!EH12:EH31)</f>
        <v>20496764.399533376</v>
      </c>
      <c r="EH8" s="129">
        <f>SUMPRODUCT(EH16:EH35,'Indicadores Operacionais'!EI12:EI31)</f>
        <v>20444354.53389113</v>
      </c>
      <c r="EI8" s="129">
        <f>SUMPRODUCT(EI16:EI35,'Indicadores Operacionais'!EJ12:EJ31)</f>
        <v>25656318.895902343</v>
      </c>
      <c r="EJ8" s="129">
        <f>SUMPRODUCT(EJ16:EJ35,'Indicadores Operacionais'!EK12:EK31)</f>
        <v>32805716.82841979</v>
      </c>
      <c r="EK8" s="129">
        <f>SUMPRODUCT(EK16:EK35,'Indicadores Operacionais'!EL12:EL31)</f>
        <v>21979934.587556612</v>
      </c>
      <c r="EL8" s="129">
        <f>SUMPRODUCT(EL16:EL35,'Indicadores Operacionais'!EM12:EM31)</f>
        <v>23222082.387080085</v>
      </c>
      <c r="EM8" s="129">
        <f>SUMPRODUCT(EM16:EM35,'Indicadores Operacionais'!EN12:EN31)</f>
        <v>23066718.541857745</v>
      </c>
      <c r="EN8" s="129">
        <f>SUMPRODUCT(EN16:EN35,'Indicadores Operacionais'!EO12:EO31)</f>
        <v>23504838.280378871</v>
      </c>
      <c r="EO8" s="129">
        <f>SUMPRODUCT(EO16:EO35,'Indicadores Operacionais'!EP12:EP31)</f>
        <v>25638419.487734232</v>
      </c>
      <c r="EP8" s="129">
        <f>SUMPRODUCT(EP16:EP35,'Indicadores Operacionais'!EQ12:EQ31)</f>
        <v>23305764.32874921</v>
      </c>
      <c r="EQ8" s="131"/>
      <c r="ER8" s="129">
        <f>SUMIFS($G8:$EQ8,$G$13:$EQ$13,$ER$7)</f>
        <v>173523474.44177654</v>
      </c>
      <c r="ES8" s="131"/>
      <c r="ET8" s="129">
        <f ca="1">SUM(OFFSET($B8,0,COLUMN($DX$7)-2,1,MONTH(MAX($G$7:$EQ$7))))</f>
        <v>142205442.0112153</v>
      </c>
      <c r="EU8" s="129"/>
      <c r="EY8" s="129">
        <f t="shared" ref="EY8:FL8" si="20">SUMIF($H$6:$EQ$6,EY$12,$H8:$EQ8)</f>
        <v>43241899.345186718</v>
      </c>
      <c r="EZ8" s="129">
        <f t="shared" si="20"/>
        <v>38046171.438056685</v>
      </c>
      <c r="FA8" s="129">
        <f t="shared" si="20"/>
        <v>41725662.582308762</v>
      </c>
      <c r="FB8" s="129">
        <f t="shared" si="20"/>
        <v>49779071.245684996</v>
      </c>
      <c r="FC8" s="129">
        <f t="shared" si="20"/>
        <v>57003496.139389731</v>
      </c>
      <c r="FD8" s="129">
        <f t="shared" si="20"/>
        <v>52120597.355443999</v>
      </c>
      <c r="FE8" s="129">
        <f t="shared" si="20"/>
        <v>54523894.412826262</v>
      </c>
      <c r="FF8" s="129">
        <f t="shared" si="20"/>
        <v>59135299.677314617</v>
      </c>
      <c r="FG8" s="129">
        <f t="shared" si="20"/>
        <v>65112269.643253013</v>
      </c>
      <c r="FH8" s="129">
        <f t="shared" si="20"/>
        <v>56733880.412955798</v>
      </c>
      <c r="FI8" s="129">
        <f t="shared" si="20"/>
        <v>60795877.977120817</v>
      </c>
      <c r="FJ8" s="129">
        <f t="shared" si="20"/>
        <v>66597437.829326846</v>
      </c>
      <c r="FK8" s="129">
        <f t="shared" si="20"/>
        <v>78007733.803056493</v>
      </c>
      <c r="FL8" s="129">
        <f t="shared" si="20"/>
        <v>72209976.309970841</v>
      </c>
      <c r="FN8" s="129">
        <f t="shared" ref="FN8:FU8" si="21">SUMIF($H$5:$EQ$5,FN$12,$H8:$EQ8)</f>
        <v>94782373.590066746</v>
      </c>
      <c r="FO8" s="129">
        <f t="shared" si="21"/>
        <v>52947831.162329294</v>
      </c>
      <c r="FP8" s="129">
        <f t="shared" si="21"/>
        <v>79856670.864894792</v>
      </c>
      <c r="FQ8" s="129">
        <f t="shared" si="21"/>
        <v>136975070.04457307</v>
      </c>
      <c r="FR8" s="129">
        <f t="shared" si="21"/>
        <v>172792804.61123714</v>
      </c>
      <c r="FS8" s="129">
        <f t="shared" si="21"/>
        <v>222783287.58497465</v>
      </c>
      <c r="FT8" s="129">
        <f t="shared" si="21"/>
        <v>249239465.86265647</v>
      </c>
      <c r="FU8" s="129">
        <f t="shared" si="21"/>
        <v>173523474.44177654</v>
      </c>
    </row>
    <row r="9" spans="1:180" s="5" customFormat="1" ht="6" customHeight="1">
      <c r="A9" s="6"/>
      <c r="B9" s="181"/>
      <c r="C9" s="182"/>
      <c r="D9" s="182"/>
      <c r="E9" s="182"/>
      <c r="F9" s="6"/>
      <c r="G9" s="6"/>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130"/>
      <c r="EQ9" s="6"/>
      <c r="ER9" s="130"/>
      <c r="ES9" s="6"/>
      <c r="ET9" s="130"/>
      <c r="EU9" s="130"/>
      <c r="EY9" s="130"/>
      <c r="EZ9" s="130"/>
      <c r="FA9" s="130"/>
      <c r="FB9" s="130"/>
      <c r="FC9" s="130"/>
      <c r="FD9" s="130"/>
      <c r="FE9" s="130"/>
      <c r="FF9" s="130"/>
      <c r="FG9" s="130"/>
      <c r="FH9" s="130"/>
      <c r="FI9" s="130"/>
      <c r="FJ9" s="130"/>
      <c r="FK9" s="130"/>
      <c r="FL9" s="130"/>
      <c r="FN9" s="130"/>
      <c r="FO9" s="130"/>
      <c r="FP9" s="130"/>
      <c r="FQ9" s="130"/>
      <c r="FR9" s="130"/>
      <c r="FS9" s="130"/>
      <c r="FT9" s="130"/>
      <c r="FU9" s="130"/>
    </row>
    <row r="10" spans="1:180" s="195" customFormat="1" ht="18.75" customHeight="1">
      <c r="A10" s="190"/>
      <c r="B10" s="191" t="s">
        <v>159</v>
      </c>
      <c r="C10" s="192"/>
      <c r="D10" s="192"/>
      <c r="E10" s="192"/>
      <c r="F10" s="190"/>
      <c r="G10" s="190"/>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4">
        <f>BD8/'Indicadores Operacionais'!BE195</f>
        <v>84.40906552061746</v>
      </c>
      <c r="BE10" s="194">
        <f>BE8/'Indicadores Operacionais'!BF195</f>
        <v>64.481246147581018</v>
      </c>
      <c r="BF10" s="194">
        <f>BF8/'Indicadores Operacionais'!BG195</f>
        <v>60.026767339556734</v>
      </c>
      <c r="BG10" s="194">
        <f>BG8/'Indicadores Operacionais'!BH195</f>
        <v>61.321115139110958</v>
      </c>
      <c r="BH10" s="194">
        <f>BH8/'Indicadores Operacionais'!BI195</f>
        <v>65.441120120068163</v>
      </c>
      <c r="BI10" s="194">
        <f>BI8/'Indicadores Operacionais'!BJ195</f>
        <v>59.873067137260612</v>
      </c>
      <c r="BJ10" s="194">
        <f>BJ8/'Indicadores Operacionais'!BK195</f>
        <v>66.944843482844078</v>
      </c>
      <c r="BK10" s="194">
        <f>BK8/'Indicadores Operacionais'!BL195</f>
        <v>65.804033307373913</v>
      </c>
      <c r="BL10" s="194">
        <f>BL8/'Indicadores Operacionais'!BM195</f>
        <v>59.452267327886481</v>
      </c>
      <c r="BM10" s="194">
        <f>BM8/'Indicadores Operacionais'!BN195</f>
        <v>64.084517030095796</v>
      </c>
      <c r="BN10" s="194">
        <f>BN8/'Indicadores Operacionais'!BO195</f>
        <v>59.896867384756035</v>
      </c>
      <c r="BO10" s="194">
        <f>BO8/'Indicadores Operacionais'!BP195</f>
        <v>91.879829309970191</v>
      </c>
      <c r="BP10" s="194">
        <f>BP8/'Indicadores Operacionais'!BQ195</f>
        <v>87.058921944146419</v>
      </c>
      <c r="BQ10" s="194">
        <f>BQ8/'Indicadores Operacionais'!BR195</f>
        <v>64.639801703416992</v>
      </c>
      <c r="BR10" s="194">
        <f>BR8/'Indicadores Operacionais'!BS195</f>
        <v>60.027341553803268</v>
      </c>
      <c r="BS10" s="194">
        <f>BS8/'Indicadores Operacionais'!BT195</f>
        <v>-5.5398919279265844</v>
      </c>
      <c r="BT10" s="194">
        <f>BT8/'Indicadores Operacionais'!BU195</f>
        <v>2.381980761078561</v>
      </c>
      <c r="BU10" s="194">
        <f>BU8/'Indicadores Operacionais'!BV195</f>
        <v>-2.9365890482085084</v>
      </c>
      <c r="BV10" s="194">
        <f>BV8/'Indicadores Operacionais'!BW195</f>
        <v>12.461173215870421</v>
      </c>
      <c r="BW10" s="194">
        <f>BW8/'Indicadores Operacionais'!BX195</f>
        <v>13.998161750277472</v>
      </c>
      <c r="BX10" s="194">
        <f>BX8/'Indicadores Operacionais'!BY195</f>
        <v>22.406011558770061</v>
      </c>
      <c r="BY10" s="194">
        <f>BY8/'Indicadores Operacionais'!BZ195</f>
        <v>29.446572260268304</v>
      </c>
      <c r="BZ10" s="194">
        <f>BZ8/'Indicadores Operacionais'!CA195</f>
        <v>24.172250582393353</v>
      </c>
      <c r="CA10" s="194">
        <f>CA8/'Indicadores Operacionais'!CB195</f>
        <v>45.542709956913853</v>
      </c>
      <c r="CB10" s="194">
        <f>CB8/'Indicadores Operacionais'!CC195</f>
        <v>52.931942895253989</v>
      </c>
      <c r="CC10" s="194">
        <f>CC8/'Indicadores Operacionais'!CD195</f>
        <v>41.814697559411293</v>
      </c>
      <c r="CD10" s="194">
        <f>CD8/'Indicadores Operacionais'!CE195</f>
        <v>29.111312757156217</v>
      </c>
      <c r="CE10" s="194">
        <f>CE8/'Indicadores Operacionais'!CF195</f>
        <v>1.5796174930681284</v>
      </c>
      <c r="CF10" s="194">
        <f>CF8/'Indicadores Operacionais'!CG195</f>
        <v>14.946171086826489</v>
      </c>
      <c r="CG10" s="194">
        <f>CG8/'Indicadores Operacionais'!CH195</f>
        <v>37.600861326063587</v>
      </c>
      <c r="CH10" s="194">
        <f>CH8/'Indicadores Operacionais'!CI195</f>
        <v>40.635675572368676</v>
      </c>
      <c r="CI10" s="194">
        <f>CI8/'Indicadores Operacionais'!CJ195</f>
        <v>53.222655606965077</v>
      </c>
      <c r="CJ10" s="194">
        <f>CJ8/'Indicadores Operacionais'!CK195</f>
        <v>50.028298363106984</v>
      </c>
      <c r="CK10" s="194">
        <f>CK8/'Indicadores Operacionais'!CL195</f>
        <v>59.424973208854389</v>
      </c>
      <c r="CL10" s="194">
        <f>CL8/'Indicadores Operacionais'!CM195</f>
        <v>64.760267031880431</v>
      </c>
      <c r="CM10" s="194">
        <f>CM8/'Indicadores Operacionais'!CN195</f>
        <v>76.883766680251796</v>
      </c>
      <c r="CN10" s="194">
        <f>CN8/'Indicadores Operacionais'!CO195</f>
        <v>87.729322559975628</v>
      </c>
      <c r="CO10" s="194">
        <f>CO8/'Indicadores Operacionais'!CP195</f>
        <v>60.586304682397724</v>
      </c>
      <c r="CP10" s="194">
        <f>CP8/'Indicadores Operacionais'!CQ195</f>
        <v>67.837186921694155</v>
      </c>
      <c r="CQ10" s="194">
        <f>CQ8/'Indicadores Operacionais'!CR195</f>
        <v>68.481730072665371</v>
      </c>
      <c r="CR10" s="194">
        <f>CR8/'Indicadores Operacionais'!CS195</f>
        <v>71.343625203777165</v>
      </c>
      <c r="CS10" s="194">
        <f>CS8/'Indicadores Operacionais'!CT195</f>
        <v>72.743143829435681</v>
      </c>
      <c r="CT10" s="194">
        <f>CT8/'Indicadores Operacionais'!CU195</f>
        <v>71.55222513275109</v>
      </c>
      <c r="CU10" s="194">
        <f>CU8/'Indicadores Operacionais'!CV195</f>
        <v>72.267388125031275</v>
      </c>
      <c r="CV10" s="194">
        <f>CV8/'Indicadores Operacionais'!CW195</f>
        <v>74.136309085437247</v>
      </c>
      <c r="CW10" s="194">
        <f>CW8/'Indicadores Operacionais'!CX195</f>
        <v>72.279407213180917</v>
      </c>
      <c r="CX10" s="194">
        <f>CX8/'Indicadores Operacionais'!CY195</f>
        <v>79.142356073881132</v>
      </c>
      <c r="CY10" s="194">
        <f>CY8/'Indicadores Operacionais'!CZ195</f>
        <v>87.717243162242852</v>
      </c>
      <c r="CZ10" s="194">
        <f>CZ8/'Indicadores Operacionais'!DA195</f>
        <v>107.80405963690113</v>
      </c>
      <c r="DA10" s="194">
        <f>DA8/'Indicadores Operacionais'!DB195</f>
        <v>72.161362094407366</v>
      </c>
      <c r="DB10" s="194">
        <f>DB8/'Indicadores Operacionais'!DC195</f>
        <v>73.814874706102387</v>
      </c>
      <c r="DC10" s="194">
        <f>DC8/'Indicadores Operacionais'!DD195</f>
        <v>68.754568905681921</v>
      </c>
      <c r="DD10" s="194">
        <f>DD8/'Indicadores Operacionais'!DE195</f>
        <v>76.306786147492929</v>
      </c>
      <c r="DE10" s="194">
        <f>DE8/'Indicadores Operacionais'!DF195</f>
        <v>75.382943574513888</v>
      </c>
      <c r="DF10" s="194">
        <f>DF8/'Indicadores Operacionais'!DG195</f>
        <v>77.266947253097797</v>
      </c>
      <c r="DG10" s="194">
        <f>DG8/'Indicadores Operacionais'!DH195</f>
        <v>81.24478693143179</v>
      </c>
      <c r="DH10" s="194">
        <f>DH8/'Indicadores Operacionais'!DI195</f>
        <v>77.431052157200796</v>
      </c>
      <c r="DI10" s="194">
        <f>DI8/'Indicadores Operacionais'!DJ195</f>
        <v>78.76876657613218</v>
      </c>
      <c r="DJ10" s="194">
        <f>DJ8/'Indicadores Operacionais'!DK195</f>
        <v>80.646810180471419</v>
      </c>
      <c r="DK10" s="194">
        <f>DK8/'Indicadores Operacionais'!DL195</f>
        <v>89.570517941951806</v>
      </c>
      <c r="DL10" s="194">
        <f>DL8/'Indicadores Operacionais'!DM195</f>
        <v>111.39807857020834</v>
      </c>
      <c r="DM10" s="194">
        <f>DM8/'Indicadores Operacionais'!DN195</f>
        <v>71.695613953988286</v>
      </c>
      <c r="DN10" s="194">
        <f>DN8/'Indicadores Operacionais'!DO195</f>
        <v>73.253587303950383</v>
      </c>
      <c r="DO10" s="194">
        <f>DO8/'Indicadores Operacionais'!DP195</f>
        <v>76.216894154753817</v>
      </c>
      <c r="DP10" s="194">
        <f>DP8/'Indicadores Operacionais'!DQ195</f>
        <v>74.795282284402063</v>
      </c>
      <c r="DQ10" s="194">
        <f>DQ8/'Indicadores Operacionais'!DR195</f>
        <v>76.642006210820227</v>
      </c>
      <c r="DR10" s="194">
        <f>DR8/'Indicadores Operacionais'!DS195</f>
        <v>80.245172928078645</v>
      </c>
      <c r="DS10" s="194">
        <f>DS8/'Indicadores Operacionais'!DT195</f>
        <v>80.910608820072198</v>
      </c>
      <c r="DT10" s="194">
        <f>DT8/'Indicadores Operacionais'!DU195</f>
        <v>77.909702228341999</v>
      </c>
      <c r="DU10" s="194">
        <f>DU8/'Indicadores Operacionais'!DV195</f>
        <v>77.931601513996199</v>
      </c>
      <c r="DV10" s="194">
        <f>DV8/'Indicadores Operacionais'!DW195</f>
        <v>80.351687689303517</v>
      </c>
      <c r="DW10" s="194">
        <f>DW8/'Indicadores Operacionais'!DX195</f>
        <v>101.35373327136921</v>
      </c>
      <c r="DX10" s="194">
        <f>DX8/'Indicadores Operacionais'!DY195</f>
        <v>126.51769163157452</v>
      </c>
      <c r="DY10" s="194">
        <f>DY8/'Indicadores Operacionais'!DZ195</f>
        <v>76.932748415187817</v>
      </c>
      <c r="DZ10" s="194">
        <f>DZ8/'Indicadores Operacionais'!EA195</f>
        <v>76.329096804399839</v>
      </c>
      <c r="EA10" s="194">
        <f>EA8/'Indicadores Operacionais'!EB195</f>
        <v>73.0238626225687</v>
      </c>
      <c r="EB10" s="194">
        <f>EB8/'Indicadores Operacionais'!EC195</f>
        <v>85.14306363513812</v>
      </c>
      <c r="EC10" s="194">
        <f>EC8/'Indicadores Operacionais'!ED195</f>
        <v>85.412170500301315</v>
      </c>
      <c r="ED10" s="194">
        <f>ED8/'Indicadores Operacionais'!EE195</f>
        <v>84.770992261527979</v>
      </c>
      <c r="EE10" s="194">
        <f>EE8/'Indicadores Operacionais'!EF195</f>
        <v>80.503626268947784</v>
      </c>
      <c r="EF10" s="194">
        <f>EF8/'Indicadores Operacionais'!EG195</f>
        <v>88.117277359391792</v>
      </c>
      <c r="EG10" s="194">
        <f>EG8/'Indicadores Operacionais'!EH195</f>
        <v>86.617664736383034</v>
      </c>
      <c r="EH10" s="194">
        <f>EH8/'Indicadores Operacionais'!EI195</f>
        <v>86.401243304433351</v>
      </c>
      <c r="EI10" s="194">
        <f>EI8/'Indicadores Operacionais'!EJ195</f>
        <v>108.39712231633743</v>
      </c>
      <c r="EJ10" s="194">
        <f>EJ8/'Indicadores Operacionais'!EK195</f>
        <v>129.7226291607754</v>
      </c>
      <c r="EK10" s="194">
        <f>EK8/'Indicadores Operacionais'!EL195</f>
        <v>84.104416799516315</v>
      </c>
      <c r="EL10" s="194">
        <f>EL8/'Indicadores Operacionais'!EM195</f>
        <v>85.783170357770004</v>
      </c>
      <c r="EM10" s="194">
        <f>EM8/'Indicadores Operacionais'!EN195</f>
        <v>85.056973299182999</v>
      </c>
      <c r="EN10" s="194">
        <f>EN8/'Indicadores Operacionais'!EO195</f>
        <v>87.887318666097485</v>
      </c>
      <c r="EO10" s="194">
        <f>EO8/'Indicadores Operacionais'!EP195</f>
        <v>95.867533704221628</v>
      </c>
      <c r="EP10" s="194">
        <f>EP8/'Indicadores Operacionais'!EQ195</f>
        <v>87.163671877900185</v>
      </c>
      <c r="EQ10" s="190"/>
      <c r="ER10" s="194">
        <f>SUMIFS($G10:$EQ10,$G$13:$EQ$13,$ER$7)</f>
        <v>655.58571386546396</v>
      </c>
      <c r="ES10" s="190"/>
      <c r="ET10" s="194">
        <f ca="1">SUM(OFFSET($B10,0,COLUMN($DX$7)-2,1,MONTH(MAX($G$7:$EQ$7))))</f>
        <v>608.12962587069831</v>
      </c>
      <c r="EU10" s="194"/>
      <c r="EV10" s="212"/>
      <c r="EW10" s="212"/>
      <c r="EY10" s="194">
        <f t="shared" ref="EY10:FL10" si="22">SUMIF($H$6:$EQ$6,EY$12,$H10:$EQ10)</f>
        <v>253.78029643741087</v>
      </c>
      <c r="EZ10" s="194">
        <f t="shared" si="22"/>
        <v>220.44429862768874</v>
      </c>
      <c r="FA10" s="194">
        <f t="shared" si="22"/>
        <v>235.94278634173037</v>
      </c>
      <c r="FB10" s="194">
        <f t="shared" si="22"/>
        <v>248.98609469855541</v>
      </c>
      <c r="FC10" s="194">
        <f t="shared" si="22"/>
        <v>256.34727982814701</v>
      </c>
      <c r="FD10" s="194">
        <f t="shared" si="22"/>
        <v>227.65418264997612</v>
      </c>
      <c r="FE10" s="194">
        <f t="shared" si="22"/>
        <v>239.06548397649283</v>
      </c>
      <c r="FF10" s="194">
        <f t="shared" si="22"/>
        <v>259.63702247466892</v>
      </c>
      <c r="FG10" s="194">
        <f t="shared" si="22"/>
        <v>279.77953685116216</v>
      </c>
      <c r="FH10" s="194">
        <f t="shared" si="22"/>
        <v>243.57909675800812</v>
      </c>
      <c r="FI10" s="194">
        <f t="shared" si="22"/>
        <v>253.39189588986756</v>
      </c>
      <c r="FJ10" s="194">
        <f t="shared" si="22"/>
        <v>281.41603035715377</v>
      </c>
      <c r="FK10" s="194">
        <f t="shared" si="22"/>
        <v>299.6102163180617</v>
      </c>
      <c r="FL10" s="194">
        <f t="shared" si="22"/>
        <v>268.81182566950213</v>
      </c>
      <c r="FN10" s="194">
        <f t="shared" ref="FN10:FU10" si="23">SUMIF($H$5:$EQ$5,FN$12,$H10:$EQ10)</f>
        <v>803.61473924712129</v>
      </c>
      <c r="FO10" s="194">
        <f t="shared" si="23"/>
        <v>353.65844431080359</v>
      </c>
      <c r="FP10" s="194">
        <f t="shared" si="23"/>
        <v>522.94023958120715</v>
      </c>
      <c r="FQ10" s="194">
        <f t="shared" si="23"/>
        <v>885.81624206247022</v>
      </c>
      <c r="FR10" s="194">
        <f t="shared" si="23"/>
        <v>959.15347610538549</v>
      </c>
      <c r="FS10" s="194">
        <f t="shared" si="23"/>
        <v>982.70396892928466</v>
      </c>
      <c r="FT10" s="194">
        <f t="shared" si="23"/>
        <v>1058.1665598561917</v>
      </c>
      <c r="FU10" s="194">
        <f t="shared" si="23"/>
        <v>655.58571386546396</v>
      </c>
    </row>
    <row r="11" spans="1:180" s="136" customFormat="1" ht="12">
      <c r="B11" s="137"/>
      <c r="C11" s="138"/>
      <c r="D11" s="138"/>
      <c r="E11" s="138"/>
      <c r="F11" s="139"/>
      <c r="G11" s="139"/>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41"/>
      <c r="EQ11" s="134"/>
      <c r="ER11" s="142"/>
      <c r="ES11" s="134"/>
      <c r="ET11" s="142"/>
      <c r="EU11" s="142"/>
    </row>
    <row r="12" spans="1:180" s="171" customFormat="1" ht="23.25" customHeight="1">
      <c r="B12" s="172" t="s">
        <v>23</v>
      </c>
      <c r="C12" s="173"/>
      <c r="D12" s="173"/>
      <c r="E12" s="173"/>
      <c r="F12" s="174"/>
      <c r="G12" s="174"/>
      <c r="H12" s="175">
        <f t="shared" ref="H12" si="24">EDATE(I12,-1)</f>
        <v>42005</v>
      </c>
      <c r="I12" s="175">
        <f t="shared" ref="I12" si="25">EDATE(J12,-1)</f>
        <v>42036</v>
      </c>
      <c r="J12" s="175">
        <f t="shared" ref="J12" si="26">EDATE(K12,-1)</f>
        <v>42064</v>
      </c>
      <c r="K12" s="175">
        <f t="shared" ref="K12" si="27">EDATE(L12,-1)</f>
        <v>42095</v>
      </c>
      <c r="L12" s="175">
        <f t="shared" ref="L12" si="28">EDATE(M12,-1)</f>
        <v>42125</v>
      </c>
      <c r="M12" s="175">
        <f t="shared" ref="M12" si="29">EDATE(N12,-1)</f>
        <v>42156</v>
      </c>
      <c r="N12" s="175">
        <f t="shared" ref="N12" si="30">EDATE(O12,-1)</f>
        <v>42186</v>
      </c>
      <c r="O12" s="175">
        <f t="shared" ref="O12" si="31">EDATE(P12,-1)</f>
        <v>42217</v>
      </c>
      <c r="P12" s="175">
        <f t="shared" ref="P12" si="32">EDATE(Q12,-1)</f>
        <v>42248</v>
      </c>
      <c r="Q12" s="175">
        <f t="shared" ref="Q12" si="33">EDATE(R12,-1)</f>
        <v>42278</v>
      </c>
      <c r="R12" s="175">
        <f t="shared" ref="R12" si="34">EDATE(S12,-1)</f>
        <v>42309</v>
      </c>
      <c r="S12" s="175">
        <f t="shared" ref="S12" si="35">EDATE(T12,-1)</f>
        <v>42339</v>
      </c>
      <c r="T12" s="175">
        <f t="shared" ref="T12" si="36">EDATE(U12,-1)</f>
        <v>42370</v>
      </c>
      <c r="U12" s="175">
        <f t="shared" ref="U12" si="37">EDATE(V12,-1)</f>
        <v>42401</v>
      </c>
      <c r="V12" s="175">
        <f t="shared" ref="V12" si="38">EDATE(W12,-1)</f>
        <v>42430</v>
      </c>
      <c r="W12" s="175">
        <f t="shared" ref="W12" si="39">EDATE(X12,-1)</f>
        <v>42461</v>
      </c>
      <c r="X12" s="175">
        <f t="shared" ref="X12" si="40">EDATE(Y12,-1)</f>
        <v>42491</v>
      </c>
      <c r="Y12" s="175">
        <f t="shared" ref="Y12" si="41">EDATE(Z12,-1)</f>
        <v>42522</v>
      </c>
      <c r="Z12" s="175">
        <f t="shared" ref="Z12" si="42">EDATE(AA12,-1)</f>
        <v>42552</v>
      </c>
      <c r="AA12" s="175">
        <f t="shared" ref="AA12" si="43">EDATE(AB12,-1)</f>
        <v>42583</v>
      </c>
      <c r="AB12" s="175">
        <f t="shared" ref="AB12" si="44">EDATE(AC12,-1)</f>
        <v>42614</v>
      </c>
      <c r="AC12" s="175">
        <f t="shared" ref="AC12" si="45">EDATE(AD12,-1)</f>
        <v>42644</v>
      </c>
      <c r="AD12" s="175">
        <f t="shared" ref="AD12" si="46">EDATE(AE12,-1)</f>
        <v>42675</v>
      </c>
      <c r="AE12" s="175">
        <f t="shared" ref="AE12" si="47">EDATE(AF12,-1)</f>
        <v>42705</v>
      </c>
      <c r="AF12" s="175">
        <f t="shared" ref="AF12" si="48">EDATE(AG12,-1)</f>
        <v>42736</v>
      </c>
      <c r="AG12" s="175">
        <f t="shared" ref="AG12" si="49">EDATE(AH12,-1)</f>
        <v>42767</v>
      </c>
      <c r="AH12" s="175">
        <f t="shared" ref="AH12" si="50">EDATE(AI12,-1)</f>
        <v>42795</v>
      </c>
      <c r="AI12" s="175">
        <f t="shared" ref="AI12" si="51">EDATE(AJ12,-1)</f>
        <v>42826</v>
      </c>
      <c r="AJ12" s="175">
        <f t="shared" ref="AJ12" si="52">EDATE(AK12,-1)</f>
        <v>42856</v>
      </c>
      <c r="AK12" s="175">
        <f t="shared" ref="AK12" si="53">EDATE(AL12,-1)</f>
        <v>42887</v>
      </c>
      <c r="AL12" s="175">
        <f t="shared" ref="AL12" si="54">EDATE(AM12,-1)</f>
        <v>42917</v>
      </c>
      <c r="AM12" s="175">
        <f t="shared" ref="AM12" si="55">EDATE(AN12,-1)</f>
        <v>42948</v>
      </c>
      <c r="AN12" s="175">
        <f t="shared" ref="AN12" si="56">EDATE(AO12,-1)</f>
        <v>42979</v>
      </c>
      <c r="AO12" s="175">
        <f t="shared" ref="AO12" si="57">EDATE(AP12,-1)</f>
        <v>43009</v>
      </c>
      <c r="AP12" s="175">
        <f t="shared" ref="AP12" si="58">EDATE(AQ12,-1)</f>
        <v>43040</v>
      </c>
      <c r="AQ12" s="175">
        <f>EDATE(AR12,-1)</f>
        <v>43070</v>
      </c>
      <c r="AR12" s="175">
        <v>43101</v>
      </c>
      <c r="AS12" s="175">
        <f t="shared" ref="AS12" si="59">EDATE(AR12,1)</f>
        <v>43132</v>
      </c>
      <c r="AT12" s="175">
        <f t="shared" ref="AT12" si="60">EDATE(AS12,1)</f>
        <v>43160</v>
      </c>
      <c r="AU12" s="175">
        <f t="shared" ref="AU12" si="61">EDATE(AT12,1)</f>
        <v>43191</v>
      </c>
      <c r="AV12" s="175">
        <f t="shared" ref="AV12" si="62">EDATE(AU12,1)</f>
        <v>43221</v>
      </c>
      <c r="AW12" s="175">
        <f t="shared" ref="AW12" si="63">EDATE(AV12,1)</f>
        <v>43252</v>
      </c>
      <c r="AX12" s="175">
        <f t="shared" ref="AX12" si="64">EDATE(AW12,1)</f>
        <v>43282</v>
      </c>
      <c r="AY12" s="175">
        <f t="shared" ref="AY12" si="65">EDATE(AX12,1)</f>
        <v>43313</v>
      </c>
      <c r="AZ12" s="175">
        <f t="shared" ref="AZ12" si="66">EDATE(AY12,1)</f>
        <v>43344</v>
      </c>
      <c r="BA12" s="175">
        <f t="shared" ref="BA12" si="67">EDATE(AZ12,1)</f>
        <v>43374</v>
      </c>
      <c r="BB12" s="175">
        <f t="shared" ref="BB12" si="68">EDATE(BA12,1)</f>
        <v>43405</v>
      </c>
      <c r="BC12" s="175">
        <f t="shared" ref="BC12" si="69">EDATE(BB12,1)</f>
        <v>43435</v>
      </c>
      <c r="BD12" s="176">
        <f t="shared" ref="BD12" si="70">EDATE(BC12,1)</f>
        <v>43466</v>
      </c>
      <c r="BE12" s="176">
        <f t="shared" ref="BE12" si="71">EDATE(BD12,1)</f>
        <v>43497</v>
      </c>
      <c r="BF12" s="176">
        <f t="shared" ref="BF12" si="72">EDATE(BE12,1)</f>
        <v>43525</v>
      </c>
      <c r="BG12" s="176">
        <f t="shared" ref="BG12" si="73">EDATE(BF12,1)</f>
        <v>43556</v>
      </c>
      <c r="BH12" s="176">
        <f t="shared" ref="BH12" si="74">EDATE(BG12,1)</f>
        <v>43586</v>
      </c>
      <c r="BI12" s="176">
        <f t="shared" ref="BI12" si="75">EDATE(BH12,1)</f>
        <v>43617</v>
      </c>
      <c r="BJ12" s="176">
        <f t="shared" ref="BJ12" si="76">EDATE(BI12,1)</f>
        <v>43647</v>
      </c>
      <c r="BK12" s="176">
        <f t="shared" ref="BK12" si="77">EDATE(BJ12,1)</f>
        <v>43678</v>
      </c>
      <c r="BL12" s="176">
        <f t="shared" ref="BL12" si="78">EDATE(BK12,1)</f>
        <v>43709</v>
      </c>
      <c r="BM12" s="176">
        <f t="shared" ref="BM12" si="79">EDATE(BL12,1)</f>
        <v>43739</v>
      </c>
      <c r="BN12" s="176">
        <f t="shared" ref="BN12" si="80">EDATE(BM12,1)</f>
        <v>43770</v>
      </c>
      <c r="BO12" s="176">
        <f t="shared" ref="BO12" si="81">EDATE(BN12,1)</f>
        <v>43800</v>
      </c>
      <c r="BP12" s="176">
        <f t="shared" ref="BP12" si="82">EDATE(BO12,1)</f>
        <v>43831</v>
      </c>
      <c r="BQ12" s="176">
        <f t="shared" ref="BQ12" si="83">EDATE(BP12,1)</f>
        <v>43862</v>
      </c>
      <c r="BR12" s="176">
        <f t="shared" ref="BR12" si="84">EDATE(BQ12,1)</f>
        <v>43891</v>
      </c>
      <c r="BS12" s="176">
        <f t="shared" ref="BS12" si="85">EDATE(BR12,1)</f>
        <v>43922</v>
      </c>
      <c r="BT12" s="176">
        <f t="shared" ref="BT12" si="86">EDATE(BS12,1)</f>
        <v>43952</v>
      </c>
      <c r="BU12" s="176">
        <f t="shared" ref="BU12" si="87">EDATE(BT12,1)</f>
        <v>43983</v>
      </c>
      <c r="BV12" s="176">
        <f t="shared" ref="BV12" si="88">EDATE(BU12,1)</f>
        <v>44013</v>
      </c>
      <c r="BW12" s="176">
        <f t="shared" ref="BW12" si="89">EDATE(BV12,1)</f>
        <v>44044</v>
      </c>
      <c r="BX12" s="176">
        <f t="shared" ref="BX12" si="90">EDATE(BW12,1)</f>
        <v>44075</v>
      </c>
      <c r="BY12" s="176">
        <f t="shared" ref="BY12" si="91">EDATE(BX12,1)</f>
        <v>44105</v>
      </c>
      <c r="BZ12" s="176">
        <f t="shared" ref="BZ12" si="92">EDATE(BY12,1)</f>
        <v>44136</v>
      </c>
      <c r="CA12" s="176">
        <f t="shared" ref="CA12" si="93">EDATE(BZ12,1)</f>
        <v>44166</v>
      </c>
      <c r="CB12" s="176">
        <f t="shared" ref="CB12" si="94">EDATE(CA12,1)</f>
        <v>44197</v>
      </c>
      <c r="CC12" s="176">
        <f t="shared" ref="CC12" si="95">EDATE(CB12,1)</f>
        <v>44228</v>
      </c>
      <c r="CD12" s="176">
        <f t="shared" ref="CD12" si="96">EDATE(CC12,1)</f>
        <v>44256</v>
      </c>
      <c r="CE12" s="176">
        <f t="shared" ref="CE12" si="97">EDATE(CD12,1)</f>
        <v>44287</v>
      </c>
      <c r="CF12" s="176">
        <f t="shared" ref="CF12" si="98">EDATE(CE12,1)</f>
        <v>44317</v>
      </c>
      <c r="CG12" s="176">
        <f t="shared" ref="CG12" si="99">EDATE(CF12,1)</f>
        <v>44348</v>
      </c>
      <c r="CH12" s="176">
        <f t="shared" ref="CH12" si="100">EDATE(CG12,1)</f>
        <v>44378</v>
      </c>
      <c r="CI12" s="176">
        <f t="shared" ref="CI12" si="101">EDATE(CH12,1)</f>
        <v>44409</v>
      </c>
      <c r="CJ12" s="176">
        <f t="shared" ref="CJ12" si="102">EDATE(CI12,1)</f>
        <v>44440</v>
      </c>
      <c r="CK12" s="176">
        <f t="shared" ref="CK12" si="103">EDATE(CJ12,1)</f>
        <v>44470</v>
      </c>
      <c r="CL12" s="176">
        <f t="shared" ref="CL12" si="104">EDATE(CK12,1)</f>
        <v>44501</v>
      </c>
      <c r="CM12" s="176">
        <f t="shared" ref="CM12" si="105">EDATE(CL12,1)</f>
        <v>44531</v>
      </c>
      <c r="CN12" s="176">
        <f t="shared" ref="CN12" si="106">EDATE(CM12,1)</f>
        <v>44562</v>
      </c>
      <c r="CO12" s="176">
        <f t="shared" ref="CO12" si="107">EDATE(CN12,1)</f>
        <v>44593</v>
      </c>
      <c r="CP12" s="176">
        <f t="shared" ref="CP12" si="108">EDATE(CO12,1)</f>
        <v>44621</v>
      </c>
      <c r="CQ12" s="176">
        <f t="shared" ref="CQ12" si="109">EDATE(CP12,1)</f>
        <v>44652</v>
      </c>
      <c r="CR12" s="176">
        <f t="shared" ref="CR12" si="110">EDATE(CQ12,1)</f>
        <v>44682</v>
      </c>
      <c r="CS12" s="176">
        <f t="shared" ref="CS12" si="111">EDATE(CR12,1)</f>
        <v>44713</v>
      </c>
      <c r="CT12" s="176">
        <f t="shared" ref="CT12" si="112">EDATE(CS12,1)</f>
        <v>44743</v>
      </c>
      <c r="CU12" s="176">
        <f t="shared" ref="CU12" si="113">EDATE(CT12,1)</f>
        <v>44774</v>
      </c>
      <c r="CV12" s="176">
        <f t="shared" ref="CV12" si="114">EDATE(CU12,1)</f>
        <v>44805</v>
      </c>
      <c r="CW12" s="176">
        <f t="shared" ref="CW12" si="115">EDATE(CV12,1)</f>
        <v>44835</v>
      </c>
      <c r="CX12" s="176">
        <f t="shared" ref="CX12" si="116">EDATE(CW12,1)</f>
        <v>44866</v>
      </c>
      <c r="CY12" s="176">
        <f t="shared" ref="CY12" si="117">EDATE(CX12,1)</f>
        <v>44896</v>
      </c>
      <c r="CZ12" s="176">
        <f t="shared" ref="CZ12" si="118">EDATE(CY12,1)</f>
        <v>44927</v>
      </c>
      <c r="DA12" s="176">
        <f t="shared" ref="DA12" si="119">EDATE(CZ12,1)</f>
        <v>44958</v>
      </c>
      <c r="DB12" s="176">
        <f t="shared" ref="DB12" si="120">EDATE(DA12,1)</f>
        <v>44986</v>
      </c>
      <c r="DC12" s="176">
        <f t="shared" ref="DC12" si="121">EDATE(DB12,1)</f>
        <v>45017</v>
      </c>
      <c r="DD12" s="176">
        <f t="shared" ref="DD12" si="122">EDATE(DC12,1)</f>
        <v>45047</v>
      </c>
      <c r="DE12" s="176">
        <f t="shared" ref="DE12" si="123">EDATE(DD12,1)</f>
        <v>45078</v>
      </c>
      <c r="DF12" s="176">
        <f t="shared" ref="DF12" si="124">EDATE(DE12,1)</f>
        <v>45108</v>
      </c>
      <c r="DG12" s="176">
        <f t="shared" ref="DG12" si="125">EDATE(DF12,1)</f>
        <v>45139</v>
      </c>
      <c r="DH12" s="176">
        <f t="shared" ref="DH12" si="126">EDATE(DG12,1)</f>
        <v>45170</v>
      </c>
      <c r="DI12" s="176">
        <f t="shared" ref="DI12" si="127">EDATE(DH12,1)</f>
        <v>45200</v>
      </c>
      <c r="DJ12" s="176">
        <f t="shared" ref="DJ12" si="128">EDATE(DI12,1)</f>
        <v>45231</v>
      </c>
      <c r="DK12" s="176">
        <f t="shared" ref="DK12" si="129">EDATE(DJ12,1)</f>
        <v>45261</v>
      </c>
      <c r="DL12" s="176">
        <f t="shared" ref="DL12" si="130">EDATE(DK12,1)</f>
        <v>45292</v>
      </c>
      <c r="DM12" s="176">
        <f t="shared" ref="DM12" si="131">EDATE(DL12,1)</f>
        <v>45323</v>
      </c>
      <c r="DN12" s="176">
        <f t="shared" ref="DN12:EP12" si="132">EDATE(DM12,1)</f>
        <v>45352</v>
      </c>
      <c r="DO12" s="176">
        <f t="shared" si="132"/>
        <v>45383</v>
      </c>
      <c r="DP12" s="176">
        <f t="shared" si="132"/>
        <v>45413</v>
      </c>
      <c r="DQ12" s="176">
        <f t="shared" si="132"/>
        <v>45444</v>
      </c>
      <c r="DR12" s="176">
        <f t="shared" si="132"/>
        <v>45474</v>
      </c>
      <c r="DS12" s="176">
        <f t="shared" si="132"/>
        <v>45505</v>
      </c>
      <c r="DT12" s="176">
        <f t="shared" si="132"/>
        <v>45536</v>
      </c>
      <c r="DU12" s="176">
        <f t="shared" si="132"/>
        <v>45566</v>
      </c>
      <c r="DV12" s="176">
        <f t="shared" si="132"/>
        <v>45597</v>
      </c>
      <c r="DW12" s="176">
        <f t="shared" si="132"/>
        <v>45627</v>
      </c>
      <c r="DX12" s="176">
        <f t="shared" si="132"/>
        <v>45658</v>
      </c>
      <c r="DY12" s="176">
        <f t="shared" si="132"/>
        <v>45689</v>
      </c>
      <c r="DZ12" s="176">
        <f t="shared" si="132"/>
        <v>45717</v>
      </c>
      <c r="EA12" s="176">
        <f t="shared" si="132"/>
        <v>45748</v>
      </c>
      <c r="EB12" s="176">
        <f t="shared" si="132"/>
        <v>45778</v>
      </c>
      <c r="EC12" s="176">
        <f t="shared" si="132"/>
        <v>45809</v>
      </c>
      <c r="ED12" s="176">
        <f t="shared" si="132"/>
        <v>45839</v>
      </c>
      <c r="EE12" s="176">
        <f t="shared" si="132"/>
        <v>45870</v>
      </c>
      <c r="EF12" s="176">
        <f t="shared" si="132"/>
        <v>45901</v>
      </c>
      <c r="EG12" s="176">
        <f t="shared" si="132"/>
        <v>45931</v>
      </c>
      <c r="EH12" s="176">
        <f t="shared" si="132"/>
        <v>45962</v>
      </c>
      <c r="EI12" s="176">
        <f t="shared" si="132"/>
        <v>45992</v>
      </c>
      <c r="EJ12" s="176">
        <f t="shared" si="132"/>
        <v>46023</v>
      </c>
      <c r="EK12" s="176">
        <f t="shared" si="132"/>
        <v>46054</v>
      </c>
      <c r="EL12" s="176">
        <f t="shared" si="132"/>
        <v>46082</v>
      </c>
      <c r="EM12" s="176">
        <f t="shared" si="132"/>
        <v>46113</v>
      </c>
      <c r="EN12" s="176">
        <f t="shared" si="132"/>
        <v>46143</v>
      </c>
      <c r="EO12" s="176">
        <f t="shared" si="132"/>
        <v>46174</v>
      </c>
      <c r="EP12" s="176">
        <f t="shared" si="132"/>
        <v>46204</v>
      </c>
      <c r="EQ12" s="174"/>
      <c r="ER12" s="177">
        <v>2025</v>
      </c>
      <c r="ES12" s="174"/>
      <c r="ET12" s="177" t="str">
        <f>"Jan/"&amp;PROPER(TEXT(MAX(G12:EQ12),"mmm"))&amp;"-24"</f>
        <v>Jan/Jul-24</v>
      </c>
      <c r="EU12" s="177"/>
      <c r="EY12" s="177" t="s">
        <v>170</v>
      </c>
      <c r="EZ12" s="177" t="s">
        <v>171</v>
      </c>
      <c r="FA12" s="177" t="s">
        <v>172</v>
      </c>
      <c r="FB12" s="177" t="s">
        <v>173</v>
      </c>
      <c r="FC12" s="177" t="s">
        <v>174</v>
      </c>
      <c r="FD12" s="177" t="s">
        <v>179</v>
      </c>
      <c r="FE12" s="177" t="s">
        <v>187</v>
      </c>
      <c r="FF12" s="177" t="s">
        <v>188</v>
      </c>
      <c r="FG12" s="177" t="s">
        <v>193</v>
      </c>
      <c r="FH12" s="177" t="s">
        <v>197</v>
      </c>
      <c r="FI12" s="177" t="s">
        <v>202</v>
      </c>
      <c r="FJ12" s="177" t="s">
        <v>206</v>
      </c>
      <c r="FK12" s="177" t="s">
        <v>224</v>
      </c>
      <c r="FL12" s="177" t="s">
        <v>226</v>
      </c>
      <c r="FN12" s="177">
        <v>2019</v>
      </c>
      <c r="FO12" s="177">
        <v>2020</v>
      </c>
      <c r="FP12" s="177">
        <v>2021</v>
      </c>
      <c r="FQ12" s="177">
        <v>2022</v>
      </c>
      <c r="FR12" s="177">
        <v>2023</v>
      </c>
      <c r="FS12" s="177">
        <v>2024</v>
      </c>
      <c r="FT12" s="177">
        <v>2025</v>
      </c>
      <c r="FU12" s="177">
        <v>2026</v>
      </c>
    </row>
    <row r="13" spans="1:180" ht="5.0999999999999996" customHeight="1">
      <c r="B13" s="143"/>
      <c r="C13" s="144"/>
      <c r="D13" s="144"/>
      <c r="E13" s="144"/>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6">
        <f t="shared" ref="BD13:DK13" si="133">YEAR(BD7)</f>
        <v>2019</v>
      </c>
      <c r="BE13" s="146">
        <f t="shared" si="133"/>
        <v>2019</v>
      </c>
      <c r="BF13" s="146">
        <f t="shared" si="133"/>
        <v>2019</v>
      </c>
      <c r="BG13" s="146">
        <f t="shared" si="133"/>
        <v>2019</v>
      </c>
      <c r="BH13" s="146">
        <f t="shared" si="133"/>
        <v>2019</v>
      </c>
      <c r="BI13" s="146">
        <f t="shared" si="133"/>
        <v>2019</v>
      </c>
      <c r="BJ13" s="146">
        <f t="shared" si="133"/>
        <v>2019</v>
      </c>
      <c r="BK13" s="146">
        <f t="shared" si="133"/>
        <v>2019</v>
      </c>
      <c r="BL13" s="146">
        <f t="shared" si="133"/>
        <v>2019</v>
      </c>
      <c r="BM13" s="146">
        <f t="shared" si="133"/>
        <v>2019</v>
      </c>
      <c r="BN13" s="146">
        <f t="shared" si="133"/>
        <v>2019</v>
      </c>
      <c r="BO13" s="146">
        <f t="shared" si="133"/>
        <v>2019</v>
      </c>
      <c r="BP13" s="146">
        <f t="shared" si="133"/>
        <v>2020</v>
      </c>
      <c r="BQ13" s="146">
        <f t="shared" si="133"/>
        <v>2020</v>
      </c>
      <c r="BR13" s="146">
        <f t="shared" si="133"/>
        <v>2020</v>
      </c>
      <c r="BS13" s="146">
        <f t="shared" si="133"/>
        <v>2020</v>
      </c>
      <c r="BT13" s="146">
        <f t="shared" si="133"/>
        <v>2020</v>
      </c>
      <c r="BU13" s="146">
        <f t="shared" si="133"/>
        <v>2020</v>
      </c>
      <c r="BV13" s="146">
        <f t="shared" si="133"/>
        <v>2020</v>
      </c>
      <c r="BW13" s="146">
        <f t="shared" si="133"/>
        <v>2020</v>
      </c>
      <c r="BX13" s="146">
        <f t="shared" si="133"/>
        <v>2020</v>
      </c>
      <c r="BY13" s="146">
        <f t="shared" si="133"/>
        <v>2020</v>
      </c>
      <c r="BZ13" s="146">
        <f t="shared" si="133"/>
        <v>2020</v>
      </c>
      <c r="CA13" s="146">
        <f t="shared" si="133"/>
        <v>2020</v>
      </c>
      <c r="CB13" s="146">
        <f t="shared" si="133"/>
        <v>2021</v>
      </c>
      <c r="CC13" s="146">
        <f t="shared" si="133"/>
        <v>2021</v>
      </c>
      <c r="CD13" s="146">
        <f t="shared" si="133"/>
        <v>2021</v>
      </c>
      <c r="CE13" s="146">
        <f t="shared" si="133"/>
        <v>2021</v>
      </c>
      <c r="CF13" s="146">
        <f t="shared" si="133"/>
        <v>2021</v>
      </c>
      <c r="CG13" s="146">
        <f t="shared" si="133"/>
        <v>2021</v>
      </c>
      <c r="CH13" s="146">
        <f t="shared" si="133"/>
        <v>2021</v>
      </c>
      <c r="CI13" s="146">
        <f t="shared" si="133"/>
        <v>2021</v>
      </c>
      <c r="CJ13" s="146">
        <f t="shared" si="133"/>
        <v>2021</v>
      </c>
      <c r="CK13" s="146">
        <f t="shared" si="133"/>
        <v>2021</v>
      </c>
      <c r="CL13" s="146">
        <f t="shared" si="133"/>
        <v>2021</v>
      </c>
      <c r="CM13" s="146">
        <f t="shared" si="133"/>
        <v>2021</v>
      </c>
      <c r="CN13" s="146">
        <f t="shared" si="133"/>
        <v>2022</v>
      </c>
      <c r="CO13" s="146">
        <f t="shared" si="133"/>
        <v>2022</v>
      </c>
      <c r="CP13" s="146">
        <f t="shared" si="133"/>
        <v>2022</v>
      </c>
      <c r="CQ13" s="146">
        <f t="shared" si="133"/>
        <v>2022</v>
      </c>
      <c r="CR13" s="146">
        <f t="shared" si="133"/>
        <v>2022</v>
      </c>
      <c r="CS13" s="146">
        <f t="shared" si="133"/>
        <v>2022</v>
      </c>
      <c r="CT13" s="146">
        <f t="shared" si="133"/>
        <v>2022</v>
      </c>
      <c r="CU13" s="146">
        <f t="shared" si="133"/>
        <v>2022</v>
      </c>
      <c r="CV13" s="146">
        <f t="shared" si="133"/>
        <v>2022</v>
      </c>
      <c r="CW13" s="146">
        <f t="shared" si="133"/>
        <v>2022</v>
      </c>
      <c r="CX13" s="146">
        <f t="shared" si="133"/>
        <v>2022</v>
      </c>
      <c r="CY13" s="146">
        <f t="shared" si="133"/>
        <v>2022</v>
      </c>
      <c r="CZ13" s="146">
        <f t="shared" si="133"/>
        <v>2023</v>
      </c>
      <c r="DA13" s="146">
        <f t="shared" si="133"/>
        <v>2023</v>
      </c>
      <c r="DB13" s="146">
        <f t="shared" si="133"/>
        <v>2023</v>
      </c>
      <c r="DC13" s="146">
        <f t="shared" si="133"/>
        <v>2023</v>
      </c>
      <c r="DD13" s="146">
        <f t="shared" si="133"/>
        <v>2023</v>
      </c>
      <c r="DE13" s="146">
        <f t="shared" si="133"/>
        <v>2023</v>
      </c>
      <c r="DF13" s="146">
        <f t="shared" si="133"/>
        <v>2023</v>
      </c>
      <c r="DG13" s="146">
        <f t="shared" si="133"/>
        <v>2023</v>
      </c>
      <c r="DH13" s="146">
        <f t="shared" si="133"/>
        <v>2023</v>
      </c>
      <c r="DI13" s="146">
        <f t="shared" si="133"/>
        <v>2023</v>
      </c>
      <c r="DJ13" s="146">
        <f t="shared" si="133"/>
        <v>2023</v>
      </c>
      <c r="DK13" s="146">
        <f t="shared" si="133"/>
        <v>2023</v>
      </c>
      <c r="DL13" s="146">
        <f t="shared" ref="DL13" si="134">YEAR(DL7)</f>
        <v>2024</v>
      </c>
      <c r="DM13" s="146">
        <f t="shared" ref="DM13:DN13" si="135">YEAR(DM7)</f>
        <v>2024</v>
      </c>
      <c r="DN13" s="146">
        <f t="shared" si="135"/>
        <v>2024</v>
      </c>
      <c r="DO13" s="146">
        <f t="shared" ref="DO13:DP13" si="136">YEAR(DO7)</f>
        <v>2024</v>
      </c>
      <c r="DP13" s="146">
        <f t="shared" si="136"/>
        <v>2024</v>
      </c>
      <c r="DQ13" s="146">
        <f t="shared" ref="DQ13:DR13" si="137">YEAR(DQ7)</f>
        <v>2024</v>
      </c>
      <c r="DR13" s="146">
        <f t="shared" si="137"/>
        <v>2024</v>
      </c>
      <c r="DS13" s="146">
        <f t="shared" ref="DS13:DT13" si="138">YEAR(DS7)</f>
        <v>2024</v>
      </c>
      <c r="DT13" s="146">
        <f t="shared" si="138"/>
        <v>2024</v>
      </c>
      <c r="DU13" s="146">
        <f t="shared" ref="DU13:DV13" si="139">YEAR(DU7)</f>
        <v>2024</v>
      </c>
      <c r="DV13" s="146">
        <f t="shared" si="139"/>
        <v>2024</v>
      </c>
      <c r="DW13" s="146">
        <f t="shared" ref="DW13:DX13" si="140">YEAR(DW7)</f>
        <v>2024</v>
      </c>
      <c r="DX13" s="146">
        <f t="shared" si="140"/>
        <v>2025</v>
      </c>
      <c r="DY13" s="146">
        <f t="shared" ref="DY13:DZ13" si="141">YEAR(DY7)</f>
        <v>2025</v>
      </c>
      <c r="DZ13" s="146">
        <f t="shared" si="141"/>
        <v>2025</v>
      </c>
      <c r="EA13" s="146">
        <f t="shared" ref="EA13:EB13" si="142">YEAR(EA7)</f>
        <v>2025</v>
      </c>
      <c r="EB13" s="146">
        <f t="shared" si="142"/>
        <v>2025</v>
      </c>
      <c r="EC13" s="146">
        <f t="shared" ref="EC13:ED13" si="143">YEAR(EC7)</f>
        <v>2025</v>
      </c>
      <c r="ED13" s="146">
        <f t="shared" si="143"/>
        <v>2025</v>
      </c>
      <c r="EE13" s="146">
        <f t="shared" ref="EE13:EF13" si="144">YEAR(EE7)</f>
        <v>2025</v>
      </c>
      <c r="EF13" s="146">
        <f t="shared" si="144"/>
        <v>2025</v>
      </c>
      <c r="EG13" s="146">
        <f t="shared" ref="EG13:EH13" si="145">YEAR(EG7)</f>
        <v>2025</v>
      </c>
      <c r="EH13" s="146">
        <f t="shared" si="145"/>
        <v>2025</v>
      </c>
      <c r="EI13" s="146">
        <f t="shared" ref="EI13:EJ13" si="146">YEAR(EI7)</f>
        <v>2025</v>
      </c>
      <c r="EJ13" s="146">
        <f t="shared" si="146"/>
        <v>2026</v>
      </c>
      <c r="EK13" s="146">
        <f t="shared" ref="EK13:EL13" si="147">YEAR(EK7)</f>
        <v>2026</v>
      </c>
      <c r="EL13" s="146">
        <f t="shared" si="147"/>
        <v>2026</v>
      </c>
      <c r="EM13" s="146">
        <f t="shared" ref="EM13:EN13" si="148">YEAR(EM7)</f>
        <v>2026</v>
      </c>
      <c r="EN13" s="146">
        <f t="shared" si="148"/>
        <v>2026</v>
      </c>
      <c r="EO13" s="146">
        <f t="shared" ref="EO13:EP13" si="149">YEAR(EO7)</f>
        <v>2026</v>
      </c>
      <c r="EP13" s="146">
        <f t="shared" si="149"/>
        <v>2026</v>
      </c>
      <c r="ER13" s="145"/>
      <c r="ET13" s="145"/>
      <c r="EU13" s="145"/>
    </row>
    <row r="14" spans="1:180" ht="9" customHeight="1">
      <c r="B14" s="143"/>
      <c r="C14" s="144"/>
      <c r="D14" s="144"/>
      <c r="E14" s="144"/>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6"/>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R14" s="145"/>
      <c r="ET14" s="145"/>
      <c r="EU14" s="145"/>
    </row>
    <row r="15" spans="1:180" ht="17.45" customHeight="1">
      <c r="B15" s="208" t="s">
        <v>176</v>
      </c>
      <c r="C15" s="207"/>
      <c r="D15" s="207"/>
      <c r="E15" s="207"/>
      <c r="F15" s="209"/>
      <c r="G15" s="209"/>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R15" s="207"/>
      <c r="ET15" s="207"/>
      <c r="EU15" s="177"/>
      <c r="EY15" s="207"/>
      <c r="EZ15" s="207"/>
      <c r="FA15" s="207"/>
      <c r="FB15" s="207"/>
      <c r="FC15" s="207"/>
      <c r="FD15" s="207"/>
      <c r="FE15" s="207"/>
      <c r="FF15" s="207"/>
      <c r="FG15" s="207"/>
      <c r="FH15" s="207"/>
      <c r="FI15" s="207"/>
      <c r="FJ15" s="207"/>
      <c r="FK15" s="207"/>
      <c r="FL15" s="207"/>
      <c r="FN15" s="207"/>
      <c r="FO15" s="207"/>
      <c r="FP15" s="207"/>
      <c r="FQ15" s="207"/>
      <c r="FR15" s="207"/>
      <c r="FS15" s="207"/>
      <c r="FT15" s="207"/>
      <c r="FU15" s="207"/>
    </row>
    <row r="16" spans="1:180" s="70" customFormat="1" ht="17.45" customHeight="1">
      <c r="B16" s="66" t="s">
        <v>27</v>
      </c>
      <c r="C16" s="67"/>
      <c r="D16" s="67"/>
      <c r="E16" s="67"/>
      <c r="F16" s="68"/>
      <c r="G16" s="68"/>
      <c r="H16" s="68"/>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f>BD49</f>
        <v>2665633.7600000012</v>
      </c>
      <c r="BE16" s="75">
        <f t="shared" ref="BE16:DO16" si="150">BE49</f>
        <v>2158311.9799999995</v>
      </c>
      <c r="BF16" s="75">
        <f t="shared" si="150"/>
        <v>1911316.9900000002</v>
      </c>
      <c r="BG16" s="75">
        <f t="shared" si="150"/>
        <v>1981133.2300000004</v>
      </c>
      <c r="BH16" s="75">
        <f t="shared" si="150"/>
        <v>1871192.264</v>
      </c>
      <c r="BI16" s="75">
        <f t="shared" si="150"/>
        <v>1854306.2700000014</v>
      </c>
      <c r="BJ16" s="75">
        <f t="shared" si="150"/>
        <v>2182537.2599999998</v>
      </c>
      <c r="BK16" s="75">
        <f t="shared" si="150"/>
        <v>2363121.4300000006</v>
      </c>
      <c r="BL16" s="75">
        <f t="shared" si="150"/>
        <v>2064689.45</v>
      </c>
      <c r="BM16" s="75">
        <f t="shared" si="150"/>
        <v>2271820.4899999998</v>
      </c>
      <c r="BN16" s="75">
        <f t="shared" si="150"/>
        <v>2079462.5200000007</v>
      </c>
      <c r="BO16" s="75">
        <f t="shared" si="150"/>
        <v>5015668.709999999</v>
      </c>
      <c r="BP16" s="75">
        <f t="shared" si="150"/>
        <v>2800922.14</v>
      </c>
      <c r="BQ16" s="75">
        <f t="shared" si="150"/>
        <v>2117209.1600000011</v>
      </c>
      <c r="BR16" s="75">
        <f t="shared" si="150"/>
        <v>1667280.4800000004</v>
      </c>
      <c r="BS16" s="75">
        <f t="shared" si="150"/>
        <v>173252.86999999976</v>
      </c>
      <c r="BT16" s="75">
        <f t="shared" si="150"/>
        <v>131805.14000000007</v>
      </c>
      <c r="BU16" s="75">
        <f t="shared" si="150"/>
        <v>162530.83999999991</v>
      </c>
      <c r="BV16" s="75">
        <f t="shared" si="150"/>
        <v>488597.03266666678</v>
      </c>
      <c r="BW16" s="75">
        <f t="shared" si="150"/>
        <v>824589.07000000007</v>
      </c>
      <c r="BX16" s="75">
        <f t="shared" si="150"/>
        <v>1018687.7500000009</v>
      </c>
      <c r="BY16" s="75">
        <f t="shared" si="150"/>
        <v>1099916.8199999998</v>
      </c>
      <c r="BZ16" s="75">
        <f t="shared" si="150"/>
        <v>1341444.3500000006</v>
      </c>
      <c r="CA16" s="75">
        <f t="shared" si="150"/>
        <v>1833380.9800000004</v>
      </c>
      <c r="CB16" s="75">
        <f t="shared" si="150"/>
        <v>1879272.9299999995</v>
      </c>
      <c r="CC16" s="75">
        <f t="shared" si="150"/>
        <v>1971872.6900000002</v>
      </c>
      <c r="CD16" s="75">
        <f t="shared" si="150"/>
        <v>1201319.575</v>
      </c>
      <c r="CE16" s="75">
        <f t="shared" si="150"/>
        <v>607335.09999999986</v>
      </c>
      <c r="CF16" s="75">
        <f t="shared" si="150"/>
        <v>865949.53000000073</v>
      </c>
      <c r="CG16" s="75">
        <f t="shared" si="150"/>
        <v>1357581.42</v>
      </c>
      <c r="CH16" s="75">
        <f t="shared" si="150"/>
        <v>1408787.0599999989</v>
      </c>
      <c r="CI16" s="75">
        <f t="shared" si="150"/>
        <v>1685380.0999999996</v>
      </c>
      <c r="CJ16" s="75">
        <f t="shared" si="150"/>
        <v>1802673.3999999997</v>
      </c>
      <c r="CK16" s="75">
        <f t="shared" si="150"/>
        <v>1993983.4699999995</v>
      </c>
      <c r="CL16" s="75">
        <f t="shared" si="150"/>
        <v>2483879.2699999991</v>
      </c>
      <c r="CM16" s="75">
        <f t="shared" si="150"/>
        <v>2449621.9899999998</v>
      </c>
      <c r="CN16" s="75">
        <f t="shared" si="150"/>
        <v>3031122.140000002</v>
      </c>
      <c r="CO16" s="75">
        <f t="shared" si="150"/>
        <v>1919362.77</v>
      </c>
      <c r="CP16" s="75">
        <f t="shared" si="150"/>
        <v>2251616.0600000005</v>
      </c>
      <c r="CQ16" s="75">
        <f t="shared" si="150"/>
        <v>2263624.2800000003</v>
      </c>
      <c r="CR16" s="75">
        <f t="shared" si="150"/>
        <v>2326738.4099999997</v>
      </c>
      <c r="CS16" s="75">
        <f t="shared" si="150"/>
        <v>2465162.8200000003</v>
      </c>
      <c r="CT16" s="75">
        <f t="shared" si="150"/>
        <v>2350081.8600000008</v>
      </c>
      <c r="CU16" s="75">
        <f t="shared" si="150"/>
        <v>2409116.3199999998</v>
      </c>
      <c r="CV16" s="75">
        <f t="shared" si="150"/>
        <v>2262657.049999998</v>
      </c>
      <c r="CW16" s="75">
        <f t="shared" si="150"/>
        <v>2561672.4399999976</v>
      </c>
      <c r="CX16" s="75">
        <f t="shared" si="150"/>
        <v>2903730.4400000004</v>
      </c>
      <c r="CY16" s="75">
        <f t="shared" si="150"/>
        <v>2946039.5000000005</v>
      </c>
      <c r="CZ16" s="75">
        <f t="shared" si="150"/>
        <v>3405649.5599999996</v>
      </c>
      <c r="DA16" s="75">
        <f t="shared" si="150"/>
        <v>2753291.8</v>
      </c>
      <c r="DB16" s="75">
        <f t="shared" si="150"/>
        <v>2493652.0300000003</v>
      </c>
      <c r="DC16" s="75">
        <f t="shared" si="150"/>
        <v>2339280.4700000002</v>
      </c>
      <c r="DD16" s="75">
        <f t="shared" si="150"/>
        <v>2463411.1300000008</v>
      </c>
      <c r="DE16" s="75">
        <f t="shared" si="150"/>
        <v>2264606.2599999998</v>
      </c>
      <c r="DF16" s="75">
        <f t="shared" si="150"/>
        <v>2468178.21</v>
      </c>
      <c r="DG16" s="75">
        <f t="shared" si="150"/>
        <v>2443168.48</v>
      </c>
      <c r="DH16" s="75">
        <f t="shared" si="150"/>
        <v>2284546.3599999989</v>
      </c>
      <c r="DI16" s="75">
        <f t="shared" si="150"/>
        <v>2356486.209999999</v>
      </c>
      <c r="DJ16" s="75">
        <f t="shared" si="150"/>
        <v>2599970.9900000002</v>
      </c>
      <c r="DK16" s="75">
        <f t="shared" si="150"/>
        <v>2638698.5200000019</v>
      </c>
      <c r="DL16" s="75">
        <f t="shared" si="150"/>
        <v>3716781.33</v>
      </c>
      <c r="DM16" s="75">
        <f t="shared" si="150"/>
        <v>2691361.9999999991</v>
      </c>
      <c r="DN16" s="75">
        <f t="shared" si="150"/>
        <v>2465826.3099999991</v>
      </c>
      <c r="DO16" s="75">
        <f t="shared" si="150"/>
        <v>2604280.5299999984</v>
      </c>
      <c r="DP16" s="75">
        <f t="shared" ref="DP16:DQ16" si="151">DP49</f>
        <v>2445074.1682155193</v>
      </c>
      <c r="DQ16" s="75">
        <f t="shared" si="151"/>
        <v>2626216.5199999996</v>
      </c>
      <c r="DR16" s="75">
        <f t="shared" ref="DR16:DS16" si="152">DR49</f>
        <v>2414342.7299999991</v>
      </c>
      <c r="DS16" s="75">
        <f t="shared" si="152"/>
        <v>2863706.9599999981</v>
      </c>
      <c r="DT16" s="75">
        <f t="shared" ref="DT16:DU16" si="153">DT49</f>
        <v>2374335.9799999995</v>
      </c>
      <c r="DU16" s="75">
        <f t="shared" si="153"/>
        <v>2514466.5699999994</v>
      </c>
      <c r="DV16" s="75">
        <f t="shared" ref="DV16:DW16" si="154">DV49</f>
        <v>2507677.9700000007</v>
      </c>
      <c r="DW16" s="75">
        <f t="shared" si="154"/>
        <v>2898897.61</v>
      </c>
      <c r="DX16" s="75">
        <f t="shared" ref="DX16:DY16" si="155">DX49</f>
        <v>4048074.6800000016</v>
      </c>
      <c r="DY16" s="75">
        <f t="shared" si="155"/>
        <v>2808178.38</v>
      </c>
      <c r="DZ16" s="75">
        <f t="shared" ref="DZ16:EA16" si="156">DZ49</f>
        <v>2592264.6452400004</v>
      </c>
      <c r="EA16" s="75">
        <f t="shared" si="156"/>
        <v>2469366.7299999995</v>
      </c>
      <c r="EB16" s="75">
        <f t="shared" ref="EB16:EC16" si="157">EB49</f>
        <v>2799771.6800000006</v>
      </c>
      <c r="EC16" s="75">
        <f t="shared" si="157"/>
        <v>2911731.6400000006</v>
      </c>
      <c r="ED16" s="75">
        <f t="shared" ref="ED16:EE16" si="158">ED49</f>
        <v>2784572.29</v>
      </c>
      <c r="EE16" s="75">
        <f t="shared" si="158"/>
        <v>2729902.21</v>
      </c>
      <c r="EF16" s="75">
        <f t="shared" ref="EF16:EG16" si="159">EF49</f>
        <v>2605690.1800000002</v>
      </c>
      <c r="EG16" s="75">
        <f t="shared" si="159"/>
        <v>3854846.8299999996</v>
      </c>
      <c r="EH16" s="75">
        <f t="shared" ref="EH16:EI16" si="160">EH49</f>
        <v>3737666.8900000006</v>
      </c>
      <c r="EI16" s="75">
        <f t="shared" si="160"/>
        <v>3809383.4300000006</v>
      </c>
      <c r="EJ16" s="75">
        <f t="shared" ref="EJ16:EK16" si="161">EJ49</f>
        <v>4133560.76</v>
      </c>
      <c r="EK16" s="75">
        <f t="shared" si="161"/>
        <v>3035466.22</v>
      </c>
      <c r="EL16" s="75">
        <f t="shared" ref="EL16:EM16" si="162">EL49</f>
        <v>3037088.26</v>
      </c>
      <c r="EM16" s="75">
        <f t="shared" si="162"/>
        <v>2766297.9300000006</v>
      </c>
      <c r="EN16" s="75">
        <f t="shared" ref="EN16:EO16" si="163">EN49</f>
        <v>2489227.9600000014</v>
      </c>
      <c r="EO16" s="75">
        <f t="shared" si="163"/>
        <v>3102959.1900000009</v>
      </c>
      <c r="EP16" s="75">
        <f t="shared" ref="EP16" si="164">EP49</f>
        <v>2564791.8299999991</v>
      </c>
      <c r="EQ16" s="75"/>
      <c r="ER16" s="154">
        <f t="shared" ref="ER16:ER35" si="165">SUMIFS($G16:$EQ16,$G$13:$EQ$13,$ER$7)</f>
        <v>21129392.150000002</v>
      </c>
      <c r="ES16" s="134"/>
      <c r="ET16" s="154">
        <f t="shared" ref="ET16:ET35" ca="1" si="166">SUM(OFFSET($B16,0,COLUMN($DX$7)-2,1,MONTH(MAX($G$7:$EQ$7))))</f>
        <v>20413960.04524</v>
      </c>
      <c r="EU16" s="75"/>
      <c r="EV16" s="75"/>
      <c r="EW16" s="75"/>
      <c r="EX16" s="75"/>
      <c r="EY16" s="154">
        <f t="shared" ref="EY16:FL25" si="167">SUMIF($H$6:$EQ$6,EY$12,$H16:$EQ16)</f>
        <v>8652593.3900000006</v>
      </c>
      <c r="EZ16" s="154">
        <f t="shared" si="167"/>
        <v>7067297.8600000013</v>
      </c>
      <c r="FA16" s="154">
        <f t="shared" si="167"/>
        <v>7195893.0499999989</v>
      </c>
      <c r="FB16" s="154">
        <f t="shared" si="167"/>
        <v>7595155.7200000007</v>
      </c>
      <c r="FC16" s="154">
        <f t="shared" si="167"/>
        <v>8873969.6399999987</v>
      </c>
      <c r="FD16" s="154">
        <f t="shared" si="167"/>
        <v>7675571.2182155177</v>
      </c>
      <c r="FE16" s="154">
        <f t="shared" si="167"/>
        <v>7652385.6699999971</v>
      </c>
      <c r="FF16" s="154">
        <f t="shared" si="167"/>
        <v>7921042.1500000004</v>
      </c>
      <c r="FG16" s="154">
        <f t="shared" si="167"/>
        <v>9448517.7052400019</v>
      </c>
      <c r="FH16" s="154">
        <f t="shared" si="167"/>
        <v>8180870.0500000007</v>
      </c>
      <c r="FI16" s="154">
        <f t="shared" si="167"/>
        <v>8120164.6799999997</v>
      </c>
      <c r="FJ16" s="154">
        <f t="shared" si="167"/>
        <v>11401897.150000002</v>
      </c>
      <c r="FK16" s="154">
        <f t="shared" si="167"/>
        <v>10206115.24</v>
      </c>
      <c r="FL16" s="154">
        <f t="shared" si="167"/>
        <v>8358485.0800000038</v>
      </c>
      <c r="FM16" s="133"/>
      <c r="FN16" s="154">
        <f t="shared" ref="FN16:FU25" si="168">SUMIF($H$5:$EQ$5,FN$12,$H16:$EQ16)</f>
        <v>28419194.354000002</v>
      </c>
      <c r="FO16" s="154">
        <f t="shared" si="168"/>
        <v>13659616.63266667</v>
      </c>
      <c r="FP16" s="154">
        <f t="shared" si="168"/>
        <v>19707656.534999993</v>
      </c>
      <c r="FQ16" s="154">
        <f t="shared" si="168"/>
        <v>29690924.09</v>
      </c>
      <c r="FR16" s="154">
        <f t="shared" si="168"/>
        <v>30510940.020000003</v>
      </c>
      <c r="FS16" s="154">
        <f t="shared" si="168"/>
        <v>32122968.678215511</v>
      </c>
      <c r="FT16" s="154">
        <f t="shared" si="168"/>
        <v>37151449.585239999</v>
      </c>
      <c r="FU16" s="154">
        <f t="shared" si="168"/>
        <v>21129392.150000002</v>
      </c>
    </row>
    <row r="17" spans="2:177" s="70" customFormat="1" ht="17.45" customHeight="1">
      <c r="B17" s="66" t="s">
        <v>26</v>
      </c>
      <c r="C17" s="67"/>
      <c r="D17" s="67"/>
      <c r="E17" s="67"/>
      <c r="F17" s="68"/>
      <c r="G17" s="68"/>
      <c r="H17" s="68"/>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f>BD65</f>
        <v>3665070.95</v>
      </c>
      <c r="BE17" s="75">
        <f t="shared" ref="BE17:DO17" si="169">BE65</f>
        <v>2391720.649999999</v>
      </c>
      <c r="BF17" s="75">
        <f t="shared" si="169"/>
        <v>2314119.8633994143</v>
      </c>
      <c r="BG17" s="75">
        <f t="shared" si="169"/>
        <v>2622118.9945568498</v>
      </c>
      <c r="BH17" s="75">
        <f t="shared" si="169"/>
        <v>2781104.9215631327</v>
      </c>
      <c r="BI17" s="75">
        <f t="shared" si="169"/>
        <v>2527339.8632063158</v>
      </c>
      <c r="BJ17" s="75">
        <f t="shared" si="169"/>
        <v>2646909.0090537453</v>
      </c>
      <c r="BK17" s="75">
        <f t="shared" si="169"/>
        <v>2339629.6589185349</v>
      </c>
      <c r="BL17" s="75">
        <f t="shared" si="169"/>
        <v>2471215.4029956488</v>
      </c>
      <c r="BM17" s="75">
        <f t="shared" si="169"/>
        <v>2355441.4100033017</v>
      </c>
      <c r="BN17" s="75">
        <f t="shared" si="169"/>
        <v>2687993.3209276106</v>
      </c>
      <c r="BO17" s="75">
        <f t="shared" si="169"/>
        <v>2981632.1009717551</v>
      </c>
      <c r="BP17" s="75">
        <f t="shared" si="169"/>
        <v>4023923.8939199662</v>
      </c>
      <c r="BQ17" s="75">
        <f t="shared" si="169"/>
        <v>2974069.2974838065</v>
      </c>
      <c r="BR17" s="75">
        <f t="shared" si="169"/>
        <v>2513289.2193631176</v>
      </c>
      <c r="BS17" s="75">
        <f t="shared" si="169"/>
        <v>265868.72735714284</v>
      </c>
      <c r="BT17" s="75">
        <f t="shared" si="169"/>
        <v>-302896.5478749437</v>
      </c>
      <c r="BU17" s="75">
        <f t="shared" si="169"/>
        <v>-79725.859289857879</v>
      </c>
      <c r="BV17" s="75">
        <f t="shared" si="169"/>
        <v>188617.86663859896</v>
      </c>
      <c r="BW17" s="75">
        <f t="shared" si="169"/>
        <v>544426.29078194732</v>
      </c>
      <c r="BX17" s="75">
        <f t="shared" si="169"/>
        <v>1118257.2554811612</v>
      </c>
      <c r="BY17" s="75">
        <f t="shared" si="169"/>
        <v>850076.37283519795</v>
      </c>
      <c r="BZ17" s="75">
        <f t="shared" si="169"/>
        <v>1000586.199978055</v>
      </c>
      <c r="CA17" s="75">
        <f t="shared" si="169"/>
        <v>1170668.8791017691</v>
      </c>
      <c r="CB17" s="75">
        <f t="shared" si="169"/>
        <v>2570943.3853787454</v>
      </c>
      <c r="CC17" s="75">
        <f t="shared" si="169"/>
        <v>2015702.7289648419</v>
      </c>
      <c r="CD17" s="75">
        <f t="shared" si="169"/>
        <v>1609580.4143098455</v>
      </c>
      <c r="CE17" s="75">
        <f t="shared" si="169"/>
        <v>-74058.615402428492</v>
      </c>
      <c r="CF17" s="75">
        <f t="shared" si="169"/>
        <v>-293572.8952255238</v>
      </c>
      <c r="CG17" s="75">
        <f t="shared" si="169"/>
        <v>1163848.3537892844</v>
      </c>
      <c r="CH17" s="75">
        <f t="shared" si="169"/>
        <v>1674189.0424054288</v>
      </c>
      <c r="CI17" s="75">
        <f t="shared" si="169"/>
        <v>1933298.9999162168</v>
      </c>
      <c r="CJ17" s="75">
        <f t="shared" si="169"/>
        <v>2231634.7963297041</v>
      </c>
      <c r="CK17" s="75">
        <f t="shared" si="169"/>
        <v>2520170.4441525014</v>
      </c>
      <c r="CL17" s="75">
        <f t="shared" si="169"/>
        <v>2761760.7066321601</v>
      </c>
      <c r="CM17" s="75">
        <f t="shared" si="169"/>
        <v>3259155.7188333585</v>
      </c>
      <c r="CN17" s="75">
        <f t="shared" si="169"/>
        <v>3615195.0156368334</v>
      </c>
      <c r="CO17" s="75">
        <f t="shared" si="169"/>
        <v>3055248.6128326436</v>
      </c>
      <c r="CP17" s="75">
        <f t="shared" si="169"/>
        <v>3031471.3594262432</v>
      </c>
      <c r="CQ17" s="75">
        <f t="shared" si="169"/>
        <v>2860537.3089472149</v>
      </c>
      <c r="CR17" s="75">
        <f t="shared" si="169"/>
        <v>3399582.7390789296</v>
      </c>
      <c r="CS17" s="75">
        <f t="shared" si="169"/>
        <v>2838252.4562759516</v>
      </c>
      <c r="CT17" s="75">
        <f t="shared" si="169"/>
        <v>2995100.7625992554</v>
      </c>
      <c r="CU17" s="75">
        <f t="shared" si="169"/>
        <v>3249207.6477525216</v>
      </c>
      <c r="CV17" s="75">
        <f t="shared" si="169"/>
        <v>2939914.315816381</v>
      </c>
      <c r="CW17" s="75">
        <f t="shared" si="169"/>
        <v>3033885.2061848035</v>
      </c>
      <c r="CX17" s="75">
        <f t="shared" si="169"/>
        <v>3454483.9032195369</v>
      </c>
      <c r="CY17" s="75">
        <f t="shared" si="169"/>
        <v>4248104.1626896467</v>
      </c>
      <c r="CZ17" s="75">
        <f t="shared" si="169"/>
        <v>4819547.6988098091</v>
      </c>
      <c r="DA17" s="75">
        <f t="shared" si="169"/>
        <v>3357780.2072812789</v>
      </c>
      <c r="DB17" s="75">
        <f t="shared" si="169"/>
        <v>3309137.3896726239</v>
      </c>
      <c r="DC17" s="75">
        <f t="shared" si="169"/>
        <v>2963082.9394645449</v>
      </c>
      <c r="DD17" s="75">
        <f t="shared" si="169"/>
        <v>3114343.2115026983</v>
      </c>
      <c r="DE17" s="75">
        <f t="shared" si="169"/>
        <v>2821590.5872997046</v>
      </c>
      <c r="DF17" s="75">
        <f t="shared" si="169"/>
        <v>3432854.9028352639</v>
      </c>
      <c r="DG17" s="75">
        <f t="shared" si="169"/>
        <v>3603641.1932349647</v>
      </c>
      <c r="DH17" s="75">
        <f t="shared" si="169"/>
        <v>3290347.2986230403</v>
      </c>
      <c r="DI17" s="75">
        <f t="shared" si="169"/>
        <v>3132307.3082000418</v>
      </c>
      <c r="DJ17" s="75">
        <f t="shared" si="169"/>
        <v>3469936.9387602806</v>
      </c>
      <c r="DK17" s="75">
        <f t="shared" si="169"/>
        <v>4378914.9221532159</v>
      </c>
      <c r="DL17" s="75">
        <f t="shared" si="169"/>
        <v>5227981.5563868424</v>
      </c>
      <c r="DM17" s="75">
        <f t="shared" si="169"/>
        <v>3480263.8578595403</v>
      </c>
      <c r="DN17" s="75">
        <f t="shared" si="169"/>
        <v>3237743.956496594</v>
      </c>
      <c r="DO17" s="75">
        <f t="shared" si="169"/>
        <v>3387626.6370267039</v>
      </c>
      <c r="DP17" s="75">
        <f t="shared" ref="DP17:DQ17" si="170">DP65</f>
        <v>3228469.1140591213</v>
      </c>
      <c r="DQ17" s="75">
        <f t="shared" si="170"/>
        <v>3544346.4862435674</v>
      </c>
      <c r="DR17" s="75">
        <f t="shared" ref="DR17:DS17" si="171">DR65</f>
        <v>3741124.8358855927</v>
      </c>
      <c r="DS17" s="75">
        <f t="shared" si="171"/>
        <v>3750996.1332790134</v>
      </c>
      <c r="DT17" s="75">
        <f t="shared" ref="DT17:DU17" si="172">DT65</f>
        <v>3709858.9165550009</v>
      </c>
      <c r="DU17" s="75">
        <f t="shared" si="172"/>
        <v>3757728.283402862</v>
      </c>
      <c r="DV17" s="75">
        <f t="shared" ref="DV17:DW17" si="173">DV65</f>
        <v>3537074.3804605789</v>
      </c>
      <c r="DW17" s="75">
        <f t="shared" si="173"/>
        <v>4508335.9445243031</v>
      </c>
      <c r="DX17" s="75">
        <f t="shared" ref="DX17:DY17" si="174">DX65</f>
        <v>5877943.7509149984</v>
      </c>
      <c r="DY17" s="75">
        <f t="shared" si="174"/>
        <v>3009643.8823814653</v>
      </c>
      <c r="DZ17" s="75">
        <f t="shared" ref="DZ17:EA17" si="175">DZ65</f>
        <v>3245606.9633560367</v>
      </c>
      <c r="EA17" s="75">
        <f t="shared" si="175"/>
        <v>2933715.8111376734</v>
      </c>
      <c r="EB17" s="75">
        <f t="shared" ref="EB17:EC17" si="176">EB65</f>
        <v>3919311.9436180647</v>
      </c>
      <c r="EC17" s="75">
        <f t="shared" si="176"/>
        <v>3730717.7037100559</v>
      </c>
      <c r="ED17" s="75">
        <f t="shared" ref="ED17:EE17" si="177">ED65</f>
        <v>3990619.5440502483</v>
      </c>
      <c r="EE17" s="75">
        <f t="shared" si="177"/>
        <v>3654164.7013026639</v>
      </c>
      <c r="EF17" s="75">
        <f t="shared" ref="EF17:EG17" si="178">EF65</f>
        <v>3443693.666597283</v>
      </c>
      <c r="EG17" s="75">
        <f t="shared" si="178"/>
        <v>3205061.6401368254</v>
      </c>
      <c r="EH17" s="75">
        <f t="shared" ref="EH17:EI17" si="179">EH65</f>
        <v>3224526.1171428571</v>
      </c>
      <c r="EI17" s="75">
        <f t="shared" si="179"/>
        <v>4607796.928882977</v>
      </c>
      <c r="EJ17" s="75">
        <f t="shared" ref="EJ17:EK17" si="180">EJ65</f>
        <v>5659210.8222121233</v>
      </c>
      <c r="EK17" s="75">
        <f t="shared" si="180"/>
        <v>3371329.5528571429</v>
      </c>
      <c r="EL17" s="75">
        <f t="shared" ref="EL17:EM17" si="181">EL65</f>
        <v>3125789.4821397145</v>
      </c>
      <c r="EM17" s="75">
        <f t="shared" si="181"/>
        <v>3341548.7272174275</v>
      </c>
      <c r="EN17" s="75">
        <f t="shared" ref="EN17:EO17" si="182">EN65</f>
        <v>3434249.4593430003</v>
      </c>
      <c r="EO17" s="75">
        <f t="shared" si="182"/>
        <v>3743885.2262869994</v>
      </c>
      <c r="EP17" s="75">
        <f t="shared" ref="EP17" si="183">EP65</f>
        <v>3459810.5356116183</v>
      </c>
      <c r="EQ17" s="75"/>
      <c r="ER17" s="154">
        <f t="shared" si="165"/>
        <v>26135823.805668026</v>
      </c>
      <c r="ES17" s="134"/>
      <c r="ET17" s="154">
        <f t="shared" ca="1" si="166"/>
        <v>26707559.599168539</v>
      </c>
      <c r="EU17" s="75"/>
      <c r="EV17" s="75"/>
      <c r="EW17" s="75"/>
      <c r="EX17" s="75"/>
      <c r="EY17" s="154">
        <f t="shared" si="167"/>
        <v>11486465.295763712</v>
      </c>
      <c r="EZ17" s="154">
        <f t="shared" si="167"/>
        <v>8899016.7382669486</v>
      </c>
      <c r="FA17" s="154">
        <f t="shared" si="167"/>
        <v>10326843.394693268</v>
      </c>
      <c r="FB17" s="154">
        <f t="shared" si="167"/>
        <v>10981159.169113539</v>
      </c>
      <c r="FC17" s="154">
        <f t="shared" si="167"/>
        <v>11945989.370742977</v>
      </c>
      <c r="FD17" s="154">
        <f t="shared" si="167"/>
        <v>10160442.237329394</v>
      </c>
      <c r="FE17" s="154">
        <f t="shared" si="167"/>
        <v>11201979.885719607</v>
      </c>
      <c r="FF17" s="154">
        <f t="shared" si="167"/>
        <v>11803138.608387744</v>
      </c>
      <c r="FG17" s="154">
        <f t="shared" si="167"/>
        <v>12133194.5966525</v>
      </c>
      <c r="FH17" s="154">
        <f t="shared" si="167"/>
        <v>10583745.458465794</v>
      </c>
      <c r="FI17" s="154">
        <f t="shared" si="167"/>
        <v>11088477.911950195</v>
      </c>
      <c r="FJ17" s="154">
        <f t="shared" si="167"/>
        <v>11037384.68616266</v>
      </c>
      <c r="FK17" s="154">
        <f t="shared" si="167"/>
        <v>12156329.85720898</v>
      </c>
      <c r="FL17" s="154">
        <f t="shared" si="167"/>
        <v>10519683.412847428</v>
      </c>
      <c r="FM17" s="133"/>
      <c r="FN17" s="154">
        <f t="shared" si="168"/>
        <v>31784296.145596307</v>
      </c>
      <c r="FO17" s="154">
        <f t="shared" si="168"/>
        <v>14267161.595775962</v>
      </c>
      <c r="FP17" s="154">
        <f t="shared" si="168"/>
        <v>21372653.08008413</v>
      </c>
      <c r="FQ17" s="154">
        <f t="shared" si="168"/>
        <v>38720983.490459964</v>
      </c>
      <c r="FR17" s="154">
        <f t="shared" si="168"/>
        <v>41693484.597837463</v>
      </c>
      <c r="FS17" s="154">
        <f t="shared" si="168"/>
        <v>45111550.102179721</v>
      </c>
      <c r="FT17" s="154">
        <f t="shared" si="168"/>
        <v>44842802.653231144</v>
      </c>
      <c r="FU17" s="154">
        <f t="shared" si="168"/>
        <v>26135823.805668026</v>
      </c>
    </row>
    <row r="18" spans="2:177" s="70" customFormat="1" ht="17.45" customHeight="1">
      <c r="B18" s="66" t="s">
        <v>25</v>
      </c>
      <c r="C18" s="67"/>
      <c r="D18" s="67"/>
      <c r="E18" s="67"/>
      <c r="F18" s="68"/>
      <c r="G18" s="68"/>
      <c r="H18" s="68"/>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f>BD81</f>
        <v>6322845.0959224906</v>
      </c>
      <c r="BE18" s="75">
        <f t="shared" ref="BE18:DO18" si="184">BE81</f>
        <v>4423314.665922489</v>
      </c>
      <c r="BF18" s="75">
        <f t="shared" si="184"/>
        <v>4139345.7659224896</v>
      </c>
      <c r="BG18" s="75">
        <f t="shared" si="184"/>
        <v>4607709.8759224899</v>
      </c>
      <c r="BH18" s="75">
        <f t="shared" si="184"/>
        <v>4256647.3759224899</v>
      </c>
      <c r="BI18" s="75">
        <f t="shared" si="184"/>
        <v>4154504.3059224905</v>
      </c>
      <c r="BJ18" s="75">
        <f t="shared" si="184"/>
        <v>4533659.3959224904</v>
      </c>
      <c r="BK18" s="75">
        <f t="shared" si="184"/>
        <v>4224758.3659224901</v>
      </c>
      <c r="BL18" s="75">
        <f t="shared" si="184"/>
        <v>3935279.9659224907</v>
      </c>
      <c r="BM18" s="75">
        <f t="shared" si="184"/>
        <v>3773748.3259224896</v>
      </c>
      <c r="BN18" s="75">
        <f t="shared" si="184"/>
        <v>4611350.6559224892</v>
      </c>
      <c r="BO18" s="75">
        <f t="shared" si="184"/>
        <v>4831008.9059224902</v>
      </c>
      <c r="BP18" s="75">
        <f t="shared" si="184"/>
        <v>7054372.6259224899</v>
      </c>
      <c r="BQ18" s="75">
        <f t="shared" si="184"/>
        <v>4627381.9459224902</v>
      </c>
      <c r="BR18" s="75">
        <f t="shared" si="184"/>
        <v>4136639.330326939</v>
      </c>
      <c r="BS18" s="75">
        <f t="shared" si="184"/>
        <v>649521.50215007213</v>
      </c>
      <c r="BT18" s="75">
        <f t="shared" si="184"/>
        <v>-73256.895595552938</v>
      </c>
      <c r="BU18" s="75">
        <f t="shared" si="184"/>
        <v>-463305.66559555306</v>
      </c>
      <c r="BV18" s="75">
        <f t="shared" si="184"/>
        <v>1003804.544404447</v>
      </c>
      <c r="BW18" s="75">
        <f t="shared" si="184"/>
        <v>1889297.5044044501</v>
      </c>
      <c r="BX18" s="75">
        <f t="shared" si="184"/>
        <v>2688987.9444044498</v>
      </c>
      <c r="BY18" s="75">
        <f t="shared" si="184"/>
        <v>2451230.0944044497</v>
      </c>
      <c r="BZ18" s="75">
        <f t="shared" si="184"/>
        <v>3499795.6544044502</v>
      </c>
      <c r="CA18" s="75">
        <f t="shared" si="184"/>
        <v>3018694.7727837842</v>
      </c>
      <c r="CB18" s="75">
        <f t="shared" si="184"/>
        <v>3704179.1854914501</v>
      </c>
      <c r="CC18" s="75">
        <f t="shared" si="184"/>
        <v>2752238.8495414504</v>
      </c>
      <c r="CD18" s="75">
        <f t="shared" si="184"/>
        <v>2280740.5577864498</v>
      </c>
      <c r="CE18" s="75">
        <f t="shared" si="184"/>
        <v>-157120.65372899995</v>
      </c>
      <c r="CF18" s="75">
        <f t="shared" si="184"/>
        <v>841512.69616900047</v>
      </c>
      <c r="CG18" s="75">
        <f t="shared" si="184"/>
        <v>3205434.6938560004</v>
      </c>
      <c r="CH18" s="75">
        <f t="shared" si="184"/>
        <v>3461877.7366009979</v>
      </c>
      <c r="CI18" s="75">
        <f t="shared" si="184"/>
        <v>3817314.2581003783</v>
      </c>
      <c r="CJ18" s="75">
        <f t="shared" si="184"/>
        <v>4648765.0727281356</v>
      </c>
      <c r="CK18" s="75">
        <f t="shared" si="184"/>
        <v>3951389.4352603848</v>
      </c>
      <c r="CL18" s="75">
        <f t="shared" si="184"/>
        <v>4565949.3106054915</v>
      </c>
      <c r="CM18" s="75">
        <f t="shared" si="184"/>
        <v>5716858.5234363806</v>
      </c>
      <c r="CN18" s="75">
        <f t="shared" si="184"/>
        <v>7274237.4748779759</v>
      </c>
      <c r="CO18" s="75">
        <f t="shared" si="184"/>
        <v>4522366.5890592597</v>
      </c>
      <c r="CP18" s="75">
        <f t="shared" si="184"/>
        <v>5293975.732773453</v>
      </c>
      <c r="CQ18" s="75">
        <f t="shared" si="184"/>
        <v>5010148.1785383886</v>
      </c>
      <c r="CR18" s="75">
        <f t="shared" si="184"/>
        <v>5659159.3111464297</v>
      </c>
      <c r="CS18" s="75">
        <f t="shared" si="184"/>
        <v>5429406.7937385589</v>
      </c>
      <c r="CT18" s="75">
        <f t="shared" si="184"/>
        <v>5151614.1388044218</v>
      </c>
      <c r="CU18" s="75">
        <f t="shared" si="184"/>
        <v>5569023.1324223485</v>
      </c>
      <c r="CV18" s="75">
        <f t="shared" si="184"/>
        <v>5593613.1095040049</v>
      </c>
      <c r="CW18" s="75">
        <f t="shared" si="184"/>
        <v>5018835.4574834537</v>
      </c>
      <c r="CX18" s="75">
        <f t="shared" si="184"/>
        <v>5693680.1470704488</v>
      </c>
      <c r="CY18" s="75">
        <f t="shared" si="184"/>
        <v>7787382.8299573604</v>
      </c>
      <c r="CZ18" s="75">
        <f t="shared" si="184"/>
        <v>9365809.6023678705</v>
      </c>
      <c r="DA18" s="75">
        <f t="shared" si="184"/>
        <v>5549009.5539977774</v>
      </c>
      <c r="DB18" s="75">
        <f t="shared" si="184"/>
        <v>5562284.7488363907</v>
      </c>
      <c r="DC18" s="75">
        <f t="shared" si="184"/>
        <v>5508938.0637892392</v>
      </c>
      <c r="DD18" s="75">
        <f t="shared" si="184"/>
        <v>6121775.2982094819</v>
      </c>
      <c r="DE18" s="75">
        <f t="shared" si="184"/>
        <v>5595924.8010463975</v>
      </c>
      <c r="DF18" s="75">
        <f t="shared" si="184"/>
        <v>5872015.2842201889</v>
      </c>
      <c r="DG18" s="75">
        <f t="shared" si="184"/>
        <v>6394771.140277544</v>
      </c>
      <c r="DH18" s="75">
        <f t="shared" si="184"/>
        <v>5787685.3868372776</v>
      </c>
      <c r="DI18" s="75">
        <f t="shared" si="184"/>
        <v>6503177.0819733124</v>
      </c>
      <c r="DJ18" s="75">
        <f t="shared" si="184"/>
        <v>6811017.5342999864</v>
      </c>
      <c r="DK18" s="75">
        <f t="shared" si="184"/>
        <v>7130980.8617820349</v>
      </c>
      <c r="DL18" s="75">
        <f t="shared" si="184"/>
        <v>10002140.849999992</v>
      </c>
      <c r="DM18" s="75">
        <f t="shared" si="184"/>
        <v>6386668.7417483889</v>
      </c>
      <c r="DN18" s="75">
        <f t="shared" si="184"/>
        <v>6114268.3828903884</v>
      </c>
      <c r="DO18" s="75">
        <f t="shared" si="184"/>
        <v>6092170.4175274502</v>
      </c>
      <c r="DP18" s="75">
        <f t="shared" ref="DP18:DQ18" si="185">DP81</f>
        <v>5841522.6963796783</v>
      </c>
      <c r="DQ18" s="75">
        <f t="shared" si="185"/>
        <v>6009033.2120358068</v>
      </c>
      <c r="DR18" s="75">
        <f t="shared" ref="DR18:DS18" si="186">DR81</f>
        <v>6386102.4847779032</v>
      </c>
      <c r="DS18" s="75">
        <f t="shared" si="186"/>
        <v>6718124.1345789582</v>
      </c>
      <c r="DT18" s="75">
        <f t="shared" ref="DT18:DU18" si="187">DT81</f>
        <v>6737480.5186522901</v>
      </c>
      <c r="DU18" s="75">
        <f t="shared" si="187"/>
        <v>6997836.396841161</v>
      </c>
      <c r="DV18" s="75">
        <f t="shared" ref="DV18:DW18" si="188">DV81</f>
        <v>6550823.6776772588</v>
      </c>
      <c r="DW18" s="75">
        <f t="shared" si="188"/>
        <v>7496209.5409385804</v>
      </c>
      <c r="DX18" s="75">
        <f t="shared" ref="DX18:DY18" si="189">DX81</f>
        <v>10899957.341165386</v>
      </c>
      <c r="DY18" s="75">
        <f t="shared" si="189"/>
        <v>6514764.1224954464</v>
      </c>
      <c r="DZ18" s="75">
        <f t="shared" ref="DZ18:EA18" si="190">DZ81</f>
        <v>5990073.8065198325</v>
      </c>
      <c r="EA18" s="75">
        <f t="shared" si="190"/>
        <v>5421560.4858641867</v>
      </c>
      <c r="EB18" s="75">
        <f t="shared" ref="EB18:EC18" si="191">EB81</f>
        <v>6799349.6299999971</v>
      </c>
      <c r="EC18" s="75">
        <f t="shared" si="191"/>
        <v>7157562.1601727009</v>
      </c>
      <c r="ED18" s="75">
        <f t="shared" ref="ED18:EE18" si="192">ED81</f>
        <v>7375764.3422438586</v>
      </c>
      <c r="EE18" s="75">
        <f t="shared" si="192"/>
        <v>7070324.0835553436</v>
      </c>
      <c r="EF18" s="75">
        <f t="shared" ref="EF18:EG18" si="193">EF81</f>
        <v>7052801.3836971931</v>
      </c>
      <c r="EG18" s="75">
        <f t="shared" si="193"/>
        <v>6844996.8795979824</v>
      </c>
      <c r="EH18" s="75">
        <f t="shared" ref="EH18:EI18" si="194">EH81</f>
        <v>6966823.7389016515</v>
      </c>
      <c r="EI18" s="75">
        <f t="shared" si="194"/>
        <v>8546357.4111636523</v>
      </c>
      <c r="EJ18" s="75">
        <f t="shared" ref="EJ18:EK18" si="195">EJ81</f>
        <v>11137282.605071299</v>
      </c>
      <c r="EK18" s="75">
        <f t="shared" si="195"/>
        <v>7227669.6054432988</v>
      </c>
      <c r="EL18" s="75">
        <f t="shared" ref="EL18:EM18" si="196">EL81</f>
        <v>6486132.1085279984</v>
      </c>
      <c r="EM18" s="75">
        <f t="shared" si="196"/>
        <v>6613607.7283550017</v>
      </c>
      <c r="EN18" s="75">
        <f t="shared" ref="EN18:EO18" si="197">EN81</f>
        <v>6781147.4901400013</v>
      </c>
      <c r="EO18" s="75">
        <f t="shared" si="197"/>
        <v>7377958.5625080019</v>
      </c>
      <c r="EP18" s="75">
        <f t="shared" ref="EP18" si="198">EP81</f>
        <v>6990234.0264793318</v>
      </c>
      <c r="EQ18" s="75"/>
      <c r="ER18" s="154">
        <f t="shared" si="165"/>
        <v>52614032.126524933</v>
      </c>
      <c r="ES18" s="134"/>
      <c r="ET18" s="154">
        <f t="shared" ca="1" si="166"/>
        <v>50159031.888461404</v>
      </c>
      <c r="EU18" s="75"/>
      <c r="EV18" s="75"/>
      <c r="EW18" s="75"/>
      <c r="EX18" s="75"/>
      <c r="EY18" s="154">
        <f t="shared" si="167"/>
        <v>20477103.905202039</v>
      </c>
      <c r="EZ18" s="154">
        <f t="shared" si="167"/>
        <v>17226638.163045119</v>
      </c>
      <c r="FA18" s="154">
        <f t="shared" si="167"/>
        <v>18054471.811335012</v>
      </c>
      <c r="FB18" s="154">
        <f t="shared" si="167"/>
        <v>20445175.478055336</v>
      </c>
      <c r="FC18" s="154">
        <f t="shared" si="167"/>
        <v>22503077.974638768</v>
      </c>
      <c r="FD18" s="154">
        <f t="shared" si="167"/>
        <v>17942726.325942934</v>
      </c>
      <c r="FE18" s="154">
        <f t="shared" si="167"/>
        <v>19841707.138009153</v>
      </c>
      <c r="FF18" s="154">
        <f t="shared" si="167"/>
        <v>21044869.615456998</v>
      </c>
      <c r="FG18" s="154">
        <f t="shared" si="167"/>
        <v>23404795.270180665</v>
      </c>
      <c r="FH18" s="154">
        <f t="shared" si="167"/>
        <v>19378472.276036885</v>
      </c>
      <c r="FI18" s="154">
        <f t="shared" si="167"/>
        <v>21498889.809496395</v>
      </c>
      <c r="FJ18" s="154">
        <f t="shared" si="167"/>
        <v>22358178.029663287</v>
      </c>
      <c r="FK18" s="154">
        <f t="shared" si="167"/>
        <v>24851084.319042597</v>
      </c>
      <c r="FL18" s="154">
        <f t="shared" si="167"/>
        <v>20772713.781003006</v>
      </c>
      <c r="FM18" s="133"/>
      <c r="FN18" s="154">
        <f t="shared" si="168"/>
        <v>53814172.701069869</v>
      </c>
      <c r="FO18" s="154">
        <f t="shared" si="168"/>
        <v>30483163.357936911</v>
      </c>
      <c r="FP18" s="154">
        <f t="shared" si="168"/>
        <v>38789139.665847123</v>
      </c>
      <c r="FQ18" s="154">
        <f t="shared" si="168"/>
        <v>68003442.895376116</v>
      </c>
      <c r="FR18" s="154">
        <f t="shared" si="168"/>
        <v>76203389.357637495</v>
      </c>
      <c r="FS18" s="154">
        <f t="shared" si="168"/>
        <v>81332381.054047868</v>
      </c>
      <c r="FT18" s="154">
        <f t="shared" si="168"/>
        <v>86640335.385377213</v>
      </c>
      <c r="FU18" s="154">
        <f t="shared" si="168"/>
        <v>52614032.126524933</v>
      </c>
    </row>
    <row r="19" spans="2:177" s="70" customFormat="1" ht="17.45" customHeight="1">
      <c r="B19" s="66" t="s">
        <v>28</v>
      </c>
      <c r="C19" s="67"/>
      <c r="D19" s="67"/>
      <c r="E19" s="67"/>
      <c r="F19" s="68"/>
      <c r="G19" s="68"/>
      <c r="H19" s="68"/>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f>BD97</f>
        <v>1840197.1199999999</v>
      </c>
      <c r="BE19" s="75">
        <f t="shared" ref="BE19:DO19" si="199">BE97</f>
        <v>1436452.95</v>
      </c>
      <c r="BF19" s="75">
        <f t="shared" si="199"/>
        <v>1350924.5999999996</v>
      </c>
      <c r="BG19" s="75">
        <f t="shared" si="199"/>
        <v>1350098.6600000001</v>
      </c>
      <c r="BH19" s="75">
        <f t="shared" si="199"/>
        <v>1530705.3162105265</v>
      </c>
      <c r="BI19" s="75">
        <f t="shared" si="199"/>
        <v>1446332.1452631578</v>
      </c>
      <c r="BJ19" s="75">
        <f t="shared" si="199"/>
        <v>1394237.2808421056</v>
      </c>
      <c r="BK19" s="75">
        <f t="shared" si="199"/>
        <v>1398955.8639999998</v>
      </c>
      <c r="BL19" s="75">
        <f t="shared" si="199"/>
        <v>1543791.8610526319</v>
      </c>
      <c r="BM19" s="75">
        <f t="shared" si="199"/>
        <v>1594248.3797894737</v>
      </c>
      <c r="BN19" s="75">
        <f t="shared" si="199"/>
        <v>1385557.5360000001</v>
      </c>
      <c r="BO19" s="75">
        <f t="shared" si="199"/>
        <v>1748229.7191578951</v>
      </c>
      <c r="BP19" s="75">
        <f t="shared" si="199"/>
        <v>2049750.6837894737</v>
      </c>
      <c r="BQ19" s="75">
        <f t="shared" si="199"/>
        <v>1534707.0063157892</v>
      </c>
      <c r="BR19" s="75">
        <f t="shared" si="199"/>
        <v>1213157.7199999997</v>
      </c>
      <c r="BS19" s="75">
        <f t="shared" si="199"/>
        <v>93559.369999999864</v>
      </c>
      <c r="BT19" s="75">
        <f t="shared" si="199"/>
        <v>20130.739999999925</v>
      </c>
      <c r="BU19" s="75">
        <f t="shared" si="199"/>
        <v>90592.280000000159</v>
      </c>
      <c r="BV19" s="75">
        <f t="shared" si="199"/>
        <v>247980.7000000001</v>
      </c>
      <c r="BW19" s="75">
        <f t="shared" si="199"/>
        <v>149007.6399999999</v>
      </c>
      <c r="BX19" s="75">
        <f t="shared" si="199"/>
        <v>703718.23</v>
      </c>
      <c r="BY19" s="75">
        <f t="shared" si="199"/>
        <v>846410.94999999984</v>
      </c>
      <c r="BZ19" s="75">
        <f t="shared" si="199"/>
        <v>1187883.0199999996</v>
      </c>
      <c r="CA19" s="75">
        <f t="shared" si="199"/>
        <v>1470546</v>
      </c>
      <c r="CB19" s="75">
        <f t="shared" si="199"/>
        <v>1235787.97</v>
      </c>
      <c r="CC19" s="75">
        <f t="shared" si="199"/>
        <v>1126857.4253123198</v>
      </c>
      <c r="CD19" s="75">
        <f t="shared" si="199"/>
        <v>887992.88531231997</v>
      </c>
      <c r="CE19" s="75">
        <f t="shared" si="199"/>
        <v>166656.72999999992</v>
      </c>
      <c r="CF19" s="75">
        <f t="shared" si="199"/>
        <v>453522.91915789479</v>
      </c>
      <c r="CG19" s="75">
        <f t="shared" si="199"/>
        <v>1271824.8399999996</v>
      </c>
      <c r="CH19" s="75">
        <f t="shared" si="199"/>
        <v>1331877.6400000001</v>
      </c>
      <c r="CI19" s="75">
        <f t="shared" si="199"/>
        <v>1591625.0100000002</v>
      </c>
      <c r="CJ19" s="75">
        <f t="shared" si="199"/>
        <v>1625741.3699999999</v>
      </c>
      <c r="CK19" s="75">
        <f t="shared" si="199"/>
        <v>1876021.4900000002</v>
      </c>
      <c r="CL19" s="75">
        <f t="shared" si="199"/>
        <v>1776215.7199999995</v>
      </c>
      <c r="CM19" s="75">
        <f t="shared" si="199"/>
        <v>2010660.271157895</v>
      </c>
      <c r="CN19" s="75">
        <f t="shared" si="199"/>
        <v>2322657.8899999997</v>
      </c>
      <c r="CO19" s="75">
        <f t="shared" si="199"/>
        <v>1664424.0099999998</v>
      </c>
      <c r="CP19" s="75">
        <f t="shared" si="199"/>
        <v>1775002.4700000002</v>
      </c>
      <c r="CQ19" s="75">
        <f t="shared" si="199"/>
        <v>1629618.0699999998</v>
      </c>
      <c r="CR19" s="75">
        <f t="shared" si="199"/>
        <v>1861789.32</v>
      </c>
      <c r="CS19" s="75">
        <f t="shared" si="199"/>
        <v>1786310.49</v>
      </c>
      <c r="CT19" s="75">
        <f t="shared" si="199"/>
        <v>1599526.6814210529</v>
      </c>
      <c r="CU19" s="75">
        <f t="shared" si="199"/>
        <v>1898349.6500000001</v>
      </c>
      <c r="CV19" s="75">
        <f t="shared" si="199"/>
        <v>1872562.29</v>
      </c>
      <c r="CW19" s="75">
        <f t="shared" si="199"/>
        <v>2168616.5200000005</v>
      </c>
      <c r="CX19" s="75">
        <f t="shared" si="199"/>
        <v>1927969.7099999997</v>
      </c>
      <c r="CY19" s="75">
        <f t="shared" si="199"/>
        <v>2227950.7713684211</v>
      </c>
      <c r="CZ19" s="75">
        <f t="shared" si="199"/>
        <v>2659067.709999999</v>
      </c>
      <c r="DA19" s="75">
        <f t="shared" si="199"/>
        <v>1853894.1</v>
      </c>
      <c r="DB19" s="75">
        <f t="shared" si="199"/>
        <v>1865823.3300000003</v>
      </c>
      <c r="DC19" s="75">
        <f t="shared" si="199"/>
        <v>1705430.0099999995</v>
      </c>
      <c r="DD19" s="75">
        <f t="shared" si="199"/>
        <v>2575507.66</v>
      </c>
      <c r="DE19" s="75">
        <f t="shared" si="199"/>
        <v>2080388.0399999998</v>
      </c>
      <c r="DF19" s="75">
        <f t="shared" si="199"/>
        <v>2124802.73</v>
      </c>
      <c r="DG19" s="75">
        <f t="shared" si="199"/>
        <v>2034830.4400000004</v>
      </c>
      <c r="DH19" s="75">
        <f t="shared" si="199"/>
        <v>2221978.0199999996</v>
      </c>
      <c r="DI19" s="75">
        <f t="shared" si="199"/>
        <v>2391230.0300000003</v>
      </c>
      <c r="DJ19" s="75">
        <f t="shared" si="199"/>
        <v>2465394.4399999995</v>
      </c>
      <c r="DK19" s="75">
        <f t="shared" si="199"/>
        <v>2700728.07</v>
      </c>
      <c r="DL19" s="75">
        <f t="shared" si="199"/>
        <v>3303025.3699999992</v>
      </c>
      <c r="DM19" s="75">
        <f t="shared" si="199"/>
        <v>2222794.4099999997</v>
      </c>
      <c r="DN19" s="75">
        <f t="shared" si="199"/>
        <v>2340525.8252210529</v>
      </c>
      <c r="DO19" s="75">
        <f t="shared" si="199"/>
        <v>2378779.6800000006</v>
      </c>
      <c r="DP19" s="75">
        <f t="shared" ref="DP19:DQ19" si="200">DP97</f>
        <v>2385330.7199999997</v>
      </c>
      <c r="DQ19" s="75">
        <f t="shared" si="200"/>
        <v>2326779.0300000003</v>
      </c>
      <c r="DR19" s="75">
        <f t="shared" ref="DR19:DS19" si="201">DR97</f>
        <v>2220578.21</v>
      </c>
      <c r="DS19" s="75">
        <f t="shared" si="201"/>
        <v>2447182.1700000004</v>
      </c>
      <c r="DT19" s="75">
        <f t="shared" ref="DT19:DU19" si="202">DT97</f>
        <v>2492903.5900000003</v>
      </c>
      <c r="DU19" s="75">
        <f t="shared" si="202"/>
        <v>2614514.71</v>
      </c>
      <c r="DV19" s="75">
        <f t="shared" ref="DV19:DW19" si="203">DV97</f>
        <v>2462571.9500000007</v>
      </c>
      <c r="DW19" s="75">
        <f t="shared" si="203"/>
        <v>2869469.6799999997</v>
      </c>
      <c r="DX19" s="75">
        <f t="shared" ref="DX19:DY19" si="204">DX97</f>
        <v>3513281.5</v>
      </c>
      <c r="DY19" s="75">
        <f t="shared" si="204"/>
        <v>2287386.79</v>
      </c>
      <c r="DZ19" s="75">
        <f t="shared" ref="DZ19:EA19" si="205">DZ97</f>
        <v>2308693.34</v>
      </c>
      <c r="EA19" s="75">
        <f t="shared" si="205"/>
        <v>2305915.0099999998</v>
      </c>
      <c r="EB19" s="75">
        <f t="shared" ref="EB19:EC19" si="206">EB97</f>
        <v>2446202.5700000003</v>
      </c>
      <c r="EC19" s="75">
        <f t="shared" si="206"/>
        <v>2500988.16</v>
      </c>
      <c r="ED19" s="75">
        <f t="shared" ref="ED19:EE19" si="207">ED97</f>
        <v>2427844.46</v>
      </c>
      <c r="EE19" s="75">
        <f t="shared" si="207"/>
        <v>2465515.0699999998</v>
      </c>
      <c r="EF19" s="75">
        <f t="shared" ref="EF19:EG19" si="208">EF97</f>
        <v>2691253.36</v>
      </c>
      <c r="EG19" s="75">
        <f t="shared" si="208"/>
        <v>2504208.3036310002</v>
      </c>
      <c r="EH19" s="75">
        <f t="shared" ref="EH19:EI19" si="209">EH97</f>
        <v>2515867.3699999992</v>
      </c>
      <c r="EI19" s="75">
        <f t="shared" si="209"/>
        <v>2684302.09</v>
      </c>
      <c r="EJ19" s="75">
        <f t="shared" ref="EJ19:EK19" si="210">EJ97</f>
        <v>3561606.709999999</v>
      </c>
      <c r="EK19" s="75">
        <f t="shared" si="210"/>
        <v>2722594.7700000005</v>
      </c>
      <c r="EL19" s="75">
        <f t="shared" ref="EL19:EM19" si="211">EL97</f>
        <v>2297927.3099999996</v>
      </c>
      <c r="EM19" s="75">
        <f t="shared" si="211"/>
        <v>2376711.4400000004</v>
      </c>
      <c r="EN19" s="75">
        <f t="shared" ref="EN19:EO19" si="212">EN97</f>
        <v>2379648.4600000009</v>
      </c>
      <c r="EO19" s="75">
        <f t="shared" si="212"/>
        <v>2461369.13</v>
      </c>
      <c r="EP19" s="75">
        <f t="shared" ref="EP19" si="213">EP97</f>
        <v>2370047.86</v>
      </c>
      <c r="EQ19" s="75"/>
      <c r="ER19" s="154">
        <f t="shared" si="165"/>
        <v>18169905.68</v>
      </c>
      <c r="ES19" s="134"/>
      <c r="ET19" s="154">
        <f t="shared" ca="1" si="166"/>
        <v>17790311.830000002</v>
      </c>
      <c r="EU19" s="75"/>
      <c r="EV19" s="75"/>
      <c r="EW19" s="75"/>
      <c r="EX19" s="75"/>
      <c r="EY19" s="154">
        <f t="shared" si="167"/>
        <v>6378785.1399999987</v>
      </c>
      <c r="EZ19" s="154">
        <f t="shared" si="167"/>
        <v>6361325.71</v>
      </c>
      <c r="FA19" s="154">
        <f t="shared" si="167"/>
        <v>6381611.1899999995</v>
      </c>
      <c r="FB19" s="154">
        <f t="shared" si="167"/>
        <v>7557352.5399999991</v>
      </c>
      <c r="FC19" s="154">
        <f t="shared" si="167"/>
        <v>7866345.6052210517</v>
      </c>
      <c r="FD19" s="154">
        <f t="shared" si="167"/>
        <v>7090889.4300000006</v>
      </c>
      <c r="FE19" s="154">
        <f t="shared" si="167"/>
        <v>7160663.9700000007</v>
      </c>
      <c r="FF19" s="154">
        <f t="shared" si="167"/>
        <v>7946556.3399999999</v>
      </c>
      <c r="FG19" s="154">
        <f t="shared" si="167"/>
        <v>8109361.6299999999</v>
      </c>
      <c r="FH19" s="154">
        <f t="shared" si="167"/>
        <v>7253105.7400000002</v>
      </c>
      <c r="FI19" s="154">
        <f t="shared" si="167"/>
        <v>7584612.8899999987</v>
      </c>
      <c r="FJ19" s="154">
        <f t="shared" si="167"/>
        <v>7704377.7636309993</v>
      </c>
      <c r="FK19" s="154">
        <f t="shared" si="167"/>
        <v>8582128.7899999991</v>
      </c>
      <c r="FL19" s="154">
        <f t="shared" si="167"/>
        <v>7217729.0300000012</v>
      </c>
      <c r="FM19" s="133"/>
      <c r="FN19" s="154">
        <f t="shared" si="168"/>
        <v>18019731.432315789</v>
      </c>
      <c r="FO19" s="154">
        <f t="shared" si="168"/>
        <v>9607444.3401052617</v>
      </c>
      <c r="FP19" s="154">
        <f t="shared" si="168"/>
        <v>15354784.270940427</v>
      </c>
      <c r="FQ19" s="154">
        <f t="shared" si="168"/>
        <v>22734777.872789476</v>
      </c>
      <c r="FR19" s="154">
        <f t="shared" si="168"/>
        <v>26679074.579999998</v>
      </c>
      <c r="FS19" s="154">
        <f t="shared" si="168"/>
        <v>30064455.345221054</v>
      </c>
      <c r="FT19" s="154">
        <f t="shared" si="168"/>
        <v>30651458.023631003</v>
      </c>
      <c r="FU19" s="154">
        <f t="shared" si="168"/>
        <v>18169905.68</v>
      </c>
    </row>
    <row r="20" spans="2:177" s="70" customFormat="1" ht="17.45" customHeight="1">
      <c r="B20" s="66" t="s">
        <v>29</v>
      </c>
      <c r="C20" s="69"/>
      <c r="D20" s="69"/>
      <c r="E20" s="69"/>
      <c r="F20" s="68"/>
      <c r="G20" s="68"/>
      <c r="H20" s="68"/>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f>BD113</f>
        <v>986272.52000000025</v>
      </c>
      <c r="BE20" s="75">
        <f t="shared" ref="BE20:DO20" si="214">BE113</f>
        <v>631419.79</v>
      </c>
      <c r="BF20" s="75">
        <f t="shared" si="214"/>
        <v>749171.66999999993</v>
      </c>
      <c r="BG20" s="75">
        <f t="shared" si="214"/>
        <v>228543.65999999997</v>
      </c>
      <c r="BH20" s="75">
        <f t="shared" si="214"/>
        <v>643159.77999999991</v>
      </c>
      <c r="BI20" s="75">
        <f t="shared" si="214"/>
        <v>117481.40999999992</v>
      </c>
      <c r="BJ20" s="75">
        <f t="shared" si="214"/>
        <v>734765.22000000009</v>
      </c>
      <c r="BK20" s="75">
        <f t="shared" si="214"/>
        <v>416639.12000000011</v>
      </c>
      <c r="BL20" s="75">
        <f t="shared" si="214"/>
        <v>-161394.49999999971</v>
      </c>
      <c r="BM20" s="75">
        <f t="shared" si="214"/>
        <v>-216875.02000000008</v>
      </c>
      <c r="BN20" s="75">
        <f t="shared" si="214"/>
        <v>-283844.35000000009</v>
      </c>
      <c r="BO20" s="75">
        <f t="shared" si="214"/>
        <v>1447608.7399999998</v>
      </c>
      <c r="BP20" s="75">
        <f t="shared" si="214"/>
        <v>565227.52999999991</v>
      </c>
      <c r="BQ20" s="75">
        <f t="shared" si="214"/>
        <v>-176324.50999999989</v>
      </c>
      <c r="BR20" s="75">
        <f t="shared" si="214"/>
        <v>1501181.1700000002</v>
      </c>
      <c r="BS20" s="75">
        <f t="shared" si="214"/>
        <v>-1508957.8999999997</v>
      </c>
      <c r="BT20" s="75">
        <f t="shared" si="214"/>
        <v>456866.89</v>
      </c>
      <c r="BU20" s="75">
        <f t="shared" si="214"/>
        <v>114195.02000000014</v>
      </c>
      <c r="BV20" s="75">
        <f t="shared" si="214"/>
        <v>311011.27</v>
      </c>
      <c r="BW20" s="75">
        <f t="shared" si="214"/>
        <v>572873.47000000009</v>
      </c>
      <c r="BX20" s="75">
        <f t="shared" si="214"/>
        <v>-724719</v>
      </c>
      <c r="BY20" s="75">
        <f t="shared" si="214"/>
        <v>-350745.47</v>
      </c>
      <c r="BZ20" s="75">
        <f t="shared" si="214"/>
        <v>-347033.36000000004</v>
      </c>
      <c r="CA20" s="75">
        <f t="shared" si="214"/>
        <v>-470575.60000000009</v>
      </c>
      <c r="CB20" s="75">
        <f t="shared" si="214"/>
        <v>-147349.41999999993</v>
      </c>
      <c r="CC20" s="75">
        <f t="shared" si="214"/>
        <v>-284768.56000000006</v>
      </c>
      <c r="CD20" s="75">
        <f t="shared" si="214"/>
        <v>-284949.78999999998</v>
      </c>
      <c r="CE20" s="75">
        <f t="shared" si="214"/>
        <v>-236356.14999999994</v>
      </c>
      <c r="CF20" s="75">
        <f t="shared" si="214"/>
        <v>-292295</v>
      </c>
      <c r="CG20" s="75">
        <f t="shared" si="214"/>
        <v>-374883.63000000006</v>
      </c>
      <c r="CH20" s="75">
        <f t="shared" si="214"/>
        <v>-331066.81999999995</v>
      </c>
      <c r="CI20" s="75">
        <f t="shared" si="214"/>
        <v>266653.53000000014</v>
      </c>
      <c r="CJ20" s="75">
        <f t="shared" si="214"/>
        <v>-710641.58999999985</v>
      </c>
      <c r="CK20" s="75">
        <f t="shared" si="214"/>
        <v>-195998.53000000014</v>
      </c>
      <c r="CL20" s="75">
        <f t="shared" si="214"/>
        <v>-260234.54</v>
      </c>
      <c r="CM20" s="75">
        <f t="shared" si="214"/>
        <v>-238886.68000000014</v>
      </c>
      <c r="CN20" s="75">
        <f t="shared" si="214"/>
        <v>-199182.82999999993</v>
      </c>
      <c r="CO20" s="75">
        <f t="shared" si="214"/>
        <v>-386871.12999999995</v>
      </c>
      <c r="CP20" s="75">
        <f t="shared" si="214"/>
        <v>-509548.67999999993</v>
      </c>
      <c r="CQ20" s="75">
        <f t="shared" si="214"/>
        <v>347077.76999999979</v>
      </c>
      <c r="CR20" s="75">
        <f t="shared" si="214"/>
        <v>-965244.77000000025</v>
      </c>
      <c r="CS20" s="75">
        <f t="shared" si="214"/>
        <v>-263124.14999999997</v>
      </c>
      <c r="CT20" s="75">
        <f t="shared" si="214"/>
        <v>-208992.51000000045</v>
      </c>
      <c r="CU20" s="75">
        <f t="shared" si="214"/>
        <v>-234643.88</v>
      </c>
      <c r="CV20" s="75">
        <f t="shared" si="214"/>
        <v>299125.51000000013</v>
      </c>
      <c r="CW20" s="75">
        <f t="shared" si="214"/>
        <v>-660667.93999999971</v>
      </c>
      <c r="CX20" s="75">
        <f t="shared" si="214"/>
        <v>129780.50999999989</v>
      </c>
      <c r="CY20" s="75">
        <f t="shared" si="214"/>
        <v>-534106.04999999993</v>
      </c>
      <c r="CZ20" s="75">
        <f t="shared" si="214"/>
        <v>79378.480000000302</v>
      </c>
      <c r="DA20" s="75">
        <f t="shared" si="214"/>
        <v>-460287.74</v>
      </c>
      <c r="DB20" s="75">
        <f t="shared" si="214"/>
        <v>-144009.24999999983</v>
      </c>
      <c r="DC20" s="75">
        <f t="shared" si="214"/>
        <v>-348674.44000000006</v>
      </c>
      <c r="DD20" s="75">
        <f t="shared" si="214"/>
        <v>-564639.91</v>
      </c>
      <c r="DE20" s="75">
        <f t="shared" si="214"/>
        <v>-468863.87999999989</v>
      </c>
      <c r="DF20" s="75">
        <f t="shared" si="214"/>
        <v>-510363.82999999978</v>
      </c>
      <c r="DG20" s="75">
        <f t="shared" si="214"/>
        <v>-228718.66000000015</v>
      </c>
      <c r="DH20" s="75">
        <f t="shared" si="214"/>
        <v>-243417.43000000011</v>
      </c>
      <c r="DI20" s="75">
        <f t="shared" si="214"/>
        <v>-412662.88999999984</v>
      </c>
      <c r="DJ20" s="75">
        <f t="shared" si="214"/>
        <v>-129513.25000000003</v>
      </c>
      <c r="DK20" s="75">
        <f t="shared" si="214"/>
        <v>-163681.40000000014</v>
      </c>
      <c r="DL20" s="75">
        <f t="shared" si="214"/>
        <v>-18189.560000000176</v>
      </c>
      <c r="DM20" s="75">
        <f t="shared" si="214"/>
        <v>-368474.76999999996</v>
      </c>
      <c r="DN20" s="75">
        <f t="shared" si="214"/>
        <v>-198853.69999999995</v>
      </c>
      <c r="DO20" s="75">
        <f t="shared" si="214"/>
        <v>-569863.80000000005</v>
      </c>
      <c r="DP20" s="75">
        <f t="shared" ref="DP20:DQ20" si="215">DP113</f>
        <v>-592169.48</v>
      </c>
      <c r="DQ20" s="75">
        <f t="shared" si="215"/>
        <v>-522282.65</v>
      </c>
      <c r="DR20" s="75">
        <f t="shared" ref="DR20:DS20" si="216">DR113</f>
        <v>-393145.89000000013</v>
      </c>
      <c r="DS20" s="75">
        <f t="shared" si="216"/>
        <v>-409408.19999999995</v>
      </c>
      <c r="DT20" s="75">
        <f t="shared" ref="DT20:DU20" si="217">DT113</f>
        <v>-284626.68999999994</v>
      </c>
      <c r="DU20" s="75">
        <f t="shared" si="217"/>
        <v>-533460.70000000007</v>
      </c>
      <c r="DV20" s="75">
        <f t="shared" ref="DV20:DW20" si="218">DV113</f>
        <v>-227253.7699999999</v>
      </c>
      <c r="DW20" s="75">
        <f t="shared" si="218"/>
        <v>395428.27999999997</v>
      </c>
      <c r="DX20" s="75">
        <f t="shared" ref="DX20:DY20" si="219">DX113</f>
        <v>-250372.72999999998</v>
      </c>
      <c r="DY20" s="75">
        <f t="shared" si="219"/>
        <v>-1121805.8799999999</v>
      </c>
      <c r="DZ20" s="75">
        <f t="shared" ref="DZ20:EA20" si="220">DZ113</f>
        <v>-236694.5</v>
      </c>
      <c r="EA20" s="75">
        <f t="shared" si="220"/>
        <v>-367793.70000000007</v>
      </c>
      <c r="EB20" s="75">
        <f t="shared" ref="EB20:EC20" si="221">EB113</f>
        <v>-363671</v>
      </c>
      <c r="EC20" s="75">
        <f t="shared" si="221"/>
        <v>-457801.14999999991</v>
      </c>
      <c r="ED20" s="75">
        <f t="shared" ref="ED20:EE20" si="222">ED113</f>
        <v>-696929.36999999988</v>
      </c>
      <c r="EE20" s="75">
        <f t="shared" si="222"/>
        <v>-500697.45999999996</v>
      </c>
      <c r="EF20" s="75">
        <f t="shared" ref="EF20:EG20" si="223">EF113</f>
        <v>-545134</v>
      </c>
      <c r="EG20" s="75">
        <f t="shared" si="223"/>
        <v>-238057.10999999987</v>
      </c>
      <c r="EH20" s="75">
        <f t="shared" ref="EH20:EI20" si="224">EH113</f>
        <v>-273465.9800000001</v>
      </c>
      <c r="EI20" s="75">
        <f t="shared" si="224"/>
        <v>325293.70000000007</v>
      </c>
      <c r="EJ20" s="75">
        <f t="shared" ref="EJ20:EK20" si="225">EJ113</f>
        <v>-1002268.3800000001</v>
      </c>
      <c r="EK20" s="75">
        <f t="shared" si="225"/>
        <v>-793012.94</v>
      </c>
      <c r="EL20" s="75">
        <f t="shared" ref="EL20:EM20" si="226">EL113</f>
        <v>-189483.25000000009</v>
      </c>
      <c r="EM20" s="75">
        <f t="shared" si="226"/>
        <v>-476603.07999999984</v>
      </c>
      <c r="EN20" s="75">
        <f t="shared" ref="EN20:EO20" si="227">EN113</f>
        <v>-541226.91000000015</v>
      </c>
      <c r="EO20" s="75">
        <f t="shared" si="227"/>
        <v>-703520.30999999994</v>
      </c>
      <c r="EP20" s="75">
        <f t="shared" ref="EP20" si="228">EP113</f>
        <v>-773527.16999999981</v>
      </c>
      <c r="EQ20" s="75"/>
      <c r="ER20" s="154">
        <f t="shared" si="165"/>
        <v>-4479642.04</v>
      </c>
      <c r="ES20" s="134"/>
      <c r="ET20" s="154">
        <f t="shared" ca="1" si="166"/>
        <v>-3495068.33</v>
      </c>
      <c r="EU20" s="75"/>
      <c r="EV20" s="75"/>
      <c r="EW20" s="75"/>
      <c r="EX20" s="75"/>
      <c r="EY20" s="154">
        <f t="shared" si="167"/>
        <v>-524918.50999999954</v>
      </c>
      <c r="EZ20" s="154">
        <f t="shared" si="167"/>
        <v>-1382178.23</v>
      </c>
      <c r="FA20" s="154">
        <f t="shared" si="167"/>
        <v>-982499.92000000016</v>
      </c>
      <c r="FB20" s="154">
        <f t="shared" si="167"/>
        <v>-705857.54</v>
      </c>
      <c r="FC20" s="154">
        <f t="shared" si="167"/>
        <v>-585518.03</v>
      </c>
      <c r="FD20" s="154">
        <f t="shared" si="167"/>
        <v>-1684315.9300000002</v>
      </c>
      <c r="FE20" s="154">
        <f t="shared" si="167"/>
        <v>-1087180.78</v>
      </c>
      <c r="FF20" s="154">
        <f t="shared" si="167"/>
        <v>-365286.19</v>
      </c>
      <c r="FG20" s="154">
        <f t="shared" si="167"/>
        <v>-1608873.1099999999</v>
      </c>
      <c r="FH20" s="154">
        <f t="shared" si="167"/>
        <v>-1189265.8500000001</v>
      </c>
      <c r="FI20" s="154">
        <f t="shared" si="167"/>
        <v>-1742760.8299999998</v>
      </c>
      <c r="FJ20" s="154">
        <f t="shared" si="167"/>
        <v>-186229.3899999999</v>
      </c>
      <c r="FK20" s="154">
        <f t="shared" si="167"/>
        <v>-1984764.57</v>
      </c>
      <c r="FL20" s="154">
        <f t="shared" si="167"/>
        <v>-1721350.2999999998</v>
      </c>
      <c r="FM20" s="133"/>
      <c r="FN20" s="154">
        <f t="shared" si="168"/>
        <v>5292948.0399999991</v>
      </c>
      <c r="FO20" s="154">
        <f t="shared" si="168"/>
        <v>-57000.489999999234</v>
      </c>
      <c r="FP20" s="154">
        <f t="shared" si="168"/>
        <v>-3090777.18</v>
      </c>
      <c r="FQ20" s="154">
        <f t="shared" si="168"/>
        <v>-3186398.1499999994</v>
      </c>
      <c r="FR20" s="154">
        <f t="shared" si="168"/>
        <v>-3595454.1999999993</v>
      </c>
      <c r="FS20" s="154">
        <f t="shared" si="168"/>
        <v>-3722300.93</v>
      </c>
      <c r="FT20" s="154">
        <f t="shared" si="168"/>
        <v>-4727129.1800000006</v>
      </c>
      <c r="FU20" s="154">
        <f t="shared" si="168"/>
        <v>-4479642.04</v>
      </c>
    </row>
    <row r="21" spans="2:177" s="70" customFormat="1" ht="17.45" customHeight="1">
      <c r="B21" s="66" t="s">
        <v>30</v>
      </c>
      <c r="C21" s="67"/>
      <c r="D21" s="67"/>
      <c r="E21" s="67"/>
      <c r="F21" s="68"/>
      <c r="G21" s="68"/>
      <c r="H21" s="68"/>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f>BD129</f>
        <v>1347442.3899999997</v>
      </c>
      <c r="BE21" s="75">
        <f t="shared" ref="BE21:DO21" si="229">BE129</f>
        <v>635793.44999999995</v>
      </c>
      <c r="BF21" s="75">
        <f t="shared" si="229"/>
        <v>631156.19999999995</v>
      </c>
      <c r="BG21" s="75">
        <f t="shared" si="229"/>
        <v>779615.90999999992</v>
      </c>
      <c r="BH21" s="75">
        <f t="shared" si="229"/>
        <v>856634.11</v>
      </c>
      <c r="BI21" s="75">
        <f t="shared" si="229"/>
        <v>815418.55</v>
      </c>
      <c r="BJ21" s="75">
        <f t="shared" si="229"/>
        <v>962156.25</v>
      </c>
      <c r="BK21" s="75">
        <f t="shared" si="229"/>
        <v>902697.86</v>
      </c>
      <c r="BL21" s="75">
        <f t="shared" si="229"/>
        <v>895740.74000000011</v>
      </c>
      <c r="BM21" s="75">
        <f t="shared" si="229"/>
        <v>843963.4</v>
      </c>
      <c r="BN21" s="75">
        <f t="shared" si="229"/>
        <v>841261.27</v>
      </c>
      <c r="BO21" s="75">
        <f t="shared" si="229"/>
        <v>1301980.6899999997</v>
      </c>
      <c r="BP21" s="75">
        <f t="shared" si="229"/>
        <v>1395259.07</v>
      </c>
      <c r="BQ21" s="75">
        <f t="shared" si="229"/>
        <v>838396.31</v>
      </c>
      <c r="BR21" s="75">
        <f t="shared" si="229"/>
        <v>609387.6100000001</v>
      </c>
      <c r="BS21" s="75">
        <f t="shared" si="229"/>
        <v>42636.869999999995</v>
      </c>
      <c r="BT21" s="75">
        <f t="shared" si="229"/>
        <v>12774.95</v>
      </c>
      <c r="BU21" s="75">
        <f t="shared" si="229"/>
        <v>188002.38999999993</v>
      </c>
      <c r="BV21" s="75">
        <f t="shared" si="229"/>
        <v>310354.92999999993</v>
      </c>
      <c r="BW21" s="75">
        <f t="shared" si="229"/>
        <v>3313.9700000000012</v>
      </c>
      <c r="BX21" s="75">
        <f t="shared" si="229"/>
        <v>245238.92999999996</v>
      </c>
      <c r="BY21" s="75">
        <f t="shared" si="229"/>
        <v>937539.67</v>
      </c>
      <c r="BZ21" s="75">
        <f t="shared" si="229"/>
        <v>1090051.5</v>
      </c>
      <c r="CA21" s="75">
        <f t="shared" si="229"/>
        <v>1282452.1399999999</v>
      </c>
      <c r="CB21" s="75">
        <f t="shared" si="229"/>
        <v>1320206.47</v>
      </c>
      <c r="CC21" s="75">
        <f t="shared" si="229"/>
        <v>813840.16999999993</v>
      </c>
      <c r="CD21" s="75">
        <f t="shared" si="229"/>
        <v>470750.18999999994</v>
      </c>
      <c r="CE21" s="75">
        <f t="shared" si="229"/>
        <v>125129.66000000003</v>
      </c>
      <c r="CF21" s="75">
        <f t="shared" si="229"/>
        <v>468030.91999999993</v>
      </c>
      <c r="CG21" s="75">
        <f t="shared" si="229"/>
        <v>1218011.4700000002</v>
      </c>
      <c r="CH21" s="75">
        <f t="shared" si="229"/>
        <v>855377.16999999993</v>
      </c>
      <c r="CI21" s="75">
        <f t="shared" si="229"/>
        <v>831632.49999999988</v>
      </c>
      <c r="CJ21" s="75">
        <f t="shared" si="229"/>
        <v>1008833.5299999998</v>
      </c>
      <c r="CK21" s="75">
        <f t="shared" si="229"/>
        <v>1098829.5799999998</v>
      </c>
      <c r="CL21" s="75">
        <f t="shared" si="229"/>
        <v>1297898.6100000001</v>
      </c>
      <c r="CM21" s="75">
        <f t="shared" si="229"/>
        <v>1406717.5600000003</v>
      </c>
      <c r="CN21" s="75">
        <f t="shared" si="229"/>
        <v>1757144.27</v>
      </c>
      <c r="CO21" s="75">
        <f t="shared" si="229"/>
        <v>931960.94000000006</v>
      </c>
      <c r="CP21" s="75">
        <f t="shared" si="229"/>
        <v>1132250.96</v>
      </c>
      <c r="CQ21" s="75">
        <f t="shared" si="229"/>
        <v>1127046.5900000001</v>
      </c>
      <c r="CR21" s="75">
        <f t="shared" si="229"/>
        <v>1373084.35</v>
      </c>
      <c r="CS21" s="75">
        <f t="shared" si="229"/>
        <v>1409675.8200000003</v>
      </c>
      <c r="CT21" s="75">
        <f t="shared" si="229"/>
        <v>1528362.03</v>
      </c>
      <c r="CU21" s="75">
        <f t="shared" si="229"/>
        <v>1424358.9000000001</v>
      </c>
      <c r="CV21" s="75">
        <f t="shared" si="229"/>
        <v>1364122.39</v>
      </c>
      <c r="CW21" s="75">
        <f t="shared" si="229"/>
        <v>1205784.2200000002</v>
      </c>
      <c r="CX21" s="75">
        <f t="shared" si="229"/>
        <v>1474264.1100000003</v>
      </c>
      <c r="CY21" s="75">
        <f t="shared" si="229"/>
        <v>1684817.6299999997</v>
      </c>
      <c r="CZ21" s="75">
        <f t="shared" si="229"/>
        <v>2073542.1300000004</v>
      </c>
      <c r="DA21" s="75">
        <f t="shared" si="229"/>
        <v>1035517.1100000003</v>
      </c>
      <c r="DB21" s="75">
        <f t="shared" si="229"/>
        <v>1417004.5099999998</v>
      </c>
      <c r="DC21" s="75">
        <f t="shared" si="229"/>
        <v>1198216.2000000002</v>
      </c>
      <c r="DD21" s="75">
        <f t="shared" si="229"/>
        <v>1762377.73</v>
      </c>
      <c r="DE21" s="75">
        <f t="shared" si="229"/>
        <v>1367709.01</v>
      </c>
      <c r="DF21" s="75">
        <f t="shared" si="229"/>
        <v>1472367.55</v>
      </c>
      <c r="DG21" s="75">
        <f t="shared" si="229"/>
        <v>1586206.67</v>
      </c>
      <c r="DH21" s="75">
        <f t="shared" si="229"/>
        <v>1606409.3699999999</v>
      </c>
      <c r="DI21" s="75">
        <f t="shared" si="229"/>
        <v>1558056.29</v>
      </c>
      <c r="DJ21" s="75">
        <f t="shared" si="229"/>
        <v>1718022.3699999999</v>
      </c>
      <c r="DK21" s="75">
        <f t="shared" si="229"/>
        <v>2030397.11</v>
      </c>
      <c r="DL21" s="75">
        <f t="shared" si="229"/>
        <v>2212229.85</v>
      </c>
      <c r="DM21" s="75">
        <f t="shared" si="229"/>
        <v>1365144.0899999999</v>
      </c>
      <c r="DN21" s="75">
        <f t="shared" si="229"/>
        <v>1380649.61</v>
      </c>
      <c r="DO21" s="75">
        <f t="shared" si="229"/>
        <v>1741932.6900000002</v>
      </c>
      <c r="DP21" s="75">
        <f t="shared" ref="DP21:DQ21" si="230">DP129</f>
        <v>1492505.8400000003</v>
      </c>
      <c r="DQ21" s="75">
        <f t="shared" si="230"/>
        <v>602696.05999999994</v>
      </c>
      <c r="DR21" s="75">
        <f t="shared" ref="DR21:DS21" si="231">DR129</f>
        <v>1980078.17</v>
      </c>
      <c r="DS21" s="75">
        <f t="shared" si="231"/>
        <v>1968461.0199999998</v>
      </c>
      <c r="DT21" s="75">
        <f t="shared" ref="DT21:DU21" si="232">DT129</f>
        <v>1982398.3299999996</v>
      </c>
      <c r="DU21" s="75">
        <f t="shared" si="232"/>
        <v>1915242.5799999996</v>
      </c>
      <c r="DV21" s="75">
        <f t="shared" ref="DV21:DW21" si="233">DV129</f>
        <v>1724913.9499999997</v>
      </c>
      <c r="DW21" s="75">
        <f t="shared" si="233"/>
        <v>2434147.4900000002</v>
      </c>
      <c r="DX21" s="75">
        <f t="shared" ref="DX21:DY21" si="234">DX129</f>
        <v>2673252.4000000004</v>
      </c>
      <c r="DY21" s="75">
        <f t="shared" si="234"/>
        <v>1668004.4400000004</v>
      </c>
      <c r="DZ21" s="75">
        <f t="shared" ref="DZ21:EA21" si="235">DZ129</f>
        <v>1650896.4399999997</v>
      </c>
      <c r="EA21" s="75">
        <f t="shared" si="235"/>
        <v>1692844.58</v>
      </c>
      <c r="EB21" s="75">
        <f t="shared" ref="EB21:EC21" si="236">EB129</f>
        <v>2075897.4300000002</v>
      </c>
      <c r="EC21" s="75">
        <f t="shared" si="236"/>
        <v>2086117.4300000002</v>
      </c>
      <c r="ED21" s="75">
        <f t="shared" ref="ED21:EE21" si="237">ED129</f>
        <v>2175246.61</v>
      </c>
      <c r="EE21" s="75">
        <f t="shared" si="237"/>
        <v>1974289.9799999997</v>
      </c>
      <c r="EF21" s="75">
        <f t="shared" ref="EF21:EG21" si="238">EF129</f>
        <v>2256380.44</v>
      </c>
      <c r="EG21" s="75">
        <f t="shared" si="238"/>
        <v>2098788.38</v>
      </c>
      <c r="EH21" s="75">
        <f t="shared" ref="EH21:EI21" si="239">EH129</f>
        <v>2023652.3900000001</v>
      </c>
      <c r="EI21" s="75">
        <f t="shared" si="239"/>
        <v>3058974.1900000009</v>
      </c>
      <c r="EJ21" s="75">
        <f t="shared" ref="EJ21:EK21" si="240">EJ129</f>
        <v>2674349.34</v>
      </c>
      <c r="EK21" s="75">
        <f t="shared" si="240"/>
        <v>1773370.35</v>
      </c>
      <c r="EL21" s="75">
        <f t="shared" ref="EL21:EM21" si="241">EL129</f>
        <v>1817783.3800000004</v>
      </c>
      <c r="EM21" s="75">
        <f t="shared" si="241"/>
        <v>1813801.67</v>
      </c>
      <c r="EN21" s="75"/>
      <c r="EO21" s="75"/>
      <c r="EP21" s="75"/>
      <c r="EQ21" s="75"/>
      <c r="ER21" s="154">
        <f t="shared" si="165"/>
        <v>8079304.7400000002</v>
      </c>
      <c r="ES21" s="134"/>
      <c r="ET21" s="154">
        <f t="shared" ca="1" si="166"/>
        <v>14022259.33</v>
      </c>
      <c r="EU21" s="75"/>
      <c r="EV21" s="75"/>
      <c r="EW21" s="75"/>
      <c r="EX21" s="75"/>
      <c r="EY21" s="154">
        <f t="shared" si="167"/>
        <v>4526063.75</v>
      </c>
      <c r="EZ21" s="154">
        <f t="shared" si="167"/>
        <v>4328302.9400000004</v>
      </c>
      <c r="FA21" s="154">
        <f t="shared" si="167"/>
        <v>4664983.59</v>
      </c>
      <c r="FB21" s="154">
        <f t="shared" si="167"/>
        <v>5306475.7700000005</v>
      </c>
      <c r="FC21" s="154">
        <f t="shared" si="167"/>
        <v>4958023.55</v>
      </c>
      <c r="FD21" s="154">
        <f t="shared" si="167"/>
        <v>3837134.5900000003</v>
      </c>
      <c r="FE21" s="154">
        <f t="shared" si="167"/>
        <v>5930937.5199999996</v>
      </c>
      <c r="FF21" s="154">
        <f t="shared" si="167"/>
        <v>6074304.0199999996</v>
      </c>
      <c r="FG21" s="154">
        <f t="shared" si="167"/>
        <v>5992153.2800000003</v>
      </c>
      <c r="FH21" s="154">
        <f t="shared" si="167"/>
        <v>5854859.4400000004</v>
      </c>
      <c r="FI21" s="154">
        <f t="shared" si="167"/>
        <v>6405917.0299999993</v>
      </c>
      <c r="FJ21" s="154">
        <f t="shared" si="167"/>
        <v>7181414.9600000009</v>
      </c>
      <c r="FK21" s="154">
        <f t="shared" si="167"/>
        <v>6265503.0700000003</v>
      </c>
      <c r="FL21" s="154">
        <f t="shared" si="167"/>
        <v>1813801.67</v>
      </c>
      <c r="FM21" s="133"/>
      <c r="FN21" s="154">
        <f t="shared" si="168"/>
        <v>10813860.819999998</v>
      </c>
      <c r="FO21" s="154">
        <f t="shared" si="168"/>
        <v>6955408.3400000008</v>
      </c>
      <c r="FP21" s="154">
        <f t="shared" si="168"/>
        <v>10915257.83</v>
      </c>
      <c r="FQ21" s="154">
        <f t="shared" si="168"/>
        <v>16412872.210000001</v>
      </c>
      <c r="FR21" s="154">
        <f t="shared" si="168"/>
        <v>18825826.050000001</v>
      </c>
      <c r="FS21" s="154">
        <f t="shared" si="168"/>
        <v>20800399.68</v>
      </c>
      <c r="FT21" s="154">
        <f t="shared" si="168"/>
        <v>25434344.710000001</v>
      </c>
      <c r="FU21" s="154">
        <f t="shared" si="168"/>
        <v>8079304.7400000002</v>
      </c>
    </row>
    <row r="22" spans="2:177" s="70" customFormat="1" ht="17.45" customHeight="1">
      <c r="B22" s="66" t="s">
        <v>31</v>
      </c>
      <c r="C22" s="67"/>
      <c r="D22" s="67"/>
      <c r="E22" s="67"/>
      <c r="F22" s="68"/>
      <c r="G22" s="68"/>
      <c r="H22" s="68"/>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f>BD145</f>
        <v>3507537.61</v>
      </c>
      <c r="BE22" s="75">
        <f t="shared" ref="BE22:DO22" si="242">BE145</f>
        <v>1795497.38</v>
      </c>
      <c r="BF22" s="75">
        <f t="shared" si="242"/>
        <v>2181535.75</v>
      </c>
      <c r="BG22" s="75">
        <f t="shared" si="242"/>
        <v>2331451.2800000003</v>
      </c>
      <c r="BH22" s="75">
        <f t="shared" si="242"/>
        <v>1946428.8400000003</v>
      </c>
      <c r="BI22" s="75">
        <f t="shared" si="242"/>
        <v>2048245.7000000002</v>
      </c>
      <c r="BJ22" s="75">
        <f t="shared" si="242"/>
        <v>2174616.7399999998</v>
      </c>
      <c r="BK22" s="75">
        <f t="shared" si="242"/>
        <v>2289269.5799999996</v>
      </c>
      <c r="BL22" s="75">
        <f t="shared" si="242"/>
        <v>1893624.23</v>
      </c>
      <c r="BM22" s="75">
        <f t="shared" si="242"/>
        <v>2613719.33</v>
      </c>
      <c r="BN22" s="75">
        <f t="shared" si="242"/>
        <v>2531080.36</v>
      </c>
      <c r="BO22" s="75">
        <f t="shared" si="242"/>
        <v>2431006.5099999998</v>
      </c>
      <c r="BP22" s="75">
        <f t="shared" si="242"/>
        <v>3458867.43</v>
      </c>
      <c r="BQ22" s="75">
        <f t="shared" si="242"/>
        <v>1920989.91</v>
      </c>
      <c r="BR22" s="75">
        <f t="shared" si="242"/>
        <v>1770618.2200000002</v>
      </c>
      <c r="BS22" s="75">
        <f t="shared" si="242"/>
        <v>-121416.16999999998</v>
      </c>
      <c r="BT22" s="75">
        <f t="shared" si="242"/>
        <v>236017.01999999996</v>
      </c>
      <c r="BU22" s="75">
        <f t="shared" si="242"/>
        <v>142505.75999999998</v>
      </c>
      <c r="BV22" s="75">
        <f t="shared" si="242"/>
        <v>-90940.423616000015</v>
      </c>
      <c r="BW22" s="75">
        <f t="shared" si="242"/>
        <v>494587.60000000003</v>
      </c>
      <c r="BX22" s="75">
        <f t="shared" si="242"/>
        <v>822174.23000000021</v>
      </c>
      <c r="BY22" s="75">
        <f t="shared" si="242"/>
        <v>869750.75000000023</v>
      </c>
      <c r="BZ22" s="75">
        <f t="shared" si="242"/>
        <v>1501243.0000000005</v>
      </c>
      <c r="CA22" s="75">
        <f t="shared" si="242"/>
        <v>1035847.7999999996</v>
      </c>
      <c r="CB22" s="75">
        <f t="shared" si="242"/>
        <v>2175876.1899999995</v>
      </c>
      <c r="CC22" s="75">
        <f t="shared" si="242"/>
        <v>816749.08000000007</v>
      </c>
      <c r="CD22" s="75">
        <f t="shared" si="242"/>
        <v>352450.39999999985</v>
      </c>
      <c r="CE22" s="75">
        <f t="shared" si="242"/>
        <v>89666.659999999974</v>
      </c>
      <c r="CF22" s="75">
        <f t="shared" si="242"/>
        <v>148630.38000000006</v>
      </c>
      <c r="CG22" s="75">
        <f t="shared" si="242"/>
        <v>1363735.3499999999</v>
      </c>
      <c r="CH22" s="75">
        <f t="shared" si="242"/>
        <v>605663.21999999951</v>
      </c>
      <c r="CI22" s="75">
        <f t="shared" si="242"/>
        <v>1876272.2200000004</v>
      </c>
      <c r="CJ22" s="75">
        <f t="shared" si="242"/>
        <v>1401233.7299999997</v>
      </c>
      <c r="CK22" s="75">
        <f t="shared" si="242"/>
        <v>1926531.1799999997</v>
      </c>
      <c r="CL22" s="75">
        <f t="shared" si="242"/>
        <v>2052810.7200000007</v>
      </c>
      <c r="CM22" s="75">
        <f t="shared" si="242"/>
        <v>2496350.23</v>
      </c>
      <c r="CN22" s="75">
        <f t="shared" si="242"/>
        <v>3109951.69</v>
      </c>
      <c r="CO22" s="75">
        <f t="shared" si="242"/>
        <v>2023727.7700000009</v>
      </c>
      <c r="CP22" s="75">
        <f t="shared" si="242"/>
        <v>3021097.65</v>
      </c>
      <c r="CQ22" s="75">
        <f t="shared" si="242"/>
        <v>1506345.3880114569</v>
      </c>
      <c r="CR22" s="75">
        <f t="shared" si="242"/>
        <v>1761998.5869999996</v>
      </c>
      <c r="CS22" s="75">
        <f t="shared" si="242"/>
        <v>2122083.5730000008</v>
      </c>
      <c r="CT22" s="75">
        <f t="shared" si="242"/>
        <v>2227852.8880605567</v>
      </c>
      <c r="CU22" s="75">
        <f t="shared" si="242"/>
        <v>2132772.5799999996</v>
      </c>
      <c r="CV22" s="75">
        <f t="shared" si="242"/>
        <v>3062122.2500000028</v>
      </c>
      <c r="CW22" s="75">
        <f t="shared" si="242"/>
        <v>2149461.4000000004</v>
      </c>
      <c r="CX22" s="75">
        <f t="shared" si="242"/>
        <v>1599726.9500000011</v>
      </c>
      <c r="CY22" s="75">
        <f t="shared" si="242"/>
        <v>2698792.0600000005</v>
      </c>
      <c r="CZ22" s="75">
        <f t="shared" si="242"/>
        <v>3081268.1700000009</v>
      </c>
      <c r="DA22" s="75">
        <f t="shared" si="242"/>
        <v>2135812.58</v>
      </c>
      <c r="DB22" s="75">
        <f t="shared" si="242"/>
        <v>2376397.2000000016</v>
      </c>
      <c r="DC22" s="75">
        <f t="shared" si="242"/>
        <v>1719394.6</v>
      </c>
      <c r="DD22" s="75">
        <f t="shared" si="242"/>
        <v>1990736.7700000005</v>
      </c>
      <c r="DE22" s="75">
        <f t="shared" si="242"/>
        <v>1982413.6000000006</v>
      </c>
      <c r="DF22" s="75">
        <f t="shared" si="242"/>
        <v>1906097.1500000004</v>
      </c>
      <c r="DG22" s="75">
        <f t="shared" si="242"/>
        <v>2196004.0200000005</v>
      </c>
      <c r="DH22" s="75">
        <f t="shared" si="242"/>
        <v>1946629.9200000009</v>
      </c>
      <c r="DI22" s="75">
        <f t="shared" si="242"/>
        <v>1923439.8000000003</v>
      </c>
      <c r="DJ22" s="75">
        <f t="shared" si="242"/>
        <v>1935077.790000001</v>
      </c>
      <c r="DK22" s="75">
        <f t="shared" si="242"/>
        <v>2198533.6700000009</v>
      </c>
      <c r="DL22" s="75">
        <f t="shared" si="242"/>
        <v>3529020.0700000012</v>
      </c>
      <c r="DM22" s="75">
        <f t="shared" si="242"/>
        <v>1957196.6800000006</v>
      </c>
      <c r="DN22" s="75">
        <f t="shared" si="242"/>
        <v>1774526.8100000005</v>
      </c>
      <c r="DO22" s="75">
        <f t="shared" si="242"/>
        <v>2226279.19</v>
      </c>
      <c r="DP22" s="75">
        <f t="shared" ref="DP22:DQ22" si="243">DP145</f>
        <v>1764805.8500000003</v>
      </c>
      <c r="DQ22" s="75">
        <f t="shared" si="243"/>
        <v>2372006.5600000005</v>
      </c>
      <c r="DR22" s="75">
        <f t="shared" ref="DR22:DS22" si="244">DR145</f>
        <v>2404493.2100000004</v>
      </c>
      <c r="DS22" s="75">
        <f t="shared" si="244"/>
        <v>2077417.3599999999</v>
      </c>
      <c r="DT22" s="75">
        <f t="shared" ref="DT22:DU22" si="245">DT145</f>
        <v>1967504.0900000003</v>
      </c>
      <c r="DU22" s="75">
        <f t="shared" si="245"/>
        <v>2332196.84</v>
      </c>
      <c r="DV22" s="75">
        <f t="shared" ref="DV22:DW22" si="246">DV145</f>
        <v>1940172.37</v>
      </c>
      <c r="DW22" s="75">
        <f t="shared" si="246"/>
        <v>2891155.5100000002</v>
      </c>
      <c r="DX22" s="75">
        <f t="shared" ref="DX22:DY22" si="247">DX145</f>
        <v>4111510.1447499995</v>
      </c>
      <c r="DY22" s="75">
        <f t="shared" si="247"/>
        <v>2710971.2385833338</v>
      </c>
      <c r="DZ22" s="75">
        <f t="shared" ref="DZ22:EA22" si="248">DZ145</f>
        <v>2515918.9766666666</v>
      </c>
      <c r="EA22" s="75">
        <f t="shared" si="248"/>
        <v>2415856.84</v>
      </c>
      <c r="EB22" s="75">
        <f t="shared" ref="EB22:EC22" si="249">EB145</f>
        <v>2463213.3733333331</v>
      </c>
      <c r="EC22" s="75">
        <f t="shared" si="249"/>
        <v>2706040.1528302133</v>
      </c>
      <c r="ED22" s="75">
        <f t="shared" ref="ED22:EE22" si="250">ED145</f>
        <v>2718527.7725133328</v>
      </c>
      <c r="EE22" s="75">
        <f t="shared" si="250"/>
        <v>2530576.1516666664</v>
      </c>
      <c r="EF22" s="75">
        <f t="shared" ref="EF22:EG22" si="251">EF145</f>
        <v>2304815.7103749998</v>
      </c>
      <c r="EG22" s="75">
        <f t="shared" si="251"/>
        <v>2630099.1004000003</v>
      </c>
      <c r="EH22" s="75">
        <f t="shared" ref="EH22:EI22" si="252">EH145</f>
        <v>2505192.9352783719</v>
      </c>
      <c r="EI22" s="75">
        <f t="shared" si="252"/>
        <v>3017852.7860000003</v>
      </c>
      <c r="EJ22" s="75">
        <f t="shared" ref="EJ22:EK22" si="253">EJ145</f>
        <v>3857060.7166666668</v>
      </c>
      <c r="EK22" s="75">
        <f t="shared" si="253"/>
        <v>2923943.4765829779</v>
      </c>
      <c r="EL22" s="75">
        <f t="shared" ref="EL22:EM22" si="254">EL145</f>
        <v>3065502.3666666672</v>
      </c>
      <c r="EM22" s="75">
        <f t="shared" si="254"/>
        <v>2581860.1965833334</v>
      </c>
      <c r="EN22" s="75">
        <f t="shared" ref="EN22:EO22" si="255">EN145</f>
        <v>2483000.2271930929</v>
      </c>
      <c r="EO22" s="75">
        <f t="shared" si="255"/>
        <v>2580821.856268377</v>
      </c>
      <c r="EP22" s="75">
        <f t="shared" ref="EP22" si="256">EP145</f>
        <v>2922917.8840388865</v>
      </c>
      <c r="EQ22" s="75"/>
      <c r="ER22" s="154">
        <f t="shared" si="165"/>
        <v>20415106.724000003</v>
      </c>
      <c r="ES22" s="134"/>
      <c r="ET22" s="154">
        <f t="shared" ca="1" si="166"/>
        <v>19642038.498676877</v>
      </c>
      <c r="EU22" s="75"/>
      <c r="EV22" s="75"/>
      <c r="EW22" s="75"/>
      <c r="EX22" s="75"/>
      <c r="EY22" s="154">
        <f t="shared" si="167"/>
        <v>7593477.950000003</v>
      </c>
      <c r="EZ22" s="154">
        <f t="shared" si="167"/>
        <v>5692544.9700000007</v>
      </c>
      <c r="FA22" s="154">
        <f t="shared" si="167"/>
        <v>6048731.0900000017</v>
      </c>
      <c r="FB22" s="154">
        <f t="shared" si="167"/>
        <v>6057051.2600000016</v>
      </c>
      <c r="FC22" s="154">
        <f t="shared" si="167"/>
        <v>7260743.5600000024</v>
      </c>
      <c r="FD22" s="154">
        <f t="shared" si="167"/>
        <v>6363091.6000000006</v>
      </c>
      <c r="FE22" s="154">
        <f t="shared" si="167"/>
        <v>6449414.6600000001</v>
      </c>
      <c r="FF22" s="154">
        <f t="shared" si="167"/>
        <v>7163524.7200000007</v>
      </c>
      <c r="FG22" s="154">
        <f t="shared" si="167"/>
        <v>9338400.3599999994</v>
      </c>
      <c r="FH22" s="154">
        <f t="shared" si="167"/>
        <v>7585110.3661635462</v>
      </c>
      <c r="FI22" s="154">
        <f t="shared" si="167"/>
        <v>7553919.6345549989</v>
      </c>
      <c r="FJ22" s="154">
        <f t="shared" si="167"/>
        <v>8153144.8216783721</v>
      </c>
      <c r="FK22" s="154">
        <f t="shared" si="167"/>
        <v>9846506.5599163119</v>
      </c>
      <c r="FL22" s="154">
        <f t="shared" si="167"/>
        <v>7645682.2800448034</v>
      </c>
      <c r="FM22" s="133"/>
      <c r="FN22" s="154">
        <f t="shared" si="168"/>
        <v>27744013.309999995</v>
      </c>
      <c r="FO22" s="154">
        <f t="shared" si="168"/>
        <v>12040245.126383997</v>
      </c>
      <c r="FP22" s="154">
        <f t="shared" si="168"/>
        <v>15305969.360000001</v>
      </c>
      <c r="FQ22" s="154">
        <f t="shared" si="168"/>
        <v>27415932.786072023</v>
      </c>
      <c r="FR22" s="154">
        <f t="shared" si="168"/>
        <v>25391805.270000011</v>
      </c>
      <c r="FS22" s="154">
        <f t="shared" si="168"/>
        <v>27236774.540000007</v>
      </c>
      <c r="FT22" s="154">
        <f t="shared" si="168"/>
        <v>32630575.182396919</v>
      </c>
      <c r="FU22" s="154">
        <f t="shared" si="168"/>
        <v>20415106.724000003</v>
      </c>
    </row>
    <row r="23" spans="2:177" s="70" customFormat="1" ht="17.45" customHeight="1">
      <c r="B23" s="66" t="s">
        <v>89</v>
      </c>
      <c r="C23" s="67"/>
      <c r="D23" s="67"/>
      <c r="E23" s="67"/>
      <c r="F23" s="68"/>
      <c r="G23" s="68"/>
      <c r="H23" s="68"/>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f>BD161</f>
        <v>2357132.3995000003</v>
      </c>
      <c r="BE23" s="75">
        <f t="shared" ref="BE23:DO23" si="257">BE161</f>
        <v>1616465.6979899998</v>
      </c>
      <c r="BF23" s="75">
        <f t="shared" si="257"/>
        <v>1485675.9352999995</v>
      </c>
      <c r="BG23" s="75">
        <f t="shared" si="257"/>
        <v>1489399.027</v>
      </c>
      <c r="BH23" s="75">
        <f t="shared" si="257"/>
        <v>1567143.7969499999</v>
      </c>
      <c r="BI23" s="75">
        <f t="shared" si="257"/>
        <v>1479974.4205999996</v>
      </c>
      <c r="BJ23" s="75">
        <f t="shared" si="257"/>
        <v>1497489.7699999998</v>
      </c>
      <c r="BK23" s="75">
        <f t="shared" si="257"/>
        <v>1621595.5899999996</v>
      </c>
      <c r="BL23" s="75">
        <f t="shared" si="257"/>
        <v>1522626.3255999999</v>
      </c>
      <c r="BM23" s="75">
        <f t="shared" si="257"/>
        <v>1622624.8520000004</v>
      </c>
      <c r="BN23" s="75">
        <f t="shared" si="257"/>
        <v>1670593.105392874</v>
      </c>
      <c r="BO23" s="75">
        <f t="shared" si="257"/>
        <v>2032723.1134154354</v>
      </c>
      <c r="BP23" s="75">
        <f t="shared" si="257"/>
        <v>2793648.6780567984</v>
      </c>
      <c r="BQ23" s="75">
        <f t="shared" si="257"/>
        <v>1790581.3859378577</v>
      </c>
      <c r="BR23" s="75">
        <f t="shared" si="257"/>
        <v>1197197.1737313576</v>
      </c>
      <c r="BS23" s="75">
        <f t="shared" si="257"/>
        <v>424772.63550000015</v>
      </c>
      <c r="BT23" s="75">
        <f t="shared" si="257"/>
        <v>198692.91799999995</v>
      </c>
      <c r="BU23" s="75">
        <f t="shared" si="257"/>
        <v>258249.89057851242</v>
      </c>
      <c r="BV23" s="75">
        <f t="shared" si="257"/>
        <v>642704.79756526963</v>
      </c>
      <c r="BW23" s="75">
        <f t="shared" si="257"/>
        <v>852651.07400000002</v>
      </c>
      <c r="BX23" s="75">
        <f t="shared" si="257"/>
        <v>968422.1534999999</v>
      </c>
      <c r="BY23" s="75">
        <f t="shared" si="257"/>
        <v>1228050.4064691458</v>
      </c>
      <c r="BZ23" s="75">
        <f t="shared" si="257"/>
        <v>1422501.0874784212</v>
      </c>
      <c r="CA23" s="75">
        <f t="shared" si="257"/>
        <v>1466624.0795</v>
      </c>
      <c r="CB23" s="75">
        <f t="shared" si="257"/>
        <v>2146722.6583382804</v>
      </c>
      <c r="CC23" s="75">
        <f t="shared" si="257"/>
        <v>1868120.3635000004</v>
      </c>
      <c r="CD23" s="75">
        <f t="shared" si="257"/>
        <v>949031.99921017361</v>
      </c>
      <c r="CE23" s="75">
        <f t="shared" si="257"/>
        <v>520691.36250000005</v>
      </c>
      <c r="CF23" s="75">
        <f t="shared" si="257"/>
        <v>1006807.355</v>
      </c>
      <c r="CG23" s="75">
        <f t="shared" si="257"/>
        <v>1398371.8725000003</v>
      </c>
      <c r="CH23" s="75">
        <f t="shared" si="257"/>
        <v>1486018.0465000002</v>
      </c>
      <c r="CI23" s="75">
        <f t="shared" si="257"/>
        <v>1768714.8230000003</v>
      </c>
      <c r="CJ23" s="75">
        <f t="shared" si="257"/>
        <v>1780349.6310000001</v>
      </c>
      <c r="CK23" s="75">
        <f t="shared" si="257"/>
        <v>2065160.9819999998</v>
      </c>
      <c r="CL23" s="75">
        <f t="shared" si="257"/>
        <v>1885674.7865000002</v>
      </c>
      <c r="CM23" s="75">
        <f t="shared" si="257"/>
        <v>2506844.4104999998</v>
      </c>
      <c r="CN23" s="75">
        <f t="shared" si="257"/>
        <v>2713160.7925</v>
      </c>
      <c r="CO23" s="75">
        <f t="shared" si="257"/>
        <v>1966741.1495000003</v>
      </c>
      <c r="CP23" s="75">
        <f t="shared" si="257"/>
        <v>2208032.3539999998</v>
      </c>
      <c r="CQ23" s="75">
        <f t="shared" si="257"/>
        <v>2078267.811</v>
      </c>
      <c r="CR23" s="75">
        <f t="shared" si="257"/>
        <v>2601410.6859999979</v>
      </c>
      <c r="CS23" s="75">
        <f t="shared" si="257"/>
        <v>2422666.9789999998</v>
      </c>
      <c r="CT23" s="75">
        <f t="shared" si="257"/>
        <v>2337030.4459999991</v>
      </c>
      <c r="CU23" s="75">
        <f t="shared" si="257"/>
        <v>2363777.6549999998</v>
      </c>
      <c r="CV23" s="75">
        <f t="shared" si="257"/>
        <v>2151586.1489999983</v>
      </c>
      <c r="CW23" s="75">
        <f t="shared" si="257"/>
        <v>2331592.8244999992</v>
      </c>
      <c r="CX23" s="75">
        <f t="shared" si="257"/>
        <v>2281989.6544999997</v>
      </c>
      <c r="CY23" s="75">
        <f t="shared" si="257"/>
        <v>2657507.1434999998</v>
      </c>
      <c r="CZ23" s="75">
        <f t="shared" si="257"/>
        <v>3004089.925786044</v>
      </c>
      <c r="DA23" s="75">
        <f t="shared" si="257"/>
        <v>2112848.0522845378</v>
      </c>
      <c r="DB23" s="75">
        <f t="shared" si="257"/>
        <v>2255848.3214344103</v>
      </c>
      <c r="DC23" s="75">
        <f t="shared" si="257"/>
        <v>2117471.818673647</v>
      </c>
      <c r="DD23" s="75">
        <f t="shared" si="257"/>
        <v>2153076.7638605405</v>
      </c>
      <c r="DE23" s="75">
        <f t="shared" si="257"/>
        <v>2365804.2577921818</v>
      </c>
      <c r="DF23" s="75">
        <f t="shared" si="257"/>
        <v>2264219.1973145846</v>
      </c>
      <c r="DG23" s="75">
        <f t="shared" si="257"/>
        <v>2161183.253783389</v>
      </c>
      <c r="DH23" s="75">
        <f t="shared" si="257"/>
        <v>2305379.847426807</v>
      </c>
      <c r="DI23" s="75">
        <f t="shared" si="257"/>
        <v>2445524.0204073209</v>
      </c>
      <c r="DJ23" s="75">
        <f t="shared" si="257"/>
        <v>2263928.1330603915</v>
      </c>
      <c r="DK23" s="75">
        <f t="shared" si="257"/>
        <v>2791448.6624699072</v>
      </c>
      <c r="DL23" s="75">
        <f t="shared" si="257"/>
        <v>2974621.4028844531</v>
      </c>
      <c r="DM23" s="75">
        <f t="shared" si="257"/>
        <v>2103831.4105193219</v>
      </c>
      <c r="DN23" s="75">
        <f t="shared" si="257"/>
        <v>2126530.2158838212</v>
      </c>
      <c r="DO23" s="75">
        <f t="shared" si="257"/>
        <v>2299071.2645064942</v>
      </c>
      <c r="DP23" s="75">
        <f t="shared" ref="DP23:DQ23" si="258">DP161</f>
        <v>2222797.0015366329</v>
      </c>
      <c r="DQ23" s="75">
        <f t="shared" si="258"/>
        <v>2568044.1246555788</v>
      </c>
      <c r="DR23" s="75">
        <f t="shared" ref="DR23:DS23" si="259">DR161</f>
        <v>2501973.1005521584</v>
      </c>
      <c r="DS23" s="75">
        <f t="shared" si="259"/>
        <v>2450585.9153555119</v>
      </c>
      <c r="DT23" s="75">
        <f t="shared" ref="DT23:DU23" si="260">DT161</f>
        <v>2084292.2020443578</v>
      </c>
      <c r="DU23" s="75">
        <f t="shared" si="260"/>
        <v>2360687.0635841265</v>
      </c>
      <c r="DV23" s="75">
        <f t="shared" ref="DV23:DW23" si="261">DV161</f>
        <v>2677138.2004415635</v>
      </c>
      <c r="DW23" s="75">
        <f t="shared" si="261"/>
        <v>2900077.4185062256</v>
      </c>
      <c r="DX23" s="75">
        <f t="shared" ref="DX23:DY23" si="262">DX161</f>
        <v>2769570.1967028165</v>
      </c>
      <c r="DY23" s="75">
        <f t="shared" si="262"/>
        <v>1921203.3380133698</v>
      </c>
      <c r="DZ23" s="75">
        <f t="shared" ref="DZ23:EA23" si="263">DZ161</f>
        <v>2208042.7291588336</v>
      </c>
      <c r="EA23" s="75">
        <f t="shared" si="263"/>
        <v>2172703.1071101837</v>
      </c>
      <c r="EB23" s="75">
        <f t="shared" ref="EB23:EC23" si="264">EB161</f>
        <v>2408573.3710490922</v>
      </c>
      <c r="EC23" s="75">
        <f t="shared" si="264"/>
        <v>2574427.7086745445</v>
      </c>
      <c r="ED23" s="75">
        <f t="shared" ref="ED23:EE23" si="265">ED161</f>
        <v>2480668.5999999996</v>
      </c>
      <c r="EE23" s="75">
        <f t="shared" si="265"/>
        <v>2558427.1268000002</v>
      </c>
      <c r="EF23" s="75">
        <f t="shared" ref="EF23:EG23" si="266">EF161</f>
        <v>2498258.9487140514</v>
      </c>
      <c r="EG23" s="75">
        <f t="shared" si="266"/>
        <v>2518421.895</v>
      </c>
      <c r="EH23" s="75">
        <f t="shared" ref="EH23:EI23" si="267">EH161</f>
        <v>2405644.432585902</v>
      </c>
      <c r="EI23" s="75">
        <f t="shared" si="267"/>
        <v>4082240.95</v>
      </c>
      <c r="EJ23" s="75"/>
      <c r="EK23" s="75"/>
      <c r="EL23" s="75"/>
      <c r="EM23" s="75"/>
      <c r="EN23" s="75"/>
      <c r="EO23" s="75"/>
      <c r="EP23" s="75"/>
      <c r="EQ23" s="75"/>
      <c r="ER23" s="154">
        <f t="shared" si="165"/>
        <v>0</v>
      </c>
      <c r="ES23" s="134"/>
      <c r="ET23" s="154">
        <f t="shared" ca="1" si="166"/>
        <v>16535189.050708838</v>
      </c>
      <c r="EU23" s="75"/>
      <c r="EV23" s="75"/>
      <c r="EW23" s="75"/>
      <c r="EX23" s="75"/>
      <c r="EY23" s="154">
        <f t="shared" si="167"/>
        <v>7372786.2995049916</v>
      </c>
      <c r="EZ23" s="154">
        <f t="shared" si="167"/>
        <v>6636352.8403263688</v>
      </c>
      <c r="FA23" s="154">
        <f t="shared" si="167"/>
        <v>6730782.2985247802</v>
      </c>
      <c r="FB23" s="154">
        <f t="shared" si="167"/>
        <v>7500900.8159376197</v>
      </c>
      <c r="FC23" s="154">
        <f t="shared" si="167"/>
        <v>7204983.0292875962</v>
      </c>
      <c r="FD23" s="154">
        <f t="shared" si="167"/>
        <v>7089912.3906987049</v>
      </c>
      <c r="FE23" s="154">
        <f t="shared" si="167"/>
        <v>7036851.2179520279</v>
      </c>
      <c r="FF23" s="154">
        <f t="shared" si="167"/>
        <v>7937902.6825319156</v>
      </c>
      <c r="FG23" s="154">
        <f t="shared" si="167"/>
        <v>6898816.2638750197</v>
      </c>
      <c r="FH23" s="154">
        <f t="shared" si="167"/>
        <v>7155704.1868338203</v>
      </c>
      <c r="FI23" s="154">
        <f t="shared" si="167"/>
        <v>7537354.6755140517</v>
      </c>
      <c r="FJ23" s="154">
        <f t="shared" si="167"/>
        <v>9006307.2775859013</v>
      </c>
      <c r="FK23" s="154">
        <f t="shared" si="167"/>
        <v>0</v>
      </c>
      <c r="FL23" s="154">
        <f t="shared" si="167"/>
        <v>0</v>
      </c>
      <c r="FM23" s="133"/>
      <c r="FN23" s="154">
        <f t="shared" si="168"/>
        <v>19963444.033748306</v>
      </c>
      <c r="FO23" s="154">
        <f t="shared" si="168"/>
        <v>13244096.280317362</v>
      </c>
      <c r="FP23" s="154">
        <f t="shared" si="168"/>
        <v>19382508.290548455</v>
      </c>
      <c r="FQ23" s="154">
        <f t="shared" si="168"/>
        <v>28113763.644499991</v>
      </c>
      <c r="FR23" s="154">
        <f t="shared" si="168"/>
        <v>28240822.254293766</v>
      </c>
      <c r="FS23" s="154">
        <f t="shared" si="168"/>
        <v>29269649.320470244</v>
      </c>
      <c r="FT23" s="154">
        <f t="shared" si="168"/>
        <v>30598182.403808791</v>
      </c>
      <c r="FU23" s="154">
        <f t="shared" si="168"/>
        <v>0</v>
      </c>
    </row>
    <row r="24" spans="2:177" s="70" customFormat="1" ht="17.45" customHeight="1">
      <c r="B24" s="66" t="s">
        <v>84</v>
      </c>
      <c r="C24" s="67"/>
      <c r="D24" s="67"/>
      <c r="E24" s="67"/>
      <c r="F24" s="68"/>
      <c r="G24" s="68"/>
      <c r="H24" s="68"/>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f>BD177</f>
        <v>2590411.41</v>
      </c>
      <c r="BE24" s="75">
        <f t="shared" ref="BE24:DO24" si="268">BE177</f>
        <v>1518267.115</v>
      </c>
      <c r="BF24" s="75">
        <f t="shared" si="268"/>
        <v>1460223.0799999998</v>
      </c>
      <c r="BG24" s="75">
        <f t="shared" si="268"/>
        <v>2976580.4200000009</v>
      </c>
      <c r="BH24" s="75">
        <f t="shared" si="268"/>
        <v>1752773.5499999998</v>
      </c>
      <c r="BI24" s="75">
        <f t="shared" si="268"/>
        <v>1699044.97</v>
      </c>
      <c r="BJ24" s="75">
        <f t="shared" si="268"/>
        <v>1704214.47</v>
      </c>
      <c r="BK24" s="75">
        <f t="shared" si="268"/>
        <v>1639572.07</v>
      </c>
      <c r="BL24" s="75">
        <f t="shared" si="268"/>
        <v>1541314.708061493</v>
      </c>
      <c r="BM24" s="75">
        <f t="shared" si="268"/>
        <v>1746993.9899999998</v>
      </c>
      <c r="BN24" s="75">
        <f t="shared" si="268"/>
        <v>1714588.0299999998</v>
      </c>
      <c r="BO24" s="75">
        <f t="shared" si="268"/>
        <v>2177044.73</v>
      </c>
      <c r="BP24" s="75">
        <f t="shared" si="268"/>
        <v>2610482.7400000002</v>
      </c>
      <c r="BQ24" s="75">
        <f t="shared" si="268"/>
        <v>1856124.0699999994</v>
      </c>
      <c r="BR24" s="75">
        <f t="shared" si="268"/>
        <v>1390804.7700000003</v>
      </c>
      <c r="BS24" s="75">
        <f t="shared" si="268"/>
        <v>-771758.93</v>
      </c>
      <c r="BT24" s="75">
        <f t="shared" si="268"/>
        <v>-62807.309999999947</v>
      </c>
      <c r="BU24" s="75">
        <f t="shared" si="268"/>
        <v>-795042.39000000013</v>
      </c>
      <c r="BV24" s="75">
        <f t="shared" si="268"/>
        <v>269229.76</v>
      </c>
      <c r="BW24" s="75">
        <f t="shared" si="268"/>
        <v>-301765.9099999998</v>
      </c>
      <c r="BX24" s="75">
        <f t="shared" si="268"/>
        <v>91117.330000000133</v>
      </c>
      <c r="BY24" s="75">
        <f t="shared" si="268"/>
        <v>611064.45604580012</v>
      </c>
      <c r="BZ24" s="75">
        <f t="shared" si="268"/>
        <v>-1908240.6511652393</v>
      </c>
      <c r="CA24" s="75">
        <f t="shared" si="268"/>
        <v>1409255.6600000004</v>
      </c>
      <c r="CB24" s="75">
        <f t="shared" si="268"/>
        <v>1214588.4400000004</v>
      </c>
      <c r="CC24" s="75">
        <f t="shared" si="268"/>
        <v>349074.49000000011</v>
      </c>
      <c r="CD24" s="75">
        <f t="shared" si="268"/>
        <v>126016.89999999978</v>
      </c>
      <c r="CE24" s="75">
        <f t="shared" si="268"/>
        <v>-651278.04842000012</v>
      </c>
      <c r="CF24" s="75">
        <f t="shared" si="268"/>
        <v>421245.60000000009</v>
      </c>
      <c r="CG24" s="75">
        <f t="shared" si="268"/>
        <v>334054.74000000017</v>
      </c>
      <c r="CH24" s="75">
        <f t="shared" si="268"/>
        <v>377404.60000000015</v>
      </c>
      <c r="CI24" s="75">
        <f t="shared" si="268"/>
        <v>730344.88999999966</v>
      </c>
      <c r="CJ24" s="75">
        <f t="shared" si="268"/>
        <v>697219.26000000036</v>
      </c>
      <c r="CK24" s="75">
        <f t="shared" si="268"/>
        <v>964683.54999999981</v>
      </c>
      <c r="CL24" s="75">
        <f t="shared" si="268"/>
        <v>1076947.2250619498</v>
      </c>
      <c r="CM24" s="75">
        <f t="shared" si="268"/>
        <v>1906695.0699999991</v>
      </c>
      <c r="CN24" s="75">
        <f t="shared" si="268"/>
        <v>2152013.3399999989</v>
      </c>
      <c r="CO24" s="75">
        <f t="shared" si="268"/>
        <v>1536442.3207080001</v>
      </c>
      <c r="CP24" s="75">
        <f t="shared" si="268"/>
        <v>1631610.8599999999</v>
      </c>
      <c r="CQ24" s="75">
        <f t="shared" si="268"/>
        <v>1700298.6399999992</v>
      </c>
      <c r="CR24" s="75">
        <f t="shared" si="268"/>
        <v>1895426.8699999999</v>
      </c>
      <c r="CS24" s="75">
        <f t="shared" si="268"/>
        <v>1647968.6512112326</v>
      </c>
      <c r="CT24" s="75">
        <f t="shared" si="268"/>
        <v>1850952.5510910982</v>
      </c>
      <c r="CU24" s="75">
        <f t="shared" si="268"/>
        <v>1664995.7543167633</v>
      </c>
      <c r="CV24" s="75">
        <f t="shared" si="268"/>
        <v>1740723.6499999997</v>
      </c>
      <c r="CW24" s="75">
        <f t="shared" si="268"/>
        <v>1786254.6299999994</v>
      </c>
      <c r="CX24" s="75">
        <f t="shared" si="268"/>
        <v>1771237.4899999995</v>
      </c>
      <c r="CY24" s="75">
        <f t="shared" si="268"/>
        <v>2229740.36</v>
      </c>
      <c r="CZ24" s="75">
        <f t="shared" si="268"/>
        <v>2590531.2132858811</v>
      </c>
      <c r="DA24" s="75">
        <f t="shared" si="268"/>
        <v>1392347.3498949574</v>
      </c>
      <c r="DB24" s="75">
        <f t="shared" si="268"/>
        <v>1653559.1727600005</v>
      </c>
      <c r="DC24" s="75">
        <f t="shared" si="268"/>
        <v>1509977.5615999997</v>
      </c>
      <c r="DD24" s="75">
        <f t="shared" si="268"/>
        <v>1523625.1609074001</v>
      </c>
      <c r="DE24" s="75">
        <f t="shared" si="268"/>
        <v>1815467.5499999993</v>
      </c>
      <c r="DF24" s="75">
        <f t="shared" si="268"/>
        <v>1763189.2526224849</v>
      </c>
      <c r="DG24" s="75">
        <f t="shared" si="268"/>
        <v>1773240.7906165656</v>
      </c>
      <c r="DH24" s="75">
        <f t="shared" si="268"/>
        <v>1652550.7598500005</v>
      </c>
      <c r="DI24" s="75">
        <f t="shared" si="268"/>
        <v>1810145.1504225004</v>
      </c>
      <c r="DJ24" s="75">
        <f t="shared" si="268"/>
        <v>1801376.9717490424</v>
      </c>
      <c r="DK24" s="75">
        <f t="shared" si="268"/>
        <v>2220354.484194037</v>
      </c>
      <c r="DL24" s="75">
        <f t="shared" si="268"/>
        <v>2429103.5056250012</v>
      </c>
      <c r="DM24" s="75">
        <f t="shared" si="268"/>
        <v>1131198.6270784554</v>
      </c>
      <c r="DN24" s="75">
        <f t="shared" si="268"/>
        <v>1127165.3548132847</v>
      </c>
      <c r="DO24" s="75">
        <f t="shared" si="268"/>
        <v>1449009.0636250002</v>
      </c>
      <c r="DP24" s="75">
        <f t="shared" ref="DP24:DQ24" si="269">DP177</f>
        <v>1797371.0562750006</v>
      </c>
      <c r="DQ24" s="75">
        <f t="shared" si="269"/>
        <v>1258495.0263282903</v>
      </c>
      <c r="DR24" s="75">
        <f t="shared" ref="DR24:DS24" si="270">DR177</f>
        <v>1411332.2290000007</v>
      </c>
      <c r="DS24" s="75">
        <f t="shared" si="270"/>
        <v>1317325.1508107404</v>
      </c>
      <c r="DT24" s="75">
        <f t="shared" ref="DT24:DU24" si="271">DT177</f>
        <v>1121838.4434499999</v>
      </c>
      <c r="DU24" s="75">
        <f t="shared" si="271"/>
        <v>967355.83639749477</v>
      </c>
      <c r="DV24" s="75">
        <f t="shared" ref="DV24:DW24" si="272">DV177</f>
        <v>952677.24939999986</v>
      </c>
      <c r="DW24" s="75">
        <f t="shared" si="272"/>
        <v>1986658.5581750004</v>
      </c>
      <c r="DX24" s="75">
        <f t="shared" ref="DX24:DY24" si="273">DX177</f>
        <v>2393659.7317159213</v>
      </c>
      <c r="DY24" s="75">
        <f t="shared" si="273"/>
        <v>844541.90650887776</v>
      </c>
      <c r="DZ24" s="75">
        <f t="shared" ref="DZ24:EA24" si="274">DZ177</f>
        <v>1280688.8495846323</v>
      </c>
      <c r="EA24" s="75">
        <f t="shared" si="274"/>
        <v>1207731.2541771359</v>
      </c>
      <c r="EB24" s="75">
        <f t="shared" ref="EB24:EG24" si="275">EB177</f>
        <v>1594995.8137709103</v>
      </c>
      <c r="EC24" s="75">
        <f t="shared" si="275"/>
        <v>1426785.3707347121</v>
      </c>
      <c r="ED24" s="75">
        <f t="shared" si="275"/>
        <v>1224883.047275485</v>
      </c>
      <c r="EE24" s="75">
        <f t="shared" si="275"/>
        <v>1471558.3040935909</v>
      </c>
      <c r="EF24" s="75">
        <f t="shared" si="275"/>
        <v>1443689.0923206003</v>
      </c>
      <c r="EG24" s="75">
        <f t="shared" si="275"/>
        <v>1239640.2796488302</v>
      </c>
      <c r="EH24" s="75">
        <f t="shared" ref="EH24:EI24" si="276">EH177</f>
        <v>1228351.0176122503</v>
      </c>
      <c r="EI24" s="75">
        <f t="shared" si="276"/>
        <v>1871599.2041317252</v>
      </c>
      <c r="EJ24" s="75">
        <f t="shared" ref="EJ24:EK24" si="277">EJ177</f>
        <v>2128537.6980946395</v>
      </c>
      <c r="EK24" s="75">
        <f t="shared" si="277"/>
        <v>1239954.0285450551</v>
      </c>
      <c r="EL24" s="75">
        <f t="shared" ref="EL24:EM24" si="278">EL177</f>
        <v>1699947.596386495</v>
      </c>
      <c r="EM24" s="75">
        <f t="shared" si="278"/>
        <v>1319904.6974976864</v>
      </c>
      <c r="EN24" s="75">
        <f t="shared" ref="EN24:EO24" si="279">EN177</f>
        <v>1821602.9</v>
      </c>
      <c r="EO24" s="75">
        <f t="shared" si="279"/>
        <v>1437653.7719142442</v>
      </c>
      <c r="EP24" s="75">
        <f t="shared" ref="EP24" si="280">EP177</f>
        <v>1463000.6500000004</v>
      </c>
      <c r="EQ24" s="75"/>
      <c r="ER24" s="154">
        <f t="shared" si="165"/>
        <v>11110601.34243812</v>
      </c>
      <c r="ES24" s="134"/>
      <c r="ET24" s="154">
        <f t="shared" ca="1" si="166"/>
        <v>9973285.9737676755</v>
      </c>
      <c r="EU24" s="75"/>
      <c r="EV24" s="75"/>
      <c r="EW24" s="75"/>
      <c r="EX24" s="75"/>
      <c r="EY24" s="154">
        <f t="shared" si="167"/>
        <v>5636437.7359408392</v>
      </c>
      <c r="EZ24" s="154">
        <f t="shared" si="167"/>
        <v>4849070.2725073993</v>
      </c>
      <c r="FA24" s="154">
        <f t="shared" si="167"/>
        <v>5188980.8030890506</v>
      </c>
      <c r="FB24" s="154">
        <f t="shared" si="167"/>
        <v>5831876.6063655801</v>
      </c>
      <c r="FC24" s="154">
        <f t="shared" si="167"/>
        <v>4687467.4875167413</v>
      </c>
      <c r="FD24" s="154">
        <f t="shared" si="167"/>
        <v>4504875.1462282911</v>
      </c>
      <c r="FE24" s="154">
        <f t="shared" si="167"/>
        <v>3850495.8232607413</v>
      </c>
      <c r="FF24" s="154">
        <f t="shared" si="167"/>
        <v>3906691.6439724951</v>
      </c>
      <c r="FG24" s="154">
        <f t="shared" si="167"/>
        <v>4518890.4878094317</v>
      </c>
      <c r="FH24" s="154">
        <f t="shared" si="167"/>
        <v>4229512.4386827582</v>
      </c>
      <c r="FI24" s="154">
        <f t="shared" si="167"/>
        <v>4140130.443689676</v>
      </c>
      <c r="FJ24" s="154">
        <f t="shared" si="167"/>
        <v>4339590.5013928059</v>
      </c>
      <c r="FK24" s="154">
        <f t="shared" si="167"/>
        <v>5068439.3230261896</v>
      </c>
      <c r="FL24" s="154">
        <f t="shared" si="167"/>
        <v>4579161.3694119304</v>
      </c>
      <c r="FM24" s="133"/>
      <c r="FN24" s="154">
        <f t="shared" si="168"/>
        <v>22521028.543061499</v>
      </c>
      <c r="FO24" s="154">
        <f t="shared" si="168"/>
        <v>4398463.5948805613</v>
      </c>
      <c r="FP24" s="154">
        <f t="shared" si="168"/>
        <v>7546996.7166419486</v>
      </c>
      <c r="FQ24" s="154">
        <f t="shared" si="168"/>
        <v>21607665.117327087</v>
      </c>
      <c r="FR24" s="154">
        <f t="shared" si="168"/>
        <v>21506365.417902868</v>
      </c>
      <c r="FS24" s="154">
        <f t="shared" si="168"/>
        <v>16949530.10097827</v>
      </c>
      <c r="FT24" s="154">
        <f t="shared" si="168"/>
        <v>17228123.871574674</v>
      </c>
      <c r="FU24" s="154">
        <f t="shared" si="168"/>
        <v>11110601.34243812</v>
      </c>
    </row>
    <row r="25" spans="2:177" s="70" customFormat="1" ht="17.45" customHeight="1">
      <c r="B25" s="66" t="s">
        <v>101</v>
      </c>
      <c r="C25" s="67"/>
      <c r="D25" s="67"/>
      <c r="E25" s="67"/>
      <c r="F25" s="68"/>
      <c r="G25" s="68"/>
      <c r="H25" s="68"/>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f>BD193</f>
        <v>6352532.9200000009</v>
      </c>
      <c r="BE25" s="75">
        <f t="shared" ref="BE25:DO25" si="281">BE193</f>
        <v>5463041.75</v>
      </c>
      <c r="BF25" s="75">
        <f t="shared" si="281"/>
        <v>4665052.5199999996</v>
      </c>
      <c r="BG25" s="75">
        <f t="shared" si="281"/>
        <v>4532777.83</v>
      </c>
      <c r="BH25" s="75">
        <f t="shared" si="281"/>
        <v>4524023.3899999997</v>
      </c>
      <c r="BI25" s="75">
        <f t="shared" si="281"/>
        <v>4887802.0699999994</v>
      </c>
      <c r="BJ25" s="75">
        <f t="shared" si="281"/>
        <v>5221919.8</v>
      </c>
      <c r="BK25" s="75">
        <f t="shared" si="281"/>
        <v>5486355.4600000009</v>
      </c>
      <c r="BL25" s="75">
        <f t="shared" si="281"/>
        <v>4857535.5799999991</v>
      </c>
      <c r="BM25" s="75">
        <f t="shared" si="281"/>
        <v>4950760.4499999993</v>
      </c>
      <c r="BN25" s="75">
        <f t="shared" si="281"/>
        <v>4909224.9499999993</v>
      </c>
      <c r="BO25" s="75">
        <f t="shared" si="281"/>
        <v>5348599.3100000005</v>
      </c>
      <c r="BP25" s="75">
        <f t="shared" si="281"/>
        <v>3975524.9800000004</v>
      </c>
      <c r="BQ25" s="75">
        <f t="shared" si="281"/>
        <v>4755497.4300000006</v>
      </c>
      <c r="BR25" s="75">
        <f t="shared" si="281"/>
        <v>4659685.3199999994</v>
      </c>
      <c r="BS25" s="75">
        <f t="shared" si="281"/>
        <v>473410.07000000007</v>
      </c>
      <c r="BT25" s="75">
        <f t="shared" si="281"/>
        <v>242168.9</v>
      </c>
      <c r="BU25" s="75">
        <f t="shared" si="281"/>
        <v>-1057211.1500000001</v>
      </c>
      <c r="BV25" s="75">
        <f t="shared" si="281"/>
        <v>719901.84</v>
      </c>
      <c r="BW25" s="75">
        <f t="shared" si="281"/>
        <v>802225.49000000011</v>
      </c>
      <c r="BX25" s="75">
        <f t="shared" si="281"/>
        <v>1946394.31</v>
      </c>
      <c r="BY25" s="75">
        <f t="shared" si="281"/>
        <v>272017.71000000008</v>
      </c>
      <c r="BZ25" s="75">
        <f t="shared" si="281"/>
        <v>2476882.6099999994</v>
      </c>
      <c r="CA25" s="75">
        <f t="shared" si="281"/>
        <v>3233321.2699999996</v>
      </c>
      <c r="CB25" s="75">
        <f t="shared" si="281"/>
        <v>3404769.42</v>
      </c>
      <c r="CC25" s="75">
        <f t="shared" si="281"/>
        <v>2417348.46</v>
      </c>
      <c r="CD25" s="75">
        <f t="shared" si="281"/>
        <v>1908715.3200000003</v>
      </c>
      <c r="CE25" s="75">
        <f t="shared" si="281"/>
        <v>213206.53000000009</v>
      </c>
      <c r="CF25" s="75">
        <f t="shared" si="281"/>
        <v>-290266.10999999975</v>
      </c>
      <c r="CG25" s="75">
        <f t="shared" si="281"/>
        <v>3605379.42</v>
      </c>
      <c r="CH25" s="75">
        <f t="shared" si="281"/>
        <v>3820359.0500000007</v>
      </c>
      <c r="CI25" s="75">
        <f t="shared" si="281"/>
        <v>3894757.5999999987</v>
      </c>
      <c r="CJ25" s="75">
        <f t="shared" si="281"/>
        <v>3683335.9800000004</v>
      </c>
      <c r="CK25" s="75">
        <f t="shared" si="281"/>
        <v>4210002.1200000048</v>
      </c>
      <c r="CL25" s="75">
        <f t="shared" si="281"/>
        <v>5005031.320000004</v>
      </c>
      <c r="CM25" s="75">
        <f t="shared" si="281"/>
        <v>6197563.7300000219</v>
      </c>
      <c r="CN25" s="75">
        <f t="shared" si="281"/>
        <v>7558930.0399999991</v>
      </c>
      <c r="CO25" s="75">
        <f t="shared" si="281"/>
        <v>3490465.3825120195</v>
      </c>
      <c r="CP25" s="75">
        <f t="shared" si="281"/>
        <v>4353866.88</v>
      </c>
      <c r="CQ25" s="75">
        <f t="shared" si="281"/>
        <v>5125388.9400000004</v>
      </c>
      <c r="CR25" s="75">
        <f t="shared" si="281"/>
        <v>5735226.5</v>
      </c>
      <c r="CS25" s="75">
        <f t="shared" si="281"/>
        <v>5741909.4099999964</v>
      </c>
      <c r="CT25" s="75">
        <f t="shared" si="281"/>
        <v>5635861.1299999999</v>
      </c>
      <c r="CU25" s="75">
        <f t="shared" si="281"/>
        <v>5703930.0056103738</v>
      </c>
      <c r="CV25" s="75">
        <f t="shared" si="281"/>
        <v>5151134.2744662166</v>
      </c>
      <c r="CW25" s="75">
        <f t="shared" si="281"/>
        <v>5792455.9749057293</v>
      </c>
      <c r="CX25" s="75">
        <f t="shared" si="281"/>
        <v>6193162.8901907988</v>
      </c>
      <c r="CY25" s="75">
        <f t="shared" si="281"/>
        <v>7021810.4441886991</v>
      </c>
      <c r="CZ25" s="75">
        <f t="shared" si="281"/>
        <v>9621395.747693114</v>
      </c>
      <c r="DA25" s="75">
        <f t="shared" si="281"/>
        <v>5472286.8175734086</v>
      </c>
      <c r="DB25" s="75">
        <f t="shared" si="281"/>
        <v>4925112.0374533096</v>
      </c>
      <c r="DC25" s="75">
        <f t="shared" si="281"/>
        <v>5434183.8659854727</v>
      </c>
      <c r="DD25" s="75">
        <f t="shared" si="281"/>
        <v>6032708.3807178605</v>
      </c>
      <c r="DE25" s="75">
        <f t="shared" si="281"/>
        <v>5580650.7974009532</v>
      </c>
      <c r="DF25" s="75">
        <f t="shared" si="281"/>
        <v>5959496.4037052449</v>
      </c>
      <c r="DG25" s="75">
        <f t="shared" si="281"/>
        <v>6420458.4763183743</v>
      </c>
      <c r="DH25" s="75">
        <f t="shared" si="281"/>
        <v>6125337.1819115821</v>
      </c>
      <c r="DI25" s="75">
        <f t="shared" si="281"/>
        <v>5800437.7206897074</v>
      </c>
      <c r="DJ25" s="75">
        <f t="shared" si="281"/>
        <v>5861280.7932515806</v>
      </c>
      <c r="DK25" s="75">
        <f t="shared" si="281"/>
        <v>7672365.9012778075</v>
      </c>
      <c r="DL25" s="75">
        <f t="shared" si="281"/>
        <v>11039705.652478494</v>
      </c>
      <c r="DM25" s="75">
        <f t="shared" si="281"/>
        <v>5755948.3386223884</v>
      </c>
      <c r="DN25" s="75">
        <f t="shared" si="281"/>
        <v>5925629.6665781923</v>
      </c>
      <c r="DO25" s="75">
        <f t="shared" si="281"/>
        <v>6136263.0634652926</v>
      </c>
      <c r="DP25" s="75">
        <f t="shared" ref="DP25:DQ25" si="282">DP193</f>
        <v>5639778.1084586773</v>
      </c>
      <c r="DQ25" s="75">
        <f t="shared" si="282"/>
        <v>5929784.6756366119</v>
      </c>
      <c r="DR25" s="75">
        <f t="shared" ref="DR25:DS25" si="283">DR193</f>
        <v>5948293.2737441957</v>
      </c>
      <c r="DS25" s="75">
        <f t="shared" si="283"/>
        <v>7080334.0585325491</v>
      </c>
      <c r="DT25" s="75">
        <f t="shared" ref="DT25:DU25" si="284">DT193</f>
        <v>6211943.5207884526</v>
      </c>
      <c r="DU25" s="75">
        <f t="shared" si="284"/>
        <v>5964647.2412545476</v>
      </c>
      <c r="DV25" s="75">
        <f t="shared" ref="DV25:DW25" si="285">DV193</f>
        <v>6946640.8209790643</v>
      </c>
      <c r="DW25" s="75">
        <f t="shared" si="285"/>
        <v>7148404.2018155223</v>
      </c>
      <c r="DX25" s="75">
        <f t="shared" ref="DX25:DY25" si="286">DX193</f>
        <v>11094669.956553623</v>
      </c>
      <c r="DY25" s="75">
        <f t="shared" si="286"/>
        <v>5889496.9028055584</v>
      </c>
      <c r="DZ25" s="75">
        <f t="shared" ref="DZ25:EA25" si="287">DZ193</f>
        <v>5212415.5382688157</v>
      </c>
      <c r="EA25" s="75">
        <f t="shared" si="287"/>
        <v>5858616.2310934309</v>
      </c>
      <c r="EB25" s="75">
        <f t="shared" ref="EB25:EC25" si="288">EB193</f>
        <v>6287882.860063849</v>
      </c>
      <c r="EC25" s="75">
        <f t="shared" si="288"/>
        <v>7633862.896498818</v>
      </c>
      <c r="ED25" s="75">
        <f t="shared" ref="ED25:EE25" si="289">ED193</f>
        <v>6062373.2613948509</v>
      </c>
      <c r="EE25" s="75">
        <f t="shared" si="289"/>
        <v>6125357.1026651505</v>
      </c>
      <c r="EF25" s="75">
        <f t="shared" ref="EF25:EG25" si="290">EF193</f>
        <v>7468005.6978104003</v>
      </c>
      <c r="EG25" s="75">
        <f t="shared" si="290"/>
        <v>6941120.0192671847</v>
      </c>
      <c r="EH25" s="75">
        <f t="shared" ref="EH25:EI25" si="291">EH193</f>
        <v>6785313.5333299963</v>
      </c>
      <c r="EI25" s="75">
        <f t="shared" si="291"/>
        <v>7752291.0855560033</v>
      </c>
      <c r="EJ25" s="75">
        <f t="shared" ref="EJ25:EK25" si="292">EJ193</f>
        <v>11059398.987248061</v>
      </c>
      <c r="EK25" s="75">
        <f t="shared" si="292"/>
        <v>5952466.3602020973</v>
      </c>
      <c r="EL25" s="75">
        <f t="shared" ref="EL25:EM25" si="293">EL193</f>
        <v>6388367.6698916685</v>
      </c>
      <c r="EM25" s="75">
        <f t="shared" si="293"/>
        <v>6091107.1107214522</v>
      </c>
      <c r="EN25" s="75">
        <f t="shared" ref="EN25:EO25" si="294">EN193</f>
        <v>6490006.3078505239</v>
      </c>
      <c r="EO25" s="75">
        <f t="shared" si="294"/>
        <v>7002759.4550716439</v>
      </c>
      <c r="EP25" s="75">
        <f t="shared" ref="EP25" si="295">EP193</f>
        <v>6319790.6411689436</v>
      </c>
      <c r="EQ25" s="75"/>
      <c r="ER25" s="154">
        <f t="shared" si="165"/>
        <v>49303896.532154396</v>
      </c>
      <c r="ES25" s="134"/>
      <c r="ET25" s="154">
        <f t="shared" ca="1" si="166"/>
        <v>48039317.646678947</v>
      </c>
      <c r="EU25" s="75"/>
      <c r="EV25" s="75"/>
      <c r="EW25" s="75"/>
      <c r="EX25" s="75"/>
      <c r="EY25" s="154">
        <f t="shared" si="167"/>
        <v>20018794.602719832</v>
      </c>
      <c r="EZ25" s="154">
        <f t="shared" si="167"/>
        <v>17047543.044104286</v>
      </c>
      <c r="FA25" s="154">
        <f t="shared" si="167"/>
        <v>18505292.061935201</v>
      </c>
      <c r="FB25" s="154">
        <f t="shared" si="167"/>
        <v>19334084.415219095</v>
      </c>
      <c r="FC25" s="154">
        <f t="shared" si="167"/>
        <v>22721283.657679074</v>
      </c>
      <c r="FD25" s="154">
        <f t="shared" si="167"/>
        <v>17705825.847560581</v>
      </c>
      <c r="FE25" s="154">
        <f t="shared" si="167"/>
        <v>19240570.853065196</v>
      </c>
      <c r="FF25" s="154">
        <f t="shared" si="167"/>
        <v>20059692.264049135</v>
      </c>
      <c r="FG25" s="154">
        <f t="shared" si="167"/>
        <v>22196582.397627998</v>
      </c>
      <c r="FH25" s="154">
        <f t="shared" si="167"/>
        <v>19780361.987656098</v>
      </c>
      <c r="FI25" s="154">
        <f t="shared" si="167"/>
        <v>19655736.061870404</v>
      </c>
      <c r="FJ25" s="154">
        <f t="shared" si="167"/>
        <v>21478724.638153184</v>
      </c>
      <c r="FK25" s="154">
        <f t="shared" si="167"/>
        <v>23400233.01734183</v>
      </c>
      <c r="FL25" s="154">
        <f t="shared" si="167"/>
        <v>19583872.873643618</v>
      </c>
      <c r="FM25" s="133"/>
      <c r="FN25" s="154">
        <f t="shared" si="168"/>
        <v>61199626.030000001</v>
      </c>
      <c r="FO25" s="154">
        <f t="shared" si="168"/>
        <v>22499818.780000001</v>
      </c>
      <c r="FP25" s="154">
        <f t="shared" si="168"/>
        <v>38070202.840000033</v>
      </c>
      <c r="FQ25" s="154">
        <f t="shared" si="168"/>
        <v>67504141.871873841</v>
      </c>
      <c r="FR25" s="154">
        <f t="shared" si="168"/>
        <v>74905714.123978406</v>
      </c>
      <c r="FS25" s="154">
        <f t="shared" si="168"/>
        <v>79727372.622353986</v>
      </c>
      <c r="FT25" s="154">
        <f t="shared" si="168"/>
        <v>83111405.085307673</v>
      </c>
      <c r="FU25" s="154">
        <f t="shared" si="168"/>
        <v>49303896.532154396</v>
      </c>
    </row>
    <row r="26" spans="2:177" s="70" customFormat="1" ht="17.45" customHeight="1">
      <c r="B26" s="66" t="s">
        <v>115</v>
      </c>
      <c r="C26" s="67"/>
      <c r="D26" s="67"/>
      <c r="E26" s="67"/>
      <c r="F26" s="68"/>
      <c r="G26" s="68"/>
      <c r="H26" s="68"/>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f>BD209</f>
        <v>1533108.4764999999</v>
      </c>
      <c r="BE26" s="75">
        <f t="shared" ref="BE26:DO26" si="296">BE209</f>
        <v>1056636.8855000003</v>
      </c>
      <c r="BF26" s="75">
        <f t="shared" si="296"/>
        <v>985191.29550000001</v>
      </c>
      <c r="BG26" s="75">
        <f t="shared" si="296"/>
        <v>1196803.8875</v>
      </c>
      <c r="BH26" s="75">
        <f t="shared" si="296"/>
        <v>1292587.341</v>
      </c>
      <c r="BI26" s="75">
        <f t="shared" si="296"/>
        <v>1235656.2420000001</v>
      </c>
      <c r="BJ26" s="75">
        <f t="shared" si="296"/>
        <v>1194162.983</v>
      </c>
      <c r="BK26" s="75">
        <f t="shared" si="296"/>
        <v>1229728.0494999997</v>
      </c>
      <c r="BL26" s="75">
        <f t="shared" si="296"/>
        <v>1271947.0145</v>
      </c>
      <c r="BM26" s="75">
        <f t="shared" si="296"/>
        <v>1178458.6310000003</v>
      </c>
      <c r="BN26" s="75">
        <f t="shared" si="296"/>
        <v>1276431.3015000001</v>
      </c>
      <c r="BO26" s="75">
        <f t="shared" si="296"/>
        <v>1528193.6610000001</v>
      </c>
      <c r="BP26" s="75">
        <f t="shared" si="296"/>
        <v>1737716.102</v>
      </c>
      <c r="BQ26" s="75">
        <f t="shared" si="296"/>
        <v>1154247.8364999997</v>
      </c>
      <c r="BR26" s="75">
        <f t="shared" si="296"/>
        <v>1064426.9554999999</v>
      </c>
      <c r="BS26" s="75">
        <f t="shared" si="296"/>
        <v>-18096.487500000007</v>
      </c>
      <c r="BT26" s="75">
        <f t="shared" si="296"/>
        <v>30480.234000000004</v>
      </c>
      <c r="BU26" s="75">
        <f t="shared" si="296"/>
        <v>60701.301999999996</v>
      </c>
      <c r="BV26" s="75">
        <f t="shared" si="296"/>
        <v>279611.00949999993</v>
      </c>
      <c r="BW26" s="75">
        <f t="shared" si="296"/>
        <v>72674.794500000018</v>
      </c>
      <c r="BX26" s="75">
        <f t="shared" si="296"/>
        <v>-135024.38800000001</v>
      </c>
      <c r="BY26" s="75">
        <f t="shared" si="296"/>
        <v>575500.81650000007</v>
      </c>
      <c r="BZ26" s="75">
        <f t="shared" si="296"/>
        <v>867234.1109999998</v>
      </c>
      <c r="CA26" s="75">
        <f t="shared" si="296"/>
        <v>920338.46499999997</v>
      </c>
      <c r="CB26" s="75">
        <f t="shared" si="296"/>
        <v>925036.11549238593</v>
      </c>
      <c r="CC26" s="75">
        <f t="shared" si="296"/>
        <v>425838.30800000002</v>
      </c>
      <c r="CD26" s="75">
        <f t="shared" si="296"/>
        <v>465528.00949999917</v>
      </c>
      <c r="CE26" s="75">
        <f t="shared" si="296"/>
        <v>8009.4925000000076</v>
      </c>
      <c r="CF26" s="75">
        <f t="shared" si="296"/>
        <v>242010.36050000001</v>
      </c>
      <c r="CG26" s="75">
        <f t="shared" si="296"/>
        <v>469580.43000000005</v>
      </c>
      <c r="CH26" s="75">
        <f t="shared" si="296"/>
        <v>776716.36440000008</v>
      </c>
      <c r="CI26" s="75">
        <f t="shared" si="296"/>
        <v>1439265.4261</v>
      </c>
      <c r="CJ26" s="75">
        <f t="shared" si="296"/>
        <v>932969.17810000014</v>
      </c>
      <c r="CK26" s="75">
        <f t="shared" si="296"/>
        <v>987153.07389999996</v>
      </c>
      <c r="CL26" s="75">
        <f t="shared" si="296"/>
        <v>1131714.9400000002</v>
      </c>
      <c r="CM26" s="75">
        <f t="shared" si="296"/>
        <v>1275891.5199999996</v>
      </c>
      <c r="CN26" s="75">
        <f t="shared" si="296"/>
        <v>1417321.0899999994</v>
      </c>
      <c r="CO26" s="75">
        <f t="shared" si="296"/>
        <v>1106796.0299999996</v>
      </c>
      <c r="CP26" s="75">
        <f t="shared" si="296"/>
        <v>1290996.7999999998</v>
      </c>
      <c r="CQ26" s="75">
        <f t="shared" si="296"/>
        <v>916227.52000000025</v>
      </c>
      <c r="CR26" s="75">
        <f t="shared" si="296"/>
        <v>1016586.1219999994</v>
      </c>
      <c r="CS26" s="75">
        <f t="shared" si="296"/>
        <v>1619668.6379999998</v>
      </c>
      <c r="CT26" s="75">
        <f t="shared" si="296"/>
        <v>1541684.7499999995</v>
      </c>
      <c r="CU26" s="75">
        <f t="shared" si="296"/>
        <v>1817398.4499999995</v>
      </c>
      <c r="CV26" s="75">
        <f t="shared" si="296"/>
        <v>1589053.3099999998</v>
      </c>
      <c r="CW26" s="75">
        <f t="shared" si="296"/>
        <v>1668910.7699999998</v>
      </c>
      <c r="CX26" s="75">
        <f t="shared" si="296"/>
        <v>1345651.9499999995</v>
      </c>
      <c r="CY26" s="75">
        <f t="shared" si="296"/>
        <v>2282822.0499999998</v>
      </c>
      <c r="CZ26" s="75">
        <f t="shared" si="296"/>
        <v>2023847.4299999995</v>
      </c>
      <c r="DA26" s="75">
        <f t="shared" si="296"/>
        <v>1599043.0900000003</v>
      </c>
      <c r="DB26" s="75">
        <f t="shared" si="296"/>
        <v>1639623.7499999995</v>
      </c>
      <c r="DC26" s="75">
        <f t="shared" si="296"/>
        <v>1406634.2799999998</v>
      </c>
      <c r="DD26" s="75">
        <f t="shared" si="296"/>
        <v>2010409.86</v>
      </c>
      <c r="DE26" s="75">
        <f t="shared" si="296"/>
        <v>1756555.7400000005</v>
      </c>
      <c r="DF26" s="75">
        <f t="shared" si="296"/>
        <v>1819986.8899999997</v>
      </c>
      <c r="DG26" s="75">
        <f t="shared" si="296"/>
        <v>1589218.2299999997</v>
      </c>
      <c r="DH26" s="75">
        <f t="shared" si="296"/>
        <v>1576843.3399999996</v>
      </c>
      <c r="DI26" s="75">
        <f t="shared" si="296"/>
        <v>1739838.7</v>
      </c>
      <c r="DJ26" s="75">
        <f t="shared" si="296"/>
        <v>1816256.7499999998</v>
      </c>
      <c r="DK26" s="75">
        <f t="shared" si="296"/>
        <v>2273747.6199999996</v>
      </c>
      <c r="DL26" s="75">
        <f t="shared" si="296"/>
        <v>2524873.4700000002</v>
      </c>
      <c r="DM26" s="75">
        <f t="shared" si="296"/>
        <v>1681168.52</v>
      </c>
      <c r="DN26" s="75">
        <f t="shared" si="296"/>
        <v>1401645.4000000001</v>
      </c>
      <c r="DO26" s="75">
        <f t="shared" si="296"/>
        <v>1750995.6799999997</v>
      </c>
      <c r="DP26" s="75">
        <f t="shared" ref="DP26:DQ26" si="297">DP209</f>
        <v>1639198.9999999998</v>
      </c>
      <c r="DQ26" s="75">
        <f t="shared" si="297"/>
        <v>2165792.35</v>
      </c>
      <c r="DR26" s="75">
        <f t="shared" ref="DR26:DS26" si="298">DR209</f>
        <v>1853563.25</v>
      </c>
      <c r="DS26" s="75">
        <f t="shared" si="298"/>
        <v>1989786.24</v>
      </c>
      <c r="DT26" s="75">
        <f t="shared" ref="DT26:DU26" si="299">DT209</f>
        <v>1865560.14</v>
      </c>
      <c r="DU26" s="75">
        <f t="shared" si="299"/>
        <v>1714130.1400000001</v>
      </c>
      <c r="DV26" s="75">
        <f t="shared" ref="DV26:DW26" si="300">DV209</f>
        <v>1911732.5899999994</v>
      </c>
      <c r="DW26" s="75">
        <f t="shared" si="300"/>
        <v>2469345.4299999997</v>
      </c>
      <c r="DX26" s="75">
        <f t="shared" ref="DX26:DY26" si="301">DX209</f>
        <v>2721028.1000000006</v>
      </c>
      <c r="DY26" s="75">
        <f t="shared" si="301"/>
        <v>2176141.5299999993</v>
      </c>
      <c r="DZ26" s="75">
        <f t="shared" ref="DZ26:EA26" si="302">DZ209</f>
        <v>1807172.6299999994</v>
      </c>
      <c r="EA26" s="75">
        <f t="shared" si="302"/>
        <v>1786296.6199999999</v>
      </c>
      <c r="EB26" s="75">
        <f t="shared" ref="EB26:EC26" si="303">EB209</f>
        <v>2259344.1399999997</v>
      </c>
      <c r="EC26" s="75">
        <f t="shared" si="303"/>
        <v>2056504.7899999986</v>
      </c>
      <c r="ED26" s="75">
        <f t="shared" ref="ED26:EE26" si="304">ED209</f>
        <v>2188955.169999999</v>
      </c>
      <c r="EE26" s="75">
        <f t="shared" si="304"/>
        <v>2256439.0999999996</v>
      </c>
      <c r="EF26" s="75">
        <f t="shared" ref="EF26:EG26" si="305">EF209</f>
        <v>1914165.1300000001</v>
      </c>
      <c r="EG26" s="75">
        <f t="shared" si="305"/>
        <v>2008427.7000000011</v>
      </c>
      <c r="EH26" s="75">
        <f t="shared" ref="EH26:EI26" si="306">EH209</f>
        <v>2354809.5099999998</v>
      </c>
      <c r="EI26" s="75">
        <f t="shared" si="306"/>
        <v>3544770.3600000013</v>
      </c>
      <c r="EJ26" s="75">
        <f t="shared" ref="EJ26:EK26" si="307">EJ209</f>
        <v>3185923.8100000024</v>
      </c>
      <c r="EK26" s="75">
        <f t="shared" si="307"/>
        <v>2481549.4200000009</v>
      </c>
      <c r="EL26" s="75">
        <f t="shared" ref="EL26:EM26" si="308">EL209</f>
        <v>2269361.9700000016</v>
      </c>
      <c r="EM26" s="75">
        <f t="shared" si="308"/>
        <v>2072981.9100000011</v>
      </c>
      <c r="EN26" s="75">
        <f t="shared" ref="EN26:EO26" si="309">EN209</f>
        <v>2110518.4100000006</v>
      </c>
      <c r="EO26" s="75">
        <f t="shared" si="309"/>
        <v>3038736.5199999996</v>
      </c>
      <c r="EP26" s="75">
        <f t="shared" ref="EP26" si="310">EP209</f>
        <v>2409162.6700000018</v>
      </c>
      <c r="EQ26" s="75"/>
      <c r="ER26" s="154">
        <f t="shared" si="165"/>
        <v>17568234.710000008</v>
      </c>
      <c r="ES26" s="134"/>
      <c r="ET26" s="154">
        <f t="shared" ca="1" si="166"/>
        <v>14995442.979999997</v>
      </c>
      <c r="EU26" s="75"/>
      <c r="EV26" s="75"/>
      <c r="EW26" s="75"/>
      <c r="EX26" s="75"/>
      <c r="EY26" s="154">
        <f t="shared" ref="EY26:FL35" si="311">SUMIF($H$6:$EQ$6,EY$12,$H26:$EQ26)</f>
        <v>5262514.2699999996</v>
      </c>
      <c r="EZ26" s="154">
        <f t="shared" si="311"/>
        <v>5173599.88</v>
      </c>
      <c r="FA26" s="154">
        <f t="shared" si="311"/>
        <v>4986048.459999999</v>
      </c>
      <c r="FB26" s="154">
        <f t="shared" si="311"/>
        <v>5829843.0699999994</v>
      </c>
      <c r="FC26" s="154">
        <f t="shared" si="311"/>
        <v>5607687.3900000006</v>
      </c>
      <c r="FD26" s="154">
        <f t="shared" si="311"/>
        <v>5555987.0299999993</v>
      </c>
      <c r="FE26" s="154">
        <f t="shared" si="311"/>
        <v>5708909.6299999999</v>
      </c>
      <c r="FF26" s="154">
        <f t="shared" si="311"/>
        <v>6095208.1599999992</v>
      </c>
      <c r="FG26" s="154">
        <f t="shared" si="311"/>
        <v>6704342.2599999998</v>
      </c>
      <c r="FH26" s="154">
        <f t="shared" si="311"/>
        <v>6102145.5499999989</v>
      </c>
      <c r="FI26" s="154">
        <f t="shared" si="311"/>
        <v>6359559.3999999985</v>
      </c>
      <c r="FJ26" s="154">
        <f t="shared" si="311"/>
        <v>7908007.5700000022</v>
      </c>
      <c r="FK26" s="154">
        <f t="shared" si="311"/>
        <v>7936835.2000000048</v>
      </c>
      <c r="FL26" s="154">
        <f t="shared" si="311"/>
        <v>7222236.8400000017</v>
      </c>
      <c r="FM26" s="133"/>
      <c r="FN26" s="154">
        <f t="shared" ref="FN26:FU32" si="312">SUMIF($H$5:$EQ$5,FN$12,$H26:$EQ26)</f>
        <v>14978905.768500002</v>
      </c>
      <c r="FO26" s="154">
        <f t="shared" si="312"/>
        <v>6609810.7509999983</v>
      </c>
      <c r="FP26" s="154">
        <f t="shared" si="312"/>
        <v>9079713.218492385</v>
      </c>
      <c r="FQ26" s="154">
        <f t="shared" si="312"/>
        <v>17613117.479999997</v>
      </c>
      <c r="FR26" s="154">
        <f t="shared" si="312"/>
        <v>21252005.68</v>
      </c>
      <c r="FS26" s="154">
        <f t="shared" si="312"/>
        <v>22967792.210000001</v>
      </c>
      <c r="FT26" s="154">
        <f t="shared" si="312"/>
        <v>27074054.779999994</v>
      </c>
      <c r="FU26" s="154">
        <f t="shared" si="312"/>
        <v>17568234.710000008</v>
      </c>
    </row>
    <row r="27" spans="2:177" s="70" customFormat="1" ht="17.45" customHeight="1">
      <c r="B27" s="66" t="s">
        <v>194</v>
      </c>
      <c r="C27" s="67"/>
      <c r="D27" s="67"/>
      <c r="E27" s="67"/>
      <c r="F27" s="68"/>
      <c r="G27" s="68"/>
      <c r="H27" s="68"/>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f>BD225</f>
        <v>4553792.5</v>
      </c>
      <c r="BE27" s="75">
        <f t="shared" ref="BE27:DO27" si="313">BE225</f>
        <v>2139018.4900000002</v>
      </c>
      <c r="BF27" s="75">
        <f t="shared" si="313"/>
        <v>2036194.14</v>
      </c>
      <c r="BG27" s="75">
        <f t="shared" si="313"/>
        <v>2180127.6</v>
      </c>
      <c r="BH27" s="75">
        <f t="shared" si="313"/>
        <v>2126975.96</v>
      </c>
      <c r="BI27" s="75">
        <f t="shared" si="313"/>
        <v>2177475.0999999996</v>
      </c>
      <c r="BJ27" s="75">
        <f t="shared" si="313"/>
        <v>2223827.46</v>
      </c>
      <c r="BK27" s="75">
        <f t="shared" si="313"/>
        <v>2251957.4899999998</v>
      </c>
      <c r="BL27" s="75">
        <f t="shared" si="313"/>
        <v>2062256.3199999998</v>
      </c>
      <c r="BM27" s="75">
        <f t="shared" si="313"/>
        <v>2253669.2000000002</v>
      </c>
      <c r="BN27" s="75">
        <f t="shared" si="313"/>
        <v>2240174.4299999997</v>
      </c>
      <c r="BO27" s="75">
        <f t="shared" si="313"/>
        <v>2878716.0900000003</v>
      </c>
      <c r="BP27" s="75">
        <f t="shared" si="313"/>
        <v>3876377.99</v>
      </c>
      <c r="BQ27" s="75">
        <f t="shared" si="313"/>
        <v>2238627.7799999998</v>
      </c>
      <c r="BR27" s="75">
        <f t="shared" si="313"/>
        <v>1725582.6600000001</v>
      </c>
      <c r="BS27" s="75">
        <f t="shared" si="313"/>
        <v>-51117.429999999949</v>
      </c>
      <c r="BT27" s="75">
        <f t="shared" si="313"/>
        <v>0</v>
      </c>
      <c r="BU27" s="75">
        <f t="shared" si="313"/>
        <v>51117.569999999876</v>
      </c>
      <c r="BV27" s="75">
        <f t="shared" si="313"/>
        <v>411728.4800000001</v>
      </c>
      <c r="BW27" s="75">
        <f t="shared" si="313"/>
        <v>809644.27</v>
      </c>
      <c r="BX27" s="75">
        <f t="shared" si="313"/>
        <v>1167032.27</v>
      </c>
      <c r="BY27" s="75">
        <f t="shared" si="313"/>
        <v>1219320.8401198813</v>
      </c>
      <c r="BZ27" s="75">
        <f t="shared" si="313"/>
        <v>1672525.35</v>
      </c>
      <c r="CA27" s="75">
        <f t="shared" si="313"/>
        <v>1958049.5299999996</v>
      </c>
      <c r="CB27" s="75">
        <f t="shared" si="313"/>
        <v>2152587.0599999996</v>
      </c>
      <c r="CC27" s="75">
        <f t="shared" si="313"/>
        <v>2378050.603325</v>
      </c>
      <c r="CD27" s="75">
        <f t="shared" si="313"/>
        <v>951026.09000000008</v>
      </c>
      <c r="CE27" s="75">
        <f t="shared" si="313"/>
        <v>469969.42468309595</v>
      </c>
      <c r="CF27" s="75">
        <f t="shared" si="313"/>
        <v>815411.44999999984</v>
      </c>
      <c r="CG27" s="75">
        <f t="shared" si="313"/>
        <v>2037877.6100000006</v>
      </c>
      <c r="CH27" s="75">
        <f t="shared" si="313"/>
        <v>2216985.6199999996</v>
      </c>
      <c r="CI27" s="75">
        <f t="shared" si="313"/>
        <v>2270192.2184999995</v>
      </c>
      <c r="CJ27" s="75">
        <f t="shared" si="313"/>
        <v>2334949.001345864</v>
      </c>
      <c r="CK27" s="75">
        <f t="shared" si="313"/>
        <v>2321399.5524664163</v>
      </c>
      <c r="CL27" s="75">
        <f t="shared" si="313"/>
        <v>2536944.9920968479</v>
      </c>
      <c r="CM27" s="75">
        <f t="shared" si="313"/>
        <v>2760123.82</v>
      </c>
      <c r="CN27" s="75">
        <f t="shared" si="313"/>
        <v>3870828.8856349797</v>
      </c>
      <c r="CO27" s="75">
        <f t="shared" si="313"/>
        <v>2755358.81</v>
      </c>
      <c r="CP27" s="75">
        <f t="shared" si="313"/>
        <v>2974190.6463508774</v>
      </c>
      <c r="CQ27" s="75">
        <f t="shared" si="313"/>
        <v>2790543.3600000003</v>
      </c>
      <c r="CR27" s="75">
        <f t="shared" si="313"/>
        <v>2356499.3499999996</v>
      </c>
      <c r="CS27" s="75">
        <f t="shared" si="313"/>
        <v>2568056.5399999991</v>
      </c>
      <c r="CT27" s="75">
        <f t="shared" si="313"/>
        <v>2511687.7800000003</v>
      </c>
      <c r="CU27" s="75">
        <f t="shared" si="313"/>
        <v>2466158.4951578951</v>
      </c>
      <c r="CV27" s="75">
        <f t="shared" si="313"/>
        <v>2458635.2400000002</v>
      </c>
      <c r="CW27" s="75">
        <f t="shared" si="313"/>
        <v>2540550.9</v>
      </c>
      <c r="CX27" s="75">
        <f t="shared" si="313"/>
        <v>2748292.7299999995</v>
      </c>
      <c r="CY27" s="75">
        <f t="shared" si="313"/>
        <v>3389974.68</v>
      </c>
      <c r="CZ27" s="75">
        <f t="shared" si="313"/>
        <v>3959244.14</v>
      </c>
      <c r="DA27" s="75">
        <f t="shared" si="313"/>
        <v>2739498.2300000004</v>
      </c>
      <c r="DB27" s="75">
        <f t="shared" si="313"/>
        <v>2681013.8199999998</v>
      </c>
      <c r="DC27" s="75">
        <f t="shared" si="313"/>
        <v>2656699.1279999996</v>
      </c>
      <c r="DD27" s="75">
        <f t="shared" si="313"/>
        <v>2737057.35</v>
      </c>
      <c r="DE27" s="75">
        <f t="shared" si="313"/>
        <v>2746139.93</v>
      </c>
      <c r="DF27" s="75">
        <f t="shared" si="313"/>
        <v>2847198.8722588844</v>
      </c>
      <c r="DG27" s="75">
        <f t="shared" si="313"/>
        <v>2694932.2900000005</v>
      </c>
      <c r="DH27" s="75">
        <f t="shared" si="313"/>
        <v>2708055.0494870311</v>
      </c>
      <c r="DI27" s="75">
        <f t="shared" si="313"/>
        <v>2719425.8805000004</v>
      </c>
      <c r="DJ27" s="75">
        <f t="shared" si="313"/>
        <v>2923641.7255784445</v>
      </c>
      <c r="DK27" s="75">
        <f t="shared" si="313"/>
        <v>3203980.1749975095</v>
      </c>
      <c r="DL27" s="75">
        <f t="shared" si="313"/>
        <v>4295303.84</v>
      </c>
      <c r="DM27" s="75">
        <f t="shared" si="313"/>
        <v>2935193.16</v>
      </c>
      <c r="DN27" s="75">
        <f t="shared" si="313"/>
        <v>2800801.3899999997</v>
      </c>
      <c r="DO27" s="75">
        <f t="shared" si="313"/>
        <v>2975350.3332787054</v>
      </c>
      <c r="DP27" s="75">
        <f t="shared" ref="DP27:DQ27" si="314">DP225</f>
        <v>2958609.7629631013</v>
      </c>
      <c r="DQ27" s="75">
        <f t="shared" si="314"/>
        <v>2946734.2603834057</v>
      </c>
      <c r="DR27" s="75">
        <f t="shared" ref="DR27:DS27" si="315">DR225</f>
        <v>2873812.2300000004</v>
      </c>
      <c r="DS27" s="75">
        <f t="shared" si="315"/>
        <v>2615325.8361008023</v>
      </c>
      <c r="DT27" s="75">
        <f t="shared" ref="DT27:DU27" si="316">DT225</f>
        <v>2673841.2035000003</v>
      </c>
      <c r="DU27" s="75">
        <f t="shared" si="316"/>
        <v>2699551.0655637798</v>
      </c>
      <c r="DV27" s="75">
        <f t="shared" ref="DV27:DW27" si="317">DV225</f>
        <v>3167789.3214453189</v>
      </c>
      <c r="DW27" s="75">
        <f t="shared" si="317"/>
        <v>3483256.2207955052</v>
      </c>
      <c r="DX27" s="75">
        <f t="shared" ref="DX27:DY27" si="318">DX225</f>
        <v>4380013.3454999998</v>
      </c>
      <c r="DY27" s="75">
        <f t="shared" si="318"/>
        <v>3011007.4915</v>
      </c>
      <c r="DZ27" s="75">
        <f t="shared" ref="DZ27:EA27" si="319">DZ225</f>
        <v>2682004.05437792</v>
      </c>
      <c r="EA27" s="75">
        <f t="shared" si="319"/>
        <v>3214649.0100000002</v>
      </c>
      <c r="EB27" s="75">
        <f t="shared" ref="EB27:EC27" si="320">EB225</f>
        <v>3082324</v>
      </c>
      <c r="EC27" s="75">
        <f t="shared" si="320"/>
        <v>3151073.8059999994</v>
      </c>
      <c r="ED27" s="75">
        <f t="shared" ref="ED27:EE27" si="321">ED225</f>
        <v>3195501.3420472862</v>
      </c>
      <c r="EE27" s="75">
        <f t="shared" si="321"/>
        <v>2933254.2980000004</v>
      </c>
      <c r="EF27" s="75">
        <f t="shared" ref="EF27:EG27" si="322">EF225</f>
        <v>2980184.0013132356</v>
      </c>
      <c r="EG27" s="75">
        <f t="shared" si="322"/>
        <v>2892372.4617805132</v>
      </c>
      <c r="EH27" s="75">
        <f t="shared" ref="EH27:EI27" si="323">EH225</f>
        <v>3227995.7941792682</v>
      </c>
      <c r="EI27" s="75">
        <f t="shared" si="323"/>
        <v>3495794.1199999992</v>
      </c>
      <c r="EJ27" s="75">
        <f t="shared" ref="EJ27:EK27" si="324">EJ225</f>
        <v>4740402.1199999992</v>
      </c>
      <c r="EK27" s="75">
        <f t="shared" si="324"/>
        <v>3175779.6054999996</v>
      </c>
      <c r="EL27" s="75">
        <f t="shared" ref="EL27:EM27" si="325">EL225</f>
        <v>3026061.0975000001</v>
      </c>
      <c r="EM27" s="75">
        <f t="shared" si="325"/>
        <v>3114975.99</v>
      </c>
      <c r="EN27" s="75">
        <f t="shared" ref="EN27:EO27" si="326">EN225</f>
        <v>3186104.6210000003</v>
      </c>
      <c r="EO27" s="75">
        <f t="shared" si="326"/>
        <v>3115727.4989999998</v>
      </c>
      <c r="EP27" s="75">
        <f t="shared" ref="EP27" si="327">EP225</f>
        <v>2941751.1356112808</v>
      </c>
      <c r="EQ27" s="75"/>
      <c r="ER27" s="154">
        <f t="shared" si="165"/>
        <v>23300802.068611279</v>
      </c>
      <c r="ES27" s="134"/>
      <c r="ET27" s="154">
        <f t="shared" ca="1" si="166"/>
        <v>22716573.049425203</v>
      </c>
      <c r="EU27" s="75"/>
      <c r="EV27" s="75"/>
      <c r="EW27" s="75"/>
      <c r="EX27" s="75"/>
      <c r="EY27" s="154">
        <f t="shared" si="311"/>
        <v>9379756.1900000013</v>
      </c>
      <c r="EZ27" s="154">
        <f t="shared" si="311"/>
        <v>8139896.4079999998</v>
      </c>
      <c r="FA27" s="154">
        <f t="shared" si="311"/>
        <v>8250186.2117459159</v>
      </c>
      <c r="FB27" s="154">
        <f t="shared" si="311"/>
        <v>8847047.7810759544</v>
      </c>
      <c r="FC27" s="154">
        <f t="shared" si="311"/>
        <v>10031298.390000001</v>
      </c>
      <c r="FD27" s="154">
        <f t="shared" si="311"/>
        <v>8880694.3566252124</v>
      </c>
      <c r="FE27" s="154">
        <f t="shared" si="311"/>
        <v>8162979.269600803</v>
      </c>
      <c r="FF27" s="154">
        <f t="shared" si="311"/>
        <v>9350596.6078046039</v>
      </c>
      <c r="FG27" s="154">
        <f t="shared" si="311"/>
        <v>10073024.891377918</v>
      </c>
      <c r="FH27" s="154">
        <f t="shared" si="311"/>
        <v>9448046.8159999996</v>
      </c>
      <c r="FI27" s="154">
        <f t="shared" si="311"/>
        <v>9108939.6413605213</v>
      </c>
      <c r="FJ27" s="154">
        <f t="shared" si="311"/>
        <v>9616162.3759597801</v>
      </c>
      <c r="FK27" s="154">
        <f t="shared" si="311"/>
        <v>10942242.822999999</v>
      </c>
      <c r="FL27" s="154">
        <f t="shared" si="311"/>
        <v>9416808.1099999994</v>
      </c>
      <c r="FM27" s="133"/>
      <c r="FN27" s="154">
        <f t="shared" si="312"/>
        <v>29124184.779999997</v>
      </c>
      <c r="FO27" s="154">
        <f t="shared" si="312"/>
        <v>15078889.31011988</v>
      </c>
      <c r="FP27" s="154">
        <f t="shared" si="312"/>
        <v>23245517.442417223</v>
      </c>
      <c r="FQ27" s="154">
        <f t="shared" si="312"/>
        <v>33430777.417143751</v>
      </c>
      <c r="FR27" s="154">
        <f t="shared" si="312"/>
        <v>34616886.59082187</v>
      </c>
      <c r="FS27" s="154">
        <f t="shared" si="312"/>
        <v>36425568.62403062</v>
      </c>
      <c r="FT27" s="154">
        <f t="shared" si="312"/>
        <v>38246173.724698223</v>
      </c>
      <c r="FU27" s="154">
        <f t="shared" si="312"/>
        <v>23300802.068611279</v>
      </c>
    </row>
    <row r="28" spans="2:177" s="70" customFormat="1" ht="17.45" customHeight="1">
      <c r="B28" s="66" t="s">
        <v>102</v>
      </c>
      <c r="C28" s="67"/>
      <c r="D28" s="67"/>
      <c r="E28" s="67"/>
      <c r="F28" s="68"/>
      <c r="G28" s="68"/>
      <c r="H28" s="68"/>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f>BD241</f>
        <v>0</v>
      </c>
      <c r="BE28" s="75">
        <f t="shared" ref="BE28:DO28" si="328">BE241</f>
        <v>0</v>
      </c>
      <c r="BF28" s="75">
        <f t="shared" si="328"/>
        <v>0</v>
      </c>
      <c r="BG28" s="75">
        <f t="shared" si="328"/>
        <v>0</v>
      </c>
      <c r="BH28" s="75">
        <f t="shared" si="328"/>
        <v>0</v>
      </c>
      <c r="BI28" s="75">
        <f t="shared" si="328"/>
        <v>0</v>
      </c>
      <c r="BJ28" s="75">
        <f t="shared" si="328"/>
        <v>0</v>
      </c>
      <c r="BK28" s="75">
        <f t="shared" si="328"/>
        <v>0</v>
      </c>
      <c r="BL28" s="75">
        <f t="shared" si="328"/>
        <v>0</v>
      </c>
      <c r="BM28" s="75">
        <f t="shared" si="328"/>
        <v>0</v>
      </c>
      <c r="BN28" s="75">
        <f t="shared" si="328"/>
        <v>0</v>
      </c>
      <c r="BO28" s="75">
        <f t="shared" si="328"/>
        <v>0</v>
      </c>
      <c r="BP28" s="75">
        <f t="shared" si="328"/>
        <v>0</v>
      </c>
      <c r="BQ28" s="75">
        <f t="shared" si="328"/>
        <v>0</v>
      </c>
      <c r="BR28" s="75">
        <f t="shared" si="328"/>
        <v>0</v>
      </c>
      <c r="BS28" s="75">
        <f t="shared" si="328"/>
        <v>0</v>
      </c>
      <c r="BT28" s="75">
        <f t="shared" si="328"/>
        <v>0</v>
      </c>
      <c r="BU28" s="75">
        <f t="shared" si="328"/>
        <v>0</v>
      </c>
      <c r="BV28" s="75">
        <f t="shared" si="328"/>
        <v>0</v>
      </c>
      <c r="BW28" s="75">
        <f t="shared" si="328"/>
        <v>0</v>
      </c>
      <c r="BX28" s="75">
        <f t="shared" si="328"/>
        <v>0</v>
      </c>
      <c r="BY28" s="75">
        <f t="shared" si="328"/>
        <v>0</v>
      </c>
      <c r="BZ28" s="75">
        <f t="shared" si="328"/>
        <v>0</v>
      </c>
      <c r="CA28" s="75">
        <f t="shared" si="328"/>
        <v>0</v>
      </c>
      <c r="CB28" s="75">
        <f t="shared" si="328"/>
        <v>0</v>
      </c>
      <c r="CC28" s="75">
        <f t="shared" si="328"/>
        <v>0</v>
      </c>
      <c r="CD28" s="75">
        <f t="shared" si="328"/>
        <v>0</v>
      </c>
      <c r="CE28" s="75">
        <f t="shared" si="328"/>
        <v>0</v>
      </c>
      <c r="CF28" s="75">
        <f t="shared" si="328"/>
        <v>0</v>
      </c>
      <c r="CG28" s="75">
        <f t="shared" si="328"/>
        <v>0</v>
      </c>
      <c r="CH28" s="75">
        <f t="shared" si="328"/>
        <v>0</v>
      </c>
      <c r="CI28" s="75">
        <f t="shared" si="328"/>
        <v>0</v>
      </c>
      <c r="CJ28" s="75">
        <f t="shared" si="328"/>
        <v>0</v>
      </c>
      <c r="CK28" s="75">
        <f t="shared" si="328"/>
        <v>0</v>
      </c>
      <c r="CL28" s="75">
        <f t="shared" si="328"/>
        <v>0</v>
      </c>
      <c r="CM28" s="75">
        <f t="shared" si="328"/>
        <v>0</v>
      </c>
      <c r="CN28" s="75">
        <f t="shared" si="328"/>
        <v>5298301.1942492295</v>
      </c>
      <c r="CO28" s="75">
        <f t="shared" si="328"/>
        <v>3507693.027198405</v>
      </c>
      <c r="CP28" s="75">
        <f t="shared" si="328"/>
        <v>2538261.2786083799</v>
      </c>
      <c r="CQ28" s="75">
        <f t="shared" si="328"/>
        <v>3160181.1312382785</v>
      </c>
      <c r="CR28" s="75">
        <f t="shared" si="328"/>
        <v>3976061.0139804669</v>
      </c>
      <c r="CS28" s="75">
        <f t="shared" si="328"/>
        <v>4010031.1003436707</v>
      </c>
      <c r="CT28" s="75">
        <f t="shared" si="328"/>
        <v>3644241.5240214542</v>
      </c>
      <c r="CU28" s="75">
        <f t="shared" si="328"/>
        <v>3422967.0153547348</v>
      </c>
      <c r="CV28" s="75">
        <f t="shared" si="328"/>
        <v>4009887.93647849</v>
      </c>
      <c r="CW28" s="75">
        <f t="shared" si="328"/>
        <v>4031690.5724769686</v>
      </c>
      <c r="CX28" s="75">
        <f t="shared" si="328"/>
        <v>4195805.7463992825</v>
      </c>
      <c r="CY28" s="75">
        <f t="shared" si="328"/>
        <v>4381955.2221545773</v>
      </c>
      <c r="CZ28" s="75">
        <f t="shared" si="328"/>
        <v>5793819.7858394114</v>
      </c>
      <c r="DA28" s="75">
        <f t="shared" si="328"/>
        <v>3705733.5750926607</v>
      </c>
      <c r="DB28" s="75">
        <f t="shared" si="328"/>
        <v>3669154.9898232296</v>
      </c>
      <c r="DC28" s="75">
        <f t="shared" si="328"/>
        <v>3756995.5894592013</v>
      </c>
      <c r="DD28" s="75">
        <f t="shared" si="328"/>
        <v>3504069.1156103676</v>
      </c>
      <c r="DE28" s="75">
        <f t="shared" si="328"/>
        <v>3997958.5365618574</v>
      </c>
      <c r="DF28" s="75">
        <f t="shared" si="328"/>
        <v>3395975.564013226</v>
      </c>
      <c r="DG28" s="75">
        <f t="shared" si="328"/>
        <v>3785335.0284597436</v>
      </c>
      <c r="DH28" s="75">
        <f t="shared" si="328"/>
        <v>3664571.8110725256</v>
      </c>
      <c r="DI28" s="75">
        <f t="shared" si="328"/>
        <v>3654620.4724103501</v>
      </c>
      <c r="DJ28" s="75">
        <f t="shared" si="328"/>
        <v>3719668.2950890483</v>
      </c>
      <c r="DK28" s="75">
        <f t="shared" si="328"/>
        <v>4499372.387908062</v>
      </c>
      <c r="DL28" s="75">
        <f t="shared" si="328"/>
        <v>6531422.6825602204</v>
      </c>
      <c r="DM28" s="75">
        <f t="shared" si="328"/>
        <v>3683983.712584218</v>
      </c>
      <c r="DN28" s="75">
        <f t="shared" si="328"/>
        <v>3773308.4979863116</v>
      </c>
      <c r="DO28" s="75">
        <f t="shared" si="328"/>
        <v>3615916.7522915299</v>
      </c>
      <c r="DP28" s="75">
        <f t="shared" ref="DP28:DQ28" si="329">DP241</f>
        <v>3551758.4613342592</v>
      </c>
      <c r="DQ28" s="75">
        <f t="shared" si="329"/>
        <v>3600109.2075191671</v>
      </c>
      <c r="DR28" s="75">
        <f t="shared" ref="DR28:DS28" si="330">DR241</f>
        <v>4007184.7399826385</v>
      </c>
      <c r="DS28" s="75">
        <f t="shared" si="330"/>
        <v>3537779.2025919869</v>
      </c>
      <c r="DT28" s="75">
        <f t="shared" ref="DT28:DU28" si="331">DT241</f>
        <v>4080251.9097767877</v>
      </c>
      <c r="DU28" s="75">
        <f t="shared" si="331"/>
        <v>3955366.8477811073</v>
      </c>
      <c r="DV28" s="75">
        <f t="shared" ref="DV28:DW28" si="332">DV241</f>
        <v>4025526.9023047863</v>
      </c>
      <c r="DW28" s="75">
        <f t="shared" si="332"/>
        <v>4573957.3712850949</v>
      </c>
      <c r="DX28" s="75">
        <f t="shared" ref="DX28:DY28" si="333">DX241</f>
        <v>6059601.9336029673</v>
      </c>
      <c r="DY28" s="75">
        <f t="shared" si="333"/>
        <v>3733737.9031638913</v>
      </c>
      <c r="DZ28" s="75">
        <f t="shared" ref="DZ28:EA28" si="334">DZ241</f>
        <v>3664505.4605434574</v>
      </c>
      <c r="EA28" s="75">
        <f t="shared" si="334"/>
        <v>3351055.8006228474</v>
      </c>
      <c r="EB28" s="75">
        <f t="shared" ref="EB28:EC28" si="335">EB241</f>
        <v>3978925.4578236304</v>
      </c>
      <c r="EC28" s="75">
        <f t="shared" si="335"/>
        <v>3774597.5234552715</v>
      </c>
      <c r="ED28" s="75">
        <f t="shared" ref="ED28:EE28" si="336">ED241</f>
        <v>4026368.4758195356</v>
      </c>
      <c r="EE28" s="75">
        <f t="shared" si="336"/>
        <v>3467930.9283269346</v>
      </c>
      <c r="EF28" s="75">
        <f t="shared" ref="EF28:EG28" si="337">EF241</f>
        <v>5029485.8906654697</v>
      </c>
      <c r="EG28" s="75">
        <f t="shared" si="337"/>
        <v>4664042.2928144438</v>
      </c>
      <c r="EH28" s="75">
        <f t="shared" ref="EH28:EI28" si="338">EH241</f>
        <v>4374507.403749804</v>
      </c>
      <c r="EI28" s="75">
        <f t="shared" si="338"/>
        <v>4966171.5031428281</v>
      </c>
      <c r="EJ28" s="75">
        <f t="shared" ref="EJ28:EK28" si="339">EJ241</f>
        <v>6617926.307063573</v>
      </c>
      <c r="EK28" s="75">
        <f t="shared" si="339"/>
        <v>3877304.7413098002</v>
      </c>
      <c r="EL28" s="75">
        <f t="shared" ref="EL28:EM28" si="340">EL241</f>
        <v>3787395.4690808742</v>
      </c>
      <c r="EM28" s="75">
        <f t="shared" si="340"/>
        <v>3854993.4269169015</v>
      </c>
      <c r="EN28" s="75">
        <f t="shared" ref="EN28:EO28" si="341">EN241</f>
        <v>4108365.8597493991</v>
      </c>
      <c r="EO28" s="75">
        <f t="shared" si="341"/>
        <v>5025943.9438799992</v>
      </c>
      <c r="EP28" s="75">
        <f t="shared" ref="EP28" si="342">EP241</f>
        <v>3949856.3972128015</v>
      </c>
      <c r="EQ28" s="75"/>
      <c r="ER28" s="154">
        <f t="shared" si="165"/>
        <v>31221786.145213351</v>
      </c>
      <c r="ES28" s="134"/>
      <c r="ET28" s="154">
        <f t="shared" ca="1" si="166"/>
        <v>28588792.555031598</v>
      </c>
      <c r="EU28" s="75"/>
      <c r="EV28" s="75"/>
      <c r="EW28" s="75"/>
      <c r="EX28" s="75"/>
      <c r="EY28" s="154">
        <f t="shared" si="311"/>
        <v>13168708.350755302</v>
      </c>
      <c r="EZ28" s="154">
        <f t="shared" si="311"/>
        <v>11259023.241631426</v>
      </c>
      <c r="FA28" s="154">
        <f t="shared" si="311"/>
        <v>10845882.403545495</v>
      </c>
      <c r="FB28" s="154">
        <f t="shared" si="311"/>
        <v>11873661.15540746</v>
      </c>
      <c r="FC28" s="154">
        <f t="shared" si="311"/>
        <v>13988714.893130749</v>
      </c>
      <c r="FD28" s="154">
        <f t="shared" si="311"/>
        <v>10767784.421144955</v>
      </c>
      <c r="FE28" s="154">
        <f t="shared" si="311"/>
        <v>11625215.852351414</v>
      </c>
      <c r="FF28" s="154">
        <f t="shared" si="311"/>
        <v>12554851.12137099</v>
      </c>
      <c r="FG28" s="154">
        <f t="shared" si="311"/>
        <v>13457845.297310315</v>
      </c>
      <c r="FH28" s="154">
        <f t="shared" si="311"/>
        <v>11104578.781901749</v>
      </c>
      <c r="FI28" s="154">
        <f t="shared" si="311"/>
        <v>12523785.29481194</v>
      </c>
      <c r="FJ28" s="154">
        <f t="shared" si="311"/>
        <v>14004721.199707076</v>
      </c>
      <c r="FK28" s="154">
        <f t="shared" si="311"/>
        <v>14282626.517454248</v>
      </c>
      <c r="FL28" s="154">
        <f t="shared" si="311"/>
        <v>12989303.230546299</v>
      </c>
      <c r="FM28" s="133"/>
      <c r="FN28" s="154">
        <f t="shared" si="312"/>
        <v>0</v>
      </c>
      <c r="FO28" s="154">
        <f t="shared" si="312"/>
        <v>0</v>
      </c>
      <c r="FP28" s="154">
        <f t="shared" si="312"/>
        <v>0</v>
      </c>
      <c r="FQ28" s="154">
        <f t="shared" si="312"/>
        <v>46177076.762503937</v>
      </c>
      <c r="FR28" s="154">
        <f t="shared" si="312"/>
        <v>47147275.151339695</v>
      </c>
      <c r="FS28" s="154">
        <f t="shared" si="312"/>
        <v>48936566.287998103</v>
      </c>
      <c r="FT28" s="154">
        <f t="shared" si="312"/>
        <v>51090930.573731072</v>
      </c>
      <c r="FU28" s="154">
        <f t="shared" si="312"/>
        <v>31221786.145213351</v>
      </c>
    </row>
    <row r="29" spans="2:177" s="70" customFormat="1" ht="17.45" customHeight="1">
      <c r="B29" s="66" t="s">
        <v>149</v>
      </c>
      <c r="C29" s="67"/>
      <c r="D29" s="67"/>
      <c r="E29" s="67"/>
      <c r="F29" s="68"/>
      <c r="G29" s="68"/>
      <c r="H29" s="68"/>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f>BD257</f>
        <v>0</v>
      </c>
      <c r="BE29" s="75">
        <f t="shared" ref="BE29:DO29" si="343">BE257</f>
        <v>0</v>
      </c>
      <c r="BF29" s="75">
        <f t="shared" si="343"/>
        <v>0</v>
      </c>
      <c r="BG29" s="75">
        <f t="shared" si="343"/>
        <v>0</v>
      </c>
      <c r="BH29" s="75">
        <f t="shared" si="343"/>
        <v>0</v>
      </c>
      <c r="BI29" s="75">
        <f t="shared" si="343"/>
        <v>0</v>
      </c>
      <c r="BJ29" s="75">
        <f t="shared" si="343"/>
        <v>0</v>
      </c>
      <c r="BK29" s="75">
        <f t="shared" si="343"/>
        <v>0</v>
      </c>
      <c r="BL29" s="75">
        <f t="shared" si="343"/>
        <v>0</v>
      </c>
      <c r="BM29" s="75">
        <f t="shared" si="343"/>
        <v>0</v>
      </c>
      <c r="BN29" s="75">
        <f t="shared" si="343"/>
        <v>0</v>
      </c>
      <c r="BO29" s="75">
        <f t="shared" si="343"/>
        <v>0</v>
      </c>
      <c r="BP29" s="75">
        <f t="shared" si="343"/>
        <v>0</v>
      </c>
      <c r="BQ29" s="75">
        <f t="shared" si="343"/>
        <v>0</v>
      </c>
      <c r="BR29" s="75">
        <f t="shared" si="343"/>
        <v>0</v>
      </c>
      <c r="BS29" s="75">
        <f t="shared" si="343"/>
        <v>0</v>
      </c>
      <c r="BT29" s="75">
        <f t="shared" si="343"/>
        <v>0</v>
      </c>
      <c r="BU29" s="75">
        <f t="shared" si="343"/>
        <v>0</v>
      </c>
      <c r="BV29" s="75">
        <f t="shared" si="343"/>
        <v>0</v>
      </c>
      <c r="BW29" s="75">
        <f t="shared" si="343"/>
        <v>0</v>
      </c>
      <c r="BX29" s="75">
        <f t="shared" si="343"/>
        <v>0</v>
      </c>
      <c r="BY29" s="75">
        <f t="shared" si="343"/>
        <v>0</v>
      </c>
      <c r="BZ29" s="75">
        <f t="shared" si="343"/>
        <v>0</v>
      </c>
      <c r="CA29" s="75">
        <f t="shared" si="343"/>
        <v>0</v>
      </c>
      <c r="CB29" s="75">
        <f t="shared" si="343"/>
        <v>0</v>
      </c>
      <c r="CC29" s="75">
        <f t="shared" si="343"/>
        <v>0</v>
      </c>
      <c r="CD29" s="75">
        <f t="shared" si="343"/>
        <v>0</v>
      </c>
      <c r="CE29" s="75">
        <f t="shared" si="343"/>
        <v>0</v>
      </c>
      <c r="CF29" s="75">
        <f t="shared" si="343"/>
        <v>0</v>
      </c>
      <c r="CG29" s="75">
        <f t="shared" si="343"/>
        <v>0</v>
      </c>
      <c r="CH29" s="75">
        <f t="shared" si="343"/>
        <v>0</v>
      </c>
      <c r="CI29" s="75">
        <f t="shared" si="343"/>
        <v>0</v>
      </c>
      <c r="CJ29" s="75">
        <f t="shared" si="343"/>
        <v>0</v>
      </c>
      <c r="CK29" s="75">
        <f t="shared" si="343"/>
        <v>0</v>
      </c>
      <c r="CL29" s="75">
        <f t="shared" si="343"/>
        <v>0</v>
      </c>
      <c r="CM29" s="75">
        <f t="shared" si="343"/>
        <v>0</v>
      </c>
      <c r="CN29" s="75">
        <f t="shared" si="343"/>
        <v>2750562.7510227514</v>
      </c>
      <c r="CO29" s="75">
        <f t="shared" si="343"/>
        <v>1857373.0696806046</v>
      </c>
      <c r="CP29" s="75">
        <f t="shared" si="343"/>
        <v>1409630.8165923464</v>
      </c>
      <c r="CQ29" s="75">
        <f t="shared" si="343"/>
        <v>1528201.4744644756</v>
      </c>
      <c r="CR29" s="75">
        <f t="shared" si="343"/>
        <v>1716681.9005667472</v>
      </c>
      <c r="CS29" s="75">
        <f t="shared" si="343"/>
        <v>1661754.6029617148</v>
      </c>
      <c r="CT29" s="75">
        <f t="shared" si="343"/>
        <v>1700711.3747561662</v>
      </c>
      <c r="CU29" s="75">
        <f t="shared" si="343"/>
        <v>1955257.2614929834</v>
      </c>
      <c r="CV29" s="75">
        <f t="shared" si="343"/>
        <v>1834064.5712029166</v>
      </c>
      <c r="CW29" s="75">
        <f t="shared" si="343"/>
        <v>2360868.4909414458</v>
      </c>
      <c r="CX29" s="75">
        <f t="shared" si="343"/>
        <v>1937296.8715439632</v>
      </c>
      <c r="CY29" s="75">
        <f t="shared" si="343"/>
        <v>2107849.5628814623</v>
      </c>
      <c r="CZ29" s="75">
        <f t="shared" si="343"/>
        <v>4454981.83</v>
      </c>
      <c r="DA29" s="75">
        <f t="shared" si="343"/>
        <v>2292362.6499999994</v>
      </c>
      <c r="DB29" s="75">
        <f t="shared" si="343"/>
        <v>1851526.7599999998</v>
      </c>
      <c r="DC29" s="75">
        <f t="shared" si="343"/>
        <v>2033637.4499999993</v>
      </c>
      <c r="DD29" s="75">
        <f t="shared" si="343"/>
        <v>2101312.9099999992</v>
      </c>
      <c r="DE29" s="75">
        <f t="shared" si="343"/>
        <v>2224878.5699999994</v>
      </c>
      <c r="DF29" s="75">
        <f t="shared" si="343"/>
        <v>2511696.77</v>
      </c>
      <c r="DG29" s="75">
        <f t="shared" si="343"/>
        <v>2487662.4</v>
      </c>
      <c r="DH29" s="75">
        <f t="shared" si="343"/>
        <v>2177411.11</v>
      </c>
      <c r="DI29" s="75">
        <f t="shared" si="343"/>
        <v>2106540.79</v>
      </c>
      <c r="DJ29" s="75">
        <f t="shared" si="343"/>
        <v>2300508.9900000002</v>
      </c>
      <c r="DK29" s="75">
        <f t="shared" si="343"/>
        <v>2654033.9</v>
      </c>
      <c r="DL29" s="75">
        <f t="shared" si="343"/>
        <v>3696086.08</v>
      </c>
      <c r="DM29" s="75">
        <f t="shared" si="343"/>
        <v>2113310.69</v>
      </c>
      <c r="DN29" s="75">
        <f t="shared" si="343"/>
        <v>2230358.21</v>
      </c>
      <c r="DO29" s="75">
        <f t="shared" si="343"/>
        <v>2504457.9700000002</v>
      </c>
      <c r="DP29" s="75">
        <f t="shared" ref="DP29:DQ29" si="344">DP257</f>
        <v>2272050.0699999998</v>
      </c>
      <c r="DQ29" s="75">
        <f t="shared" si="344"/>
        <v>2644771.92</v>
      </c>
      <c r="DR29" s="75">
        <f t="shared" ref="DR29:DS29" si="345">DR257</f>
        <v>2794682.75</v>
      </c>
      <c r="DS29" s="75">
        <f t="shared" si="345"/>
        <v>3032282.2</v>
      </c>
      <c r="DT29" s="75">
        <f t="shared" ref="DT29:DU29" si="346">DT257</f>
        <v>2594776.23</v>
      </c>
      <c r="DU29" s="75">
        <f t="shared" si="346"/>
        <v>2544730.02</v>
      </c>
      <c r="DV29" s="75">
        <f t="shared" ref="DV29:DW29" si="347">DV257</f>
        <v>2708190.85</v>
      </c>
      <c r="DW29" s="75">
        <f t="shared" si="347"/>
        <v>3511503.81</v>
      </c>
      <c r="DX29" s="75">
        <f t="shared" ref="DX29:DY29" si="348">DX257</f>
        <v>4414281.7300000004</v>
      </c>
      <c r="DY29" s="75">
        <f t="shared" si="348"/>
        <v>2892590.53</v>
      </c>
      <c r="DZ29" s="75">
        <f t="shared" ref="DZ29:EA29" si="349">DZ257</f>
        <v>2511768.92</v>
      </c>
      <c r="EA29" s="75">
        <f t="shared" si="349"/>
        <v>2545579.62</v>
      </c>
      <c r="EB29" s="75">
        <f t="shared" ref="EB29:EC29" si="350">EB257</f>
        <v>2870243.2</v>
      </c>
      <c r="EC29" s="75">
        <f t="shared" si="350"/>
        <v>3048966.08</v>
      </c>
      <c r="ED29" s="75">
        <f t="shared" ref="ED29:EE29" si="351">ED257</f>
        <v>3108360.05</v>
      </c>
      <c r="EE29" s="75">
        <f t="shared" si="351"/>
        <v>3048261.17</v>
      </c>
      <c r="EF29" s="75">
        <f t="shared" ref="EF29:EG29" si="352">EF257</f>
        <v>3187950.8400000003</v>
      </c>
      <c r="EG29" s="75">
        <f t="shared" si="352"/>
        <v>2522774.5900000003</v>
      </c>
      <c r="EH29" s="75">
        <f t="shared" ref="EH29:EI29" si="353">EH257</f>
        <v>2676787.04</v>
      </c>
      <c r="EI29" s="75">
        <f t="shared" si="353"/>
        <v>3900795.7699999996</v>
      </c>
      <c r="EJ29" s="75">
        <f t="shared" ref="EJ29:EK29" si="354">EJ257</f>
        <v>4345061.01</v>
      </c>
      <c r="EK29" s="75">
        <f t="shared" si="354"/>
        <v>2445949.8899999997</v>
      </c>
      <c r="EL29" s="75">
        <f t="shared" ref="EL29:EM29" si="355">EL257</f>
        <v>2515365.8699999996</v>
      </c>
      <c r="EM29" s="75">
        <f t="shared" si="355"/>
        <v>2595418.1200000006</v>
      </c>
      <c r="EN29" s="75">
        <f t="shared" ref="EN29:EO29" si="356">EN257</f>
        <v>2810347.25</v>
      </c>
      <c r="EO29" s="75">
        <f t="shared" si="356"/>
        <v>3080095.72</v>
      </c>
      <c r="EP29" s="75">
        <f t="shared" ref="EP29" si="357">EP257</f>
        <v>2902828.7800000003</v>
      </c>
      <c r="EQ29" s="75"/>
      <c r="ER29" s="154">
        <f t="shared" si="165"/>
        <v>20695066.640000001</v>
      </c>
      <c r="ES29" s="134"/>
      <c r="ET29" s="154">
        <f t="shared" ca="1" si="166"/>
        <v>21391790.129999999</v>
      </c>
      <c r="EU29" s="75"/>
      <c r="EV29" s="75"/>
      <c r="EW29" s="75"/>
      <c r="EX29" s="75"/>
      <c r="EY29" s="154">
        <f t="shared" si="311"/>
        <v>8598871.2399999984</v>
      </c>
      <c r="EZ29" s="154">
        <f t="shared" si="311"/>
        <v>6359828.9299999978</v>
      </c>
      <c r="FA29" s="154">
        <f t="shared" si="311"/>
        <v>7176770.2799999993</v>
      </c>
      <c r="FB29" s="154">
        <f t="shared" si="311"/>
        <v>7061083.6799999997</v>
      </c>
      <c r="FC29" s="154">
        <f t="shared" si="311"/>
        <v>8039754.9799999995</v>
      </c>
      <c r="FD29" s="154">
        <f t="shared" si="311"/>
        <v>7421279.96</v>
      </c>
      <c r="FE29" s="154">
        <f t="shared" si="311"/>
        <v>8421741.1799999997</v>
      </c>
      <c r="FF29" s="154">
        <f t="shared" si="311"/>
        <v>8764424.6799999997</v>
      </c>
      <c r="FG29" s="154">
        <f t="shared" si="311"/>
        <v>9818641.1799999997</v>
      </c>
      <c r="FH29" s="154">
        <f t="shared" si="311"/>
        <v>8464788.9000000004</v>
      </c>
      <c r="FI29" s="154">
        <f t="shared" si="311"/>
        <v>9344572.0600000005</v>
      </c>
      <c r="FJ29" s="154">
        <f t="shared" si="311"/>
        <v>9100357.4000000004</v>
      </c>
      <c r="FK29" s="154">
        <f t="shared" si="311"/>
        <v>9306376.7699999996</v>
      </c>
      <c r="FL29" s="154">
        <f t="shared" si="311"/>
        <v>8485861.0900000017</v>
      </c>
      <c r="FM29" s="133"/>
      <c r="FN29" s="154">
        <f t="shared" si="312"/>
        <v>0</v>
      </c>
      <c r="FO29" s="154">
        <f t="shared" si="312"/>
        <v>0</v>
      </c>
      <c r="FP29" s="154">
        <f t="shared" si="312"/>
        <v>0</v>
      </c>
      <c r="FQ29" s="154">
        <f t="shared" si="312"/>
        <v>22820252.748107579</v>
      </c>
      <c r="FR29" s="154">
        <f t="shared" si="312"/>
        <v>29196554.129999995</v>
      </c>
      <c r="FS29" s="154">
        <f t="shared" si="312"/>
        <v>32647200.799999997</v>
      </c>
      <c r="FT29" s="154">
        <f t="shared" si="312"/>
        <v>36728359.539999992</v>
      </c>
      <c r="FU29" s="154">
        <f t="shared" si="312"/>
        <v>20695066.640000001</v>
      </c>
    </row>
    <row r="30" spans="2:177" s="70" customFormat="1" ht="17.45" customHeight="1">
      <c r="B30" s="66" t="s">
        <v>147</v>
      </c>
      <c r="C30" s="67"/>
      <c r="D30" s="67"/>
      <c r="E30" s="67"/>
      <c r="F30" s="68"/>
      <c r="G30" s="68"/>
      <c r="H30" s="68"/>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f>BD273</f>
        <v>0</v>
      </c>
      <c r="BE30" s="75">
        <f t="shared" ref="BE30:DO30" si="358">BE273</f>
        <v>0</v>
      </c>
      <c r="BF30" s="75">
        <f t="shared" si="358"/>
        <v>0</v>
      </c>
      <c r="BG30" s="75">
        <f t="shared" si="358"/>
        <v>0</v>
      </c>
      <c r="BH30" s="75">
        <f t="shared" si="358"/>
        <v>0</v>
      </c>
      <c r="BI30" s="75">
        <f t="shared" si="358"/>
        <v>0</v>
      </c>
      <c r="BJ30" s="75">
        <f t="shared" si="358"/>
        <v>0</v>
      </c>
      <c r="BK30" s="75">
        <f t="shared" si="358"/>
        <v>0</v>
      </c>
      <c r="BL30" s="75">
        <f t="shared" si="358"/>
        <v>0</v>
      </c>
      <c r="BM30" s="75">
        <f t="shared" si="358"/>
        <v>0</v>
      </c>
      <c r="BN30" s="75">
        <f t="shared" si="358"/>
        <v>0</v>
      </c>
      <c r="BO30" s="75">
        <f t="shared" si="358"/>
        <v>0</v>
      </c>
      <c r="BP30" s="75">
        <f t="shared" si="358"/>
        <v>0</v>
      </c>
      <c r="BQ30" s="75">
        <f t="shared" si="358"/>
        <v>0</v>
      </c>
      <c r="BR30" s="75">
        <f t="shared" si="358"/>
        <v>0</v>
      </c>
      <c r="BS30" s="75">
        <f t="shared" si="358"/>
        <v>0</v>
      </c>
      <c r="BT30" s="75">
        <f t="shared" si="358"/>
        <v>0</v>
      </c>
      <c r="BU30" s="75">
        <f t="shared" si="358"/>
        <v>0</v>
      </c>
      <c r="BV30" s="75">
        <f t="shared" si="358"/>
        <v>0</v>
      </c>
      <c r="BW30" s="75">
        <f t="shared" si="358"/>
        <v>0</v>
      </c>
      <c r="BX30" s="75">
        <f t="shared" si="358"/>
        <v>0</v>
      </c>
      <c r="BY30" s="75">
        <f t="shared" si="358"/>
        <v>0</v>
      </c>
      <c r="BZ30" s="75">
        <f t="shared" si="358"/>
        <v>0</v>
      </c>
      <c r="CA30" s="75">
        <f t="shared" si="358"/>
        <v>0</v>
      </c>
      <c r="CB30" s="75">
        <f t="shared" si="358"/>
        <v>0</v>
      </c>
      <c r="CC30" s="75">
        <f t="shared" si="358"/>
        <v>0</v>
      </c>
      <c r="CD30" s="75">
        <f t="shared" si="358"/>
        <v>0</v>
      </c>
      <c r="CE30" s="75">
        <f t="shared" si="358"/>
        <v>0</v>
      </c>
      <c r="CF30" s="75">
        <f t="shared" si="358"/>
        <v>0</v>
      </c>
      <c r="CG30" s="75">
        <f t="shared" si="358"/>
        <v>0</v>
      </c>
      <c r="CH30" s="75">
        <f t="shared" si="358"/>
        <v>0</v>
      </c>
      <c r="CI30" s="75">
        <f t="shared" si="358"/>
        <v>0</v>
      </c>
      <c r="CJ30" s="75">
        <f t="shared" si="358"/>
        <v>0</v>
      </c>
      <c r="CK30" s="75">
        <f t="shared" si="358"/>
        <v>0</v>
      </c>
      <c r="CL30" s="75">
        <f t="shared" si="358"/>
        <v>0</v>
      </c>
      <c r="CM30" s="75">
        <f t="shared" si="358"/>
        <v>0</v>
      </c>
      <c r="CN30" s="75">
        <f t="shared" si="358"/>
        <v>1951855.4800000004</v>
      </c>
      <c r="CO30" s="75">
        <f t="shared" si="358"/>
        <v>1254374.98</v>
      </c>
      <c r="CP30" s="75">
        <f t="shared" si="358"/>
        <v>1721064.4100000004</v>
      </c>
      <c r="CQ30" s="75">
        <f t="shared" si="358"/>
        <v>1141922.7899999998</v>
      </c>
      <c r="CR30" s="75">
        <f t="shared" si="358"/>
        <v>1111932.5799999998</v>
      </c>
      <c r="CS30" s="75">
        <f t="shared" si="358"/>
        <v>1600645.3399999999</v>
      </c>
      <c r="CT30" s="75">
        <f t="shared" si="358"/>
        <v>937194.44000000018</v>
      </c>
      <c r="CU30" s="75">
        <f t="shared" si="358"/>
        <v>1463808.3899999994</v>
      </c>
      <c r="CV30" s="75">
        <f t="shared" si="358"/>
        <v>1790865.99</v>
      </c>
      <c r="CW30" s="75">
        <f t="shared" si="358"/>
        <v>1539525.8699999994</v>
      </c>
      <c r="CX30" s="75">
        <f t="shared" si="358"/>
        <v>1419076.0600000003</v>
      </c>
      <c r="CY30" s="75">
        <f t="shared" si="358"/>
        <v>2101073.73</v>
      </c>
      <c r="CZ30" s="75">
        <f t="shared" si="358"/>
        <v>2644808.0098000001</v>
      </c>
      <c r="DA30" s="75">
        <f t="shared" si="358"/>
        <v>1346912.9981</v>
      </c>
      <c r="DB30" s="75">
        <f t="shared" si="358"/>
        <v>1537882.0799999994</v>
      </c>
      <c r="DC30" s="75">
        <f t="shared" si="358"/>
        <v>1366924.6696000001</v>
      </c>
      <c r="DD30" s="75">
        <f t="shared" si="358"/>
        <v>1781057.4943000004</v>
      </c>
      <c r="DE30" s="75">
        <f t="shared" si="358"/>
        <v>1351068.2844999996</v>
      </c>
      <c r="DF30" s="75">
        <f t="shared" si="358"/>
        <v>1612483.9852999998</v>
      </c>
      <c r="DG30" s="75">
        <f t="shared" si="358"/>
        <v>1707563.0490000001</v>
      </c>
      <c r="DH30" s="75">
        <f t="shared" si="358"/>
        <v>1375625.863469441</v>
      </c>
      <c r="DI30" s="75">
        <f t="shared" si="358"/>
        <v>1423948.4295348881</v>
      </c>
      <c r="DJ30" s="75">
        <f t="shared" si="358"/>
        <v>1664925.7672782899</v>
      </c>
      <c r="DK30" s="75">
        <f t="shared" si="358"/>
        <v>2398632.9280318283</v>
      </c>
      <c r="DL30" s="75">
        <f t="shared" si="358"/>
        <v>2792295.746310839</v>
      </c>
      <c r="DM30" s="75">
        <f t="shared" si="358"/>
        <v>1665100.6309177345</v>
      </c>
      <c r="DN30" s="75">
        <f t="shared" si="358"/>
        <v>1393882.6221676795</v>
      </c>
      <c r="DO30" s="75">
        <f t="shared" si="358"/>
        <v>1534105.3135993283</v>
      </c>
      <c r="DP30" s="75">
        <f t="shared" ref="DP30:DQ30" si="359">DP273</f>
        <v>1585643.4043842929</v>
      </c>
      <c r="DQ30" s="75">
        <f t="shared" si="359"/>
        <v>1736863.9759985588</v>
      </c>
      <c r="DR30" s="75">
        <f t="shared" ref="DR30:DS30" si="360">DR273</f>
        <v>1676936.8491321774</v>
      </c>
      <c r="DS30" s="75">
        <f t="shared" si="360"/>
        <v>1670569.2116763103</v>
      </c>
      <c r="DT30" s="75">
        <f t="shared" ref="DT30:DU30" si="361">DT273</f>
        <v>1503021.9227452907</v>
      </c>
      <c r="DU30" s="75">
        <f t="shared" si="361"/>
        <v>1549679.4623201275</v>
      </c>
      <c r="DV30" s="75">
        <f t="shared" ref="DV30:DW30" si="362">DV273</f>
        <v>1773336.9627476512</v>
      </c>
      <c r="DW30" s="75">
        <f t="shared" si="362"/>
        <v>2715300.8313214299</v>
      </c>
      <c r="DX30" s="75">
        <f t="shared" ref="DX30:DY30" si="363">DX273</f>
        <v>3137628.9597402737</v>
      </c>
      <c r="DY30" s="75">
        <f t="shared" si="363"/>
        <v>1619021.2749906885</v>
      </c>
      <c r="DZ30" s="75">
        <f t="shared" ref="DZ30:EA30" si="364">DZ273</f>
        <v>1512581.5144147174</v>
      </c>
      <c r="EA30" s="75">
        <f t="shared" si="364"/>
        <v>1691003.8910942185</v>
      </c>
      <c r="EB30" s="75">
        <f t="shared" ref="EB30:EC30" si="365">EB273</f>
        <v>1902386.6137800002</v>
      </c>
      <c r="EC30" s="75">
        <f t="shared" si="365"/>
        <v>2012930.2189600004</v>
      </c>
      <c r="ED30" s="75">
        <f t="shared" ref="ED30:EE30" si="366">ED273</f>
        <v>2193501.1466711359</v>
      </c>
      <c r="EE30" s="75">
        <f t="shared" si="366"/>
        <v>1882432.217757876</v>
      </c>
      <c r="EF30" s="75">
        <f t="shared" ref="EF30:EG30" si="367">EF273</f>
        <v>1808975.3264882385</v>
      </c>
      <c r="EG30" s="75">
        <f t="shared" si="367"/>
        <v>1744101.1359570385</v>
      </c>
      <c r="EH30" s="75">
        <f t="shared" ref="EH30:EI30" si="368">EH273</f>
        <v>2020616.1741241016</v>
      </c>
      <c r="EI30" s="75">
        <f t="shared" si="368"/>
        <v>3302236.4920711438</v>
      </c>
      <c r="EJ30" s="75">
        <f t="shared" ref="EJ30:EK30" si="369">EJ273</f>
        <v>3551324.7084001959</v>
      </c>
      <c r="EK30" s="75">
        <f t="shared" si="369"/>
        <v>1925604.9284985713</v>
      </c>
      <c r="EL30" s="75">
        <f t="shared" ref="EL30:EM30" si="370">EL273</f>
        <v>1894482.9539999994</v>
      </c>
      <c r="EM30" s="75">
        <f t="shared" si="370"/>
        <v>2057318.0399999996</v>
      </c>
      <c r="EN30" s="75">
        <f t="shared" ref="EN30:EO30" si="371">EN273</f>
        <v>2318950.4899999993</v>
      </c>
      <c r="EO30" s="75">
        <f t="shared" si="371"/>
        <v>2275971.9799999995</v>
      </c>
      <c r="EP30" s="75">
        <f t="shared" ref="EP30" si="372">EP273</f>
        <v>2389971.7899999991</v>
      </c>
      <c r="EQ30" s="75"/>
      <c r="ER30" s="154">
        <f t="shared" si="165"/>
        <v>16413624.890898764</v>
      </c>
      <c r="ES30" s="134"/>
      <c r="ET30" s="154">
        <f t="shared" ca="1" si="166"/>
        <v>14069053.619651034</v>
      </c>
      <c r="EU30" s="75"/>
      <c r="EV30" s="75"/>
      <c r="EW30" s="75"/>
      <c r="EX30" s="75"/>
      <c r="EY30" s="154">
        <f t="shared" si="311"/>
        <v>5529603.0878999997</v>
      </c>
      <c r="EZ30" s="154">
        <f t="shared" si="311"/>
        <v>4499050.4484000001</v>
      </c>
      <c r="FA30" s="154">
        <f t="shared" si="311"/>
        <v>4695672.8977694409</v>
      </c>
      <c r="FB30" s="154">
        <f t="shared" si="311"/>
        <v>5487507.1248450065</v>
      </c>
      <c r="FC30" s="154">
        <f t="shared" si="311"/>
        <v>5851278.9993962524</v>
      </c>
      <c r="FD30" s="154">
        <f t="shared" si="311"/>
        <v>4856612.6939821802</v>
      </c>
      <c r="FE30" s="154">
        <f t="shared" si="311"/>
        <v>4850527.9835537784</v>
      </c>
      <c r="FF30" s="154">
        <f t="shared" si="311"/>
        <v>6038317.2563892081</v>
      </c>
      <c r="FG30" s="154">
        <f t="shared" si="311"/>
        <v>6269231.7491456801</v>
      </c>
      <c r="FH30" s="154">
        <f t="shared" si="311"/>
        <v>5606320.7238342194</v>
      </c>
      <c r="FI30" s="154">
        <f t="shared" si="311"/>
        <v>5884908.6909172507</v>
      </c>
      <c r="FJ30" s="154">
        <f t="shared" si="311"/>
        <v>7066953.8021522835</v>
      </c>
      <c r="FK30" s="154">
        <f t="shared" si="311"/>
        <v>7371412.5908987671</v>
      </c>
      <c r="FL30" s="154">
        <f t="shared" si="311"/>
        <v>6652240.5099999988</v>
      </c>
      <c r="FM30" s="133"/>
      <c r="FN30" s="154">
        <f t="shared" si="312"/>
        <v>0</v>
      </c>
      <c r="FO30" s="154">
        <f t="shared" si="312"/>
        <v>0</v>
      </c>
      <c r="FP30" s="154">
        <f t="shared" si="312"/>
        <v>0</v>
      </c>
      <c r="FQ30" s="154">
        <f t="shared" si="312"/>
        <v>18033340.059999999</v>
      </c>
      <c r="FR30" s="154">
        <f t="shared" si="312"/>
        <v>20211833.558914449</v>
      </c>
      <c r="FS30" s="154">
        <f t="shared" si="312"/>
        <v>21596736.93332142</v>
      </c>
      <c r="FT30" s="154">
        <f t="shared" si="312"/>
        <v>24827414.966049436</v>
      </c>
      <c r="FU30" s="154">
        <f t="shared" si="312"/>
        <v>16413624.890898764</v>
      </c>
    </row>
    <row r="31" spans="2:177" s="70" customFormat="1" ht="17.45" customHeight="1">
      <c r="B31" s="66" t="s">
        <v>155</v>
      </c>
      <c r="C31" s="67"/>
      <c r="D31" s="67"/>
      <c r="E31" s="67"/>
      <c r="F31" s="68"/>
      <c r="G31" s="68"/>
      <c r="H31" s="68"/>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v>2416201.8199999998</v>
      </c>
      <c r="BE31" s="75">
        <v>1680096.07</v>
      </c>
      <c r="BF31" s="75">
        <v>1453583.2999999998</v>
      </c>
      <c r="BG31" s="75">
        <v>1503701.4000000004</v>
      </c>
      <c r="BH31" s="75">
        <v>1484466.19</v>
      </c>
      <c r="BI31" s="75">
        <v>1542891.0399999998</v>
      </c>
      <c r="BJ31" s="75">
        <v>1622586.38</v>
      </c>
      <c r="BK31" s="75">
        <v>1660486.4300000002</v>
      </c>
      <c r="BL31" s="75">
        <v>1522008.5999999999</v>
      </c>
      <c r="BM31" s="75">
        <v>1622919.46</v>
      </c>
      <c r="BN31" s="75">
        <v>1766169.41</v>
      </c>
      <c r="BO31" s="75">
        <v>2059637.0899999999</v>
      </c>
      <c r="BP31" s="75">
        <v>2968500.8099999996</v>
      </c>
      <c r="BQ31" s="75">
        <v>2164107.34</v>
      </c>
      <c r="BR31" s="75">
        <v>1677248.5100000002</v>
      </c>
      <c r="BS31" s="75">
        <v>518922.12</v>
      </c>
      <c r="BT31" s="75">
        <v>634067.9</v>
      </c>
      <c r="BU31" s="75">
        <v>809534.90000000014</v>
      </c>
      <c r="BV31" s="75">
        <v>1088466.0699999998</v>
      </c>
      <c r="BW31" s="75">
        <v>664734.15999999992</v>
      </c>
      <c r="BX31" s="75">
        <v>812828.52000000014</v>
      </c>
      <c r="BY31" s="75">
        <v>956653.5</v>
      </c>
      <c r="BZ31" s="75">
        <v>1154532.96</v>
      </c>
      <c r="CA31" s="75">
        <v>1593510.7900000003</v>
      </c>
      <c r="CB31" s="75">
        <v>1833894.6299999997</v>
      </c>
      <c r="CC31" s="75">
        <v>1930105.4499999997</v>
      </c>
      <c r="CD31" s="75">
        <v>1134582.02</v>
      </c>
      <c r="CE31" s="75">
        <v>840918.39000000013</v>
      </c>
      <c r="CF31" s="75">
        <v>1145286.69</v>
      </c>
      <c r="CG31" s="75">
        <v>1422509.44</v>
      </c>
      <c r="CH31" s="75">
        <v>1534288.43</v>
      </c>
      <c r="CI31" s="75">
        <v>1580789.6400000001</v>
      </c>
      <c r="CJ31" s="75">
        <v>1526742.55</v>
      </c>
      <c r="CK31" s="75">
        <v>1718857.68</v>
      </c>
      <c r="CL31" s="75">
        <v>1745587.1400000001</v>
      </c>
      <c r="CM31" s="75">
        <v>2201181.13</v>
      </c>
      <c r="CN31" s="75">
        <v>3053513.49</v>
      </c>
      <c r="CO31" s="75">
        <v>2134086.5200000005</v>
      </c>
      <c r="CP31" s="75">
        <v>2064525.8974270308</v>
      </c>
      <c r="CQ31" s="75">
        <v>2094503.6087993658</v>
      </c>
      <c r="CR31" s="75">
        <v>2231390.6413288265</v>
      </c>
      <c r="CS31" s="75">
        <v>2286608.23</v>
      </c>
      <c r="CT31" s="75">
        <v>2112526.6400000006</v>
      </c>
      <c r="CU31" s="75">
        <v>2364722.7000000002</v>
      </c>
      <c r="CV31" s="75">
        <v>2137933.92</v>
      </c>
      <c r="CW31" s="75">
        <v>2473734.1</v>
      </c>
      <c r="CX31" s="75">
        <v>2550762.58</v>
      </c>
      <c r="CY31" s="75">
        <v>2969795.23</v>
      </c>
      <c r="CZ31" s="75">
        <v>4079608.0470000012</v>
      </c>
      <c r="DA31" s="75">
        <v>2779958.03</v>
      </c>
      <c r="DB31" s="75">
        <v>2626449.7800000003</v>
      </c>
      <c r="DC31" s="75">
        <v>2645166.87</v>
      </c>
      <c r="DD31" s="75">
        <v>2706146.16</v>
      </c>
      <c r="DE31" s="75">
        <v>2767065.1608000007</v>
      </c>
      <c r="DF31" s="75">
        <v>2789540.1500000004</v>
      </c>
      <c r="DG31" s="75">
        <v>2873919.0199999996</v>
      </c>
      <c r="DH31" s="75">
        <v>2782345.2699999996</v>
      </c>
      <c r="DI31" s="75">
        <v>2738447.11</v>
      </c>
      <c r="DJ31" s="75">
        <v>2815805.59</v>
      </c>
      <c r="DK31" s="75">
        <v>3341454.14</v>
      </c>
      <c r="DL31" s="75">
        <v>3765688.879999999</v>
      </c>
      <c r="DM31" s="75">
        <v>2994938.9400000004</v>
      </c>
      <c r="DN31" s="75">
        <v>2698261.33</v>
      </c>
      <c r="DO31" s="75">
        <v>2703257.76</v>
      </c>
      <c r="DP31" s="75">
        <v>2700798.54</v>
      </c>
      <c r="DQ31" s="75">
        <v>2700809.1406</v>
      </c>
      <c r="DR31" s="75">
        <v>2809859.7000000007</v>
      </c>
      <c r="DS31" s="75">
        <v>2858324.0500000003</v>
      </c>
      <c r="DT31" s="75">
        <v>2797744.42</v>
      </c>
      <c r="DU31" s="75">
        <v>2752274.1799999997</v>
      </c>
      <c r="DV31" s="75">
        <v>2810138.2800000003</v>
      </c>
      <c r="DW31" s="75">
        <v>4137397</v>
      </c>
      <c r="DX31" s="75">
        <v>4633524.1999999993</v>
      </c>
      <c r="DY31" s="75">
        <v>4209579.17</v>
      </c>
      <c r="DZ31" s="75">
        <v>3755365.5016000001</v>
      </c>
      <c r="EA31" s="75">
        <v>3346076.84</v>
      </c>
      <c r="EB31" s="75">
        <v>2983464.1900000004</v>
      </c>
      <c r="EC31" s="75">
        <v>3183353.33</v>
      </c>
      <c r="ED31" s="75">
        <v>3100834.3800000004</v>
      </c>
      <c r="EE31" s="75">
        <v>2773663.8700000006</v>
      </c>
      <c r="EF31" s="75">
        <v>3064909.8099999996</v>
      </c>
      <c r="EG31" s="75">
        <v>2989725.6899999995</v>
      </c>
      <c r="EH31" s="75">
        <v>2878877.5799999996</v>
      </c>
      <c r="EI31" s="75">
        <v>5321322.6865999987</v>
      </c>
      <c r="EJ31" s="75">
        <v>4506279.8427999998</v>
      </c>
      <c r="EK31" s="75">
        <v>3727088.9931999994</v>
      </c>
      <c r="EL31" s="75">
        <v>3274055.0500000003</v>
      </c>
      <c r="EM31" s="75">
        <v>3238778.0487999991</v>
      </c>
      <c r="EN31" s="75">
        <v>3323896.6999999997</v>
      </c>
      <c r="EO31" s="75">
        <v>3278646.3799999994</v>
      </c>
      <c r="EP31" s="75">
        <v>3329450.66</v>
      </c>
      <c r="EQ31" s="75"/>
      <c r="ER31" s="154">
        <f t="shared" si="165"/>
        <v>24678195.674799997</v>
      </c>
      <c r="ES31" s="134"/>
      <c r="ET31" s="154">
        <f t="shared" ca="1" si="166"/>
        <v>25212197.6116</v>
      </c>
      <c r="EU31" s="75"/>
      <c r="EV31" s="75"/>
      <c r="EW31" s="75"/>
      <c r="EX31" s="75"/>
      <c r="EY31" s="154">
        <f t="shared" si="311"/>
        <v>9486015.8570000008</v>
      </c>
      <c r="EZ31" s="154">
        <f t="shared" si="311"/>
        <v>8118378.1908000009</v>
      </c>
      <c r="FA31" s="154">
        <f t="shared" si="311"/>
        <v>8445804.4399999995</v>
      </c>
      <c r="FB31" s="154">
        <f t="shared" si="311"/>
        <v>8895706.8399999999</v>
      </c>
      <c r="FC31" s="154">
        <f t="shared" si="311"/>
        <v>9458889.1499999985</v>
      </c>
      <c r="FD31" s="154">
        <f t="shared" si="311"/>
        <v>8104865.4406000003</v>
      </c>
      <c r="FE31" s="154">
        <f t="shared" si="311"/>
        <v>8465928.1700000018</v>
      </c>
      <c r="FF31" s="154">
        <f t="shared" si="311"/>
        <v>9699809.4600000009</v>
      </c>
      <c r="FG31" s="154">
        <f t="shared" si="311"/>
        <v>12598468.871599998</v>
      </c>
      <c r="FH31" s="154">
        <f t="shared" si="311"/>
        <v>9512894.3599999994</v>
      </c>
      <c r="FI31" s="154">
        <f t="shared" si="311"/>
        <v>8939408.0600000005</v>
      </c>
      <c r="FJ31" s="154">
        <f t="shared" si="311"/>
        <v>11189925.956599999</v>
      </c>
      <c r="FK31" s="154">
        <f t="shared" si="311"/>
        <v>11507423.886</v>
      </c>
      <c r="FL31" s="154">
        <f t="shared" si="311"/>
        <v>9841321.1287999973</v>
      </c>
      <c r="FM31" s="133"/>
      <c r="FN31" s="154">
        <f t="shared" si="312"/>
        <v>20334747.189999998</v>
      </c>
      <c r="FO31" s="154">
        <f t="shared" si="312"/>
        <v>15043107.58</v>
      </c>
      <c r="FP31" s="154">
        <f t="shared" si="312"/>
        <v>18614743.190000001</v>
      </c>
      <c r="FQ31" s="154">
        <f t="shared" si="312"/>
        <v>28474103.557555225</v>
      </c>
      <c r="FR31" s="154">
        <f t="shared" si="312"/>
        <v>34945905.327799998</v>
      </c>
      <c r="FS31" s="154">
        <f t="shared" si="312"/>
        <v>35729492.220600002</v>
      </c>
      <c r="FT31" s="154">
        <f t="shared" si="312"/>
        <v>42240697.248199999</v>
      </c>
      <c r="FU31" s="154">
        <f t="shared" si="312"/>
        <v>24678195.674799997</v>
      </c>
    </row>
    <row r="32" spans="2:177" s="197" customFormat="1" ht="17.25" customHeight="1">
      <c r="B32" s="66" t="s">
        <v>156</v>
      </c>
      <c r="C32" s="47"/>
      <c r="D32" s="47"/>
      <c r="E32" s="47"/>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75">
        <v>10402847.006475002</v>
      </c>
      <c r="BE32" s="75">
        <v>12899259.76</v>
      </c>
      <c r="BF32" s="75">
        <v>11327666.34</v>
      </c>
      <c r="BG32" s="75">
        <v>11881084.960000003</v>
      </c>
      <c r="BH32" s="75">
        <v>13420516.870000001</v>
      </c>
      <c r="BI32" s="75">
        <v>11897048.52</v>
      </c>
      <c r="BJ32" s="75">
        <v>12619591.649999999</v>
      </c>
      <c r="BK32" s="75">
        <v>13633947.429999998</v>
      </c>
      <c r="BL32" s="75">
        <v>12366744.510000002</v>
      </c>
      <c r="BM32" s="75">
        <v>14885430.521600001</v>
      </c>
      <c r="BN32" s="75">
        <v>13878911.9268</v>
      </c>
      <c r="BO32" s="75">
        <v>14165429.029999999</v>
      </c>
      <c r="BP32" s="75">
        <v>10541222.790199427</v>
      </c>
      <c r="BQ32" s="75">
        <v>13932424.949999999</v>
      </c>
      <c r="BR32" s="75">
        <v>13938063.370000001</v>
      </c>
      <c r="BS32" s="75">
        <v>1289349.18</v>
      </c>
      <c r="BT32" s="75">
        <v>562923.56000000006</v>
      </c>
      <c r="BU32" s="75">
        <v>1404991.08</v>
      </c>
      <c r="BV32" s="75">
        <v>2184510.1699999995</v>
      </c>
      <c r="BW32" s="75">
        <v>2241303.6599999997</v>
      </c>
      <c r="BX32" s="75">
        <v>5855692.8499999996</v>
      </c>
      <c r="BY32" s="75">
        <v>8409160.6199999992</v>
      </c>
      <c r="BZ32" s="75">
        <v>10151129.060000001</v>
      </c>
      <c r="CA32" s="75">
        <v>5344663.6087844279</v>
      </c>
      <c r="CB32" s="75">
        <v>7784202.7873979099</v>
      </c>
      <c r="CC32" s="75">
        <v>8744244.9400000013</v>
      </c>
      <c r="CD32" s="75">
        <v>9886077.1699999999</v>
      </c>
      <c r="CE32" s="75">
        <v>852851.4099999998</v>
      </c>
      <c r="CF32" s="75">
        <v>4134809.7100000009</v>
      </c>
      <c r="CG32" s="75">
        <v>6383584.6428869888</v>
      </c>
      <c r="CH32" s="75">
        <v>9253887.4452896491</v>
      </c>
      <c r="CI32" s="75">
        <v>13991996.219990503</v>
      </c>
      <c r="CJ32" s="75">
        <v>10848403.055992406</v>
      </c>
      <c r="CK32" s="75">
        <v>14786443.876799621</v>
      </c>
      <c r="CL32" s="75">
        <v>13976694.744273504</v>
      </c>
      <c r="CM32" s="75">
        <v>15466148.319069328</v>
      </c>
      <c r="CN32" s="75">
        <v>11104311.4382811</v>
      </c>
      <c r="CO32" s="75">
        <v>12435217.968803419</v>
      </c>
      <c r="CP32" s="75">
        <v>13670311.909924027</v>
      </c>
      <c r="CQ32" s="75">
        <v>13132162.462857142</v>
      </c>
      <c r="CR32" s="75">
        <v>15400665</v>
      </c>
      <c r="CS32" s="75">
        <v>16640139.890000001</v>
      </c>
      <c r="CT32" s="75">
        <v>14578609.660000006</v>
      </c>
      <c r="CU32" s="75">
        <v>14078251.520332385</v>
      </c>
      <c r="CV32" s="75">
        <v>15855850.945137702</v>
      </c>
      <c r="CW32" s="75">
        <v>14978524.922402658</v>
      </c>
      <c r="CX32" s="75">
        <v>15493282.71994302</v>
      </c>
      <c r="CY32" s="75">
        <v>16075097.878176637</v>
      </c>
      <c r="CZ32" s="75">
        <v>15351862.931775874</v>
      </c>
      <c r="DA32" s="75">
        <v>15207271.010465337</v>
      </c>
      <c r="DB32" s="75">
        <v>15343041.0502849</v>
      </c>
      <c r="DC32" s="75">
        <v>14046157.579534646</v>
      </c>
      <c r="DD32" s="75">
        <v>15954530.865375116</v>
      </c>
      <c r="DE32" s="75">
        <v>15219037.776467234</v>
      </c>
      <c r="DF32" s="75">
        <v>15802509.164691351</v>
      </c>
      <c r="DG32" s="75">
        <v>17337028.508319084</v>
      </c>
      <c r="DH32" s="75">
        <v>15584669.036714144</v>
      </c>
      <c r="DI32" s="75">
        <v>15664173.16762583</v>
      </c>
      <c r="DJ32" s="75">
        <v>17129261.707682803</v>
      </c>
      <c r="DK32" s="75">
        <v>18134172.99535612</v>
      </c>
      <c r="DL32" s="75">
        <v>12801770.101291548</v>
      </c>
      <c r="DM32" s="75">
        <v>16313009.861528959</v>
      </c>
      <c r="DN32" s="75">
        <v>14158369.406020891</v>
      </c>
      <c r="DO32" s="75">
        <v>14746837.652564099</v>
      </c>
      <c r="DP32" s="75">
        <v>15065508.209629631</v>
      </c>
      <c r="DQ32" s="75">
        <v>17639529.754216518</v>
      </c>
      <c r="DR32" s="75">
        <v>18723391.638480522</v>
      </c>
      <c r="DS32" s="75">
        <v>17151251.642763529</v>
      </c>
      <c r="DT32" s="75">
        <v>16221170.029572647</v>
      </c>
      <c r="DU32" s="75">
        <v>17377581.190123461</v>
      </c>
      <c r="DV32" s="75">
        <v>19047438.113504272</v>
      </c>
      <c r="DW32" s="75">
        <v>19991835.228366572</v>
      </c>
      <c r="DX32" s="75">
        <v>17925702.236106351</v>
      </c>
      <c r="DY32" s="75">
        <v>17494522.265489079</v>
      </c>
      <c r="DZ32" s="75">
        <v>15746781.835963918</v>
      </c>
      <c r="EA32" s="75">
        <v>12383902.40516619</v>
      </c>
      <c r="EB32" s="75">
        <v>18301803.340094961</v>
      </c>
      <c r="EC32" s="75">
        <v>16359269.44313048</v>
      </c>
      <c r="ED32" s="75">
        <v>20228258.767553281</v>
      </c>
      <c r="EE32" s="75">
        <v>18343497.481101617</v>
      </c>
      <c r="EF32" s="75">
        <v>19482317.347414624</v>
      </c>
      <c r="EG32" s="75">
        <v>19158662.507853743</v>
      </c>
      <c r="EH32" s="75">
        <v>19020467.163684696</v>
      </c>
      <c r="EI32" s="75">
        <v>23806216.364273496</v>
      </c>
      <c r="EJ32" s="75">
        <v>17675543.968529083</v>
      </c>
      <c r="EK32" s="75">
        <v>17865257.244869459</v>
      </c>
      <c r="EL32" s="75">
        <v>16749739.059840813</v>
      </c>
      <c r="EM32" s="75">
        <v>17639715.220208693</v>
      </c>
      <c r="EN32" s="75">
        <v>17704328.644623406</v>
      </c>
      <c r="EO32" s="75">
        <v>19383349.302971758</v>
      </c>
      <c r="EP32" s="75">
        <v>17150023.913635217</v>
      </c>
      <c r="EQ32" s="200"/>
      <c r="ER32" s="154">
        <f t="shared" si="165"/>
        <v>124167957.35467842</v>
      </c>
      <c r="ES32" s="134"/>
      <c r="ET32" s="154">
        <f t="shared" ca="1" si="166"/>
        <v>118440240.29350427</v>
      </c>
      <c r="EU32" s="200"/>
      <c r="EV32" s="200"/>
      <c r="EW32" s="75"/>
      <c r="EX32" s="200"/>
      <c r="EY32" s="154">
        <f t="shared" si="311"/>
        <v>45902174.992526114</v>
      </c>
      <c r="EZ32" s="154">
        <f t="shared" si="311"/>
        <v>45219726.221377</v>
      </c>
      <c r="FA32" s="154">
        <f t="shared" si="311"/>
        <v>48724206.709724575</v>
      </c>
      <c r="FB32" s="154">
        <f t="shared" si="311"/>
        <v>50927607.870664753</v>
      </c>
      <c r="FC32" s="154">
        <f t="shared" si="311"/>
        <v>43273149.368841395</v>
      </c>
      <c r="FD32" s="154">
        <f t="shared" si="311"/>
        <v>47451875.616410248</v>
      </c>
      <c r="FE32" s="154">
        <f t="shared" si="311"/>
        <v>52095813.310816705</v>
      </c>
      <c r="FF32" s="154">
        <f t="shared" si="311"/>
        <v>56416854.531994298</v>
      </c>
      <c r="FG32" s="154">
        <f t="shared" si="311"/>
        <v>51167006.33755935</v>
      </c>
      <c r="FH32" s="154">
        <f t="shared" si="311"/>
        <v>47044975.188391633</v>
      </c>
      <c r="FI32" s="154">
        <f t="shared" si="311"/>
        <v>58054073.59606953</v>
      </c>
      <c r="FJ32" s="154">
        <f t="shared" si="311"/>
        <v>61985346.035811938</v>
      </c>
      <c r="FK32" s="154">
        <f t="shared" si="311"/>
        <v>52290540.273239359</v>
      </c>
      <c r="FL32" s="154">
        <f t="shared" si="311"/>
        <v>54727393.167803861</v>
      </c>
      <c r="FM32" s="133"/>
      <c r="FN32" s="154">
        <f t="shared" si="312"/>
        <v>153378478.52487502</v>
      </c>
      <c r="FO32" s="154">
        <f t="shared" si="312"/>
        <v>75855434.898983836</v>
      </c>
      <c r="FP32" s="154">
        <f t="shared" si="312"/>
        <v>116109344.3216999</v>
      </c>
      <c r="FQ32" s="154">
        <f t="shared" si="312"/>
        <v>173442426.31585807</v>
      </c>
      <c r="FR32" s="154">
        <f t="shared" si="312"/>
        <v>190773715.79429242</v>
      </c>
      <c r="FS32" s="154">
        <f t="shared" si="312"/>
        <v>199237692.82806265</v>
      </c>
      <c r="FT32" s="154">
        <f t="shared" si="312"/>
        <v>218251401.15783241</v>
      </c>
      <c r="FU32" s="154">
        <f t="shared" si="312"/>
        <v>124167957.35467842</v>
      </c>
    </row>
    <row r="33" spans="2:177" s="197" customFormat="1" ht="17.25" customHeight="1">
      <c r="B33" s="66" t="s">
        <v>198</v>
      </c>
      <c r="C33" s="47"/>
      <c r="D33" s="47"/>
      <c r="E33" s="47"/>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v>3151982.1399999997</v>
      </c>
      <c r="CO33" s="75">
        <v>2353275.4300000006</v>
      </c>
      <c r="CP33" s="75">
        <v>2221777.5600000005</v>
      </c>
      <c r="CQ33" s="75">
        <v>1076982.68</v>
      </c>
      <c r="CR33" s="75">
        <v>3535027.7399999998</v>
      </c>
      <c r="CS33" s="75">
        <v>2013169.6600000006</v>
      </c>
      <c r="CT33" s="75">
        <v>2019565.53</v>
      </c>
      <c r="CU33" s="75">
        <v>2298763.9585714289</v>
      </c>
      <c r="CV33" s="75">
        <v>2680022.075412143</v>
      </c>
      <c r="CW33" s="75">
        <v>2452335.986899999</v>
      </c>
      <c r="CX33" s="75">
        <v>2908723.8621999999</v>
      </c>
      <c r="CY33" s="75">
        <v>3994759.6722000008</v>
      </c>
      <c r="CZ33" s="75">
        <v>3561739.7600000007</v>
      </c>
      <c r="DA33" s="75">
        <v>2955262.459999999</v>
      </c>
      <c r="DB33" s="75">
        <v>2472390.77</v>
      </c>
      <c r="DC33" s="75">
        <v>2118989.9299999997</v>
      </c>
      <c r="DD33" s="75">
        <v>2194861.4799999995</v>
      </c>
      <c r="DE33" s="75">
        <v>3629022.88</v>
      </c>
      <c r="DF33" s="75">
        <v>3127498.8899999997</v>
      </c>
      <c r="DG33" s="75">
        <v>3516043.46</v>
      </c>
      <c r="DH33" s="75">
        <v>2763586.92</v>
      </c>
      <c r="DI33" s="75">
        <v>2532951.5099999998</v>
      </c>
      <c r="DJ33" s="75">
        <v>2692013.08</v>
      </c>
      <c r="DK33" s="75">
        <v>2782141.1664000005</v>
      </c>
      <c r="DL33" s="75">
        <v>3409867.6113353553</v>
      </c>
      <c r="DM33" s="75">
        <v>2861910.0443576081</v>
      </c>
      <c r="DN33" s="75">
        <v>2018631.7469518147</v>
      </c>
      <c r="DO33" s="75">
        <v>1858662.6270763495</v>
      </c>
      <c r="DP33" s="75">
        <v>2860400.6542231827</v>
      </c>
      <c r="DQ33" s="75">
        <v>1152177.2176250645</v>
      </c>
      <c r="DR33" s="75">
        <v>754796.24620692199</v>
      </c>
      <c r="DS33" s="75">
        <v>990862.3193622129</v>
      </c>
      <c r="DT33" s="75">
        <v>576632.33999999985</v>
      </c>
      <c r="DU33" s="75">
        <v>44781.070000000414</v>
      </c>
      <c r="DV33" s="75">
        <v>-108519.18999999901</v>
      </c>
      <c r="DW33" s="75">
        <v>1802458.5200000005</v>
      </c>
      <c r="DX33" s="75">
        <v>2423271.59</v>
      </c>
      <c r="DY33" s="75">
        <v>1615481.3410000009</v>
      </c>
      <c r="DZ33" s="75">
        <v>1546093.0999999996</v>
      </c>
      <c r="EA33" s="75">
        <v>3013211.1290733139</v>
      </c>
      <c r="EB33" s="75">
        <v>1431803.9600000002</v>
      </c>
      <c r="EC33" s="75">
        <v>2367060.0499999998</v>
      </c>
      <c r="ED33" s="75">
        <v>2730696.2503888896</v>
      </c>
      <c r="EE33" s="75">
        <v>2048327.2699999998</v>
      </c>
      <c r="EF33" s="75">
        <v>2670975.21</v>
      </c>
      <c r="EG33" s="75">
        <v>2133509.1945278319</v>
      </c>
      <c r="EH33" s="75">
        <v>2073878.2600000002</v>
      </c>
      <c r="EI33" s="75">
        <v>-2228331.8700845451</v>
      </c>
      <c r="EJ33" s="75">
        <v>2846423.12</v>
      </c>
      <c r="EK33" s="75">
        <v>1617782.0199999998</v>
      </c>
      <c r="EL33" s="75">
        <v>1193335.42</v>
      </c>
      <c r="EM33" s="75">
        <v>1410285.885488</v>
      </c>
      <c r="EN33" s="75">
        <v>1138593.7299999995</v>
      </c>
      <c r="EO33" s="75">
        <v>1295334.4231477631</v>
      </c>
      <c r="EP33" s="75">
        <v>941380.20999999973</v>
      </c>
      <c r="EQ33" s="200"/>
      <c r="ER33" s="154">
        <f t="shared" si="165"/>
        <v>10443134.808635762</v>
      </c>
      <c r="ES33" s="134"/>
      <c r="ET33" s="154">
        <f t="shared" ca="1" si="166"/>
        <v>15127617.420462206</v>
      </c>
      <c r="EU33" s="200"/>
      <c r="EV33" s="200"/>
      <c r="EW33" s="75"/>
      <c r="EX33" s="200"/>
      <c r="EY33" s="154">
        <f t="shared" si="311"/>
        <v>8989392.9900000002</v>
      </c>
      <c r="EZ33" s="154">
        <f t="shared" si="311"/>
        <v>7942874.2899999991</v>
      </c>
      <c r="FA33" s="154">
        <f t="shared" si="311"/>
        <v>9407129.2699999996</v>
      </c>
      <c r="FB33" s="154">
        <f t="shared" si="311"/>
        <v>8007105.7564000003</v>
      </c>
      <c r="FC33" s="154">
        <f t="shared" si="311"/>
        <v>8290409.4026447777</v>
      </c>
      <c r="FD33" s="154">
        <f t="shared" si="311"/>
        <v>5871240.4989245972</v>
      </c>
      <c r="FE33" s="154">
        <f t="shared" si="311"/>
        <v>2322290.9055691347</v>
      </c>
      <c r="FF33" s="154">
        <f t="shared" si="311"/>
        <v>1738720.4000000018</v>
      </c>
      <c r="FG33" s="154">
        <f t="shared" si="311"/>
        <v>5584846.0310000004</v>
      </c>
      <c r="FH33" s="154">
        <f t="shared" si="311"/>
        <v>6812075.1390733141</v>
      </c>
      <c r="FI33" s="154">
        <f t="shared" si="311"/>
        <v>7449998.7303888891</v>
      </c>
      <c r="FJ33" s="154">
        <f t="shared" si="311"/>
        <v>1979055.5844432875</v>
      </c>
      <c r="FK33" s="154">
        <f t="shared" si="311"/>
        <v>5657540.5599999996</v>
      </c>
      <c r="FL33" s="154">
        <f t="shared" si="311"/>
        <v>3844214.0386357624</v>
      </c>
      <c r="FM33" s="133"/>
      <c r="FN33" s="154"/>
      <c r="FO33" s="154"/>
      <c r="FP33" s="154"/>
      <c r="FQ33" s="154"/>
      <c r="FR33" s="154"/>
      <c r="FS33" s="154">
        <f t="shared" ref="FS33:FU35" si="373">SUMIF($H$5:$EQ$5,FS$12,$H33:$EQ33)</f>
        <v>18222661.207138512</v>
      </c>
      <c r="FT33" s="154">
        <f t="shared" si="373"/>
        <v>21825975.484905493</v>
      </c>
      <c r="FU33" s="154">
        <f t="shared" si="373"/>
        <v>10443134.808635762</v>
      </c>
    </row>
    <row r="34" spans="2:177" s="197" customFormat="1" ht="17.25" customHeight="1">
      <c r="B34" s="66" t="s">
        <v>183</v>
      </c>
      <c r="C34" s="47"/>
      <c r="D34" s="47"/>
      <c r="E34" s="47"/>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f t="shared" ref="CN34:DK34" si="374">CN289</f>
        <v>1255119.3799999999</v>
      </c>
      <c r="CO34" s="75">
        <f t="shared" si="374"/>
        <v>659632.97999999986</v>
      </c>
      <c r="CP34" s="75">
        <f t="shared" si="374"/>
        <v>880108.42238600005</v>
      </c>
      <c r="CQ34" s="75">
        <f t="shared" si="374"/>
        <v>844746.12</v>
      </c>
      <c r="CR34" s="75">
        <f t="shared" si="374"/>
        <v>1145363.92</v>
      </c>
      <c r="CS34" s="75">
        <f t="shared" si="374"/>
        <v>1117462.4899999998</v>
      </c>
      <c r="CT34" s="75">
        <f t="shared" si="374"/>
        <v>915329.98</v>
      </c>
      <c r="CU34" s="75">
        <f t="shared" si="374"/>
        <v>590674.4600000002</v>
      </c>
      <c r="CV34" s="75">
        <f t="shared" si="374"/>
        <v>836787.97000000032</v>
      </c>
      <c r="CW34" s="75">
        <f t="shared" si="374"/>
        <v>908170.37999999966</v>
      </c>
      <c r="CX34" s="75">
        <f t="shared" si="374"/>
        <v>989964.58</v>
      </c>
      <c r="CY34" s="75">
        <f t="shared" si="374"/>
        <v>1198580.6599999997</v>
      </c>
      <c r="CZ34" s="75">
        <f t="shared" si="374"/>
        <v>1840238.1200000003</v>
      </c>
      <c r="DA34" s="75">
        <f t="shared" si="374"/>
        <v>961307.14999999967</v>
      </c>
      <c r="DB34" s="75">
        <f t="shared" si="374"/>
        <v>1002262.407914293</v>
      </c>
      <c r="DC34" s="75">
        <f t="shared" si="374"/>
        <v>1152171.53</v>
      </c>
      <c r="DD34" s="75">
        <f t="shared" si="374"/>
        <v>1250974.98</v>
      </c>
      <c r="DE34" s="75">
        <f t="shared" si="374"/>
        <v>1530420.6277348276</v>
      </c>
      <c r="DF34" s="75">
        <f t="shared" si="374"/>
        <v>1281336.42</v>
      </c>
      <c r="DG34" s="75">
        <f t="shared" si="374"/>
        <v>1499099.9896133279</v>
      </c>
      <c r="DH34" s="75">
        <f t="shared" si="374"/>
        <v>1335480.1894465573</v>
      </c>
      <c r="DI34" s="75">
        <f t="shared" si="374"/>
        <v>1315403.2000000002</v>
      </c>
      <c r="DJ34" s="75">
        <f t="shared" si="374"/>
        <v>1683648.8399999999</v>
      </c>
      <c r="DK34" s="75">
        <f t="shared" si="374"/>
        <v>1667014.5100000002</v>
      </c>
      <c r="DL34" s="75">
        <f>DL289</f>
        <v>2308061.4699999997</v>
      </c>
      <c r="DM34" s="75">
        <f t="shared" ref="DM34:DX34" si="375">DM289</f>
        <v>1858251.2799999998</v>
      </c>
      <c r="DN34" s="75">
        <f t="shared" si="375"/>
        <v>1354232.29</v>
      </c>
      <c r="DO34" s="75">
        <f t="shared" si="375"/>
        <v>1342935.9100000001</v>
      </c>
      <c r="DP34" s="75">
        <f t="shared" si="375"/>
        <v>1518338.2264480002</v>
      </c>
      <c r="DQ34" s="75">
        <f t="shared" si="375"/>
        <v>1443699.024184</v>
      </c>
      <c r="DR34" s="75">
        <f t="shared" si="375"/>
        <v>1709082.54</v>
      </c>
      <c r="DS34" s="75">
        <f t="shared" si="375"/>
        <v>1682626.44</v>
      </c>
      <c r="DT34" s="75">
        <f t="shared" si="375"/>
        <v>1531690.3656959997</v>
      </c>
      <c r="DU34" s="75">
        <f t="shared" si="375"/>
        <v>1501991.0999999999</v>
      </c>
      <c r="DV34" s="75">
        <f t="shared" si="375"/>
        <v>1606588.71</v>
      </c>
      <c r="DW34" s="75">
        <f t="shared" si="375"/>
        <v>1825903.0000000002</v>
      </c>
      <c r="DX34" s="75">
        <f t="shared" si="375"/>
        <v>2673155.35</v>
      </c>
      <c r="DY34" s="75">
        <f t="shared" ref="DY34:DZ34" si="376">DY289</f>
        <v>1741730.21</v>
      </c>
      <c r="DZ34" s="75">
        <f t="shared" si="376"/>
        <v>1620869.3299999996</v>
      </c>
      <c r="EA34" s="75">
        <f t="shared" ref="EA34:EB34" si="377">EA289</f>
        <v>1621822.88</v>
      </c>
      <c r="EB34" s="75">
        <f t="shared" si="377"/>
        <v>1928133.6800000002</v>
      </c>
      <c r="EC34" s="75">
        <f t="shared" ref="EC34:ED34" si="378">EC289</f>
        <v>1819368.8599999999</v>
      </c>
      <c r="ED34" s="75">
        <f t="shared" si="378"/>
        <v>1826298.1499999997</v>
      </c>
      <c r="EE34" s="75">
        <f t="shared" ref="EE34:EF34" si="379">EE289</f>
        <v>1869762.6099999999</v>
      </c>
      <c r="EF34" s="75">
        <f t="shared" si="379"/>
        <v>1748606.4400000002</v>
      </c>
      <c r="EG34" s="75">
        <f t="shared" ref="EG34:EH34" si="380">EG289</f>
        <v>1651822.8329999999</v>
      </c>
      <c r="EH34" s="75">
        <f t="shared" si="380"/>
        <v>1813885.7075839997</v>
      </c>
      <c r="EI34" s="75">
        <f t="shared" ref="EI34:EJ34" si="381">EI289</f>
        <v>2277575.4663200001</v>
      </c>
      <c r="EJ34" s="75">
        <f t="shared" si="381"/>
        <v>2813390.5540479999</v>
      </c>
      <c r="EK34" s="75">
        <f t="shared" ref="EK34:EL34" si="382">EK289</f>
        <v>1934636.2899999998</v>
      </c>
      <c r="EL34" s="75">
        <f t="shared" si="382"/>
        <v>1725200.1299999997</v>
      </c>
      <c r="EM34" s="75">
        <f t="shared" ref="EM34:EN34" si="383">EM289</f>
        <v>1801726.19</v>
      </c>
      <c r="EN34" s="75">
        <f t="shared" si="383"/>
        <v>1819111.44</v>
      </c>
      <c r="EO34" s="75">
        <f t="shared" ref="EO34:EP34" si="384">EO289</f>
        <v>2160847.17</v>
      </c>
      <c r="EP34" s="75">
        <f t="shared" si="384"/>
        <v>2029072.4800000004</v>
      </c>
      <c r="EQ34" s="200"/>
      <c r="ER34" s="154">
        <f t="shared" si="165"/>
        <v>14283984.254047999</v>
      </c>
      <c r="ES34" s="134"/>
      <c r="ET34" s="154">
        <f t="shared" ca="1" si="166"/>
        <v>13231378.460000001</v>
      </c>
      <c r="EU34" s="200"/>
      <c r="EV34" s="200"/>
      <c r="EW34" s="75"/>
      <c r="EX34" s="200"/>
      <c r="EY34" s="154">
        <f t="shared" si="311"/>
        <v>3803807.677914293</v>
      </c>
      <c r="EZ34" s="154">
        <f t="shared" si="311"/>
        <v>3933567.1377348276</v>
      </c>
      <c r="FA34" s="154">
        <f t="shared" si="311"/>
        <v>4115916.5990598854</v>
      </c>
      <c r="FB34" s="154">
        <f t="shared" si="311"/>
        <v>4666066.5500000007</v>
      </c>
      <c r="FC34" s="154">
        <f t="shared" si="311"/>
        <v>5520545.0399999991</v>
      </c>
      <c r="FD34" s="154">
        <f t="shared" si="311"/>
        <v>4304973.1606320003</v>
      </c>
      <c r="FE34" s="154">
        <f t="shared" si="311"/>
        <v>4923399.3456959995</v>
      </c>
      <c r="FF34" s="154">
        <f t="shared" si="311"/>
        <v>4934482.8099999996</v>
      </c>
      <c r="FG34" s="154">
        <f t="shared" si="311"/>
        <v>6035754.8900000006</v>
      </c>
      <c r="FH34" s="154">
        <f t="shared" si="311"/>
        <v>5369325.4199999999</v>
      </c>
      <c r="FI34" s="154">
        <f t="shared" si="311"/>
        <v>5444667.2000000002</v>
      </c>
      <c r="FJ34" s="154">
        <f t="shared" si="311"/>
        <v>5743284.0069040004</v>
      </c>
      <c r="FK34" s="154">
        <f t="shared" si="311"/>
        <v>6473226.9740479998</v>
      </c>
      <c r="FL34" s="154">
        <f t="shared" si="311"/>
        <v>5781684.7999999998</v>
      </c>
      <c r="FM34" s="133"/>
      <c r="FN34" s="154">
        <f>SUMIF($H$5:$EQ$5,FN$12,$H34:$EQ34)</f>
        <v>0</v>
      </c>
      <c r="FO34" s="154">
        <f>SUMIF($H$5:$EQ$5,FO$12,$H34:$EQ34)</f>
        <v>0</v>
      </c>
      <c r="FP34" s="154">
        <f>SUMIF($H$5:$EQ$5,FP$12,$H34:$EQ34)</f>
        <v>0</v>
      </c>
      <c r="FQ34" s="154">
        <f>SUMIF($H$5:$EQ$5,FQ$12,$H34:$EQ34)</f>
        <v>11341941.342386002</v>
      </c>
      <c r="FR34" s="154">
        <f>SUMIF($H$5:$EQ$5,FR$12,$H34:$EQ34)</f>
        <v>16519357.964709004</v>
      </c>
      <c r="FS34" s="154">
        <f t="shared" si="373"/>
        <v>19683400.356327999</v>
      </c>
      <c r="FT34" s="154">
        <f t="shared" si="373"/>
        <v>22593031.516904004</v>
      </c>
      <c r="FU34" s="154">
        <f t="shared" si="373"/>
        <v>14283984.254047999</v>
      </c>
    </row>
    <row r="35" spans="2:177" s="197" customFormat="1" ht="17.25" customHeight="1">
      <c r="B35" s="66" t="s">
        <v>203</v>
      </c>
      <c r="C35" s="47"/>
      <c r="D35" s="47"/>
      <c r="E35" s="47"/>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f t="shared" ref="DX35:EK35" si="385">DX305</f>
        <v>11271866.537738819</v>
      </c>
      <c r="DY35" s="75">
        <f t="shared" si="385"/>
        <v>5788694.8346376661</v>
      </c>
      <c r="DZ35" s="75">
        <f t="shared" si="385"/>
        <v>5608233.3238604153</v>
      </c>
      <c r="EA35" s="75">
        <f t="shared" si="385"/>
        <v>6392216.9549935497</v>
      </c>
      <c r="EB35" s="75">
        <f t="shared" si="385"/>
        <v>6534554.2151128938</v>
      </c>
      <c r="EC35" s="75">
        <f t="shared" si="385"/>
        <v>7819291.8622317826</v>
      </c>
      <c r="ED35" s="75">
        <f t="shared" si="385"/>
        <v>7478623.9189893762</v>
      </c>
      <c r="EE35" s="75">
        <f t="shared" si="385"/>
        <v>6384969.0414087698</v>
      </c>
      <c r="EF35" s="75">
        <f t="shared" si="385"/>
        <v>6850288.8038902152</v>
      </c>
      <c r="EG35" s="75">
        <f t="shared" si="385"/>
        <v>6536847.1201955611</v>
      </c>
      <c r="EH35" s="75">
        <f t="shared" si="385"/>
        <v>6931044.2230618689</v>
      </c>
      <c r="EI35" s="75">
        <f t="shared" si="385"/>
        <v>8389154.2096000798</v>
      </c>
      <c r="EJ35" s="75">
        <f t="shared" si="385"/>
        <v>13226081.445473684</v>
      </c>
      <c r="EK35" s="75">
        <f t="shared" si="385"/>
        <v>6548373.5499999989</v>
      </c>
      <c r="EL35" s="75">
        <f>EL305</f>
        <v>7193264.8799999999</v>
      </c>
      <c r="EM35" s="75">
        <f>EM305</f>
        <v>7063633.879999999</v>
      </c>
      <c r="EN35" s="75">
        <f>EN305</f>
        <v>6428974.4700000007</v>
      </c>
      <c r="EO35" s="75">
        <f>EO305</f>
        <v>8218454.2999999998</v>
      </c>
      <c r="EP35" s="75">
        <f>EP305</f>
        <v>7670262.25</v>
      </c>
      <c r="EQ35" s="200"/>
      <c r="ER35" s="154">
        <f t="shared" si="165"/>
        <v>56349044.775473677</v>
      </c>
      <c r="ES35" s="134"/>
      <c r="ET35" s="154">
        <f t="shared" ca="1" si="166"/>
        <v>50893481.647564501</v>
      </c>
      <c r="EU35" s="200"/>
      <c r="EV35" s="200"/>
      <c r="EW35" s="75"/>
      <c r="EX35" s="200"/>
      <c r="EY35" s="154"/>
      <c r="EZ35" s="154"/>
      <c r="FA35" s="154"/>
      <c r="FB35" s="154"/>
      <c r="FC35" s="154"/>
      <c r="FD35" s="154"/>
      <c r="FE35" s="154"/>
      <c r="FF35" s="154"/>
      <c r="FG35" s="154">
        <f t="shared" si="311"/>
        <v>22668794.696236901</v>
      </c>
      <c r="FH35" s="154">
        <f t="shared" si="311"/>
        <v>20746063.032338228</v>
      </c>
      <c r="FI35" s="154">
        <f t="shared" si="311"/>
        <v>20713881.764288358</v>
      </c>
      <c r="FJ35" s="154">
        <f t="shared" si="311"/>
        <v>21857045.552857511</v>
      </c>
      <c r="FK35" s="154">
        <f t="shared" si="311"/>
        <v>26967719.875473682</v>
      </c>
      <c r="FL35" s="154">
        <f t="shared" si="311"/>
        <v>21711062.649999999</v>
      </c>
      <c r="FM35" s="133"/>
      <c r="FN35" s="154"/>
      <c r="FO35" s="154"/>
      <c r="FP35" s="154"/>
      <c r="FQ35" s="154"/>
      <c r="FR35" s="154"/>
      <c r="FS35" s="154"/>
      <c r="FT35" s="154">
        <f t="shared" si="373"/>
        <v>85985785.045720994</v>
      </c>
      <c r="FU35" s="154">
        <f t="shared" si="373"/>
        <v>56349044.775473677</v>
      </c>
    </row>
    <row r="36" spans="2:177" s="197" customFormat="1" ht="17.25" customHeight="1">
      <c r="B36" s="198"/>
      <c r="C36" s="47"/>
      <c r="D36" s="47"/>
      <c r="E36" s="47"/>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201"/>
      <c r="ED36" s="201"/>
      <c r="EE36" s="201"/>
      <c r="EF36" s="201"/>
      <c r="EG36" s="201"/>
      <c r="EH36" s="201"/>
      <c r="EI36" s="201"/>
      <c r="EJ36" s="201"/>
      <c r="EK36" s="201"/>
      <c r="EL36" s="201"/>
      <c r="EM36" s="201"/>
      <c r="EN36" s="201"/>
      <c r="EO36" s="201"/>
      <c r="EP36" s="201"/>
      <c r="EQ36" s="200"/>
      <c r="EU36" s="200"/>
      <c r="EV36" s="200"/>
      <c r="EW36" s="200"/>
      <c r="EX36" s="200"/>
      <c r="EY36" s="200"/>
      <c r="EZ36" s="200"/>
      <c r="FA36" s="200"/>
      <c r="FB36" s="200"/>
      <c r="FC36" s="200"/>
      <c r="FD36" s="200"/>
      <c r="FE36" s="200"/>
      <c r="FF36" s="200"/>
      <c r="FG36" s="200"/>
      <c r="FH36" s="200"/>
      <c r="FI36" s="200"/>
      <c r="FJ36" s="200"/>
      <c r="FK36" s="200"/>
      <c r="FL36" s="200"/>
      <c r="FM36" s="200"/>
      <c r="FN36" s="200"/>
      <c r="FO36" s="200"/>
    </row>
    <row r="37" spans="2:177" s="70" customFormat="1" ht="17.45" customHeight="1">
      <c r="B37" s="66"/>
      <c r="C37" s="67"/>
      <c r="D37" s="67"/>
      <c r="E37" s="67"/>
      <c r="F37" s="68"/>
      <c r="G37" s="68"/>
      <c r="H37" s="68"/>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U37" s="75"/>
      <c r="EV37" s="75"/>
      <c r="EW37" s="75"/>
      <c r="EX37" s="75"/>
      <c r="EY37" s="75"/>
      <c r="EZ37" s="75"/>
      <c r="FA37" s="75"/>
      <c r="FB37" s="75"/>
      <c r="FC37" s="75"/>
      <c r="FD37" s="75"/>
      <c r="FE37" s="75"/>
      <c r="FF37" s="75"/>
      <c r="FG37" s="75"/>
      <c r="FH37" s="75"/>
      <c r="FI37" s="75"/>
      <c r="FJ37" s="75"/>
      <c r="FK37" s="75"/>
      <c r="FL37" s="75"/>
      <c r="FM37" s="75"/>
      <c r="FN37" s="75"/>
      <c r="FO37" s="75"/>
    </row>
    <row r="38" spans="2:177" ht="17.45" customHeight="1">
      <c r="B38" s="147" t="s">
        <v>27</v>
      </c>
      <c r="C38" s="148"/>
      <c r="D38" s="148"/>
      <c r="E38" s="148"/>
      <c r="F38" s="149"/>
      <c r="G38" s="149"/>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49"/>
      <c r="ER38" s="148"/>
      <c r="ET38" s="148"/>
      <c r="EU38" s="148"/>
      <c r="EY38" s="148"/>
      <c r="EZ38" s="148"/>
      <c r="FA38" s="148"/>
      <c r="FB38" s="148"/>
      <c r="FC38" s="148"/>
      <c r="FD38" s="148"/>
      <c r="FE38" s="148"/>
      <c r="FF38" s="148"/>
      <c r="FG38" s="148"/>
      <c r="FH38" s="148"/>
      <c r="FI38" s="148"/>
      <c r="FJ38" s="148"/>
      <c r="FK38" s="148"/>
      <c r="FL38" s="148"/>
      <c r="FN38" s="148"/>
      <c r="FO38" s="148"/>
      <c r="FP38" s="148"/>
      <c r="FQ38" s="148"/>
      <c r="FR38" s="148"/>
      <c r="FS38" s="148"/>
      <c r="FT38" s="148"/>
      <c r="FU38" s="148"/>
    </row>
    <row r="39" spans="2:177" ht="17.45" customHeight="1">
      <c r="B39" s="151" t="s">
        <v>90</v>
      </c>
      <c r="C39" s="152"/>
      <c r="D39" s="152"/>
      <c r="E39" s="152"/>
      <c r="F39" s="153"/>
      <c r="G39" s="153"/>
      <c r="H39" s="154">
        <v>1710676.9899999998</v>
      </c>
      <c r="I39" s="154">
        <v>1672309.5249999999</v>
      </c>
      <c r="J39" s="154">
        <v>1680429.1710000003</v>
      </c>
      <c r="K39" s="154">
        <v>1673978.3160000001</v>
      </c>
      <c r="L39" s="154">
        <v>1713550.1939999999</v>
      </c>
      <c r="M39" s="154">
        <v>1711809.15</v>
      </c>
      <c r="N39" s="154">
        <v>1728832.6925000004</v>
      </c>
      <c r="O39" s="154">
        <v>1717948.0797079999</v>
      </c>
      <c r="P39" s="154">
        <v>1775501.0884759997</v>
      </c>
      <c r="Q39" s="154">
        <v>1994957.4459759998</v>
      </c>
      <c r="R39" s="154">
        <v>2000701.7899760001</v>
      </c>
      <c r="S39" s="154">
        <v>2246561.6822760012</v>
      </c>
      <c r="T39" s="154">
        <v>2061728.5999999999</v>
      </c>
      <c r="U39" s="154">
        <v>1831802.1205000007</v>
      </c>
      <c r="V39" s="154">
        <v>1818905.4071</v>
      </c>
      <c r="W39" s="154">
        <v>1827994.3468280009</v>
      </c>
      <c r="X39" s="154">
        <v>1788585.6178280008</v>
      </c>
      <c r="Y39" s="154">
        <v>1712067.4399999997</v>
      </c>
      <c r="Z39" s="154">
        <v>1763614.5</v>
      </c>
      <c r="AA39" s="154">
        <v>1766926.36</v>
      </c>
      <c r="AB39" s="154">
        <v>1758001.0999999999</v>
      </c>
      <c r="AC39" s="154">
        <v>1901704.47</v>
      </c>
      <c r="AD39" s="154">
        <v>1858842.74</v>
      </c>
      <c r="AE39" s="154">
        <v>2164446.7599999998</v>
      </c>
      <c r="AF39" s="154">
        <v>1822395.5</v>
      </c>
      <c r="AG39" s="154">
        <v>1850020.8299999998</v>
      </c>
      <c r="AH39" s="154">
        <v>1839846.9300000002</v>
      </c>
      <c r="AI39" s="154">
        <v>1823993.0699999998</v>
      </c>
      <c r="AJ39" s="154">
        <v>1865283.5199999996</v>
      </c>
      <c r="AK39" s="154">
        <v>1723626.36</v>
      </c>
      <c r="AL39" s="154">
        <v>1897658.6199999996</v>
      </c>
      <c r="AM39" s="154">
        <v>1837198.9800000004</v>
      </c>
      <c r="AN39" s="154">
        <v>1803151.7600000002</v>
      </c>
      <c r="AO39" s="154">
        <v>1882112.0399999982</v>
      </c>
      <c r="AP39" s="154">
        <v>1852498.7500000005</v>
      </c>
      <c r="AQ39" s="154">
        <v>2110965.2500000023</v>
      </c>
      <c r="AR39" s="154">
        <v>2328220.2600000002</v>
      </c>
      <c r="AS39" s="154">
        <v>1769011.73</v>
      </c>
      <c r="AT39" s="154">
        <v>1903799.3199999998</v>
      </c>
      <c r="AU39" s="154">
        <v>1855829.88</v>
      </c>
      <c r="AV39" s="154">
        <v>1860368.67</v>
      </c>
      <c r="AW39" s="154">
        <v>1783598.6199999999</v>
      </c>
      <c r="AX39" s="154">
        <v>1943612.8299999996</v>
      </c>
      <c r="AY39" s="154">
        <v>3177983.45</v>
      </c>
      <c r="AZ39" s="154">
        <v>1725315.7</v>
      </c>
      <c r="BA39" s="154">
        <v>1842818.04</v>
      </c>
      <c r="BB39" s="154">
        <v>1793937.6</v>
      </c>
      <c r="BC39" s="154">
        <v>1994108.32</v>
      </c>
      <c r="BD39" s="154">
        <v>1972300.0100000009</v>
      </c>
      <c r="BE39" s="154">
        <v>1826122.6599999992</v>
      </c>
      <c r="BF39" s="154">
        <v>1752625.51</v>
      </c>
      <c r="BG39" s="154">
        <v>1560782.26</v>
      </c>
      <c r="BH39" s="154">
        <v>1632645.8540000001</v>
      </c>
      <c r="BI39" s="154">
        <v>1598461.1100000013</v>
      </c>
      <c r="BJ39" s="154">
        <v>1720623.2999999996</v>
      </c>
      <c r="BK39" s="154">
        <v>1857653.4000000006</v>
      </c>
      <c r="BL39" s="154">
        <v>1637405.4200000002</v>
      </c>
      <c r="BM39" s="154">
        <v>1697915.6699999997</v>
      </c>
      <c r="BN39" s="154">
        <v>1753987.5200000005</v>
      </c>
      <c r="BO39" s="154">
        <v>1785562.719999999</v>
      </c>
      <c r="BP39" s="154">
        <v>2053483.6600000001</v>
      </c>
      <c r="BQ39" s="154">
        <v>1637814.3700000008</v>
      </c>
      <c r="BR39" s="154">
        <v>1542772.9500000004</v>
      </c>
      <c r="BS39" s="154">
        <v>307978.69999999984</v>
      </c>
      <c r="BT39" s="154">
        <v>236892.15000000008</v>
      </c>
      <c r="BU39" s="154">
        <v>237602.25999999989</v>
      </c>
      <c r="BV39" s="154">
        <v>593157.38266666676</v>
      </c>
      <c r="BW39" s="154">
        <v>763542.66</v>
      </c>
      <c r="BX39" s="154">
        <v>886008.00000000105</v>
      </c>
      <c r="BY39" s="154">
        <v>995745.92</v>
      </c>
      <c r="BZ39" s="154">
        <v>1020805.7300000007</v>
      </c>
      <c r="CA39" s="154">
        <v>1577430.4600000002</v>
      </c>
      <c r="CB39" s="154">
        <v>1416090.7899999996</v>
      </c>
      <c r="CC39" s="154">
        <v>1858392.6700000002</v>
      </c>
      <c r="CD39" s="154">
        <v>1234414.1400000001</v>
      </c>
      <c r="CE39" s="154">
        <v>636860.07999999984</v>
      </c>
      <c r="CF39" s="154">
        <v>809460.03000000084</v>
      </c>
      <c r="CG39" s="154">
        <v>1349357.76</v>
      </c>
      <c r="CH39" s="154">
        <v>1299430.8499999989</v>
      </c>
      <c r="CI39" s="154">
        <v>1402153.2199999995</v>
      </c>
      <c r="CJ39" s="154">
        <v>1600903.1599999995</v>
      </c>
      <c r="CK39" s="154">
        <v>1750414.8699999994</v>
      </c>
      <c r="CL39" s="154">
        <v>1929164.1599999995</v>
      </c>
      <c r="CM39" s="154">
        <v>1826423.9699999997</v>
      </c>
      <c r="CN39" s="154">
        <v>2062004.9500000014</v>
      </c>
      <c r="CO39" s="154">
        <v>1596267.7999999998</v>
      </c>
      <c r="CP39" s="154">
        <v>1989450.83</v>
      </c>
      <c r="CQ39" s="154">
        <v>1914145.84</v>
      </c>
      <c r="CR39" s="154">
        <v>1827237.7599999998</v>
      </c>
      <c r="CS39" s="154">
        <v>1925011.6400000001</v>
      </c>
      <c r="CT39" s="154">
        <v>1996807.570000001</v>
      </c>
      <c r="CU39" s="154">
        <v>1944024.6500000001</v>
      </c>
      <c r="CV39" s="154">
        <v>1957595.129999998</v>
      </c>
      <c r="CW39" s="154">
        <v>2204611.569999998</v>
      </c>
      <c r="CX39" s="154">
        <v>2242477.4200000004</v>
      </c>
      <c r="CY39" s="154">
        <v>2248177.1900000004</v>
      </c>
      <c r="CZ39" s="154">
        <v>2332800.2399999998</v>
      </c>
      <c r="DA39" s="154">
        <v>2086373.7299999995</v>
      </c>
      <c r="DB39" s="154">
        <v>2115079.31</v>
      </c>
      <c r="DC39" s="154">
        <v>1925282.7699999998</v>
      </c>
      <c r="DD39" s="154">
        <v>1895997.5800000008</v>
      </c>
      <c r="DE39" s="154">
        <v>1828399.3799999997</v>
      </c>
      <c r="DF39" s="154">
        <v>1915764.7800000003</v>
      </c>
      <c r="DG39" s="154">
        <v>1817910.29</v>
      </c>
      <c r="DH39" s="154">
        <v>1864841.8799999992</v>
      </c>
      <c r="DI39" s="154">
        <v>1907793.3599999989</v>
      </c>
      <c r="DJ39" s="154">
        <v>1991780.1700000004</v>
      </c>
      <c r="DK39" s="154">
        <v>1847469.650000002</v>
      </c>
      <c r="DL39" s="154">
        <v>2405871.7700000005</v>
      </c>
      <c r="DM39" s="154">
        <v>1896410.639999999</v>
      </c>
      <c r="DN39" s="154">
        <v>1903016.159999999</v>
      </c>
      <c r="DO39" s="154">
        <v>1909074.5799999987</v>
      </c>
      <c r="DP39" s="154">
        <v>1938078.5700000017</v>
      </c>
      <c r="DQ39" s="154">
        <v>1968289.7999999991</v>
      </c>
      <c r="DR39" s="154">
        <v>1738013.0299999986</v>
      </c>
      <c r="DS39" s="154">
        <v>1929031.3899999987</v>
      </c>
      <c r="DT39" s="154">
        <v>1848375.49</v>
      </c>
      <c r="DU39" s="154">
        <v>2152255.5499999993</v>
      </c>
      <c r="DV39" s="154">
        <v>1916217.7400000002</v>
      </c>
      <c r="DW39" s="154">
        <v>2044643.3599999996</v>
      </c>
      <c r="DX39" s="154">
        <v>2658220.7300000018</v>
      </c>
      <c r="DY39" s="154">
        <v>2193710.8199999998</v>
      </c>
      <c r="DZ39" s="154">
        <v>2118946.3199999998</v>
      </c>
      <c r="EA39" s="154">
        <v>1919072.5899999996</v>
      </c>
      <c r="EB39" s="154">
        <v>2029895.1000000008</v>
      </c>
      <c r="EC39" s="154">
        <v>2170469.38</v>
      </c>
      <c r="ED39" s="154">
        <v>2112352.6399999997</v>
      </c>
      <c r="EE39" s="154">
        <v>2017720.3599999999</v>
      </c>
      <c r="EF39" s="154">
        <v>1960119.9099999997</v>
      </c>
      <c r="EG39" s="154">
        <v>2500737.11</v>
      </c>
      <c r="EH39" s="154">
        <v>2023155.6200000003</v>
      </c>
      <c r="EI39" s="154">
        <v>2028293.8200000003</v>
      </c>
      <c r="EJ39" s="154">
        <v>2886305.5099999993</v>
      </c>
      <c r="EK39" s="154">
        <v>2491676.7000000002</v>
      </c>
      <c r="EL39" s="154">
        <v>2199398.02</v>
      </c>
      <c r="EM39" s="154">
        <v>2254185.9900000007</v>
      </c>
      <c r="EN39" s="154">
        <v>2028007.4600000011</v>
      </c>
      <c r="EO39" s="154">
        <v>2304299.3400000012</v>
      </c>
      <c r="EP39" s="154">
        <v>2058956.9599999988</v>
      </c>
      <c r="ER39" s="154">
        <f t="shared" ref="ER39:ER52" si="386">SUMIFS($G39:$EQ39,$G$13:$EQ$13,$ER$7)</f>
        <v>16222829.98</v>
      </c>
      <c r="ET39" s="154">
        <f t="shared" ref="ET39:ET52" ca="1" si="387">SUM(OFFSET($B39,0,COLUMN($DX$7)-2,1,MONTH(MAX($G$7:$EQ$7))))</f>
        <v>15202667.580000002</v>
      </c>
      <c r="EU39" s="154"/>
      <c r="EY39" s="154">
        <f t="shared" ref="EY39:FL52" si="388">SUMIF($H$6:$EQ$6,EY$12,$H39:$EQ39)</f>
        <v>6534253.2799999993</v>
      </c>
      <c r="EZ39" s="154">
        <f t="shared" si="388"/>
        <v>5649679.7300000004</v>
      </c>
      <c r="FA39" s="154">
        <f t="shared" si="388"/>
        <v>5598516.9499999993</v>
      </c>
      <c r="FB39" s="154">
        <f t="shared" si="388"/>
        <v>5747043.1800000016</v>
      </c>
      <c r="FC39" s="154">
        <f t="shared" si="388"/>
        <v>6205298.5699999984</v>
      </c>
      <c r="FD39" s="154">
        <f t="shared" si="388"/>
        <v>5815442.9499999993</v>
      </c>
      <c r="FE39" s="154">
        <f t="shared" si="388"/>
        <v>5515419.9099999974</v>
      </c>
      <c r="FF39" s="154">
        <f t="shared" si="388"/>
        <v>6113116.6499999994</v>
      </c>
      <c r="FG39" s="154">
        <f t="shared" si="388"/>
        <v>6970877.870000001</v>
      </c>
      <c r="FH39" s="154">
        <f t="shared" si="388"/>
        <v>6119437.0700000003</v>
      </c>
      <c r="FI39" s="154">
        <f t="shared" si="388"/>
        <v>6090192.9099999992</v>
      </c>
      <c r="FJ39" s="154">
        <f t="shared" si="388"/>
        <v>6552186.5500000007</v>
      </c>
      <c r="FK39" s="154">
        <f t="shared" si="388"/>
        <v>7577380.2299999986</v>
      </c>
      <c r="FL39" s="154">
        <f t="shared" si="388"/>
        <v>6586492.7900000028</v>
      </c>
      <c r="FN39" s="154">
        <f t="shared" ref="FN39:FU52" si="389">SUMIF($H$5:$EQ$5,FN$12,$H39:$EQ39)</f>
        <v>20796085.433999997</v>
      </c>
      <c r="FO39" s="154">
        <f t="shared" si="389"/>
        <v>11853234.242666671</v>
      </c>
      <c r="FP39" s="154">
        <f t="shared" si="389"/>
        <v>17113065.699999999</v>
      </c>
      <c r="FQ39" s="154">
        <f t="shared" si="389"/>
        <v>23907812.349999998</v>
      </c>
      <c r="FR39" s="154">
        <f t="shared" si="389"/>
        <v>23529493.140000001</v>
      </c>
      <c r="FS39" s="154">
        <f t="shared" si="389"/>
        <v>23649278.079999998</v>
      </c>
      <c r="FT39" s="154">
        <f t="shared" si="389"/>
        <v>25732694.400000002</v>
      </c>
      <c r="FU39" s="154">
        <f t="shared" si="389"/>
        <v>16222829.98</v>
      </c>
    </row>
    <row r="40" spans="2:177" ht="17.45" customHeight="1">
      <c r="B40" s="151" t="s">
        <v>91</v>
      </c>
      <c r="C40" s="152"/>
      <c r="D40" s="152"/>
      <c r="E40" s="152"/>
      <c r="F40" s="153"/>
      <c r="G40" s="153"/>
      <c r="H40" s="154">
        <v>156722.07999999999</v>
      </c>
      <c r="I40" s="154">
        <v>99639.41</v>
      </c>
      <c r="J40" s="154">
        <v>108235.09359999999</v>
      </c>
      <c r="K40" s="154">
        <v>158904.92000000001</v>
      </c>
      <c r="L40" s="154">
        <v>127904.33</v>
      </c>
      <c r="M40" s="154">
        <v>116787.86</v>
      </c>
      <c r="N40" s="154">
        <v>173852.76</v>
      </c>
      <c r="O40" s="154">
        <v>80202.080000000002</v>
      </c>
      <c r="P40" s="154">
        <v>57788.91</v>
      </c>
      <c r="Q40" s="154">
        <v>144132.86000000002</v>
      </c>
      <c r="R40" s="154">
        <v>91773.77</v>
      </c>
      <c r="S40" s="154">
        <v>485152.88000000012</v>
      </c>
      <c r="T40" s="154">
        <v>126675.65000000001</v>
      </c>
      <c r="U40" s="154">
        <v>77603.070000000007</v>
      </c>
      <c r="V40" s="154">
        <v>98204.1</v>
      </c>
      <c r="W40" s="154">
        <v>77963.950000000012</v>
      </c>
      <c r="X40" s="154">
        <v>118073.12000000001</v>
      </c>
      <c r="Y40" s="154">
        <v>78434.410000000018</v>
      </c>
      <c r="Z40" s="154">
        <v>173459.63</v>
      </c>
      <c r="AA40" s="154">
        <v>79127.290000000008</v>
      </c>
      <c r="AB40" s="154">
        <v>49890.25</v>
      </c>
      <c r="AC40" s="154">
        <v>42257.26</v>
      </c>
      <c r="AD40" s="154">
        <v>77351.990000000005</v>
      </c>
      <c r="AE40" s="154">
        <v>345063.52</v>
      </c>
      <c r="AF40" s="154">
        <v>175986.96000000002</v>
      </c>
      <c r="AG40" s="154">
        <v>64072.11</v>
      </c>
      <c r="AH40" s="154">
        <v>108200.70000000001</v>
      </c>
      <c r="AI40" s="154">
        <v>167222.26</v>
      </c>
      <c r="AJ40" s="154">
        <v>97207.080000000075</v>
      </c>
      <c r="AK40" s="154">
        <v>124073.12</v>
      </c>
      <c r="AL40" s="154">
        <v>148242.64000000001</v>
      </c>
      <c r="AM40" s="154">
        <v>46506.659999999916</v>
      </c>
      <c r="AN40" s="154">
        <v>23609.670000000042</v>
      </c>
      <c r="AO40" s="154">
        <v>47569.430000000051</v>
      </c>
      <c r="AP40" s="154">
        <v>84752.239999999991</v>
      </c>
      <c r="AQ40" s="154">
        <v>346258.62999999989</v>
      </c>
      <c r="AR40" s="154">
        <v>265568.68</v>
      </c>
      <c r="AS40" s="154">
        <v>76363.72</v>
      </c>
      <c r="AT40" s="154">
        <v>7986.38</v>
      </c>
      <c r="AU40" s="154">
        <v>34919.81</v>
      </c>
      <c r="AV40" s="154">
        <v>9028.52</v>
      </c>
      <c r="AW40" s="154">
        <v>9656.07</v>
      </c>
      <c r="AX40" s="154">
        <v>8812.75</v>
      </c>
      <c r="AY40" s="154">
        <v>20802.580000000002</v>
      </c>
      <c r="AZ40" s="154">
        <v>57440.63</v>
      </c>
      <c r="BA40" s="154">
        <v>23364.26</v>
      </c>
      <c r="BB40" s="154">
        <v>28235.279999999999</v>
      </c>
      <c r="BC40" s="154">
        <v>41966.65</v>
      </c>
      <c r="BD40" s="154">
        <v>419702.44999999995</v>
      </c>
      <c r="BE40" s="154">
        <v>156915.04999999999</v>
      </c>
      <c r="BF40" s="154">
        <v>75498.03</v>
      </c>
      <c r="BG40" s="154">
        <v>80230.879999999976</v>
      </c>
      <c r="BH40" s="154">
        <v>108966.33000000002</v>
      </c>
      <c r="BI40" s="154">
        <v>117858.40000000001</v>
      </c>
      <c r="BJ40" s="154">
        <v>122701.09</v>
      </c>
      <c r="BK40" s="154">
        <v>201628.51</v>
      </c>
      <c r="BL40" s="154">
        <v>80433.220000000016</v>
      </c>
      <c r="BM40" s="154">
        <v>37850.480000000003</v>
      </c>
      <c r="BN40" s="154">
        <v>110335.24</v>
      </c>
      <c r="BO40" s="154">
        <v>102246.78999999998</v>
      </c>
      <c r="BP40" s="154">
        <v>415772.67999999993</v>
      </c>
      <c r="BQ40" s="154">
        <v>169592.14000000004</v>
      </c>
      <c r="BR40" s="154">
        <v>64950.91</v>
      </c>
      <c r="BS40" s="154">
        <v>0</v>
      </c>
      <c r="BT40" s="154">
        <v>0</v>
      </c>
      <c r="BU40" s="154">
        <v>794.85</v>
      </c>
      <c r="BV40" s="154">
        <v>29628.470000000008</v>
      </c>
      <c r="BW40" s="154">
        <v>73088.759999999995</v>
      </c>
      <c r="BX40" s="154">
        <v>109939.03999999995</v>
      </c>
      <c r="BY40" s="154">
        <v>78909.350000000006</v>
      </c>
      <c r="BZ40" s="154">
        <v>112930.67999999993</v>
      </c>
      <c r="CA40" s="154">
        <v>91597.589999999982</v>
      </c>
      <c r="CB40" s="154">
        <v>320628.59999999986</v>
      </c>
      <c r="CC40" s="154">
        <v>31241.929999999993</v>
      </c>
      <c r="CD40" s="154">
        <v>32240.28</v>
      </c>
      <c r="CE40" s="154">
        <v>101438.92999999998</v>
      </c>
      <c r="CF40" s="154">
        <v>64244.960000000006</v>
      </c>
      <c r="CG40" s="154">
        <v>63820.720000000045</v>
      </c>
      <c r="CH40" s="154">
        <v>96591.81</v>
      </c>
      <c r="CI40" s="154">
        <v>117353.99000000002</v>
      </c>
      <c r="CJ40" s="154">
        <v>72116.62000000001</v>
      </c>
      <c r="CK40" s="154">
        <v>49618.810000000019</v>
      </c>
      <c r="CL40" s="154">
        <v>108433.15999999997</v>
      </c>
      <c r="CM40" s="154">
        <v>107021.10000000003</v>
      </c>
      <c r="CN40" s="154">
        <v>469711.74</v>
      </c>
      <c r="CO40" s="154">
        <v>89486.050000000047</v>
      </c>
      <c r="CP40" s="154">
        <v>25529.670000000046</v>
      </c>
      <c r="CQ40" s="154">
        <v>91473.27</v>
      </c>
      <c r="CR40" s="154">
        <v>164719.78</v>
      </c>
      <c r="CS40" s="154">
        <v>235581.12999999998</v>
      </c>
      <c r="CT40" s="154">
        <v>142287.78999999998</v>
      </c>
      <c r="CU40" s="154">
        <v>151227.43999999994</v>
      </c>
      <c r="CV40" s="154">
        <v>71050.679999999964</v>
      </c>
      <c r="CW40" s="154">
        <v>69231.649999999994</v>
      </c>
      <c r="CX40" s="154">
        <v>168010.26</v>
      </c>
      <c r="CY40" s="154">
        <v>130656.70999999998</v>
      </c>
      <c r="CZ40" s="154">
        <v>453136.93</v>
      </c>
      <c r="DA40" s="154">
        <v>147289.94</v>
      </c>
      <c r="DB40" s="154">
        <v>74104.98</v>
      </c>
      <c r="DC40" s="154">
        <v>76306.080000000016</v>
      </c>
      <c r="DD40" s="154">
        <v>159353.47000000003</v>
      </c>
      <c r="DE40" s="154">
        <v>149212.57</v>
      </c>
      <c r="DF40" s="154">
        <v>152943.76999999999</v>
      </c>
      <c r="DG40" s="154">
        <v>214599.03</v>
      </c>
      <c r="DH40" s="154">
        <v>97537.900000000023</v>
      </c>
      <c r="DI40" s="154">
        <v>104836.21</v>
      </c>
      <c r="DJ40" s="154">
        <v>142048.38</v>
      </c>
      <c r="DK40" s="154">
        <v>186891.5</v>
      </c>
      <c r="DL40" s="154">
        <v>574485.5</v>
      </c>
      <c r="DM40" s="154">
        <v>173296.44</v>
      </c>
      <c r="DN40" s="154">
        <v>111093.18000000001</v>
      </c>
      <c r="DO40" s="154">
        <v>191467.40000000002</v>
      </c>
      <c r="DP40" s="154">
        <v>85049.199999999983</v>
      </c>
      <c r="DQ40" s="154">
        <v>184798.06999999995</v>
      </c>
      <c r="DR40" s="154">
        <v>225518.89000000007</v>
      </c>
      <c r="DS40" s="154">
        <v>282453.18000000005</v>
      </c>
      <c r="DT40" s="154">
        <v>137635.5</v>
      </c>
      <c r="DU40" s="154">
        <v>100997.56000000001</v>
      </c>
      <c r="DV40" s="154">
        <v>118162.49999999999</v>
      </c>
      <c r="DW40" s="154">
        <v>208859.40000000008</v>
      </c>
      <c r="DX40" s="154">
        <v>536278.21</v>
      </c>
      <c r="DY40" s="154">
        <v>154383.48000000004</v>
      </c>
      <c r="DZ40" s="154">
        <v>77655.48</v>
      </c>
      <c r="EA40" s="154">
        <v>99533.540000000008</v>
      </c>
      <c r="EB40" s="154">
        <v>186844.82</v>
      </c>
      <c r="EC40" s="154">
        <v>228237.91</v>
      </c>
      <c r="ED40" s="154">
        <v>176356.39</v>
      </c>
      <c r="EE40" s="154">
        <v>163499.62</v>
      </c>
      <c r="EF40" s="154">
        <v>130075.67000000001</v>
      </c>
      <c r="EG40" s="154">
        <v>94553.25</v>
      </c>
      <c r="EH40" s="154">
        <v>103317.61000000002</v>
      </c>
      <c r="EI40" s="154">
        <v>219331.72000000003</v>
      </c>
      <c r="EJ40" s="154">
        <v>487604.78000000014</v>
      </c>
      <c r="EK40" s="154">
        <v>170313.29000000004</v>
      </c>
      <c r="EL40" s="154">
        <v>107774.82</v>
      </c>
      <c r="EM40" s="154">
        <v>163038.34999999995</v>
      </c>
      <c r="EN40" s="154">
        <v>137351.69</v>
      </c>
      <c r="EO40" s="154">
        <v>274026.23000000004</v>
      </c>
      <c r="EP40" s="154">
        <v>166113.49000000002</v>
      </c>
      <c r="ER40" s="154">
        <f t="shared" si="386"/>
        <v>1506222.6500000001</v>
      </c>
      <c r="ET40" s="154">
        <f t="shared" ca="1" si="387"/>
        <v>1459289.83</v>
      </c>
      <c r="EU40" s="154"/>
      <c r="EY40" s="154">
        <f t="shared" si="388"/>
        <v>674531.85</v>
      </c>
      <c r="EZ40" s="154">
        <f t="shared" si="388"/>
        <v>384872.12000000005</v>
      </c>
      <c r="FA40" s="154">
        <f t="shared" si="388"/>
        <v>465080.7</v>
      </c>
      <c r="FB40" s="154">
        <f t="shared" si="388"/>
        <v>433776.09</v>
      </c>
      <c r="FC40" s="154">
        <f t="shared" si="388"/>
        <v>858875.12</v>
      </c>
      <c r="FD40" s="154">
        <f t="shared" si="388"/>
        <v>461314.66999999993</v>
      </c>
      <c r="FE40" s="154">
        <f t="shared" si="388"/>
        <v>645607.57000000007</v>
      </c>
      <c r="FF40" s="154">
        <f t="shared" si="388"/>
        <v>428019.46000000008</v>
      </c>
      <c r="FG40" s="154">
        <f t="shared" si="388"/>
        <v>768317.16999999993</v>
      </c>
      <c r="FH40" s="154">
        <f t="shared" si="388"/>
        <v>514616.27</v>
      </c>
      <c r="FI40" s="154">
        <f t="shared" si="388"/>
        <v>469931.68000000005</v>
      </c>
      <c r="FJ40" s="154">
        <f t="shared" si="388"/>
        <v>417202.58000000007</v>
      </c>
      <c r="FK40" s="154">
        <f t="shared" si="388"/>
        <v>765692.89000000013</v>
      </c>
      <c r="FL40" s="154">
        <f t="shared" si="388"/>
        <v>574416.27</v>
      </c>
      <c r="FN40" s="154">
        <f t="shared" si="389"/>
        <v>1614366.47</v>
      </c>
      <c r="FO40" s="154">
        <f t="shared" si="389"/>
        <v>1147204.47</v>
      </c>
      <c r="FP40" s="154">
        <f t="shared" si="389"/>
        <v>1164750.9100000001</v>
      </c>
      <c r="FQ40" s="154">
        <f t="shared" si="389"/>
        <v>1808966.17</v>
      </c>
      <c r="FR40" s="154">
        <f t="shared" si="389"/>
        <v>1958260.7599999998</v>
      </c>
      <c r="FS40" s="154">
        <f t="shared" si="389"/>
        <v>2393816.8200000003</v>
      </c>
      <c r="FT40" s="154">
        <f t="shared" si="389"/>
        <v>2170067.7000000002</v>
      </c>
      <c r="FU40" s="154">
        <f t="shared" si="389"/>
        <v>1506222.6500000001</v>
      </c>
    </row>
    <row r="41" spans="2:177" ht="17.45" customHeight="1">
      <c r="B41" s="151" t="s">
        <v>190</v>
      </c>
      <c r="C41" s="155"/>
      <c r="D41" s="155"/>
      <c r="E41" s="155"/>
      <c r="F41" s="153"/>
      <c r="G41" s="153"/>
      <c r="H41" s="154">
        <f>H43-H42-H40-H39</f>
        <v>208621.36999999988</v>
      </c>
      <c r="I41" s="154">
        <f t="shared" ref="I41:AQ41" si="390">I43-I42-I40-I39</f>
        <v>191807.49</v>
      </c>
      <c r="J41" s="154">
        <f t="shared" si="390"/>
        <v>174247.01</v>
      </c>
      <c r="K41" s="154">
        <f t="shared" si="390"/>
        <v>229549.78000000003</v>
      </c>
      <c r="L41" s="154">
        <f t="shared" si="390"/>
        <v>201714.07999999961</v>
      </c>
      <c r="M41" s="154">
        <f t="shared" si="390"/>
        <v>213649.17999999993</v>
      </c>
      <c r="N41" s="154">
        <f t="shared" si="390"/>
        <v>226001.23000000021</v>
      </c>
      <c r="O41" s="154">
        <f t="shared" si="390"/>
        <v>234514.83000000007</v>
      </c>
      <c r="P41" s="154">
        <f t="shared" si="390"/>
        <v>182647.31000000029</v>
      </c>
      <c r="Q41" s="154">
        <f t="shared" si="390"/>
        <v>191541.12000000058</v>
      </c>
      <c r="R41" s="154">
        <f t="shared" si="390"/>
        <v>226826.70000000042</v>
      </c>
      <c r="S41" s="154">
        <f t="shared" si="390"/>
        <v>278314.78000000026</v>
      </c>
      <c r="T41" s="154">
        <f t="shared" si="390"/>
        <v>173943.62000000081</v>
      </c>
      <c r="U41" s="154">
        <f t="shared" si="390"/>
        <v>211335.73999999906</v>
      </c>
      <c r="V41" s="154">
        <f t="shared" si="390"/>
        <v>156269.64999999967</v>
      </c>
      <c r="W41" s="154">
        <f t="shared" si="390"/>
        <v>190502.22999999998</v>
      </c>
      <c r="X41" s="154">
        <f t="shared" si="390"/>
        <v>175647.14000000013</v>
      </c>
      <c r="Y41" s="154">
        <f t="shared" si="390"/>
        <v>129958.58000000007</v>
      </c>
      <c r="Z41" s="154">
        <f t="shared" si="390"/>
        <v>158553.43999999994</v>
      </c>
      <c r="AA41" s="154">
        <f t="shared" si="390"/>
        <v>119535.77000000002</v>
      </c>
      <c r="AB41" s="154">
        <f t="shared" si="390"/>
        <v>148518.69999999995</v>
      </c>
      <c r="AC41" s="154">
        <f t="shared" si="390"/>
        <v>141867.26</v>
      </c>
      <c r="AD41" s="154">
        <f t="shared" si="390"/>
        <v>187149.13000000035</v>
      </c>
      <c r="AE41" s="154">
        <f t="shared" si="390"/>
        <v>255177.18999999994</v>
      </c>
      <c r="AF41" s="154">
        <f t="shared" si="390"/>
        <v>130931.20999999996</v>
      </c>
      <c r="AG41" s="154">
        <f t="shared" si="390"/>
        <v>-112548.64000000013</v>
      </c>
      <c r="AH41" s="154">
        <f t="shared" si="390"/>
        <v>-111640.06000000029</v>
      </c>
      <c r="AI41" s="154">
        <f t="shared" si="390"/>
        <v>-103735.37999999989</v>
      </c>
      <c r="AJ41" s="154">
        <f t="shared" si="390"/>
        <v>-101030.02000000002</v>
      </c>
      <c r="AK41" s="154">
        <f t="shared" si="390"/>
        <v>-187530.28000000003</v>
      </c>
      <c r="AL41" s="154">
        <f t="shared" si="390"/>
        <v>-137085.69000000041</v>
      </c>
      <c r="AM41" s="154">
        <f t="shared" si="390"/>
        <v>-59983.95999999973</v>
      </c>
      <c r="AN41" s="154">
        <f t="shared" si="390"/>
        <v>-63008.819999999832</v>
      </c>
      <c r="AO41" s="154">
        <f t="shared" si="390"/>
        <v>-70707.810000000056</v>
      </c>
      <c r="AP41" s="154">
        <f t="shared" si="390"/>
        <v>-69752.210000000196</v>
      </c>
      <c r="AQ41" s="154">
        <f t="shared" si="390"/>
        <v>-79132.64000000013</v>
      </c>
      <c r="AR41" s="154">
        <v>88959.400000000009</v>
      </c>
      <c r="AS41" s="154">
        <v>89126.45</v>
      </c>
      <c r="AT41" s="154">
        <v>87145.63</v>
      </c>
      <c r="AU41" s="154">
        <v>87145.63</v>
      </c>
      <c r="AV41" s="154">
        <v>87237.07</v>
      </c>
      <c r="AW41" s="154">
        <v>81065.86</v>
      </c>
      <c r="AX41" s="154">
        <v>88619.86</v>
      </c>
      <c r="AY41" s="154">
        <v>89150.91</v>
      </c>
      <c r="AZ41" s="154">
        <v>89209.03</v>
      </c>
      <c r="BA41" s="154">
        <v>89199.96</v>
      </c>
      <c r="BB41" s="154">
        <v>89207.21</v>
      </c>
      <c r="BC41" s="154">
        <v>92894.14</v>
      </c>
      <c r="BD41" s="154">
        <v>319504.95</v>
      </c>
      <c r="BE41" s="154">
        <v>244376.98</v>
      </c>
      <c r="BF41" s="154">
        <v>266973.40000000002</v>
      </c>
      <c r="BG41" s="154">
        <v>246551.30999999997</v>
      </c>
      <c r="BH41" s="154">
        <v>239723.92999999996</v>
      </c>
      <c r="BI41" s="154">
        <v>268812.56000000006</v>
      </c>
      <c r="BJ41" s="154">
        <v>318785.13</v>
      </c>
      <c r="BK41" s="154">
        <v>293385.56</v>
      </c>
      <c r="BL41" s="154">
        <v>347357.2</v>
      </c>
      <c r="BM41" s="154">
        <v>336767.99</v>
      </c>
      <c r="BN41" s="154">
        <v>351641.79999999993</v>
      </c>
      <c r="BO41" s="154">
        <v>469444.45999999996</v>
      </c>
      <c r="BP41" s="154">
        <v>299183.89000000007</v>
      </c>
      <c r="BQ41" s="154">
        <v>266296.95999999996</v>
      </c>
      <c r="BR41" s="154">
        <v>249234.30999999994</v>
      </c>
      <c r="BS41" s="154">
        <v>51663.179999999964</v>
      </c>
      <c r="BT41" s="154">
        <v>49576.569999999992</v>
      </c>
      <c r="BU41" s="154">
        <v>56672.99</v>
      </c>
      <c r="BV41" s="154">
        <v>146150.22</v>
      </c>
      <c r="BW41" s="154">
        <v>134152.20000000001</v>
      </c>
      <c r="BX41" s="154">
        <v>135362.66999999998</v>
      </c>
      <c r="BY41" s="154">
        <v>221823.02000000005</v>
      </c>
      <c r="BZ41" s="154">
        <v>185075.5</v>
      </c>
      <c r="CA41" s="154">
        <v>310915.33</v>
      </c>
      <c r="CB41" s="154">
        <v>320800.87000000011</v>
      </c>
      <c r="CC41" s="154">
        <v>218366.06000000003</v>
      </c>
      <c r="CD41" s="154">
        <v>200588.39</v>
      </c>
      <c r="CE41" s="154">
        <v>73128.880000000092</v>
      </c>
      <c r="CF41" s="154">
        <v>306150.29000000004</v>
      </c>
      <c r="CG41" s="154">
        <v>256363.89999999997</v>
      </c>
      <c r="CH41" s="154">
        <v>231589.18000000005</v>
      </c>
      <c r="CI41" s="154">
        <v>337821.37</v>
      </c>
      <c r="CJ41" s="154">
        <v>280482.29000000004</v>
      </c>
      <c r="CK41" s="154">
        <v>344769.97</v>
      </c>
      <c r="CL41" s="154">
        <v>455929.68000000011</v>
      </c>
      <c r="CM41" s="154">
        <v>555594.15</v>
      </c>
      <c r="CN41" s="154">
        <v>421908.8600000001</v>
      </c>
      <c r="CO41" s="154">
        <v>362354.06999999995</v>
      </c>
      <c r="CP41" s="154">
        <v>374504.23</v>
      </c>
      <c r="CQ41" s="154">
        <v>356861.46</v>
      </c>
      <c r="CR41" s="154">
        <v>376556.56000000006</v>
      </c>
      <c r="CS41" s="154">
        <v>362824.66000000003</v>
      </c>
      <c r="CT41" s="154">
        <v>317454.44</v>
      </c>
      <c r="CU41" s="154">
        <v>362351.76</v>
      </c>
      <c r="CV41" s="154">
        <v>350208.2</v>
      </c>
      <c r="CW41" s="154">
        <v>342162.80000000005</v>
      </c>
      <c r="CX41" s="154">
        <v>407857.83999999997</v>
      </c>
      <c r="CY41" s="154">
        <v>534658.85</v>
      </c>
      <c r="CZ41" s="154">
        <v>404568.32999999996</v>
      </c>
      <c r="DA41" s="154">
        <v>473478.56</v>
      </c>
      <c r="DB41" s="154">
        <v>355566.28</v>
      </c>
      <c r="DC41" s="154">
        <v>388501.99</v>
      </c>
      <c r="DD41" s="154">
        <v>435859.54</v>
      </c>
      <c r="DE41" s="154">
        <v>391484.28</v>
      </c>
      <c r="DF41" s="154">
        <v>381135.04</v>
      </c>
      <c r="DG41" s="154">
        <v>465726.57999999996</v>
      </c>
      <c r="DH41" s="154">
        <v>423311.48999999987</v>
      </c>
      <c r="DI41" s="154">
        <v>439280.68999999989</v>
      </c>
      <c r="DJ41" s="154">
        <v>543553.84000000008</v>
      </c>
      <c r="DK41" s="154">
        <v>670792.25999999989</v>
      </c>
      <c r="DL41" s="154">
        <v>499843.1399999999</v>
      </c>
      <c r="DM41" s="154">
        <v>572612</v>
      </c>
      <c r="DN41" s="154">
        <v>485982.55999999994</v>
      </c>
      <c r="DO41" s="154">
        <v>502353.47</v>
      </c>
      <c r="DP41" s="154">
        <v>408838.77</v>
      </c>
      <c r="DQ41" s="154">
        <v>461918.81999999995</v>
      </c>
      <c r="DR41" s="154">
        <v>531388.21</v>
      </c>
      <c r="DS41" s="154">
        <v>545427.06999999995</v>
      </c>
      <c r="DT41" s="154">
        <v>518211.27</v>
      </c>
      <c r="DU41" s="154">
        <v>441812.77</v>
      </c>
      <c r="DV41" s="154">
        <v>527228.79</v>
      </c>
      <c r="DW41" s="154">
        <v>657874.31000000017</v>
      </c>
      <c r="DX41" s="154">
        <v>526369.84</v>
      </c>
      <c r="DY41" s="154">
        <v>458348.87000000005</v>
      </c>
      <c r="DZ41" s="154">
        <v>504382.1100000001</v>
      </c>
      <c r="EA41" s="154">
        <v>437806.77</v>
      </c>
      <c r="EB41" s="154">
        <v>542547.91</v>
      </c>
      <c r="EC41" s="154">
        <v>460701.86999999994</v>
      </c>
      <c r="ED41" s="154">
        <v>500808.04</v>
      </c>
      <c r="EE41" s="154">
        <v>518550.04000000004</v>
      </c>
      <c r="EF41" s="154">
        <v>471412.03999999992</v>
      </c>
      <c r="EG41" s="154">
        <v>423762.02999999997</v>
      </c>
      <c r="EH41" s="154">
        <v>620004.42000000016</v>
      </c>
      <c r="EI41" s="154">
        <v>669728.06000000006</v>
      </c>
      <c r="EJ41" s="154">
        <v>565182.13</v>
      </c>
      <c r="EK41" s="154">
        <v>426182.74</v>
      </c>
      <c r="EL41" s="154">
        <v>462960.30000000005</v>
      </c>
      <c r="EM41" s="154">
        <v>448520.08</v>
      </c>
      <c r="EN41" s="154">
        <v>502126.46000000014</v>
      </c>
      <c r="EO41" s="154">
        <v>524758.15</v>
      </c>
      <c r="EP41" s="154">
        <v>447671.72000000015</v>
      </c>
      <c r="ER41" s="154">
        <f t="shared" si="386"/>
        <v>3377401.58</v>
      </c>
      <c r="ET41" s="154">
        <f t="shared" ca="1" si="387"/>
        <v>3430965.41</v>
      </c>
      <c r="EU41" s="154"/>
      <c r="EY41" s="154">
        <f t="shared" si="388"/>
        <v>1233613.17</v>
      </c>
      <c r="EZ41" s="154">
        <f t="shared" si="388"/>
        <v>1215845.81</v>
      </c>
      <c r="FA41" s="154">
        <f t="shared" si="388"/>
        <v>1270173.1099999999</v>
      </c>
      <c r="FB41" s="154">
        <f t="shared" si="388"/>
        <v>1653626.79</v>
      </c>
      <c r="FC41" s="154">
        <f t="shared" si="388"/>
        <v>1558437.6999999997</v>
      </c>
      <c r="FD41" s="154">
        <f t="shared" si="388"/>
        <v>1373111.06</v>
      </c>
      <c r="FE41" s="154">
        <f t="shared" si="388"/>
        <v>1595026.5499999998</v>
      </c>
      <c r="FF41" s="154">
        <f t="shared" si="388"/>
        <v>1626915.87</v>
      </c>
      <c r="FG41" s="154">
        <f t="shared" si="388"/>
        <v>1489100.82</v>
      </c>
      <c r="FH41" s="154">
        <f t="shared" si="388"/>
        <v>1441056.55</v>
      </c>
      <c r="FI41" s="154">
        <f t="shared" si="388"/>
        <v>1490770.12</v>
      </c>
      <c r="FJ41" s="154">
        <f t="shared" si="388"/>
        <v>1713494.5100000002</v>
      </c>
      <c r="FK41" s="154">
        <f t="shared" si="388"/>
        <v>1454325.17</v>
      </c>
      <c r="FL41" s="154">
        <f t="shared" si="388"/>
        <v>1475404.6900000002</v>
      </c>
      <c r="FN41" s="154">
        <f t="shared" si="389"/>
        <v>3703325.2700000005</v>
      </c>
      <c r="FO41" s="154">
        <f t="shared" si="389"/>
        <v>2106106.84</v>
      </c>
      <c r="FP41" s="154">
        <f t="shared" si="389"/>
        <v>3581585.0300000003</v>
      </c>
      <c r="FQ41" s="154">
        <f t="shared" si="389"/>
        <v>4569703.7299999995</v>
      </c>
      <c r="FR41" s="154">
        <f t="shared" si="389"/>
        <v>5373258.8799999999</v>
      </c>
      <c r="FS41" s="154">
        <f t="shared" si="389"/>
        <v>6153491.1799999988</v>
      </c>
      <c r="FT41" s="154">
        <f t="shared" si="389"/>
        <v>6134422</v>
      </c>
      <c r="FU41" s="154">
        <f t="shared" si="389"/>
        <v>3377401.58</v>
      </c>
    </row>
    <row r="42" spans="2:177" ht="17.45" customHeight="1">
      <c r="B42" s="151" t="s">
        <v>92</v>
      </c>
      <c r="C42" s="152"/>
      <c r="D42" s="152"/>
      <c r="E42" s="152"/>
      <c r="F42" s="153"/>
      <c r="G42" s="153"/>
      <c r="H42" s="154">
        <v>53953.91</v>
      </c>
      <c r="I42" s="154">
        <v>91427.18</v>
      </c>
      <c r="J42" s="154">
        <v>20319.3</v>
      </c>
      <c r="K42" s="154">
        <v>26514.16</v>
      </c>
      <c r="L42" s="154">
        <v>135453.54999999999</v>
      </c>
      <c r="M42" s="154">
        <v>25399.22</v>
      </c>
      <c r="N42" s="154">
        <v>16426.030000000002</v>
      </c>
      <c r="O42" s="154">
        <v>18010.919999999998</v>
      </c>
      <c r="P42" s="154">
        <v>30580.45</v>
      </c>
      <c r="Q42" s="154">
        <v>20772.36</v>
      </c>
      <c r="R42" s="154">
        <v>17860.440000000002</v>
      </c>
      <c r="S42" s="154">
        <v>292083.49</v>
      </c>
      <c r="T42" s="154">
        <v>21989.62</v>
      </c>
      <c r="U42" s="154">
        <v>128854.89000000001</v>
      </c>
      <c r="V42" s="154">
        <v>38684.86</v>
      </c>
      <c r="W42" s="154">
        <v>33853.81</v>
      </c>
      <c r="X42" s="154">
        <v>36692.019999999997</v>
      </c>
      <c r="Y42" s="154">
        <v>23024.149999999998</v>
      </c>
      <c r="Z42" s="154">
        <v>19195.810000000001</v>
      </c>
      <c r="AA42" s="154">
        <v>65951.929999999993</v>
      </c>
      <c r="AB42" s="154">
        <v>16829.599999999999</v>
      </c>
      <c r="AC42" s="154">
        <v>22605.99</v>
      </c>
      <c r="AD42" s="154">
        <v>29060.09</v>
      </c>
      <c r="AE42" s="154">
        <v>25613.74</v>
      </c>
      <c r="AF42" s="154">
        <v>24160.21</v>
      </c>
      <c r="AG42" s="154">
        <v>80292.009999999995</v>
      </c>
      <c r="AH42" s="154">
        <v>3000</v>
      </c>
      <c r="AI42" s="154">
        <v>7879.6100000000006</v>
      </c>
      <c r="AJ42" s="154">
        <v>28604.130000000005</v>
      </c>
      <c r="AK42" s="154">
        <v>0</v>
      </c>
      <c r="AL42" s="154">
        <v>0</v>
      </c>
      <c r="AM42" s="154">
        <v>0</v>
      </c>
      <c r="AN42" s="154">
        <v>7631.6399999999849</v>
      </c>
      <c r="AO42" s="154">
        <v>0</v>
      </c>
      <c r="AP42" s="154">
        <v>0</v>
      </c>
      <c r="AQ42" s="154">
        <v>0</v>
      </c>
      <c r="AR42" s="154">
        <v>42134.86</v>
      </c>
      <c r="AS42" s="154">
        <v>40082.35</v>
      </c>
      <c r="AT42" s="154">
        <v>44357.01</v>
      </c>
      <c r="AU42" s="154">
        <v>31082.510000000002</v>
      </c>
      <c r="AV42" s="154">
        <v>28934.880000000001</v>
      </c>
      <c r="AW42" s="154">
        <v>29938.93</v>
      </c>
      <c r="AX42" s="154">
        <v>175758.02</v>
      </c>
      <c r="AY42" s="154">
        <v>15083.1</v>
      </c>
      <c r="AZ42" s="154">
        <v>100089.21</v>
      </c>
      <c r="BA42" s="154">
        <v>10022.86</v>
      </c>
      <c r="BB42" s="154">
        <v>7022.14</v>
      </c>
      <c r="BC42" s="154">
        <v>8280.64</v>
      </c>
      <c r="BD42" s="154">
        <v>73411.899999999994</v>
      </c>
      <c r="BE42" s="154">
        <v>112765.79</v>
      </c>
      <c r="BF42" s="154">
        <v>80122.490000000005</v>
      </c>
      <c r="BG42" s="154">
        <v>50373.310000000303</v>
      </c>
      <c r="BH42" s="154">
        <v>46590.2</v>
      </c>
      <c r="BI42" s="154">
        <v>28100.26</v>
      </c>
      <c r="BJ42" s="154">
        <v>67675.139999999985</v>
      </c>
      <c r="BK42" s="154">
        <v>61727.42</v>
      </c>
      <c r="BL42" s="154">
        <v>96588.590000000026</v>
      </c>
      <c r="BM42" s="154">
        <v>66204.350000000006</v>
      </c>
      <c r="BN42" s="154">
        <v>20688.43</v>
      </c>
      <c r="BO42" s="154">
        <v>2877026.3400000003</v>
      </c>
      <c r="BP42" s="154">
        <v>68685.200000000012</v>
      </c>
      <c r="BQ42" s="154">
        <v>33440.649999999994</v>
      </c>
      <c r="BR42" s="154">
        <v>51056.67</v>
      </c>
      <c r="BS42" s="154">
        <v>12770.31</v>
      </c>
      <c r="BT42" s="154">
        <v>17827.940000000002</v>
      </c>
      <c r="BU42" s="154">
        <v>6061.9299999999985</v>
      </c>
      <c r="BV42" s="154">
        <v>7323.1699999999992</v>
      </c>
      <c r="BW42" s="154">
        <v>24352.239999999998</v>
      </c>
      <c r="BX42" s="154">
        <v>16607.24000000002</v>
      </c>
      <c r="BY42" s="154">
        <v>105864.39999999998</v>
      </c>
      <c r="BZ42" s="154">
        <v>200875.11000000002</v>
      </c>
      <c r="CA42" s="154">
        <v>15068.099999999995</v>
      </c>
      <c r="CB42" s="154">
        <v>157008.19999999998</v>
      </c>
      <c r="CC42" s="154">
        <v>86327.14</v>
      </c>
      <c r="CD42" s="154">
        <v>12214.949999999997</v>
      </c>
      <c r="CE42" s="154">
        <v>91852.749999999971</v>
      </c>
      <c r="CF42" s="154">
        <v>11047.329999999998</v>
      </c>
      <c r="CG42" s="154">
        <v>15674.05</v>
      </c>
      <c r="CH42" s="154">
        <v>7209.78</v>
      </c>
      <c r="CI42" s="154">
        <v>11844.44</v>
      </c>
      <c r="CJ42" s="154">
        <v>54533.569999999992</v>
      </c>
      <c r="CK42" s="154">
        <v>42997.39</v>
      </c>
      <c r="CL42" s="154">
        <v>71846.55</v>
      </c>
      <c r="CM42" s="154">
        <v>92883.83</v>
      </c>
      <c r="CN42" s="154">
        <v>20660.830000000002</v>
      </c>
      <c r="CO42" s="154">
        <v>5486.68</v>
      </c>
      <c r="CP42" s="154">
        <v>35265.900000000009</v>
      </c>
      <c r="CQ42" s="154">
        <v>40800.54</v>
      </c>
      <c r="CR42" s="154">
        <v>41139.709999999992</v>
      </c>
      <c r="CS42" s="154">
        <v>92388.22</v>
      </c>
      <c r="CT42" s="154">
        <v>57433.49</v>
      </c>
      <c r="CU42" s="154">
        <v>26770.959999999995</v>
      </c>
      <c r="CV42" s="154">
        <v>26466</v>
      </c>
      <c r="CW42" s="154">
        <v>61368.520000000004</v>
      </c>
      <c r="CX42" s="154">
        <v>107860.18</v>
      </c>
      <c r="CY42" s="154">
        <v>34846.89</v>
      </c>
      <c r="CZ42" s="154">
        <v>20799.55</v>
      </c>
      <c r="DA42" s="154">
        <v>15543.670000000002</v>
      </c>
      <c r="DB42" s="154">
        <v>91823.17</v>
      </c>
      <c r="DC42" s="154">
        <v>14704.56</v>
      </c>
      <c r="DD42" s="154">
        <v>35543.32</v>
      </c>
      <c r="DE42" s="154">
        <v>18119.309999999998</v>
      </c>
      <c r="DF42" s="154">
        <v>85761.42</v>
      </c>
      <c r="DG42" s="154">
        <v>24982.41</v>
      </c>
      <c r="DH42" s="154">
        <v>110177.34</v>
      </c>
      <c r="DI42" s="154">
        <v>14013.6</v>
      </c>
      <c r="DJ42" s="154">
        <v>27779.049999999734</v>
      </c>
      <c r="DK42" s="154">
        <v>19245.189999999999</v>
      </c>
      <c r="DL42" s="154">
        <v>34150.76</v>
      </c>
      <c r="DM42" s="154">
        <v>15427.28</v>
      </c>
      <c r="DN42" s="154">
        <v>8170.62</v>
      </c>
      <c r="DO42" s="154">
        <v>95421.800000000017</v>
      </c>
      <c r="DP42" s="154">
        <v>67293.990000000005</v>
      </c>
      <c r="DQ42" s="154">
        <v>9636.9900000000016</v>
      </c>
      <c r="DR42" s="154">
        <v>7787.97</v>
      </c>
      <c r="DS42" s="154">
        <v>58094.570000000007</v>
      </c>
      <c r="DT42" s="154">
        <v>9623.1500000000015</v>
      </c>
      <c r="DU42" s="154">
        <v>13550.220000000003</v>
      </c>
      <c r="DV42" s="154">
        <v>58500.85</v>
      </c>
      <c r="DW42" s="154">
        <v>12589.330000000002</v>
      </c>
      <c r="DX42" s="154">
        <v>20193.900000000001</v>
      </c>
      <c r="DY42" s="154">
        <v>10562.25</v>
      </c>
      <c r="DZ42" s="154">
        <v>9076.4500000000007</v>
      </c>
      <c r="EA42" s="154">
        <v>12930.87</v>
      </c>
      <c r="EB42" s="154">
        <v>13389.839999999997</v>
      </c>
      <c r="EC42" s="154">
        <v>13685.890000000003</v>
      </c>
      <c r="ED42" s="154">
        <v>9275.9699999999993</v>
      </c>
      <c r="EE42" s="154">
        <v>18790.230000000003</v>
      </c>
      <c r="EF42" s="154">
        <v>54373.260000000009</v>
      </c>
      <c r="EG42" s="154">
        <v>996850.67</v>
      </c>
      <c r="EH42" s="154">
        <v>1137760.6599999999</v>
      </c>
      <c r="EI42" s="154">
        <v>1028884.53</v>
      </c>
      <c r="EJ42" s="154">
        <v>26848.640000000003</v>
      </c>
      <c r="EK42" s="154">
        <v>99914.63</v>
      </c>
      <c r="EL42" s="154">
        <v>355257.81999999995</v>
      </c>
      <c r="EM42" s="154">
        <v>32297.869999999995</v>
      </c>
      <c r="EN42" s="154">
        <v>17531.96</v>
      </c>
      <c r="EO42" s="154">
        <v>30278.379999999997</v>
      </c>
      <c r="EP42" s="154">
        <v>15922.02</v>
      </c>
      <c r="ER42" s="154">
        <f t="shared" si="386"/>
        <v>578051.31999999995</v>
      </c>
      <c r="ET42" s="154">
        <f t="shared" ca="1" si="387"/>
        <v>89115.17</v>
      </c>
      <c r="EU42" s="154"/>
      <c r="EY42" s="154">
        <f t="shared" si="388"/>
        <v>128166.39</v>
      </c>
      <c r="EZ42" s="154">
        <f t="shared" si="388"/>
        <v>68367.19</v>
      </c>
      <c r="FA42" s="154">
        <f t="shared" si="388"/>
        <v>220921.16999999998</v>
      </c>
      <c r="FB42" s="154">
        <f t="shared" si="388"/>
        <v>61037.839999999735</v>
      </c>
      <c r="FC42" s="154">
        <f t="shared" si="388"/>
        <v>57748.66</v>
      </c>
      <c r="FD42" s="154">
        <f t="shared" si="388"/>
        <v>172352.78000000003</v>
      </c>
      <c r="FE42" s="154">
        <f t="shared" si="388"/>
        <v>75505.69</v>
      </c>
      <c r="FF42" s="154">
        <f t="shared" si="388"/>
        <v>84640.400000000009</v>
      </c>
      <c r="FG42" s="154">
        <f t="shared" si="388"/>
        <v>39832.600000000006</v>
      </c>
      <c r="FH42" s="154">
        <f t="shared" si="388"/>
        <v>40006.600000000006</v>
      </c>
      <c r="FI42" s="154">
        <f t="shared" si="388"/>
        <v>82439.460000000021</v>
      </c>
      <c r="FJ42" s="154">
        <f t="shared" si="388"/>
        <v>3163495.8600000003</v>
      </c>
      <c r="FK42" s="154">
        <f t="shared" si="388"/>
        <v>482021.08999999997</v>
      </c>
      <c r="FL42" s="154">
        <f t="shared" si="388"/>
        <v>80108.209999999992</v>
      </c>
      <c r="FN42" s="154">
        <f t="shared" si="389"/>
        <v>3581274.2200000007</v>
      </c>
      <c r="FO42" s="154">
        <f t="shared" si="389"/>
        <v>559932.96</v>
      </c>
      <c r="FP42" s="154">
        <f t="shared" si="389"/>
        <v>655439.98</v>
      </c>
      <c r="FQ42" s="154">
        <f t="shared" si="389"/>
        <v>550487.92000000004</v>
      </c>
      <c r="FR42" s="154">
        <f t="shared" si="389"/>
        <v>478492.58999999973</v>
      </c>
      <c r="FS42" s="154">
        <f t="shared" si="389"/>
        <v>390247.53</v>
      </c>
      <c r="FT42" s="154">
        <f t="shared" si="389"/>
        <v>3325774.5200000005</v>
      </c>
      <c r="FU42" s="154">
        <f t="shared" si="389"/>
        <v>578051.31999999995</v>
      </c>
    </row>
    <row r="43" spans="2:177" ht="17.45" customHeight="1">
      <c r="B43" s="156" t="s">
        <v>93</v>
      </c>
      <c r="C43" s="157"/>
      <c r="D43" s="157"/>
      <c r="E43" s="157"/>
      <c r="H43" s="158">
        <v>2129974.3499999996</v>
      </c>
      <c r="I43" s="158">
        <v>2055183.6049999997</v>
      </c>
      <c r="J43" s="158">
        <v>1983230.5746000004</v>
      </c>
      <c r="K43" s="158">
        <v>2088947.176</v>
      </c>
      <c r="L43" s="158">
        <v>2178622.1539999996</v>
      </c>
      <c r="M43" s="158">
        <v>2067645.41</v>
      </c>
      <c r="N43" s="158">
        <v>2145112.7125000004</v>
      </c>
      <c r="O43" s="158">
        <v>2050675.909708</v>
      </c>
      <c r="P43" s="158">
        <v>2046517.7584759998</v>
      </c>
      <c r="Q43" s="158">
        <v>2351403.7859760001</v>
      </c>
      <c r="R43" s="158">
        <v>2337162.6999760005</v>
      </c>
      <c r="S43" s="158">
        <v>3302112.8322760016</v>
      </c>
      <c r="T43" s="158">
        <v>2384337.4900000007</v>
      </c>
      <c r="U43" s="158">
        <v>2249595.8204999999</v>
      </c>
      <c r="V43" s="158">
        <v>2112064.0170999998</v>
      </c>
      <c r="W43" s="158">
        <v>2130314.3368280008</v>
      </c>
      <c r="X43" s="158">
        <v>2118997.8978280011</v>
      </c>
      <c r="Y43" s="158">
        <v>1943484.5799999996</v>
      </c>
      <c r="Z43" s="158">
        <v>2114823.38</v>
      </c>
      <c r="AA43" s="158">
        <v>2031541.35</v>
      </c>
      <c r="AB43" s="158">
        <v>1973239.65</v>
      </c>
      <c r="AC43" s="158">
        <v>2108434.98</v>
      </c>
      <c r="AD43" s="158">
        <v>2152403.9500000002</v>
      </c>
      <c r="AE43" s="158">
        <v>2790301.21</v>
      </c>
      <c r="AF43" s="158">
        <v>2153473.88</v>
      </c>
      <c r="AG43" s="158">
        <v>1881836.3099999998</v>
      </c>
      <c r="AH43" s="158">
        <v>1839407.5699999998</v>
      </c>
      <c r="AI43" s="158">
        <v>1895359.56</v>
      </c>
      <c r="AJ43" s="158">
        <v>1890064.7099999995</v>
      </c>
      <c r="AK43" s="158">
        <v>1660169.2000000002</v>
      </c>
      <c r="AL43" s="158">
        <v>1908815.5699999994</v>
      </c>
      <c r="AM43" s="158">
        <v>1823721.6800000006</v>
      </c>
      <c r="AN43" s="158">
        <v>1771384.2500000002</v>
      </c>
      <c r="AO43" s="158">
        <v>1858973.6599999983</v>
      </c>
      <c r="AP43" s="158">
        <v>1867498.7800000003</v>
      </c>
      <c r="AQ43" s="158">
        <v>2378091.2400000021</v>
      </c>
      <c r="AR43" s="158">
        <f t="shared" ref="AR43:BE43" si="391">SUM(AR39:AR42)</f>
        <v>2724883.2</v>
      </c>
      <c r="AS43" s="158">
        <f t="shared" si="391"/>
        <v>1974584.25</v>
      </c>
      <c r="AT43" s="158">
        <f t="shared" si="391"/>
        <v>2043288.3399999996</v>
      </c>
      <c r="AU43" s="158">
        <f t="shared" si="391"/>
        <v>2008977.8299999998</v>
      </c>
      <c r="AV43" s="158">
        <f t="shared" si="391"/>
        <v>1985569.14</v>
      </c>
      <c r="AW43" s="158">
        <f t="shared" si="391"/>
        <v>1904259.48</v>
      </c>
      <c r="AX43" s="158">
        <f t="shared" si="391"/>
        <v>2216803.4599999995</v>
      </c>
      <c r="AY43" s="158">
        <f t="shared" si="391"/>
        <v>3303020.0400000005</v>
      </c>
      <c r="AZ43" s="158">
        <f t="shared" si="391"/>
        <v>1972054.5699999998</v>
      </c>
      <c r="BA43" s="158">
        <f t="shared" si="391"/>
        <v>1965405.12</v>
      </c>
      <c r="BB43" s="158">
        <f t="shared" si="391"/>
        <v>1918402.23</v>
      </c>
      <c r="BC43" s="158">
        <f t="shared" si="391"/>
        <v>2137249.75</v>
      </c>
      <c r="BD43" s="158">
        <f t="shared" si="391"/>
        <v>2784919.310000001</v>
      </c>
      <c r="BE43" s="158">
        <f t="shared" si="391"/>
        <v>2340180.4799999995</v>
      </c>
      <c r="BF43" s="158">
        <f t="shared" ref="BF43:BW43" si="392">SUM(BF39:BF42)</f>
        <v>2175219.4300000002</v>
      </c>
      <c r="BG43" s="158">
        <f t="shared" si="392"/>
        <v>1937937.7600000002</v>
      </c>
      <c r="BH43" s="158">
        <f t="shared" si="392"/>
        <v>2027926.314</v>
      </c>
      <c r="BI43" s="158">
        <f t="shared" si="392"/>
        <v>2013232.3300000012</v>
      </c>
      <c r="BJ43" s="158">
        <f t="shared" si="392"/>
        <v>2229784.6599999997</v>
      </c>
      <c r="BK43" s="158">
        <f t="shared" si="392"/>
        <v>2414394.8900000006</v>
      </c>
      <c r="BL43" s="158">
        <f t="shared" si="392"/>
        <v>2161784.4300000002</v>
      </c>
      <c r="BM43" s="158">
        <f t="shared" si="392"/>
        <v>2138738.4899999998</v>
      </c>
      <c r="BN43" s="158">
        <f t="shared" si="392"/>
        <v>2236652.9900000007</v>
      </c>
      <c r="BO43" s="158">
        <f t="shared" si="392"/>
        <v>5234280.3099999987</v>
      </c>
      <c r="BP43" s="158">
        <f t="shared" si="392"/>
        <v>2837125.43</v>
      </c>
      <c r="BQ43" s="158">
        <f t="shared" si="392"/>
        <v>2107144.120000001</v>
      </c>
      <c r="BR43" s="158">
        <f t="shared" si="392"/>
        <v>1908014.8400000003</v>
      </c>
      <c r="BS43" s="158">
        <f t="shared" si="392"/>
        <v>372412.18999999977</v>
      </c>
      <c r="BT43" s="158">
        <f t="shared" si="392"/>
        <v>304296.66000000009</v>
      </c>
      <c r="BU43" s="158">
        <f t="shared" si="392"/>
        <v>301132.02999999991</v>
      </c>
      <c r="BV43" s="158">
        <f t="shared" si="392"/>
        <v>776259.24266666675</v>
      </c>
      <c r="BW43" s="158">
        <f t="shared" si="392"/>
        <v>995135.8600000001</v>
      </c>
      <c r="BX43" s="158">
        <f>SUM(BX39:BX42)</f>
        <v>1147916.9500000009</v>
      </c>
      <c r="BY43" s="158">
        <f>SUM(BY39:BY42)</f>
        <v>1402342.69</v>
      </c>
      <c r="BZ43" s="158">
        <f t="shared" ref="BZ43:DK43" si="393">SUM(BZ39:BZ42)</f>
        <v>1519687.0200000007</v>
      </c>
      <c r="CA43" s="158">
        <f t="shared" si="393"/>
        <v>1995011.4800000004</v>
      </c>
      <c r="CB43" s="158">
        <f t="shared" si="393"/>
        <v>2214528.4599999995</v>
      </c>
      <c r="CC43" s="158">
        <f t="shared" si="393"/>
        <v>2194327.8000000003</v>
      </c>
      <c r="CD43" s="158">
        <f t="shared" si="393"/>
        <v>1479457.76</v>
      </c>
      <c r="CE43" s="158">
        <f t="shared" si="393"/>
        <v>903280.6399999999</v>
      </c>
      <c r="CF43" s="158">
        <f t="shared" si="393"/>
        <v>1190902.6100000008</v>
      </c>
      <c r="CG43" s="158">
        <f t="shared" si="393"/>
        <v>1685216.43</v>
      </c>
      <c r="CH43" s="158">
        <f t="shared" si="393"/>
        <v>1634821.6199999989</v>
      </c>
      <c r="CI43" s="158">
        <f t="shared" si="393"/>
        <v>1869173.0199999996</v>
      </c>
      <c r="CJ43" s="158">
        <f t="shared" si="393"/>
        <v>2008035.6399999997</v>
      </c>
      <c r="CK43" s="158">
        <f t="shared" si="393"/>
        <v>2187801.0399999996</v>
      </c>
      <c r="CL43" s="158">
        <f t="shared" si="393"/>
        <v>2565373.5499999993</v>
      </c>
      <c r="CM43" s="158">
        <f t="shared" si="393"/>
        <v>2581923.0499999998</v>
      </c>
      <c r="CN43" s="158">
        <f t="shared" si="393"/>
        <v>2974286.3800000018</v>
      </c>
      <c r="CO43" s="158">
        <f t="shared" si="393"/>
        <v>2053594.5999999999</v>
      </c>
      <c r="CP43" s="158">
        <f t="shared" si="393"/>
        <v>2424750.6300000004</v>
      </c>
      <c r="CQ43" s="158">
        <f t="shared" si="393"/>
        <v>2403281.1100000003</v>
      </c>
      <c r="CR43" s="158">
        <f t="shared" si="393"/>
        <v>2409653.8099999996</v>
      </c>
      <c r="CS43" s="158">
        <f t="shared" si="393"/>
        <v>2615805.6500000004</v>
      </c>
      <c r="CT43" s="158">
        <f t="shared" si="393"/>
        <v>2513983.290000001</v>
      </c>
      <c r="CU43" s="158">
        <f t="shared" si="393"/>
        <v>2484374.81</v>
      </c>
      <c r="CV43" s="158">
        <f t="shared" si="393"/>
        <v>2405320.0099999979</v>
      </c>
      <c r="CW43" s="158">
        <f t="shared" si="393"/>
        <v>2677374.5399999977</v>
      </c>
      <c r="CX43" s="158">
        <f t="shared" si="393"/>
        <v>2926205.7000000007</v>
      </c>
      <c r="CY43" s="158">
        <f t="shared" si="393"/>
        <v>2948339.6400000006</v>
      </c>
      <c r="CZ43" s="158">
        <f t="shared" si="393"/>
        <v>3211305.05</v>
      </c>
      <c r="DA43" s="158">
        <f t="shared" si="393"/>
        <v>2722685.8999999994</v>
      </c>
      <c r="DB43" s="158">
        <f t="shared" si="393"/>
        <v>2636573.7400000002</v>
      </c>
      <c r="DC43" s="158">
        <f t="shared" si="393"/>
        <v>2404795.4</v>
      </c>
      <c r="DD43" s="158">
        <f t="shared" si="393"/>
        <v>2526753.9100000006</v>
      </c>
      <c r="DE43" s="158">
        <f t="shared" si="393"/>
        <v>2387215.5399999996</v>
      </c>
      <c r="DF43" s="158">
        <f t="shared" si="393"/>
        <v>2535605.0100000002</v>
      </c>
      <c r="DG43" s="158">
        <f t="shared" si="393"/>
        <v>2523218.31</v>
      </c>
      <c r="DH43" s="158">
        <f t="shared" si="393"/>
        <v>2495868.6099999989</v>
      </c>
      <c r="DI43" s="158">
        <f t="shared" si="393"/>
        <v>2465923.8599999989</v>
      </c>
      <c r="DJ43" s="158">
        <f t="shared" si="393"/>
        <v>2705161.4400000004</v>
      </c>
      <c r="DK43" s="158">
        <f t="shared" si="393"/>
        <v>2724398.600000002</v>
      </c>
      <c r="DL43" s="158">
        <f t="shared" ref="DL43" si="394">SUM(DL39:DL42)</f>
        <v>3514351.17</v>
      </c>
      <c r="DM43" s="158">
        <f t="shared" ref="DM43:DN43" si="395">SUM(DM39:DM42)</f>
        <v>2657746.3599999989</v>
      </c>
      <c r="DN43" s="158">
        <f t="shared" si="395"/>
        <v>2508262.5199999991</v>
      </c>
      <c r="DO43" s="158">
        <f t="shared" ref="DO43:DP43" si="396">SUM(DO39:DO42)</f>
        <v>2698317.2499999981</v>
      </c>
      <c r="DP43" s="158">
        <f t="shared" si="396"/>
        <v>2499260.5300000021</v>
      </c>
      <c r="DQ43" s="158">
        <f t="shared" ref="DQ43:DR43" si="397">SUM(DQ39:DQ42)</f>
        <v>2624643.6799999992</v>
      </c>
      <c r="DR43" s="158">
        <f t="shared" si="397"/>
        <v>2502708.0999999992</v>
      </c>
      <c r="DS43" s="158">
        <f t="shared" ref="DS43:DT43" si="398">SUM(DS39:DS42)</f>
        <v>2815006.2099999986</v>
      </c>
      <c r="DT43" s="158">
        <f t="shared" si="398"/>
        <v>2513845.4099999997</v>
      </c>
      <c r="DU43" s="158">
        <f t="shared" ref="DU43:DV43" si="399">SUM(DU39:DU42)</f>
        <v>2708616.0999999996</v>
      </c>
      <c r="DV43" s="158">
        <f t="shared" si="399"/>
        <v>2620109.8800000004</v>
      </c>
      <c r="DW43" s="158">
        <f t="shared" ref="DW43:DX43" si="400">SUM(DW39:DW42)</f>
        <v>2923966.4</v>
      </c>
      <c r="DX43" s="158">
        <f t="shared" si="400"/>
        <v>3741062.6800000016</v>
      </c>
      <c r="DY43" s="158">
        <f t="shared" ref="DY43:DZ43" si="401">SUM(DY39:DY42)</f>
        <v>2817005.42</v>
      </c>
      <c r="DZ43" s="158">
        <f t="shared" si="401"/>
        <v>2710060.3600000003</v>
      </c>
      <c r="EA43" s="158">
        <f t="shared" ref="EA43:EB43" si="402">SUM(EA39:EA42)</f>
        <v>2469343.7699999996</v>
      </c>
      <c r="EB43" s="158">
        <f t="shared" si="402"/>
        <v>2772677.6700000009</v>
      </c>
      <c r="EC43" s="158">
        <f t="shared" ref="EC43:ED43" si="403">SUM(EC39:EC42)</f>
        <v>2873095.0500000003</v>
      </c>
      <c r="ED43" s="158">
        <f t="shared" si="403"/>
        <v>2798793.04</v>
      </c>
      <c r="EE43" s="158">
        <f t="shared" ref="EE43:EF43" si="404">SUM(EE39:EE42)</f>
        <v>2718560.25</v>
      </c>
      <c r="EF43" s="158">
        <f t="shared" si="404"/>
        <v>2615980.88</v>
      </c>
      <c r="EG43" s="158">
        <f t="shared" ref="EG43:EH43" si="405">SUM(EG39:EG42)</f>
        <v>4015903.0599999996</v>
      </c>
      <c r="EH43" s="158">
        <f t="shared" si="405"/>
        <v>3884238.3100000005</v>
      </c>
      <c r="EI43" s="158">
        <f t="shared" ref="EI43:EJ43" si="406">SUM(EI39:EI42)</f>
        <v>3946238.1300000008</v>
      </c>
      <c r="EJ43" s="158">
        <f t="shared" si="406"/>
        <v>3965941.0599999996</v>
      </c>
      <c r="EK43" s="158">
        <f t="shared" ref="EK43:EL43" si="407">SUM(EK39:EK42)</f>
        <v>3188087.3600000003</v>
      </c>
      <c r="EL43" s="158">
        <f t="shared" si="407"/>
        <v>3125390.9599999995</v>
      </c>
      <c r="EM43" s="158">
        <f t="shared" ref="EM43:EN43" si="408">SUM(EM39:EM42)</f>
        <v>2898042.290000001</v>
      </c>
      <c r="EN43" s="158">
        <f t="shared" si="408"/>
        <v>2685017.5700000012</v>
      </c>
      <c r="EO43" s="158">
        <f t="shared" ref="EO43:EP43" si="409">SUM(EO39:EO42)</f>
        <v>3133362.100000001</v>
      </c>
      <c r="EP43" s="158">
        <f t="shared" si="409"/>
        <v>2688664.189999999</v>
      </c>
      <c r="ER43" s="158">
        <f t="shared" si="386"/>
        <v>21684505.530000001</v>
      </c>
      <c r="ET43" s="158">
        <f t="shared" ca="1" si="387"/>
        <v>20182037.990000002</v>
      </c>
      <c r="EU43" s="158"/>
      <c r="EY43" s="158">
        <f t="shared" si="388"/>
        <v>8570564.6899999995</v>
      </c>
      <c r="EZ43" s="158">
        <f t="shared" si="388"/>
        <v>7318764.8499999996</v>
      </c>
      <c r="FA43" s="158">
        <f t="shared" si="388"/>
        <v>7554691.9299999997</v>
      </c>
      <c r="FB43" s="158">
        <f t="shared" si="388"/>
        <v>7895483.9000000004</v>
      </c>
      <c r="FC43" s="158">
        <f t="shared" si="388"/>
        <v>8680360.0499999989</v>
      </c>
      <c r="FD43" s="158">
        <f t="shared" si="388"/>
        <v>7822221.459999999</v>
      </c>
      <c r="FE43" s="158">
        <f t="shared" si="388"/>
        <v>7831559.7199999969</v>
      </c>
      <c r="FF43" s="158">
        <f t="shared" si="388"/>
        <v>8252692.3800000008</v>
      </c>
      <c r="FG43" s="158">
        <f t="shared" si="388"/>
        <v>9268128.4600000009</v>
      </c>
      <c r="FH43" s="158">
        <f t="shared" si="388"/>
        <v>8115116.4900000002</v>
      </c>
      <c r="FI43" s="158">
        <f t="shared" si="388"/>
        <v>8133334.1699999999</v>
      </c>
      <c r="FJ43" s="158">
        <f t="shared" si="388"/>
        <v>11846379.5</v>
      </c>
      <c r="FK43" s="158">
        <f t="shared" si="388"/>
        <v>10279419.379999999</v>
      </c>
      <c r="FL43" s="158">
        <f t="shared" si="388"/>
        <v>8716421.9600000028</v>
      </c>
      <c r="FN43" s="158">
        <f t="shared" si="389"/>
        <v>29695051.394000001</v>
      </c>
      <c r="FO43" s="158">
        <f t="shared" si="389"/>
        <v>15666478.512666669</v>
      </c>
      <c r="FP43" s="158">
        <f t="shared" si="389"/>
        <v>22514841.619999997</v>
      </c>
      <c r="FQ43" s="158">
        <f t="shared" si="389"/>
        <v>30836970.169999998</v>
      </c>
      <c r="FR43" s="158">
        <f t="shared" si="389"/>
        <v>31339505.370000001</v>
      </c>
      <c r="FS43" s="158">
        <f t="shared" si="389"/>
        <v>32586833.609999988</v>
      </c>
      <c r="FT43" s="158">
        <f t="shared" si="389"/>
        <v>37362958.620000005</v>
      </c>
      <c r="FU43" s="158">
        <f t="shared" si="389"/>
        <v>21684505.530000001</v>
      </c>
    </row>
    <row r="44" spans="2:177" s="159" customFormat="1" ht="17.45" customHeight="1">
      <c r="B44" s="151" t="s">
        <v>94</v>
      </c>
      <c r="C44" s="152"/>
      <c r="D44" s="152"/>
      <c r="E44" s="152"/>
      <c r="F44" s="153"/>
      <c r="G44" s="153"/>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v>-145543.04000000001</v>
      </c>
      <c r="AS44" s="154">
        <v>-122149.65000000001</v>
      </c>
      <c r="AT44" s="154">
        <v>-191061.79</v>
      </c>
      <c r="AU44" s="154">
        <v>-187350.24</v>
      </c>
      <c r="AV44" s="154">
        <v>-191149.12</v>
      </c>
      <c r="AW44" s="154">
        <v>-192771.08000000002</v>
      </c>
      <c r="AX44" s="154">
        <v>-80637.649999999994</v>
      </c>
      <c r="AY44" s="154">
        <v>-169690.49000000002</v>
      </c>
      <c r="AZ44" s="154">
        <v>-163502.28</v>
      </c>
      <c r="BA44" s="154">
        <v>-163752.65</v>
      </c>
      <c r="BB44" s="154">
        <v>-23018.080000000002</v>
      </c>
      <c r="BC44" s="154">
        <v>-265966.62</v>
      </c>
      <c r="BD44" s="154">
        <v>-148588.72</v>
      </c>
      <c r="BE44" s="154">
        <v>-193967.52000000002</v>
      </c>
      <c r="BF44" s="154">
        <v>-196202.45</v>
      </c>
      <c r="BG44" s="154">
        <v>-186430.19999999998</v>
      </c>
      <c r="BH44" s="154">
        <v>-164435.47</v>
      </c>
      <c r="BI44" s="154">
        <v>-151475.54999999999</v>
      </c>
      <c r="BJ44" s="154">
        <v>-151504.42000000001</v>
      </c>
      <c r="BK44" s="154">
        <v>-146113.41</v>
      </c>
      <c r="BL44" s="154">
        <v>-139521.12</v>
      </c>
      <c r="BM44" s="154">
        <v>0</v>
      </c>
      <c r="BN44" s="154">
        <v>-136576.12</v>
      </c>
      <c r="BO44" s="154">
        <v>-297430.24</v>
      </c>
      <c r="BP44" s="154">
        <v>-122744.16</v>
      </c>
      <c r="BQ44" s="154">
        <v>-154921.76</v>
      </c>
      <c r="BR44" s="154">
        <v>-191925.94</v>
      </c>
      <c r="BS44" s="154">
        <v>-170000</v>
      </c>
      <c r="BT44" s="154">
        <v>-126539.91</v>
      </c>
      <c r="BU44" s="154">
        <v>-126963.96</v>
      </c>
      <c r="BV44" s="154">
        <v>-168548.12</v>
      </c>
      <c r="BW44" s="154">
        <v>-155915.73000000001</v>
      </c>
      <c r="BX44" s="154">
        <v>-157232.19</v>
      </c>
      <c r="BY44" s="154">
        <v>-204116.13</v>
      </c>
      <c r="BZ44" s="154">
        <v>-189691.37</v>
      </c>
      <c r="CA44" s="154">
        <v>-164525.12</v>
      </c>
      <c r="CB44" s="154">
        <v>-490694.48</v>
      </c>
      <c r="CC44" s="154">
        <v>-195074.17</v>
      </c>
      <c r="CD44" s="154">
        <v>-173204.97</v>
      </c>
      <c r="CE44" s="154">
        <v>-185926.7</v>
      </c>
      <c r="CF44" s="154">
        <v>-225488.47</v>
      </c>
      <c r="CG44" s="154">
        <v>-208163.07</v>
      </c>
      <c r="CH44" s="154">
        <v>-251158.84</v>
      </c>
      <c r="CI44" s="154">
        <v>-222368.34</v>
      </c>
      <c r="CJ44" s="154">
        <v>-228060.5</v>
      </c>
      <c r="CK44" s="154">
        <v>-191437.11</v>
      </c>
      <c r="CL44" s="154">
        <v>-177234.68</v>
      </c>
      <c r="CM44" s="154">
        <v>-143128.97999999998</v>
      </c>
      <c r="CN44" s="154">
        <v>-133525.78999999998</v>
      </c>
      <c r="CO44" s="154">
        <v>-151899.74</v>
      </c>
      <c r="CP44" s="154">
        <v>-181850.43</v>
      </c>
      <c r="CQ44" s="154">
        <v>-186996.91</v>
      </c>
      <c r="CR44" s="154">
        <v>-172397.74000000002</v>
      </c>
      <c r="CS44" s="154">
        <v>-175152.87999999998</v>
      </c>
      <c r="CT44" s="154">
        <v>-134129.82</v>
      </c>
      <c r="CU44" s="154">
        <v>-146612.89000000001</v>
      </c>
      <c r="CV44" s="154">
        <v>-148534.81</v>
      </c>
      <c r="CW44" s="154">
        <v>-130169.87999999999</v>
      </c>
      <c r="CX44" s="154">
        <v>-122036.38</v>
      </c>
      <c r="CY44" s="154">
        <v>-104182.96</v>
      </c>
      <c r="CZ44" s="154">
        <v>-136722.14000000001</v>
      </c>
      <c r="DA44" s="154">
        <v>-173556.77</v>
      </c>
      <c r="DB44" s="154">
        <v>-199893.65</v>
      </c>
      <c r="DC44" s="154">
        <v>-227947.19</v>
      </c>
      <c r="DD44" s="154">
        <v>-221022.19</v>
      </c>
      <c r="DE44" s="154">
        <v>-258034.6</v>
      </c>
      <c r="DF44" s="154">
        <v>-260792.8</v>
      </c>
      <c r="DG44" s="154">
        <v>-266390.34999999998</v>
      </c>
      <c r="DH44" s="154">
        <v>-290209.64</v>
      </c>
      <c r="DI44" s="154">
        <v>-221363.09</v>
      </c>
      <c r="DJ44" s="154">
        <v>-266506.23999999999</v>
      </c>
      <c r="DK44" s="154">
        <v>-226671.18</v>
      </c>
      <c r="DL44" s="154">
        <v>-220998.99</v>
      </c>
      <c r="DM44" s="154">
        <v>-303567.73</v>
      </c>
      <c r="DN44" s="154">
        <v>-304114.53999999998</v>
      </c>
      <c r="DO44" s="154">
        <v>-298441.13</v>
      </c>
      <c r="DP44" s="154">
        <v>-296293.33999999997</v>
      </c>
      <c r="DQ44" s="154">
        <v>-296779.93</v>
      </c>
      <c r="DR44" s="154">
        <v>-290592.78000000003</v>
      </c>
      <c r="DS44" s="154">
        <v>-292190.40000000002</v>
      </c>
      <c r="DT44" s="154">
        <v>-308318.28000000003</v>
      </c>
      <c r="DU44" s="154">
        <v>-305057.92000000004</v>
      </c>
      <c r="DV44" s="154">
        <v>-253903.40000000002</v>
      </c>
      <c r="DW44" s="154">
        <v>-255164.47</v>
      </c>
      <c r="DX44" s="154">
        <v>-225291.92999999988</v>
      </c>
      <c r="DY44" s="154">
        <v>-290925.58</v>
      </c>
      <c r="DZ44" s="154">
        <v>-260113.65000000008</v>
      </c>
      <c r="EA44" s="154">
        <v>-266519.03000000003</v>
      </c>
      <c r="EB44" s="154">
        <v>-266327.78999999998</v>
      </c>
      <c r="EC44" s="154">
        <v>-299841.44</v>
      </c>
      <c r="ED44" s="154">
        <v>-267840.19</v>
      </c>
      <c r="EE44" s="154">
        <v>-265080.77</v>
      </c>
      <c r="EF44" s="154">
        <v>-280456.07</v>
      </c>
      <c r="EG44" s="154">
        <v>-347992.11</v>
      </c>
      <c r="EH44" s="154">
        <v>-334349.02</v>
      </c>
      <c r="EI44" s="154">
        <v>-315391.41000000003</v>
      </c>
      <c r="EJ44" s="154">
        <v>-323558.6399999999</v>
      </c>
      <c r="EK44" s="154">
        <v>-291549.38</v>
      </c>
      <c r="EL44" s="154">
        <v>-222343.68999999994</v>
      </c>
      <c r="EM44" s="154">
        <v>-324281.46000000002</v>
      </c>
      <c r="EN44" s="154">
        <v>-386634.17</v>
      </c>
      <c r="EO44" s="154">
        <v>-343243.42</v>
      </c>
      <c r="EP44" s="154">
        <v>-326547.62</v>
      </c>
      <c r="EQ44" s="153"/>
      <c r="ER44" s="154">
        <f t="shared" si="386"/>
        <v>-2218158.38</v>
      </c>
      <c r="ES44" s="154"/>
      <c r="ET44" s="154">
        <f t="shared" ca="1" si="387"/>
        <v>-1876859.6099999999</v>
      </c>
      <c r="EU44" s="154"/>
      <c r="EY44" s="154">
        <f t="shared" si="388"/>
        <v>-510172.56000000006</v>
      </c>
      <c r="EZ44" s="154">
        <f t="shared" si="388"/>
        <v>-707003.98</v>
      </c>
      <c r="FA44" s="154">
        <f t="shared" si="388"/>
        <v>-817392.78999999992</v>
      </c>
      <c r="FB44" s="154">
        <f t="shared" si="388"/>
        <v>-714540.51</v>
      </c>
      <c r="FC44" s="154">
        <f t="shared" si="388"/>
        <v>-828681.26</v>
      </c>
      <c r="FD44" s="154">
        <f t="shared" si="388"/>
        <v>-891514.39999999991</v>
      </c>
      <c r="FE44" s="154">
        <f t="shared" si="388"/>
        <v>-891101.46000000008</v>
      </c>
      <c r="FF44" s="154">
        <f t="shared" si="388"/>
        <v>-814125.79</v>
      </c>
      <c r="FG44" s="154">
        <f t="shared" si="388"/>
        <v>-776331.15999999992</v>
      </c>
      <c r="FH44" s="154">
        <f t="shared" si="388"/>
        <v>-832688.26</v>
      </c>
      <c r="FI44" s="154">
        <f t="shared" si="388"/>
        <v>-813377.03</v>
      </c>
      <c r="FJ44" s="154">
        <f t="shared" si="388"/>
        <v>-997732.54</v>
      </c>
      <c r="FK44" s="154">
        <f t="shared" si="388"/>
        <v>-837451.70999999985</v>
      </c>
      <c r="FL44" s="154">
        <f t="shared" si="388"/>
        <v>-1054159.05</v>
      </c>
      <c r="FN44" s="154">
        <f t="shared" si="389"/>
        <v>-1912245.22</v>
      </c>
      <c r="FO44" s="154">
        <f t="shared" si="389"/>
        <v>-1933124.3900000001</v>
      </c>
      <c r="FP44" s="154">
        <f t="shared" si="389"/>
        <v>-2691940.31</v>
      </c>
      <c r="FQ44" s="154">
        <f t="shared" si="389"/>
        <v>-1787490.23</v>
      </c>
      <c r="FR44" s="154">
        <f t="shared" si="389"/>
        <v>-2749109.8400000003</v>
      </c>
      <c r="FS44" s="154">
        <f t="shared" si="389"/>
        <v>-3425422.91</v>
      </c>
      <c r="FT44" s="154">
        <f t="shared" si="389"/>
        <v>-3420128.9899999998</v>
      </c>
      <c r="FU44" s="154">
        <f t="shared" si="389"/>
        <v>-2218158.38</v>
      </c>
    </row>
    <row r="45" spans="2:177" s="159" customFormat="1" ht="17.45" customHeight="1">
      <c r="B45" s="151" t="s">
        <v>95</v>
      </c>
      <c r="C45" s="152"/>
      <c r="D45" s="152"/>
      <c r="E45" s="152"/>
      <c r="F45" s="153"/>
      <c r="G45" s="153"/>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v>-379685.55850000004</v>
      </c>
      <c r="AS45" s="154">
        <v>-200821.24249999999</v>
      </c>
      <c r="AT45" s="154">
        <v>-231372.77</v>
      </c>
      <c r="AU45" s="154">
        <v>-188259.24900000001</v>
      </c>
      <c r="AV45" s="154">
        <v>-277665.01</v>
      </c>
      <c r="AW45" s="154">
        <v>-176045.97999999998</v>
      </c>
      <c r="AX45" s="154">
        <v>-214232.30850000004</v>
      </c>
      <c r="AY45" s="154">
        <v>-272061.96000000002</v>
      </c>
      <c r="AZ45" s="154">
        <v>-189974.66999999998</v>
      </c>
      <c r="BA45" s="154">
        <v>-208571.80800000002</v>
      </c>
      <c r="BB45" s="154">
        <v>-225566.73</v>
      </c>
      <c r="BC45" s="154">
        <v>-195137.18</v>
      </c>
      <c r="BD45" s="154">
        <v>-331637.05</v>
      </c>
      <c r="BE45" s="154">
        <v>-246901.57</v>
      </c>
      <c r="BF45" s="154">
        <v>-295677.70999999996</v>
      </c>
      <c r="BG45" s="154">
        <v>-51697.23</v>
      </c>
      <c r="BH45" s="154">
        <v>-250758.68</v>
      </c>
      <c r="BI45" s="154">
        <v>-291115.3</v>
      </c>
      <c r="BJ45" s="154">
        <v>-162657.72</v>
      </c>
      <c r="BK45" s="154">
        <v>-186351.16999999998</v>
      </c>
      <c r="BL45" s="154">
        <v>-204567.5</v>
      </c>
      <c r="BM45" s="154">
        <v>-108820.43999999999</v>
      </c>
      <c r="BN45" s="154">
        <v>-299104.17</v>
      </c>
      <c r="BO45" s="154">
        <v>-199728.6</v>
      </c>
      <c r="BP45" s="154">
        <v>-437678.06</v>
      </c>
      <c r="BQ45" s="154">
        <v>-174300.90000000002</v>
      </c>
      <c r="BR45" s="154">
        <v>-194626.55</v>
      </c>
      <c r="BS45" s="154">
        <v>-29159.32</v>
      </c>
      <c r="BT45" s="154">
        <v>-45951.61</v>
      </c>
      <c r="BU45" s="154">
        <v>-11637.23</v>
      </c>
      <c r="BV45" s="154">
        <v>-119114.09</v>
      </c>
      <c r="BW45" s="154">
        <v>-66752.800000000003</v>
      </c>
      <c r="BX45" s="154">
        <v>-77507.69</v>
      </c>
      <c r="BY45" s="154">
        <v>-98309.74</v>
      </c>
      <c r="BZ45" s="154">
        <v>-81326.179999999993</v>
      </c>
      <c r="CA45" s="154">
        <v>-181864.75</v>
      </c>
      <c r="CB45" s="154">
        <v>-131857.46</v>
      </c>
      <c r="CC45" s="154">
        <v>-166367.86000000002</v>
      </c>
      <c r="CD45" s="154">
        <v>-104933.215</v>
      </c>
      <c r="CE45" s="154">
        <v>-161011.68</v>
      </c>
      <c r="CF45" s="154">
        <v>-99464.610000000015</v>
      </c>
      <c r="CG45" s="154">
        <v>-214120.75000000003</v>
      </c>
      <c r="CH45" s="154">
        <v>-131436.93</v>
      </c>
      <c r="CI45" s="154">
        <v>-160712.32999999999</v>
      </c>
      <c r="CJ45" s="154">
        <v>-145533.41999999998</v>
      </c>
      <c r="CK45" s="154">
        <v>-161457.78000000003</v>
      </c>
      <c r="CL45" s="154">
        <v>-158585.78999999998</v>
      </c>
      <c r="CM45" s="154">
        <v>-229442.15000000002</v>
      </c>
      <c r="CN45" s="154">
        <v>-240264.00999999995</v>
      </c>
      <c r="CO45" s="154">
        <v>-270978.86</v>
      </c>
      <c r="CP45" s="154">
        <v>-177798.49000000005</v>
      </c>
      <c r="CQ45" s="154">
        <v>-190499.05999999997</v>
      </c>
      <c r="CR45" s="154">
        <v>-177111.27</v>
      </c>
      <c r="CS45" s="154">
        <v>-258909.57999999993</v>
      </c>
      <c r="CT45" s="154">
        <v>-278363.52999999997</v>
      </c>
      <c r="CU45" s="154">
        <v>-204460.08000000002</v>
      </c>
      <c r="CV45" s="154">
        <v>-217766.82</v>
      </c>
      <c r="CW45" s="154">
        <v>-200622.07</v>
      </c>
      <c r="CX45" s="154">
        <v>-234699.62000000011</v>
      </c>
      <c r="CY45" s="154">
        <v>-225215.47999999998</v>
      </c>
      <c r="CZ45" s="154">
        <v>-243526.71000000002</v>
      </c>
      <c r="DA45" s="154">
        <v>-193800.84</v>
      </c>
      <c r="DB45" s="154">
        <v>-225761.74999999997</v>
      </c>
      <c r="DC45" s="154">
        <v>-134509.19</v>
      </c>
      <c r="DD45" s="154">
        <v>-165605.67000000004</v>
      </c>
      <c r="DE45" s="154">
        <v>-242548.62999999998</v>
      </c>
      <c r="DF45" s="154">
        <v>-191199.59000000003</v>
      </c>
      <c r="DG45" s="154">
        <v>-217148.14</v>
      </c>
      <c r="DH45" s="154">
        <v>-266718.00000000012</v>
      </c>
      <c r="DI45" s="154">
        <v>-251404.06000000003</v>
      </c>
      <c r="DJ45" s="154">
        <v>-248389.51000000007</v>
      </c>
      <c r="DK45" s="154">
        <v>-312189.32</v>
      </c>
      <c r="DL45" s="154">
        <v>-280424.37</v>
      </c>
      <c r="DM45" s="154">
        <v>-263898.94999999995</v>
      </c>
      <c r="DN45" s="154">
        <v>-198756.03999999998</v>
      </c>
      <c r="DO45" s="154">
        <v>-329476.31999999995</v>
      </c>
      <c r="DP45" s="154">
        <v>-205799.36000000004</v>
      </c>
      <c r="DQ45" s="154">
        <v>-206956.38999999996</v>
      </c>
      <c r="DR45" s="154">
        <v>-295474.03000000003</v>
      </c>
      <c r="DS45" s="154">
        <v>-222804.86000000004</v>
      </c>
      <c r="DT45" s="154">
        <v>-298820.28000000003</v>
      </c>
      <c r="DU45" s="154">
        <v>-293175.44000000006</v>
      </c>
      <c r="DV45" s="154">
        <v>-343931.52</v>
      </c>
      <c r="DW45" s="154">
        <v>-262738.57000000007</v>
      </c>
      <c r="DX45" s="154">
        <v>-245810.54000000004</v>
      </c>
      <c r="DY45" s="154">
        <v>-271272.47999999992</v>
      </c>
      <c r="DZ45" s="154">
        <v>-282651.59475999995</v>
      </c>
      <c r="EA45" s="154">
        <v>-215969.74999999988</v>
      </c>
      <c r="EB45" s="154">
        <v>-216858.34999999998</v>
      </c>
      <c r="EC45" s="154">
        <v>-221605.34000000003</v>
      </c>
      <c r="ED45" s="154">
        <v>-259185.86999999994</v>
      </c>
      <c r="EE45" s="154">
        <v>-246101.77000000002</v>
      </c>
      <c r="EF45" s="154">
        <v>-221141.69</v>
      </c>
      <c r="EG45" s="154">
        <v>-255778.20000000007</v>
      </c>
      <c r="EH45" s="154">
        <v>-340176.50000000012</v>
      </c>
      <c r="EI45" s="154">
        <v>-401377.45000000007</v>
      </c>
      <c r="EJ45" s="154">
        <v>-306560.79000000004</v>
      </c>
      <c r="EK45" s="154">
        <v>-353664.10000000009</v>
      </c>
      <c r="EL45" s="154">
        <v>-239685.94000000006</v>
      </c>
      <c r="EM45" s="154">
        <v>-229267.16000000009</v>
      </c>
      <c r="EN45" s="154">
        <v>-269683.40000000008</v>
      </c>
      <c r="EO45" s="154">
        <v>-236895.8000000001</v>
      </c>
      <c r="EP45" s="154">
        <v>-260801.29999999993</v>
      </c>
      <c r="EQ45" s="153"/>
      <c r="ER45" s="154">
        <f t="shared" si="386"/>
        <v>-1896558.4900000002</v>
      </c>
      <c r="ES45" s="154"/>
      <c r="ET45" s="154">
        <f t="shared" ca="1" si="387"/>
        <v>-1713353.9247599998</v>
      </c>
      <c r="EU45" s="154"/>
      <c r="EY45" s="154">
        <f t="shared" si="388"/>
        <v>-663089.30000000005</v>
      </c>
      <c r="EZ45" s="154">
        <f t="shared" si="388"/>
        <v>-542663.49</v>
      </c>
      <c r="FA45" s="154">
        <f t="shared" si="388"/>
        <v>-675065.73000000021</v>
      </c>
      <c r="FB45" s="154">
        <f t="shared" si="388"/>
        <v>-811982.89000000013</v>
      </c>
      <c r="FC45" s="154">
        <f t="shared" si="388"/>
        <v>-743079.35999999987</v>
      </c>
      <c r="FD45" s="154">
        <f t="shared" si="388"/>
        <v>-742232.06999999983</v>
      </c>
      <c r="FE45" s="154">
        <f t="shared" si="388"/>
        <v>-817099.17000000016</v>
      </c>
      <c r="FF45" s="154">
        <f t="shared" si="388"/>
        <v>-899845.53000000014</v>
      </c>
      <c r="FG45" s="154">
        <f t="shared" si="388"/>
        <v>-799734.61475999991</v>
      </c>
      <c r="FH45" s="154">
        <f t="shared" si="388"/>
        <v>-654433.43999999994</v>
      </c>
      <c r="FI45" s="154">
        <f t="shared" si="388"/>
        <v>-726429.33</v>
      </c>
      <c r="FJ45" s="154">
        <f t="shared" si="388"/>
        <v>-997332.15000000026</v>
      </c>
      <c r="FK45" s="154">
        <f t="shared" si="388"/>
        <v>-899910.83000000019</v>
      </c>
      <c r="FL45" s="154">
        <f t="shared" si="388"/>
        <v>-735846.36000000034</v>
      </c>
      <c r="FN45" s="154">
        <f t="shared" si="389"/>
        <v>-2629017.14</v>
      </c>
      <c r="FO45" s="154">
        <f t="shared" si="389"/>
        <v>-1518228.9199999997</v>
      </c>
      <c r="FP45" s="154">
        <f t="shared" si="389"/>
        <v>-1864923.9750000001</v>
      </c>
      <c r="FQ45" s="154">
        <f t="shared" si="389"/>
        <v>-2676688.87</v>
      </c>
      <c r="FR45" s="154">
        <f t="shared" si="389"/>
        <v>-2692801.41</v>
      </c>
      <c r="FS45" s="154">
        <f t="shared" si="389"/>
        <v>-3202256.13</v>
      </c>
      <c r="FT45" s="154">
        <f t="shared" si="389"/>
        <v>-3177929.5347600002</v>
      </c>
      <c r="FU45" s="154">
        <f t="shared" si="389"/>
        <v>-1896558.4900000002</v>
      </c>
    </row>
    <row r="46" spans="2:177" ht="17.45" customHeight="1">
      <c r="B46" s="156" t="s">
        <v>21</v>
      </c>
      <c r="C46" s="157"/>
      <c r="D46" s="157"/>
      <c r="E46" s="157"/>
      <c r="H46" s="158">
        <f>H47-H43</f>
        <v>-371988.83999999985</v>
      </c>
      <c r="I46" s="158">
        <f t="shared" ref="I46:AQ46" si="410">I47-I43</f>
        <v>-271607.57499999995</v>
      </c>
      <c r="J46" s="158">
        <f t="shared" si="410"/>
        <v>-378132.94460000051</v>
      </c>
      <c r="K46" s="158">
        <f t="shared" si="410"/>
        <v>-333631.19599999976</v>
      </c>
      <c r="L46" s="158">
        <f t="shared" si="410"/>
        <v>-356908.54399999953</v>
      </c>
      <c r="M46" s="158">
        <f t="shared" si="410"/>
        <v>-421555.33999999985</v>
      </c>
      <c r="N46" s="158">
        <f t="shared" si="410"/>
        <v>-260943.33250000002</v>
      </c>
      <c r="O46" s="158">
        <f t="shared" si="410"/>
        <v>-447128.63970800024</v>
      </c>
      <c r="P46" s="158">
        <f t="shared" si="410"/>
        <v>-448001.62847600039</v>
      </c>
      <c r="Q46" s="158">
        <f t="shared" si="410"/>
        <v>-272163.89597599953</v>
      </c>
      <c r="R46" s="158">
        <f t="shared" si="410"/>
        <v>-640647.87997600017</v>
      </c>
      <c r="S46" s="158">
        <f t="shared" si="410"/>
        <v>-383824.96227600146</v>
      </c>
      <c r="T46" s="158">
        <f t="shared" si="410"/>
        <v>-449359.6800000004</v>
      </c>
      <c r="U46" s="158">
        <f t="shared" si="410"/>
        <v>-483886.24050000031</v>
      </c>
      <c r="V46" s="158">
        <f t="shared" si="410"/>
        <v>-536077.21710000001</v>
      </c>
      <c r="W46" s="158">
        <f t="shared" si="410"/>
        <v>-495469.56682800106</v>
      </c>
      <c r="X46" s="158">
        <f t="shared" si="410"/>
        <v>-615949.15782800107</v>
      </c>
      <c r="Y46" s="158">
        <f t="shared" si="410"/>
        <v>-481918.01999999955</v>
      </c>
      <c r="Z46" s="158">
        <f t="shared" si="410"/>
        <v>-528007.8600000001</v>
      </c>
      <c r="AA46" s="158">
        <f t="shared" si="410"/>
        <v>-168220.83000000101</v>
      </c>
      <c r="AB46" s="158">
        <f t="shared" si="410"/>
        <v>-408189.92999999877</v>
      </c>
      <c r="AC46" s="158">
        <f t="shared" si="410"/>
        <v>-520355.59000000125</v>
      </c>
      <c r="AD46" s="158">
        <f t="shared" si="410"/>
        <v>-536248.57000000007</v>
      </c>
      <c r="AE46" s="158">
        <f t="shared" si="410"/>
        <v>-494207.71999999834</v>
      </c>
      <c r="AF46" s="158">
        <f t="shared" si="410"/>
        <v>-613311.66999999993</v>
      </c>
      <c r="AG46" s="158">
        <f t="shared" si="410"/>
        <v>-268658.2799999998</v>
      </c>
      <c r="AH46" s="158">
        <f t="shared" si="410"/>
        <v>-99656.889999999665</v>
      </c>
      <c r="AI46" s="158">
        <f t="shared" si="410"/>
        <v>-196903.38000000035</v>
      </c>
      <c r="AJ46" s="158">
        <f t="shared" si="410"/>
        <v>-98531.729999999981</v>
      </c>
      <c r="AK46" s="158">
        <f t="shared" si="410"/>
        <v>-198602.64000000013</v>
      </c>
      <c r="AL46" s="158">
        <f t="shared" si="410"/>
        <v>-231996.92999999993</v>
      </c>
      <c r="AM46" s="158">
        <f t="shared" si="410"/>
        <v>-124236.65000000037</v>
      </c>
      <c r="AN46" s="158">
        <f t="shared" si="410"/>
        <v>-291794.80000000005</v>
      </c>
      <c r="AO46" s="158">
        <f t="shared" si="410"/>
        <v>-273976.81000000006</v>
      </c>
      <c r="AP46" s="158">
        <f t="shared" si="410"/>
        <v>-190072.44999999972</v>
      </c>
      <c r="AQ46" s="158">
        <f t="shared" si="410"/>
        <v>-54379.459999999963</v>
      </c>
      <c r="AR46" s="158">
        <f t="shared" ref="AR46:BE46" si="411">SUM(AR44:AR45)</f>
        <v>-525228.59850000008</v>
      </c>
      <c r="AS46" s="158">
        <f t="shared" si="411"/>
        <v>-322970.89250000002</v>
      </c>
      <c r="AT46" s="158">
        <f t="shared" si="411"/>
        <v>-422434.56</v>
      </c>
      <c r="AU46" s="158">
        <f t="shared" si="411"/>
        <v>-375609.489</v>
      </c>
      <c r="AV46" s="158">
        <f t="shared" si="411"/>
        <v>-468814.13</v>
      </c>
      <c r="AW46" s="158">
        <f t="shared" si="411"/>
        <v>-368817.06</v>
      </c>
      <c r="AX46" s="158">
        <f t="shared" si="411"/>
        <v>-294869.95850000007</v>
      </c>
      <c r="AY46" s="158">
        <f t="shared" si="411"/>
        <v>-441752.45000000007</v>
      </c>
      <c r="AZ46" s="158">
        <f t="shared" si="411"/>
        <v>-353476.94999999995</v>
      </c>
      <c r="BA46" s="158">
        <f t="shared" si="411"/>
        <v>-372324.45799999998</v>
      </c>
      <c r="BB46" s="158">
        <f t="shared" si="411"/>
        <v>-248584.81</v>
      </c>
      <c r="BC46" s="158">
        <f t="shared" si="411"/>
        <v>-461103.8</v>
      </c>
      <c r="BD46" s="158">
        <f t="shared" si="411"/>
        <v>-480225.77</v>
      </c>
      <c r="BE46" s="158">
        <f t="shared" si="411"/>
        <v>-440869.09</v>
      </c>
      <c r="BF46" s="158">
        <f>SUM(BF44:BF45)</f>
        <v>-491880.16</v>
      </c>
      <c r="BG46" s="158">
        <f>SUM(BG44:BG45)</f>
        <v>-238127.43</v>
      </c>
      <c r="BH46" s="158">
        <f>SUM(BH44:BH45)</f>
        <v>-415194.15</v>
      </c>
      <c r="BI46" s="160">
        <f t="shared" ref="BI46:BU46" si="412">SUM(BI44:BI45)</f>
        <v>-442590.85</v>
      </c>
      <c r="BJ46" s="160">
        <f t="shared" si="412"/>
        <v>-314162.14</v>
      </c>
      <c r="BK46" s="160">
        <f t="shared" si="412"/>
        <v>-332464.57999999996</v>
      </c>
      <c r="BL46" s="160">
        <f t="shared" si="412"/>
        <v>-344088.62</v>
      </c>
      <c r="BM46" s="160">
        <f t="shared" si="412"/>
        <v>-108820.43999999999</v>
      </c>
      <c r="BN46" s="160">
        <f t="shared" si="412"/>
        <v>-435680.29</v>
      </c>
      <c r="BO46" s="160">
        <f t="shared" si="412"/>
        <v>-497158.83999999997</v>
      </c>
      <c r="BP46" s="160">
        <f t="shared" si="412"/>
        <v>-560422.22</v>
      </c>
      <c r="BQ46" s="160">
        <f t="shared" si="412"/>
        <v>-329222.66000000003</v>
      </c>
      <c r="BR46" s="160">
        <f t="shared" si="412"/>
        <v>-386552.49</v>
      </c>
      <c r="BS46" s="160">
        <f t="shared" si="412"/>
        <v>-199159.32</v>
      </c>
      <c r="BT46" s="160">
        <f t="shared" si="412"/>
        <v>-172491.52000000002</v>
      </c>
      <c r="BU46" s="160">
        <f t="shared" si="412"/>
        <v>-138601.19</v>
      </c>
      <c r="BV46" s="160">
        <f>SUM(BV44:BV45)</f>
        <v>-287662.20999999996</v>
      </c>
      <c r="BW46" s="160">
        <f>SUM(BW44:BW45)</f>
        <v>-222668.53000000003</v>
      </c>
      <c r="BX46" s="160">
        <f>SUM(BX44:BX45)</f>
        <v>-234739.88</v>
      </c>
      <c r="BY46" s="160">
        <f>SUM(BY44:BY45)</f>
        <v>-302425.87</v>
      </c>
      <c r="BZ46" s="160">
        <f t="shared" ref="BZ46:DK46" si="413">SUM(BZ44:BZ45)</f>
        <v>-271017.55</v>
      </c>
      <c r="CA46" s="160">
        <f t="shared" si="413"/>
        <v>-346389.87</v>
      </c>
      <c r="CB46" s="160">
        <f t="shared" si="413"/>
        <v>-622551.93999999994</v>
      </c>
      <c r="CC46" s="160">
        <f t="shared" si="413"/>
        <v>-361442.03</v>
      </c>
      <c r="CD46" s="160">
        <f t="shared" si="413"/>
        <v>-278138.185</v>
      </c>
      <c r="CE46" s="160">
        <f t="shared" si="413"/>
        <v>-346938.38</v>
      </c>
      <c r="CF46" s="160">
        <f t="shared" si="413"/>
        <v>-324953.08</v>
      </c>
      <c r="CG46" s="160">
        <f t="shared" si="413"/>
        <v>-422283.82000000007</v>
      </c>
      <c r="CH46" s="160">
        <f t="shared" si="413"/>
        <v>-382595.77</v>
      </c>
      <c r="CI46" s="160">
        <f t="shared" si="413"/>
        <v>-383080.67</v>
      </c>
      <c r="CJ46" s="160">
        <f t="shared" si="413"/>
        <v>-373593.92</v>
      </c>
      <c r="CK46" s="160">
        <f t="shared" si="413"/>
        <v>-352894.89</v>
      </c>
      <c r="CL46" s="160">
        <f t="shared" si="413"/>
        <v>-335820.47</v>
      </c>
      <c r="CM46" s="160">
        <f t="shared" si="413"/>
        <v>-372571.13</v>
      </c>
      <c r="CN46" s="160">
        <f t="shared" si="413"/>
        <v>-373789.79999999993</v>
      </c>
      <c r="CO46" s="160">
        <f t="shared" si="413"/>
        <v>-422878.6</v>
      </c>
      <c r="CP46" s="160">
        <f t="shared" si="413"/>
        <v>-359648.92000000004</v>
      </c>
      <c r="CQ46" s="160">
        <f t="shared" si="413"/>
        <v>-377495.97</v>
      </c>
      <c r="CR46" s="160">
        <f t="shared" si="413"/>
        <v>-349509.01</v>
      </c>
      <c r="CS46" s="160">
        <f t="shared" si="413"/>
        <v>-434062.4599999999</v>
      </c>
      <c r="CT46" s="160">
        <f t="shared" si="413"/>
        <v>-412493.35</v>
      </c>
      <c r="CU46" s="160">
        <f t="shared" si="413"/>
        <v>-351072.97000000003</v>
      </c>
      <c r="CV46" s="160">
        <f t="shared" si="413"/>
        <v>-366301.63</v>
      </c>
      <c r="CW46" s="160">
        <f t="shared" si="413"/>
        <v>-330791.95</v>
      </c>
      <c r="CX46" s="160">
        <f t="shared" si="413"/>
        <v>-356736.00000000012</v>
      </c>
      <c r="CY46" s="160">
        <f t="shared" si="413"/>
        <v>-329398.44</v>
      </c>
      <c r="CZ46" s="160">
        <f t="shared" si="413"/>
        <v>-380248.85000000003</v>
      </c>
      <c r="DA46" s="160">
        <f t="shared" si="413"/>
        <v>-367357.61</v>
      </c>
      <c r="DB46" s="160">
        <f t="shared" si="413"/>
        <v>-425655.39999999997</v>
      </c>
      <c r="DC46" s="160">
        <f t="shared" si="413"/>
        <v>-362456.38</v>
      </c>
      <c r="DD46" s="160">
        <f t="shared" si="413"/>
        <v>-386627.86000000004</v>
      </c>
      <c r="DE46" s="160">
        <f t="shared" si="413"/>
        <v>-500583.23</v>
      </c>
      <c r="DF46" s="160">
        <f t="shared" si="413"/>
        <v>-451992.39</v>
      </c>
      <c r="DG46" s="160">
        <f t="shared" si="413"/>
        <v>-483538.49</v>
      </c>
      <c r="DH46" s="160">
        <f t="shared" si="413"/>
        <v>-556927.64000000013</v>
      </c>
      <c r="DI46" s="160">
        <f t="shared" si="413"/>
        <v>-472767.15</v>
      </c>
      <c r="DJ46" s="160">
        <f t="shared" si="413"/>
        <v>-514895.75000000006</v>
      </c>
      <c r="DK46" s="160">
        <f t="shared" si="413"/>
        <v>-538860.5</v>
      </c>
      <c r="DL46" s="160">
        <f t="shared" ref="DL46" si="414">SUM(DL44:DL45)</f>
        <v>-501423.35999999999</v>
      </c>
      <c r="DM46" s="160">
        <f t="shared" ref="DM46:DN46" si="415">SUM(DM44:DM45)</f>
        <v>-567466.67999999993</v>
      </c>
      <c r="DN46" s="160">
        <f t="shared" si="415"/>
        <v>-502870.57999999996</v>
      </c>
      <c r="DO46" s="160">
        <f t="shared" ref="DO46:DP46" si="416">SUM(DO44:DO45)</f>
        <v>-627917.44999999995</v>
      </c>
      <c r="DP46" s="160">
        <f t="shared" si="416"/>
        <v>-502092.7</v>
      </c>
      <c r="DQ46" s="160">
        <f t="shared" ref="DQ46:DR46" si="417">SUM(DQ44:DQ45)</f>
        <v>-503736.31999999995</v>
      </c>
      <c r="DR46" s="160">
        <f t="shared" si="417"/>
        <v>-586066.81000000006</v>
      </c>
      <c r="DS46" s="160">
        <f t="shared" ref="DS46:DT46" si="418">SUM(DS44:DS45)</f>
        <v>-514995.26000000007</v>
      </c>
      <c r="DT46" s="160">
        <f t="shared" si="418"/>
        <v>-607138.56000000006</v>
      </c>
      <c r="DU46" s="160">
        <f t="shared" ref="DU46:DV46" si="419">SUM(DU44:DU45)</f>
        <v>-598233.3600000001</v>
      </c>
      <c r="DV46" s="160">
        <f t="shared" si="419"/>
        <v>-597834.92000000004</v>
      </c>
      <c r="DW46" s="160">
        <f t="shared" ref="DW46:DX46" si="420">SUM(DW44:DW45)</f>
        <v>-517903.04000000004</v>
      </c>
      <c r="DX46" s="160">
        <f t="shared" si="420"/>
        <v>-471102.46999999991</v>
      </c>
      <c r="DY46" s="160">
        <f t="shared" ref="DY46:DZ46" si="421">SUM(DY44:DY45)</f>
        <v>-562198.05999999994</v>
      </c>
      <c r="DZ46" s="160">
        <f t="shared" si="421"/>
        <v>-542765.24476000003</v>
      </c>
      <c r="EA46" s="160">
        <f t="shared" ref="EA46:EB46" si="422">SUM(EA44:EA45)</f>
        <v>-482488.77999999991</v>
      </c>
      <c r="EB46" s="160">
        <f t="shared" si="422"/>
        <v>-483186.13999999996</v>
      </c>
      <c r="EC46" s="160">
        <f t="shared" ref="EC46:ED46" si="423">SUM(EC44:EC45)</f>
        <v>-521446.78</v>
      </c>
      <c r="ED46" s="160">
        <f t="shared" si="423"/>
        <v>-527026.05999999994</v>
      </c>
      <c r="EE46" s="160">
        <f t="shared" ref="EE46:EF46" si="424">SUM(EE44:EE45)</f>
        <v>-511182.54000000004</v>
      </c>
      <c r="EF46" s="160">
        <f t="shared" si="424"/>
        <v>-501597.76</v>
      </c>
      <c r="EG46" s="160">
        <f t="shared" ref="EG46:EH46" si="425">SUM(EG44:EG45)</f>
        <v>-603770.31000000006</v>
      </c>
      <c r="EH46" s="160">
        <f t="shared" si="425"/>
        <v>-674525.52000000014</v>
      </c>
      <c r="EI46" s="160">
        <f t="shared" ref="EI46:EJ46" si="426">SUM(EI44:EI45)</f>
        <v>-716768.8600000001</v>
      </c>
      <c r="EJ46" s="160">
        <f t="shared" si="426"/>
        <v>-630119.42999999993</v>
      </c>
      <c r="EK46" s="160">
        <f t="shared" ref="EK46:EL46" si="427">SUM(EK44:EK45)</f>
        <v>-645213.4800000001</v>
      </c>
      <c r="EL46" s="160">
        <f t="shared" si="427"/>
        <v>-462029.63</v>
      </c>
      <c r="EM46" s="160">
        <f t="shared" ref="EM46:EN46" si="428">SUM(EM44:EM45)</f>
        <v>-553548.62000000011</v>
      </c>
      <c r="EN46" s="160">
        <f t="shared" si="428"/>
        <v>-656317.57000000007</v>
      </c>
      <c r="EO46" s="160">
        <f t="shared" ref="EO46:EP46" si="429">SUM(EO44:EO45)</f>
        <v>-580139.22000000009</v>
      </c>
      <c r="EP46" s="160">
        <f t="shared" si="429"/>
        <v>-587348.91999999993</v>
      </c>
      <c r="ER46" s="160">
        <f t="shared" si="386"/>
        <v>-4114716.8700000006</v>
      </c>
      <c r="ET46" s="160">
        <f t="shared" ca="1" si="387"/>
        <v>-3590213.5347599997</v>
      </c>
      <c r="EU46" s="160"/>
      <c r="EY46" s="160">
        <f t="shared" si="388"/>
        <v>-1173261.8599999999</v>
      </c>
      <c r="EZ46" s="160">
        <f t="shared" si="388"/>
        <v>-1249667.47</v>
      </c>
      <c r="FA46" s="160">
        <f t="shared" si="388"/>
        <v>-1492458.52</v>
      </c>
      <c r="FB46" s="160">
        <f t="shared" si="388"/>
        <v>-1526523.4000000001</v>
      </c>
      <c r="FC46" s="160">
        <f t="shared" si="388"/>
        <v>-1571760.62</v>
      </c>
      <c r="FD46" s="160">
        <f t="shared" si="388"/>
        <v>-1633746.4699999997</v>
      </c>
      <c r="FE46" s="160">
        <f t="shared" si="388"/>
        <v>-1708200.6300000001</v>
      </c>
      <c r="FF46" s="160">
        <f t="shared" si="388"/>
        <v>-1713971.3200000003</v>
      </c>
      <c r="FG46" s="160">
        <f t="shared" si="388"/>
        <v>-1576065.7747599999</v>
      </c>
      <c r="FH46" s="160">
        <f t="shared" si="388"/>
        <v>-1487121.7</v>
      </c>
      <c r="FI46" s="160">
        <f t="shared" si="388"/>
        <v>-1539806.3599999999</v>
      </c>
      <c r="FJ46" s="160">
        <f t="shared" si="388"/>
        <v>-1995064.6900000002</v>
      </c>
      <c r="FK46" s="160">
        <f t="shared" si="388"/>
        <v>-1737362.54</v>
      </c>
      <c r="FL46" s="160">
        <f t="shared" si="388"/>
        <v>-1790005.4100000001</v>
      </c>
      <c r="FN46" s="160">
        <f t="shared" si="389"/>
        <v>-4541262.3600000003</v>
      </c>
      <c r="FO46" s="160">
        <f t="shared" si="389"/>
        <v>-3451353.31</v>
      </c>
      <c r="FP46" s="160">
        <f t="shared" si="389"/>
        <v>-4556864.2850000001</v>
      </c>
      <c r="FQ46" s="160">
        <f t="shared" si="389"/>
        <v>-4464179.1000000006</v>
      </c>
      <c r="FR46" s="160">
        <f t="shared" si="389"/>
        <v>-5441911.25</v>
      </c>
      <c r="FS46" s="160">
        <f t="shared" si="389"/>
        <v>-6627679.040000001</v>
      </c>
      <c r="FT46" s="160">
        <f t="shared" si="389"/>
        <v>-6598058.5247600004</v>
      </c>
      <c r="FU46" s="160">
        <f t="shared" si="389"/>
        <v>-4114716.8700000006</v>
      </c>
    </row>
    <row r="47" spans="2:177" ht="17.45" customHeight="1">
      <c r="B47" s="161" t="s">
        <v>191</v>
      </c>
      <c r="C47" s="162"/>
      <c r="D47" s="162"/>
      <c r="E47" s="162"/>
      <c r="H47" s="163">
        <f>H49-H48</f>
        <v>1757985.5099999998</v>
      </c>
      <c r="I47" s="163">
        <f t="shared" ref="I47:AQ47" si="430">I49-I48</f>
        <v>1783576.0299999998</v>
      </c>
      <c r="J47" s="163">
        <f t="shared" si="430"/>
        <v>1605097.63</v>
      </c>
      <c r="K47" s="163">
        <f t="shared" si="430"/>
        <v>1755315.9800000002</v>
      </c>
      <c r="L47" s="163">
        <f t="shared" si="430"/>
        <v>1821713.61</v>
      </c>
      <c r="M47" s="163">
        <f t="shared" si="430"/>
        <v>1646090.07</v>
      </c>
      <c r="N47" s="163">
        <f t="shared" si="430"/>
        <v>1884169.3800000004</v>
      </c>
      <c r="O47" s="163">
        <f t="shared" si="430"/>
        <v>1603547.2699999998</v>
      </c>
      <c r="P47" s="163">
        <f t="shared" si="430"/>
        <v>1598516.1299999994</v>
      </c>
      <c r="Q47" s="163">
        <f t="shared" si="430"/>
        <v>2079239.8900000006</v>
      </c>
      <c r="R47" s="163">
        <f t="shared" si="430"/>
        <v>1696514.8200000003</v>
      </c>
      <c r="S47" s="163">
        <f t="shared" si="430"/>
        <v>2918287.87</v>
      </c>
      <c r="T47" s="163">
        <f t="shared" si="430"/>
        <v>1934977.8100000003</v>
      </c>
      <c r="U47" s="163">
        <f t="shared" si="430"/>
        <v>1765709.5799999996</v>
      </c>
      <c r="V47" s="163">
        <f t="shared" si="430"/>
        <v>1575986.7999999998</v>
      </c>
      <c r="W47" s="163">
        <f t="shared" si="430"/>
        <v>1634844.7699999998</v>
      </c>
      <c r="X47" s="163">
        <f t="shared" si="430"/>
        <v>1503048.74</v>
      </c>
      <c r="Y47" s="163">
        <f t="shared" si="430"/>
        <v>1461566.56</v>
      </c>
      <c r="Z47" s="163">
        <f t="shared" si="430"/>
        <v>1586815.5199999998</v>
      </c>
      <c r="AA47" s="163">
        <f t="shared" si="430"/>
        <v>1863320.5199999991</v>
      </c>
      <c r="AB47" s="163">
        <f t="shared" si="430"/>
        <v>1565049.7200000011</v>
      </c>
      <c r="AC47" s="163">
        <f t="shared" si="430"/>
        <v>1588079.3899999987</v>
      </c>
      <c r="AD47" s="163">
        <f t="shared" si="430"/>
        <v>1616155.3800000001</v>
      </c>
      <c r="AE47" s="163">
        <f t="shared" si="430"/>
        <v>2296093.4900000016</v>
      </c>
      <c r="AF47" s="163">
        <f t="shared" si="430"/>
        <v>1540162.21</v>
      </c>
      <c r="AG47" s="163">
        <f t="shared" si="430"/>
        <v>1613178.03</v>
      </c>
      <c r="AH47" s="163">
        <f t="shared" si="430"/>
        <v>1739750.6800000002</v>
      </c>
      <c r="AI47" s="163">
        <f t="shared" si="430"/>
        <v>1698456.1799999997</v>
      </c>
      <c r="AJ47" s="163">
        <f t="shared" si="430"/>
        <v>1791532.9799999995</v>
      </c>
      <c r="AK47" s="163">
        <f t="shared" si="430"/>
        <v>1461566.56</v>
      </c>
      <c r="AL47" s="163">
        <f t="shared" si="430"/>
        <v>1676818.6399999994</v>
      </c>
      <c r="AM47" s="163">
        <f t="shared" si="430"/>
        <v>1699485.0300000003</v>
      </c>
      <c r="AN47" s="163">
        <f t="shared" si="430"/>
        <v>1479589.4500000002</v>
      </c>
      <c r="AO47" s="163">
        <f t="shared" si="430"/>
        <v>1584996.8499999982</v>
      </c>
      <c r="AP47" s="163">
        <f t="shared" si="430"/>
        <v>1677426.3300000005</v>
      </c>
      <c r="AQ47" s="163">
        <f t="shared" si="430"/>
        <v>2323711.7800000021</v>
      </c>
      <c r="AR47" s="163">
        <f t="shared" ref="AR47:BE47" si="431">AR43+AR46</f>
        <v>2199654.6014999999</v>
      </c>
      <c r="AS47" s="163">
        <f t="shared" si="431"/>
        <v>1651613.3574999999</v>
      </c>
      <c r="AT47" s="163">
        <f t="shared" si="431"/>
        <v>1620853.7799999996</v>
      </c>
      <c r="AU47" s="163">
        <f t="shared" si="431"/>
        <v>1633368.3409999998</v>
      </c>
      <c r="AV47" s="163">
        <f t="shared" si="431"/>
        <v>1516755.0099999998</v>
      </c>
      <c r="AW47" s="163">
        <f t="shared" si="431"/>
        <v>1535442.42</v>
      </c>
      <c r="AX47" s="163">
        <f t="shared" si="431"/>
        <v>1921933.5014999993</v>
      </c>
      <c r="AY47" s="163">
        <f t="shared" si="431"/>
        <v>2861267.5900000003</v>
      </c>
      <c r="AZ47" s="163">
        <f t="shared" si="431"/>
        <v>1618577.6199999999</v>
      </c>
      <c r="BA47" s="163">
        <f t="shared" si="431"/>
        <v>1593080.662</v>
      </c>
      <c r="BB47" s="163">
        <f t="shared" si="431"/>
        <v>1669817.42</v>
      </c>
      <c r="BC47" s="163">
        <f t="shared" si="431"/>
        <v>1676145.95</v>
      </c>
      <c r="BD47" s="163">
        <f t="shared" si="431"/>
        <v>2304693.540000001</v>
      </c>
      <c r="BE47" s="163">
        <f t="shared" si="431"/>
        <v>1899311.3899999994</v>
      </c>
      <c r="BF47" s="163">
        <f>BF43+BF46</f>
        <v>1683339.2700000003</v>
      </c>
      <c r="BG47" s="163">
        <f>BG43+BG46</f>
        <v>1699810.3300000003</v>
      </c>
      <c r="BH47" s="163">
        <f>BH43+BH46</f>
        <v>1612732.1639999999</v>
      </c>
      <c r="BI47" s="163">
        <f t="shared" ref="BI47:BU47" si="432">+BI43+BI46</f>
        <v>1570641.4800000014</v>
      </c>
      <c r="BJ47" s="163">
        <f t="shared" si="432"/>
        <v>1915622.5199999996</v>
      </c>
      <c r="BK47" s="163">
        <f t="shared" si="432"/>
        <v>2081930.3100000005</v>
      </c>
      <c r="BL47" s="163">
        <f t="shared" si="432"/>
        <v>1817695.81</v>
      </c>
      <c r="BM47" s="163">
        <f t="shared" si="432"/>
        <v>2029918.0499999998</v>
      </c>
      <c r="BN47" s="163">
        <f t="shared" si="432"/>
        <v>1800972.7000000007</v>
      </c>
      <c r="BO47" s="163">
        <f t="shared" si="432"/>
        <v>4737121.4699999988</v>
      </c>
      <c r="BP47" s="163">
        <f t="shared" si="432"/>
        <v>2276703.21</v>
      </c>
      <c r="BQ47" s="163">
        <f t="shared" si="432"/>
        <v>1777921.4600000009</v>
      </c>
      <c r="BR47" s="163">
        <f t="shared" si="432"/>
        <v>1521462.3500000003</v>
      </c>
      <c r="BS47" s="163">
        <f t="shared" si="432"/>
        <v>173252.86999999976</v>
      </c>
      <c r="BT47" s="163">
        <f t="shared" si="432"/>
        <v>131805.14000000007</v>
      </c>
      <c r="BU47" s="163">
        <f t="shared" si="432"/>
        <v>162530.83999999991</v>
      </c>
      <c r="BV47" s="163">
        <f>+BV43+BV46</f>
        <v>488597.03266666678</v>
      </c>
      <c r="BW47" s="164">
        <f>+BW43+BW46</f>
        <v>772467.33000000007</v>
      </c>
      <c r="BX47" s="164">
        <f>+BX43+BX46</f>
        <v>913177.07000000088</v>
      </c>
      <c r="BY47" s="164">
        <f>+BY43+BY46</f>
        <v>1099916.8199999998</v>
      </c>
      <c r="BZ47" s="164">
        <f t="shared" ref="BZ47:DK47" si="433">+BZ43+BZ46</f>
        <v>1248669.4700000007</v>
      </c>
      <c r="CA47" s="164">
        <f t="shared" si="433"/>
        <v>1648621.6100000003</v>
      </c>
      <c r="CB47" s="164">
        <f t="shared" si="433"/>
        <v>1591976.5199999996</v>
      </c>
      <c r="CC47" s="164">
        <f t="shared" si="433"/>
        <v>1832885.7700000003</v>
      </c>
      <c r="CD47" s="164">
        <f t="shared" si="433"/>
        <v>1201319.575</v>
      </c>
      <c r="CE47" s="164">
        <f t="shared" si="433"/>
        <v>556342.25999999989</v>
      </c>
      <c r="CF47" s="164">
        <f t="shared" si="433"/>
        <v>865949.53000000073</v>
      </c>
      <c r="CG47" s="164">
        <f t="shared" si="433"/>
        <v>1262932.6099999999</v>
      </c>
      <c r="CH47" s="164">
        <f t="shared" si="433"/>
        <v>1252225.8499999989</v>
      </c>
      <c r="CI47" s="164">
        <f t="shared" si="433"/>
        <v>1486092.3499999996</v>
      </c>
      <c r="CJ47" s="164">
        <f t="shared" si="433"/>
        <v>1634441.7199999997</v>
      </c>
      <c r="CK47" s="164">
        <f t="shared" si="433"/>
        <v>1834906.1499999994</v>
      </c>
      <c r="CL47" s="164">
        <f t="shared" si="433"/>
        <v>2229553.0799999991</v>
      </c>
      <c r="CM47" s="164">
        <f t="shared" si="433"/>
        <v>2209351.92</v>
      </c>
      <c r="CN47" s="164">
        <f t="shared" si="433"/>
        <v>2600496.5800000019</v>
      </c>
      <c r="CO47" s="164">
        <f t="shared" si="433"/>
        <v>1630716</v>
      </c>
      <c r="CP47" s="164">
        <f t="shared" si="433"/>
        <v>2065101.7100000004</v>
      </c>
      <c r="CQ47" s="164">
        <f t="shared" si="433"/>
        <v>2025785.1400000004</v>
      </c>
      <c r="CR47" s="164">
        <f t="shared" si="433"/>
        <v>2060144.7999999996</v>
      </c>
      <c r="CS47" s="164">
        <f t="shared" si="433"/>
        <v>2181743.1900000004</v>
      </c>
      <c r="CT47" s="164">
        <f t="shared" si="433"/>
        <v>2101489.9400000009</v>
      </c>
      <c r="CU47" s="164">
        <f t="shared" si="433"/>
        <v>2133301.84</v>
      </c>
      <c r="CV47" s="164">
        <f t="shared" si="433"/>
        <v>2039018.379999998</v>
      </c>
      <c r="CW47" s="164">
        <f t="shared" si="433"/>
        <v>2346582.5899999975</v>
      </c>
      <c r="CX47" s="164">
        <f t="shared" si="433"/>
        <v>2569469.7000000007</v>
      </c>
      <c r="CY47" s="164">
        <f t="shared" si="433"/>
        <v>2618941.2000000007</v>
      </c>
      <c r="CZ47" s="164">
        <f t="shared" si="433"/>
        <v>2831056.1999999997</v>
      </c>
      <c r="DA47" s="164">
        <f t="shared" si="433"/>
        <v>2355328.2899999996</v>
      </c>
      <c r="DB47" s="164">
        <f t="shared" si="433"/>
        <v>2210918.3400000003</v>
      </c>
      <c r="DC47" s="164">
        <f t="shared" si="433"/>
        <v>2042339.02</v>
      </c>
      <c r="DD47" s="164">
        <f t="shared" si="433"/>
        <v>2140126.0500000007</v>
      </c>
      <c r="DE47" s="164">
        <f t="shared" si="433"/>
        <v>1886632.3099999996</v>
      </c>
      <c r="DF47" s="164">
        <f t="shared" si="433"/>
        <v>2083612.62</v>
      </c>
      <c r="DG47" s="164">
        <f t="shared" si="433"/>
        <v>2039679.82</v>
      </c>
      <c r="DH47" s="164">
        <f t="shared" si="433"/>
        <v>1938940.9699999988</v>
      </c>
      <c r="DI47" s="164">
        <f t="shared" si="433"/>
        <v>1993156.709999999</v>
      </c>
      <c r="DJ47" s="164">
        <f t="shared" si="433"/>
        <v>2190265.6900000004</v>
      </c>
      <c r="DK47" s="164">
        <f t="shared" si="433"/>
        <v>2185538.100000002</v>
      </c>
      <c r="DL47" s="164">
        <f t="shared" ref="DL47" si="434">+DL43+DL46</f>
        <v>3012927.81</v>
      </c>
      <c r="DM47" s="164">
        <f t="shared" ref="DM47:DN47" si="435">+DM43+DM46</f>
        <v>2090279.679999999</v>
      </c>
      <c r="DN47" s="164">
        <f t="shared" si="435"/>
        <v>2005391.939999999</v>
      </c>
      <c r="DO47" s="164">
        <f t="shared" ref="DO47:DP47" si="436">+DO43+DO46</f>
        <v>2070399.7999999982</v>
      </c>
      <c r="DP47" s="164">
        <f t="shared" si="436"/>
        <v>1997167.8300000022</v>
      </c>
      <c r="DQ47" s="164">
        <f t="shared" ref="DQ47:DR47" si="437">+DQ43+DQ46</f>
        <v>2120907.3599999994</v>
      </c>
      <c r="DR47" s="164">
        <f t="shared" si="437"/>
        <v>1916641.2899999991</v>
      </c>
      <c r="DS47" s="164">
        <f t="shared" ref="DS47:DT47" si="438">+DS43+DS46</f>
        <v>2300010.9499999983</v>
      </c>
      <c r="DT47" s="164">
        <f t="shared" si="438"/>
        <v>1906706.8499999996</v>
      </c>
      <c r="DU47" s="164">
        <f t="shared" ref="DU47:DV47" si="439">+DU43+DU46</f>
        <v>2110382.7399999993</v>
      </c>
      <c r="DV47" s="164">
        <f t="shared" si="439"/>
        <v>2022274.9600000004</v>
      </c>
      <c r="DW47" s="164">
        <f t="shared" ref="DW47:DX47" si="440">+DW43+DW46</f>
        <v>2406063.36</v>
      </c>
      <c r="DX47" s="164">
        <f t="shared" si="440"/>
        <v>3269960.2100000018</v>
      </c>
      <c r="DY47" s="164">
        <f t="shared" ref="DY47:DZ47" si="441">+DY43+DY46</f>
        <v>2254807.36</v>
      </c>
      <c r="DZ47" s="164">
        <f t="shared" si="441"/>
        <v>2167295.1152400002</v>
      </c>
      <c r="EA47" s="164">
        <f t="shared" ref="EA47:EB47" si="442">+EA43+EA46</f>
        <v>1986854.9899999998</v>
      </c>
      <c r="EB47" s="164">
        <f t="shared" si="442"/>
        <v>2289491.5300000007</v>
      </c>
      <c r="EC47" s="164">
        <f t="shared" ref="EC47:ED47" si="443">+EC43+EC46</f>
        <v>2351648.2700000005</v>
      </c>
      <c r="ED47" s="164">
        <f t="shared" si="443"/>
        <v>2271766.98</v>
      </c>
      <c r="EE47" s="164">
        <f t="shared" ref="EE47:EF47" si="444">+EE43+EE46</f>
        <v>2207377.71</v>
      </c>
      <c r="EF47" s="164">
        <f t="shared" si="444"/>
        <v>2114383.12</v>
      </c>
      <c r="EG47" s="164">
        <f t="shared" ref="EG47:EH47" si="445">+EG43+EG46</f>
        <v>3412132.7499999995</v>
      </c>
      <c r="EH47" s="164">
        <f t="shared" si="445"/>
        <v>3209712.7900000005</v>
      </c>
      <c r="EI47" s="164">
        <f t="shared" ref="EI47:EJ47" si="446">+EI43+EI46</f>
        <v>3229469.2700000005</v>
      </c>
      <c r="EJ47" s="164">
        <f t="shared" si="446"/>
        <v>3335821.63</v>
      </c>
      <c r="EK47" s="164">
        <f t="shared" ref="EK47:EL47" si="447">+EK43+EK46</f>
        <v>2542873.8800000004</v>
      </c>
      <c r="EL47" s="164">
        <f t="shared" si="447"/>
        <v>2663361.3299999996</v>
      </c>
      <c r="EM47" s="164">
        <f t="shared" ref="EM47:EN47" si="448">+EM43+EM46</f>
        <v>2344493.6700000009</v>
      </c>
      <c r="EN47" s="164">
        <f t="shared" si="448"/>
        <v>2028700.0000000012</v>
      </c>
      <c r="EO47" s="164">
        <f t="shared" ref="EO47:EP47" si="449">+EO43+EO46</f>
        <v>2553222.8800000008</v>
      </c>
      <c r="EP47" s="164">
        <f t="shared" si="449"/>
        <v>2101315.2699999991</v>
      </c>
      <c r="ER47" s="163">
        <f t="shared" si="386"/>
        <v>17569788.660000004</v>
      </c>
      <c r="ET47" s="163">
        <f t="shared" ca="1" si="387"/>
        <v>16591824.455240004</v>
      </c>
      <c r="EU47" s="163"/>
      <c r="EY47" s="163">
        <f t="shared" si="388"/>
        <v>7397302.8300000001</v>
      </c>
      <c r="EZ47" s="163">
        <f t="shared" si="388"/>
        <v>6069097.3800000008</v>
      </c>
      <c r="FA47" s="163">
        <f t="shared" si="388"/>
        <v>6062233.4099999992</v>
      </c>
      <c r="FB47" s="163">
        <f t="shared" si="388"/>
        <v>6368960.5000000019</v>
      </c>
      <c r="FC47" s="163">
        <f t="shared" si="388"/>
        <v>7108599.4299999978</v>
      </c>
      <c r="FD47" s="163">
        <f t="shared" si="388"/>
        <v>6188474.9900000002</v>
      </c>
      <c r="FE47" s="163">
        <f t="shared" si="388"/>
        <v>6123359.0899999971</v>
      </c>
      <c r="FF47" s="163">
        <f t="shared" si="388"/>
        <v>6538721.0599999996</v>
      </c>
      <c r="FG47" s="163">
        <f t="shared" si="388"/>
        <v>7692062.6852400023</v>
      </c>
      <c r="FH47" s="163">
        <f t="shared" si="388"/>
        <v>6627994.790000001</v>
      </c>
      <c r="FI47" s="163">
        <f t="shared" si="388"/>
        <v>6593527.8099999996</v>
      </c>
      <c r="FJ47" s="163">
        <f t="shared" si="388"/>
        <v>9851314.8100000005</v>
      </c>
      <c r="FK47" s="163">
        <f t="shared" si="388"/>
        <v>8542056.8399999999</v>
      </c>
      <c r="FL47" s="163">
        <f t="shared" si="388"/>
        <v>6926416.5500000026</v>
      </c>
      <c r="FN47" s="163">
        <f t="shared" si="389"/>
        <v>25153789.034000002</v>
      </c>
      <c r="FO47" s="163">
        <f t="shared" si="389"/>
        <v>12215125.20266667</v>
      </c>
      <c r="FP47" s="163">
        <f t="shared" si="389"/>
        <v>17957977.334999993</v>
      </c>
      <c r="FQ47" s="163">
        <f t="shared" si="389"/>
        <v>26372791.069999997</v>
      </c>
      <c r="FR47" s="163">
        <f t="shared" si="389"/>
        <v>25897594.120000001</v>
      </c>
      <c r="FS47" s="163">
        <f t="shared" si="389"/>
        <v>25959154.569999997</v>
      </c>
      <c r="FT47" s="163">
        <f t="shared" si="389"/>
        <v>30764900.095240004</v>
      </c>
      <c r="FU47" s="163">
        <f t="shared" si="389"/>
        <v>17569788.660000004</v>
      </c>
    </row>
    <row r="48" spans="2:177" s="159" customFormat="1" ht="17.45" customHeight="1" thickBot="1">
      <c r="B48" s="151" t="s">
        <v>96</v>
      </c>
      <c r="C48" s="152"/>
      <c r="D48" s="152"/>
      <c r="E48" s="152"/>
      <c r="F48" s="134"/>
      <c r="G48" s="134"/>
      <c r="H48" s="154">
        <v>199457.22</v>
      </c>
      <c r="I48" s="154">
        <v>197611.03</v>
      </c>
      <c r="J48" s="154">
        <v>208992.08000000002</v>
      </c>
      <c r="K48" s="154">
        <v>223225.56</v>
      </c>
      <c r="L48" s="154">
        <v>220989.3</v>
      </c>
      <c r="M48" s="154">
        <v>192911.93</v>
      </c>
      <c r="N48" s="154">
        <v>241290.13</v>
      </c>
      <c r="O48" s="154">
        <v>200922.16</v>
      </c>
      <c r="P48" s="154">
        <v>208870.38</v>
      </c>
      <c r="Q48" s="154">
        <v>210070.38</v>
      </c>
      <c r="R48" s="154">
        <v>210070.38</v>
      </c>
      <c r="S48" s="154">
        <v>259494.37999999998</v>
      </c>
      <c r="T48" s="154">
        <v>309810.55</v>
      </c>
      <c r="U48" s="154">
        <v>262051.22999999998</v>
      </c>
      <c r="V48" s="154">
        <v>219430.23</v>
      </c>
      <c r="W48" s="154">
        <v>208404.30000000002</v>
      </c>
      <c r="X48" s="154">
        <v>277512.53999999998</v>
      </c>
      <c r="Y48" s="154">
        <v>317488.86</v>
      </c>
      <c r="Z48" s="154">
        <v>265968.71000000002</v>
      </c>
      <c r="AA48" s="154">
        <v>275719.89</v>
      </c>
      <c r="AB48" s="154">
        <v>218732.33000000007</v>
      </c>
      <c r="AC48" s="154">
        <v>268192.94</v>
      </c>
      <c r="AD48" s="154">
        <v>259114.84000000003</v>
      </c>
      <c r="AE48" s="154">
        <v>368292.77</v>
      </c>
      <c r="AF48" s="154">
        <v>259667.4</v>
      </c>
      <c r="AG48" s="154">
        <v>236432.63000000003</v>
      </c>
      <c r="AH48" s="154">
        <v>278861.37</v>
      </c>
      <c r="AI48" s="154">
        <v>281943.25999999989</v>
      </c>
      <c r="AJ48" s="154">
        <v>279824.56000000006</v>
      </c>
      <c r="AK48" s="154">
        <v>317488.86</v>
      </c>
      <c r="AL48" s="154">
        <v>294587.66000000015</v>
      </c>
      <c r="AM48" s="154">
        <v>252046.46999999974</v>
      </c>
      <c r="AN48" s="154">
        <v>234288.95000000019</v>
      </c>
      <c r="AO48" s="154">
        <v>254538.58999999985</v>
      </c>
      <c r="AP48" s="154">
        <v>262317.4700000002</v>
      </c>
      <c r="AQ48" s="154">
        <v>347736.89000000013</v>
      </c>
      <c r="AR48" s="154">
        <v>364758.57</v>
      </c>
      <c r="AS48" s="154">
        <v>251476.96</v>
      </c>
      <c r="AT48" s="154">
        <v>215540.41</v>
      </c>
      <c r="AU48" s="154">
        <v>260578.75</v>
      </c>
      <c r="AV48" s="154">
        <v>241653.39</v>
      </c>
      <c r="AW48" s="154">
        <v>248957.76</v>
      </c>
      <c r="AX48" s="154">
        <v>227111.18</v>
      </c>
      <c r="AY48" s="154">
        <v>258200.77</v>
      </c>
      <c r="AZ48" s="154">
        <v>225204.45</v>
      </c>
      <c r="BA48" s="154">
        <v>248082</v>
      </c>
      <c r="BB48" s="154">
        <v>245748.97</v>
      </c>
      <c r="BC48" s="154">
        <v>246217.62</v>
      </c>
      <c r="BD48" s="154">
        <v>360940.2200000002</v>
      </c>
      <c r="BE48" s="154">
        <v>259000.59</v>
      </c>
      <c r="BF48" s="154">
        <v>227977.72</v>
      </c>
      <c r="BG48" s="154">
        <v>281322.90000000002</v>
      </c>
      <c r="BH48" s="154">
        <v>258460.1</v>
      </c>
      <c r="BI48" s="154">
        <v>283664.79000000004</v>
      </c>
      <c r="BJ48" s="154">
        <v>266914.74</v>
      </c>
      <c r="BK48" s="154">
        <v>281191.12</v>
      </c>
      <c r="BL48" s="154">
        <v>246993.63999999998</v>
      </c>
      <c r="BM48" s="154">
        <v>241902.44</v>
      </c>
      <c r="BN48" s="154">
        <v>278489.82</v>
      </c>
      <c r="BO48" s="154">
        <v>278547.24</v>
      </c>
      <c r="BP48" s="154">
        <v>524218.93</v>
      </c>
      <c r="BQ48" s="154">
        <v>339287.7</v>
      </c>
      <c r="BR48" s="154">
        <v>145818.13</v>
      </c>
      <c r="BS48" s="154">
        <v>0</v>
      </c>
      <c r="BT48" s="154">
        <v>0</v>
      </c>
      <c r="BU48" s="154">
        <v>0</v>
      </c>
      <c r="BV48" s="154">
        <v>0</v>
      </c>
      <c r="BW48" s="154">
        <v>52121.74</v>
      </c>
      <c r="BX48" s="154">
        <v>105510.68</v>
      </c>
      <c r="BY48" s="154">
        <v>0</v>
      </c>
      <c r="BZ48" s="154">
        <v>92774.88</v>
      </c>
      <c r="CA48" s="154">
        <v>184759.37</v>
      </c>
      <c r="CB48" s="154">
        <v>287296.40999999997</v>
      </c>
      <c r="CC48" s="154">
        <v>138986.92000000001</v>
      </c>
      <c r="CD48" s="154">
        <v>0</v>
      </c>
      <c r="CE48" s="154">
        <v>50992.84</v>
      </c>
      <c r="CF48" s="154">
        <v>0</v>
      </c>
      <c r="CG48" s="154">
        <v>94648.81</v>
      </c>
      <c r="CH48" s="154">
        <v>156561.21</v>
      </c>
      <c r="CI48" s="154">
        <v>199287.75</v>
      </c>
      <c r="CJ48" s="154">
        <v>168231.67999999999</v>
      </c>
      <c r="CK48" s="154">
        <v>159077.32</v>
      </c>
      <c r="CL48" s="154">
        <v>254326.19</v>
      </c>
      <c r="CM48" s="154">
        <v>240270.07</v>
      </c>
      <c r="CN48" s="154">
        <v>430625.56</v>
      </c>
      <c r="CO48" s="154">
        <v>288646.77</v>
      </c>
      <c r="CP48" s="154">
        <v>186514.35</v>
      </c>
      <c r="CQ48" s="154">
        <v>237839.14</v>
      </c>
      <c r="CR48" s="154">
        <v>266593.61</v>
      </c>
      <c r="CS48" s="154">
        <v>283419.63</v>
      </c>
      <c r="CT48" s="154">
        <v>248591.92</v>
      </c>
      <c r="CU48" s="154">
        <v>275814.48</v>
      </c>
      <c r="CV48" s="154">
        <v>223638.67</v>
      </c>
      <c r="CW48" s="154">
        <v>215089.85</v>
      </c>
      <c r="CX48" s="154">
        <v>334260.74</v>
      </c>
      <c r="CY48" s="154">
        <v>327098.3</v>
      </c>
      <c r="CZ48" s="154">
        <v>574593.36</v>
      </c>
      <c r="DA48" s="154">
        <v>397963.51</v>
      </c>
      <c r="DB48" s="154">
        <v>282733.69</v>
      </c>
      <c r="DC48" s="154">
        <v>296941.45</v>
      </c>
      <c r="DD48" s="154">
        <v>323285.08</v>
      </c>
      <c r="DE48" s="154">
        <v>377973.95</v>
      </c>
      <c r="DF48" s="154">
        <v>384565.59</v>
      </c>
      <c r="DG48" s="154">
        <v>403488.66</v>
      </c>
      <c r="DH48" s="154">
        <v>345605.39</v>
      </c>
      <c r="DI48" s="154">
        <v>363329.5</v>
      </c>
      <c r="DJ48" s="154">
        <v>409705.3</v>
      </c>
      <c r="DK48" s="154">
        <v>453160.42</v>
      </c>
      <c r="DL48" s="154">
        <v>703853.52</v>
      </c>
      <c r="DM48" s="154">
        <v>601082.31999999995</v>
      </c>
      <c r="DN48" s="154">
        <v>460434.37</v>
      </c>
      <c r="DO48" s="154">
        <v>533880.73</v>
      </c>
      <c r="DP48" s="154">
        <v>447906.33821551711</v>
      </c>
      <c r="DQ48" s="154">
        <v>505309.16</v>
      </c>
      <c r="DR48" s="154">
        <v>497701.44</v>
      </c>
      <c r="DS48" s="154">
        <v>563696.01</v>
      </c>
      <c r="DT48" s="154">
        <v>467629.13</v>
      </c>
      <c r="DU48" s="154">
        <v>404083.83</v>
      </c>
      <c r="DV48" s="154">
        <v>485403.01</v>
      </c>
      <c r="DW48" s="154">
        <v>492834.25</v>
      </c>
      <c r="DX48" s="154">
        <v>778114.47</v>
      </c>
      <c r="DY48" s="154">
        <v>553371.02</v>
      </c>
      <c r="DZ48" s="154">
        <v>424969.53</v>
      </c>
      <c r="EA48" s="154">
        <v>482511.74</v>
      </c>
      <c r="EB48" s="154">
        <v>510280.15</v>
      </c>
      <c r="EC48" s="154">
        <v>560083.37</v>
      </c>
      <c r="ED48" s="154">
        <v>512805.31</v>
      </c>
      <c r="EE48" s="154">
        <v>522524.5</v>
      </c>
      <c r="EF48" s="154">
        <v>491307.06</v>
      </c>
      <c r="EG48" s="154">
        <v>442714.08</v>
      </c>
      <c r="EH48" s="154">
        <v>527954.1</v>
      </c>
      <c r="EI48" s="154">
        <v>579914.16</v>
      </c>
      <c r="EJ48" s="154">
        <v>797739.13</v>
      </c>
      <c r="EK48" s="154">
        <v>492592.34</v>
      </c>
      <c r="EL48" s="154">
        <v>373726.93</v>
      </c>
      <c r="EM48" s="154">
        <v>421804.26</v>
      </c>
      <c r="EN48" s="154">
        <v>460527.96</v>
      </c>
      <c r="EO48" s="154">
        <v>549736.31000000006</v>
      </c>
      <c r="EP48" s="154">
        <v>463476.56</v>
      </c>
      <c r="EQ48" s="153"/>
      <c r="ER48" s="154">
        <f t="shared" si="386"/>
        <v>3559603.49</v>
      </c>
      <c r="ES48" s="154"/>
      <c r="ET48" s="154">
        <f t="shared" ca="1" si="387"/>
        <v>3822135.59</v>
      </c>
      <c r="EU48" s="154"/>
      <c r="EY48" s="154">
        <f t="shared" si="388"/>
        <v>1255290.56</v>
      </c>
      <c r="EZ48" s="154">
        <f t="shared" si="388"/>
        <v>998200.48</v>
      </c>
      <c r="FA48" s="154">
        <f t="shared" si="388"/>
        <v>1133659.6400000001</v>
      </c>
      <c r="FB48" s="154">
        <f t="shared" si="388"/>
        <v>1226195.22</v>
      </c>
      <c r="FC48" s="154">
        <f t="shared" si="388"/>
        <v>1765370.21</v>
      </c>
      <c r="FD48" s="154">
        <f t="shared" si="388"/>
        <v>1487096.228215517</v>
      </c>
      <c r="FE48" s="154">
        <f t="shared" si="388"/>
        <v>1529026.58</v>
      </c>
      <c r="FF48" s="154">
        <f t="shared" si="388"/>
        <v>1382321.09</v>
      </c>
      <c r="FG48" s="154">
        <f t="shared" si="388"/>
        <v>1756455.02</v>
      </c>
      <c r="FH48" s="154">
        <f t="shared" si="388"/>
        <v>1552875.26</v>
      </c>
      <c r="FI48" s="154">
        <f t="shared" si="388"/>
        <v>1526636.87</v>
      </c>
      <c r="FJ48" s="154">
        <f t="shared" si="388"/>
        <v>1550582.3399999999</v>
      </c>
      <c r="FK48" s="154">
        <f t="shared" si="388"/>
        <v>1664058.4</v>
      </c>
      <c r="FL48" s="154">
        <f t="shared" si="388"/>
        <v>1432068.53</v>
      </c>
      <c r="FN48" s="154">
        <f t="shared" si="389"/>
        <v>3265405.3200000003</v>
      </c>
      <c r="FO48" s="154">
        <f t="shared" si="389"/>
        <v>1444491.4300000002</v>
      </c>
      <c r="FP48" s="154">
        <f t="shared" si="389"/>
        <v>1749679.2</v>
      </c>
      <c r="FQ48" s="154">
        <f t="shared" si="389"/>
        <v>3318133.0199999996</v>
      </c>
      <c r="FR48" s="154">
        <f t="shared" si="389"/>
        <v>4613345.9000000004</v>
      </c>
      <c r="FS48" s="154">
        <f t="shared" si="389"/>
        <v>6163814.1082155174</v>
      </c>
      <c r="FT48" s="154">
        <f t="shared" si="389"/>
        <v>6386549.4899999993</v>
      </c>
      <c r="FU48" s="154">
        <f t="shared" si="389"/>
        <v>3559603.49</v>
      </c>
    </row>
    <row r="49" spans="2:177" ht="17.45" customHeight="1">
      <c r="B49" s="165" t="s">
        <v>192</v>
      </c>
      <c r="C49" s="166"/>
      <c r="D49" s="166"/>
      <c r="E49" s="166"/>
      <c r="H49" s="167">
        <v>1957442.7299999997</v>
      </c>
      <c r="I49" s="167">
        <v>1981187.0599999998</v>
      </c>
      <c r="J49" s="167">
        <v>1814089.71</v>
      </c>
      <c r="K49" s="167">
        <v>1978541.5400000003</v>
      </c>
      <c r="L49" s="167">
        <v>2042702.9100000001</v>
      </c>
      <c r="M49" s="167">
        <v>1839002</v>
      </c>
      <c r="N49" s="167">
        <v>2125459.5100000002</v>
      </c>
      <c r="O49" s="167">
        <v>1804469.4299999997</v>
      </c>
      <c r="P49" s="167">
        <v>1807386.5099999993</v>
      </c>
      <c r="Q49" s="167">
        <v>2289310.2700000005</v>
      </c>
      <c r="R49" s="167">
        <v>1906585.2000000002</v>
      </c>
      <c r="S49" s="167">
        <v>3177782.25</v>
      </c>
      <c r="T49" s="167">
        <v>2244788.3600000003</v>
      </c>
      <c r="U49" s="167">
        <v>2027760.8099999996</v>
      </c>
      <c r="V49" s="167">
        <v>1795417.0299999998</v>
      </c>
      <c r="W49" s="167">
        <v>1843249.0699999998</v>
      </c>
      <c r="X49" s="167">
        <v>1780561.28</v>
      </c>
      <c r="Y49" s="167">
        <v>1779055.42</v>
      </c>
      <c r="Z49" s="167">
        <v>1852784.2299999997</v>
      </c>
      <c r="AA49" s="167">
        <v>2139040.4099999992</v>
      </c>
      <c r="AB49" s="167">
        <v>1783782.0500000012</v>
      </c>
      <c r="AC49" s="167">
        <v>1856272.3299999987</v>
      </c>
      <c r="AD49" s="167">
        <v>1875270.2200000002</v>
      </c>
      <c r="AE49" s="167">
        <v>2664386.2600000016</v>
      </c>
      <c r="AF49" s="167">
        <v>1799829.6099999999</v>
      </c>
      <c r="AG49" s="167">
        <v>1849610.6600000001</v>
      </c>
      <c r="AH49" s="167">
        <v>2018612.0500000003</v>
      </c>
      <c r="AI49" s="167">
        <v>1980399.4399999995</v>
      </c>
      <c r="AJ49" s="167">
        <v>2071357.5399999996</v>
      </c>
      <c r="AK49" s="167">
        <v>1779055.42</v>
      </c>
      <c r="AL49" s="167">
        <v>1971406.2999999996</v>
      </c>
      <c r="AM49" s="167">
        <v>1951531.5</v>
      </c>
      <c r="AN49" s="167">
        <v>1713878.4000000004</v>
      </c>
      <c r="AO49" s="167">
        <v>1839535.4399999981</v>
      </c>
      <c r="AP49" s="167">
        <v>1939743.8000000007</v>
      </c>
      <c r="AQ49" s="167">
        <v>2671448.6700000023</v>
      </c>
      <c r="AR49" s="167">
        <f t="shared" ref="AR49:BE49" si="450">AR47+AR48</f>
        <v>2564413.1714999997</v>
      </c>
      <c r="AS49" s="167">
        <f t="shared" si="450"/>
        <v>1903090.3174999999</v>
      </c>
      <c r="AT49" s="167">
        <f t="shared" si="450"/>
        <v>1836394.1899999995</v>
      </c>
      <c r="AU49" s="167">
        <f t="shared" si="450"/>
        <v>1893947.0909999998</v>
      </c>
      <c r="AV49" s="167">
        <f t="shared" si="450"/>
        <v>1758408.4</v>
      </c>
      <c r="AW49" s="167">
        <f t="shared" si="450"/>
        <v>1784400.18</v>
      </c>
      <c r="AX49" s="167">
        <f t="shared" si="450"/>
        <v>2149044.6814999995</v>
      </c>
      <c r="AY49" s="167">
        <f t="shared" si="450"/>
        <v>3119468.3600000003</v>
      </c>
      <c r="AZ49" s="167">
        <f t="shared" si="450"/>
        <v>1843782.0699999998</v>
      </c>
      <c r="BA49" s="167">
        <f t="shared" si="450"/>
        <v>1841162.662</v>
      </c>
      <c r="BB49" s="167">
        <f t="shared" si="450"/>
        <v>1915566.39</v>
      </c>
      <c r="BC49" s="167">
        <f t="shared" si="450"/>
        <v>1922363.5699999998</v>
      </c>
      <c r="BD49" s="167">
        <f t="shared" si="450"/>
        <v>2665633.7600000012</v>
      </c>
      <c r="BE49" s="167">
        <f t="shared" si="450"/>
        <v>2158311.9799999995</v>
      </c>
      <c r="BF49" s="167">
        <f>BF47+BF48</f>
        <v>1911316.9900000002</v>
      </c>
      <c r="BG49" s="167">
        <f>BG47+BG48</f>
        <v>1981133.2300000004</v>
      </c>
      <c r="BH49" s="167">
        <f>BH47+BH48</f>
        <v>1871192.264</v>
      </c>
      <c r="BI49" s="168">
        <f t="shared" ref="BI49:BU49" si="451">+BI48+BI47</f>
        <v>1854306.2700000014</v>
      </c>
      <c r="BJ49" s="168">
        <f t="shared" si="451"/>
        <v>2182537.2599999998</v>
      </c>
      <c r="BK49" s="168">
        <f t="shared" si="451"/>
        <v>2363121.4300000006</v>
      </c>
      <c r="BL49" s="168">
        <f t="shared" si="451"/>
        <v>2064689.45</v>
      </c>
      <c r="BM49" s="168">
        <f t="shared" si="451"/>
        <v>2271820.4899999998</v>
      </c>
      <c r="BN49" s="168">
        <f t="shared" si="451"/>
        <v>2079462.5200000007</v>
      </c>
      <c r="BO49" s="168">
        <f t="shared" si="451"/>
        <v>5015668.709999999</v>
      </c>
      <c r="BP49" s="168">
        <f t="shared" si="451"/>
        <v>2800922.14</v>
      </c>
      <c r="BQ49" s="168">
        <f t="shared" si="451"/>
        <v>2117209.1600000011</v>
      </c>
      <c r="BR49" s="168">
        <f t="shared" si="451"/>
        <v>1667280.4800000004</v>
      </c>
      <c r="BS49" s="168">
        <f t="shared" si="451"/>
        <v>173252.86999999976</v>
      </c>
      <c r="BT49" s="168">
        <f t="shared" si="451"/>
        <v>131805.14000000007</v>
      </c>
      <c r="BU49" s="168">
        <f t="shared" si="451"/>
        <v>162530.83999999991</v>
      </c>
      <c r="BV49" s="168">
        <f>+BV48+BV47</f>
        <v>488597.03266666678</v>
      </c>
      <c r="BW49" s="169">
        <f>+BW48+BW47</f>
        <v>824589.07000000007</v>
      </c>
      <c r="BX49" s="169">
        <f>+BX48+BX47</f>
        <v>1018687.7500000009</v>
      </c>
      <c r="BY49" s="169">
        <f>+BY48+BY47</f>
        <v>1099916.8199999998</v>
      </c>
      <c r="BZ49" s="169">
        <f t="shared" ref="BZ49:DK49" si="452">+BZ48+BZ47</f>
        <v>1341444.3500000006</v>
      </c>
      <c r="CA49" s="169">
        <f t="shared" si="452"/>
        <v>1833380.9800000004</v>
      </c>
      <c r="CB49" s="169">
        <f t="shared" si="452"/>
        <v>1879272.9299999995</v>
      </c>
      <c r="CC49" s="169">
        <f t="shared" si="452"/>
        <v>1971872.6900000002</v>
      </c>
      <c r="CD49" s="169">
        <f t="shared" si="452"/>
        <v>1201319.575</v>
      </c>
      <c r="CE49" s="169">
        <f t="shared" si="452"/>
        <v>607335.09999999986</v>
      </c>
      <c r="CF49" s="169">
        <f t="shared" si="452"/>
        <v>865949.53000000073</v>
      </c>
      <c r="CG49" s="169">
        <f t="shared" si="452"/>
        <v>1357581.42</v>
      </c>
      <c r="CH49" s="169">
        <f t="shared" si="452"/>
        <v>1408787.0599999989</v>
      </c>
      <c r="CI49" s="169">
        <f t="shared" si="452"/>
        <v>1685380.0999999996</v>
      </c>
      <c r="CJ49" s="169">
        <f t="shared" si="452"/>
        <v>1802673.3999999997</v>
      </c>
      <c r="CK49" s="169">
        <f t="shared" si="452"/>
        <v>1993983.4699999995</v>
      </c>
      <c r="CL49" s="169">
        <f t="shared" si="452"/>
        <v>2483879.2699999991</v>
      </c>
      <c r="CM49" s="169">
        <f t="shared" si="452"/>
        <v>2449621.9899999998</v>
      </c>
      <c r="CN49" s="169">
        <f t="shared" si="452"/>
        <v>3031122.140000002</v>
      </c>
      <c r="CO49" s="169">
        <f t="shared" si="452"/>
        <v>1919362.77</v>
      </c>
      <c r="CP49" s="169">
        <f t="shared" si="452"/>
        <v>2251616.0600000005</v>
      </c>
      <c r="CQ49" s="169">
        <f t="shared" si="452"/>
        <v>2263624.2800000003</v>
      </c>
      <c r="CR49" s="169">
        <f t="shared" si="452"/>
        <v>2326738.4099999997</v>
      </c>
      <c r="CS49" s="169">
        <f t="shared" si="452"/>
        <v>2465162.8200000003</v>
      </c>
      <c r="CT49" s="169">
        <f t="shared" si="452"/>
        <v>2350081.8600000008</v>
      </c>
      <c r="CU49" s="169">
        <f t="shared" si="452"/>
        <v>2409116.3199999998</v>
      </c>
      <c r="CV49" s="169">
        <f t="shared" si="452"/>
        <v>2262657.049999998</v>
      </c>
      <c r="CW49" s="169">
        <f t="shared" si="452"/>
        <v>2561672.4399999976</v>
      </c>
      <c r="CX49" s="169">
        <f t="shared" si="452"/>
        <v>2903730.4400000004</v>
      </c>
      <c r="CY49" s="169">
        <f t="shared" si="452"/>
        <v>2946039.5000000005</v>
      </c>
      <c r="CZ49" s="169">
        <f t="shared" si="452"/>
        <v>3405649.5599999996</v>
      </c>
      <c r="DA49" s="169">
        <f t="shared" si="452"/>
        <v>2753291.8</v>
      </c>
      <c r="DB49" s="169">
        <f t="shared" si="452"/>
        <v>2493652.0300000003</v>
      </c>
      <c r="DC49" s="169">
        <f t="shared" si="452"/>
        <v>2339280.4700000002</v>
      </c>
      <c r="DD49" s="169">
        <f t="shared" si="452"/>
        <v>2463411.1300000008</v>
      </c>
      <c r="DE49" s="169">
        <f t="shared" si="452"/>
        <v>2264606.2599999998</v>
      </c>
      <c r="DF49" s="169">
        <f t="shared" si="452"/>
        <v>2468178.21</v>
      </c>
      <c r="DG49" s="169">
        <f t="shared" si="452"/>
        <v>2443168.48</v>
      </c>
      <c r="DH49" s="169">
        <f t="shared" si="452"/>
        <v>2284546.3599999989</v>
      </c>
      <c r="DI49" s="169">
        <f t="shared" si="452"/>
        <v>2356486.209999999</v>
      </c>
      <c r="DJ49" s="169">
        <f t="shared" si="452"/>
        <v>2599970.9900000002</v>
      </c>
      <c r="DK49" s="169">
        <f t="shared" si="452"/>
        <v>2638698.5200000019</v>
      </c>
      <c r="DL49" s="169">
        <f t="shared" ref="DL49" si="453">+DL48+DL47</f>
        <v>3716781.33</v>
      </c>
      <c r="DM49" s="169">
        <f t="shared" ref="DM49:DN49" si="454">+DM48+DM47</f>
        <v>2691361.9999999991</v>
      </c>
      <c r="DN49" s="169">
        <f t="shared" si="454"/>
        <v>2465826.3099999991</v>
      </c>
      <c r="DO49" s="169">
        <f t="shared" ref="DO49:DP49" si="455">+DO48+DO47</f>
        <v>2604280.5299999984</v>
      </c>
      <c r="DP49" s="169">
        <f t="shared" si="455"/>
        <v>2445074.1682155193</v>
      </c>
      <c r="DQ49" s="169">
        <f t="shared" ref="DQ49:DR49" si="456">+DQ48+DQ47</f>
        <v>2626216.5199999996</v>
      </c>
      <c r="DR49" s="169">
        <f t="shared" si="456"/>
        <v>2414342.7299999991</v>
      </c>
      <c r="DS49" s="169">
        <f t="shared" ref="DS49:DT49" si="457">+DS48+DS47</f>
        <v>2863706.9599999981</v>
      </c>
      <c r="DT49" s="169">
        <f t="shared" si="457"/>
        <v>2374335.9799999995</v>
      </c>
      <c r="DU49" s="169">
        <f t="shared" ref="DU49:DV49" si="458">+DU48+DU47</f>
        <v>2514466.5699999994</v>
      </c>
      <c r="DV49" s="169">
        <f t="shared" si="458"/>
        <v>2507677.9700000007</v>
      </c>
      <c r="DW49" s="169">
        <f t="shared" ref="DW49:DX49" si="459">+DW48+DW47</f>
        <v>2898897.61</v>
      </c>
      <c r="DX49" s="169">
        <f t="shared" si="459"/>
        <v>4048074.6800000016</v>
      </c>
      <c r="DY49" s="169">
        <f t="shared" ref="DY49:DZ49" si="460">+DY48+DY47</f>
        <v>2808178.38</v>
      </c>
      <c r="DZ49" s="169">
        <f t="shared" si="460"/>
        <v>2592264.6452400004</v>
      </c>
      <c r="EA49" s="169">
        <f t="shared" ref="EA49:EB49" si="461">+EA48+EA47</f>
        <v>2469366.7299999995</v>
      </c>
      <c r="EB49" s="169">
        <f t="shared" si="461"/>
        <v>2799771.6800000006</v>
      </c>
      <c r="EC49" s="169">
        <f t="shared" ref="EC49:ED49" si="462">+EC48+EC47</f>
        <v>2911731.6400000006</v>
      </c>
      <c r="ED49" s="169">
        <f t="shared" si="462"/>
        <v>2784572.29</v>
      </c>
      <c r="EE49" s="169">
        <f t="shared" ref="EE49:EF49" si="463">+EE48+EE47</f>
        <v>2729902.21</v>
      </c>
      <c r="EF49" s="169">
        <f t="shared" si="463"/>
        <v>2605690.1800000002</v>
      </c>
      <c r="EG49" s="169">
        <f t="shared" ref="EG49:EH49" si="464">+EG48+EG47</f>
        <v>3854846.8299999996</v>
      </c>
      <c r="EH49" s="169">
        <f t="shared" si="464"/>
        <v>3737666.8900000006</v>
      </c>
      <c r="EI49" s="169">
        <f t="shared" ref="EI49:EJ49" si="465">+EI48+EI47</f>
        <v>3809383.4300000006</v>
      </c>
      <c r="EJ49" s="169">
        <f t="shared" si="465"/>
        <v>4133560.76</v>
      </c>
      <c r="EK49" s="169">
        <f t="shared" ref="EK49:EL49" si="466">+EK48+EK47</f>
        <v>3035466.22</v>
      </c>
      <c r="EL49" s="169">
        <f t="shared" si="466"/>
        <v>3037088.26</v>
      </c>
      <c r="EM49" s="169">
        <f t="shared" ref="EM49:EN49" si="467">+EM48+EM47</f>
        <v>2766297.9300000006</v>
      </c>
      <c r="EN49" s="169">
        <f t="shared" si="467"/>
        <v>2489227.9600000014</v>
      </c>
      <c r="EO49" s="169">
        <f t="shared" ref="EO49:EP49" si="468">+EO48+EO47</f>
        <v>3102959.1900000009</v>
      </c>
      <c r="EP49" s="169">
        <f t="shared" si="468"/>
        <v>2564791.8299999991</v>
      </c>
      <c r="ER49" s="168">
        <f t="shared" si="386"/>
        <v>21129392.150000002</v>
      </c>
      <c r="ET49" s="168">
        <f t="shared" ca="1" si="387"/>
        <v>20413960.04524</v>
      </c>
      <c r="EU49" s="168"/>
      <c r="EY49" s="168">
        <f t="shared" si="388"/>
        <v>8652593.3900000006</v>
      </c>
      <c r="EZ49" s="168">
        <f t="shared" si="388"/>
        <v>7067297.8600000013</v>
      </c>
      <c r="FA49" s="168">
        <f t="shared" si="388"/>
        <v>7195893.0499999989</v>
      </c>
      <c r="FB49" s="168">
        <f t="shared" si="388"/>
        <v>7595155.7200000007</v>
      </c>
      <c r="FC49" s="168">
        <f t="shared" si="388"/>
        <v>8873969.6399999987</v>
      </c>
      <c r="FD49" s="168">
        <f t="shared" si="388"/>
        <v>7675571.2182155177</v>
      </c>
      <c r="FE49" s="168">
        <f t="shared" si="388"/>
        <v>7652385.6699999971</v>
      </c>
      <c r="FF49" s="168">
        <f t="shared" si="388"/>
        <v>7921042.1500000004</v>
      </c>
      <c r="FG49" s="168">
        <f t="shared" si="388"/>
        <v>9448517.7052400019</v>
      </c>
      <c r="FH49" s="168">
        <f t="shared" si="388"/>
        <v>8180870.0500000007</v>
      </c>
      <c r="FI49" s="168">
        <f t="shared" si="388"/>
        <v>8120164.6799999997</v>
      </c>
      <c r="FJ49" s="168">
        <f t="shared" si="388"/>
        <v>11401897.150000002</v>
      </c>
      <c r="FK49" s="168">
        <f t="shared" si="388"/>
        <v>10206115.24</v>
      </c>
      <c r="FL49" s="168">
        <f t="shared" si="388"/>
        <v>8358485.0800000038</v>
      </c>
      <c r="FN49" s="168">
        <f t="shared" si="389"/>
        <v>28419194.354000002</v>
      </c>
      <c r="FO49" s="168">
        <f t="shared" si="389"/>
        <v>13659616.63266667</v>
      </c>
      <c r="FP49" s="168">
        <f t="shared" si="389"/>
        <v>19707656.534999993</v>
      </c>
      <c r="FQ49" s="168">
        <f t="shared" si="389"/>
        <v>29690924.09</v>
      </c>
      <c r="FR49" s="168">
        <f t="shared" si="389"/>
        <v>30510940.020000003</v>
      </c>
      <c r="FS49" s="168">
        <f t="shared" si="389"/>
        <v>32122968.678215511</v>
      </c>
      <c r="FT49" s="168">
        <f t="shared" si="389"/>
        <v>37151449.585239999</v>
      </c>
      <c r="FU49" s="168">
        <f t="shared" si="389"/>
        <v>21129392.150000002</v>
      </c>
    </row>
    <row r="50" spans="2:177" s="159" customFormat="1" ht="17.45" customHeight="1">
      <c r="B50" s="151" t="s">
        <v>22</v>
      </c>
      <c r="C50" s="170"/>
      <c r="D50" s="170"/>
      <c r="E50" s="170"/>
      <c r="F50" s="134"/>
      <c r="G50" s="13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v>-58529.760000000002</v>
      </c>
      <c r="AS50" s="154">
        <v>-168018.25</v>
      </c>
      <c r="AT50" s="154">
        <v>-130262.79999999999</v>
      </c>
      <c r="AU50" s="154">
        <v>-6060.4699999999993</v>
      </c>
      <c r="AV50" s="154">
        <v>-24722.53</v>
      </c>
      <c r="AW50" s="154">
        <v>-64244.32</v>
      </c>
      <c r="AX50" s="154">
        <v>-651898.21000000008</v>
      </c>
      <c r="AY50" s="154">
        <v>-1822083.6400000001</v>
      </c>
      <c r="AZ50" s="154">
        <v>-17499.75</v>
      </c>
      <c r="BA50" s="154">
        <v>-412853.7</v>
      </c>
      <c r="BB50" s="154">
        <v>-422579.15</v>
      </c>
      <c r="BC50" s="154">
        <v>-1033609.74</v>
      </c>
      <c r="BD50" s="154">
        <v>-1033609.7400000001</v>
      </c>
      <c r="BE50" s="154">
        <v>-247639.2</v>
      </c>
      <c r="BF50" s="154">
        <v>-699691.76</v>
      </c>
      <c r="BG50" s="154">
        <v>-615013.53</v>
      </c>
      <c r="BH50" s="154">
        <v>-1069269.8</v>
      </c>
      <c r="BI50" s="154">
        <v>-655150.88</v>
      </c>
      <c r="BJ50" s="154">
        <v>-534863.65</v>
      </c>
      <c r="BK50" s="154">
        <v>-515358.60000000003</v>
      </c>
      <c r="BL50" s="154">
        <v>-695076.09</v>
      </c>
      <c r="BM50" s="154">
        <v>-436514.49</v>
      </c>
      <c r="BN50" s="154">
        <v>-654441.62000000011</v>
      </c>
      <c r="BO50" s="154">
        <v>-206210.54</v>
      </c>
      <c r="BP50" s="154">
        <v>-48103.040000000001</v>
      </c>
      <c r="BQ50" s="154">
        <v>-189590.71000000002</v>
      </c>
      <c r="BR50" s="154">
        <v>-593255.67999999993</v>
      </c>
      <c r="BS50" s="154">
        <v>-270967.98</v>
      </c>
      <c r="BT50" s="154">
        <v>-272584.28999999998</v>
      </c>
      <c r="BU50" s="154">
        <v>-193200.62</v>
      </c>
      <c r="BV50" s="154">
        <v>-82586.55</v>
      </c>
      <c r="BW50" s="154">
        <v>-142759.88</v>
      </c>
      <c r="BX50" s="154">
        <v>-63704</v>
      </c>
      <c r="BY50" s="154">
        <v>-172793.42</v>
      </c>
      <c r="BZ50" s="154">
        <v>-394605.84</v>
      </c>
      <c r="CA50" s="154">
        <v>-255603.5</v>
      </c>
      <c r="CB50" s="154">
        <v>-8581.5</v>
      </c>
      <c r="CC50" s="154">
        <v>-68833.5</v>
      </c>
      <c r="CD50" s="154">
        <v>-348523</v>
      </c>
      <c r="CE50" s="154">
        <v>-5652</v>
      </c>
      <c r="CF50" s="154">
        <v>0</v>
      </c>
      <c r="CG50" s="154">
        <v>-121890</v>
      </c>
      <c r="CH50" s="154">
        <v>-552314</v>
      </c>
      <c r="CI50" s="154">
        <v>-579943.21</v>
      </c>
      <c r="CJ50" s="154">
        <v>-577545.06999999995</v>
      </c>
      <c r="CK50" s="154">
        <v>-661712.22</v>
      </c>
      <c r="CL50" s="154">
        <v>-103115</v>
      </c>
      <c r="CM50" s="154">
        <v>-15756</v>
      </c>
      <c r="CN50" s="154">
        <v>-33779</v>
      </c>
      <c r="CO50" s="154">
        <v>-15920</v>
      </c>
      <c r="CP50" s="154">
        <v>-18362.91</v>
      </c>
      <c r="CQ50" s="154">
        <v>-111139.55</v>
      </c>
      <c r="CR50" s="154">
        <v>16236.970000000001</v>
      </c>
      <c r="CS50" s="154">
        <v>-209963.66</v>
      </c>
      <c r="CT50" s="154">
        <v>-618587.97</v>
      </c>
      <c r="CU50" s="154">
        <v>-636132.14999999991</v>
      </c>
      <c r="CV50" s="154">
        <v>-630884.64</v>
      </c>
      <c r="CW50" s="154">
        <v>-81011.600000000006</v>
      </c>
      <c r="CX50" s="154">
        <v>-728550.1</v>
      </c>
      <c r="CY50" s="154">
        <v>-294310.36</v>
      </c>
      <c r="CZ50" s="154">
        <v>-11402.5</v>
      </c>
      <c r="DA50" s="154">
        <v>-128912.56</v>
      </c>
      <c r="DB50" s="154">
        <v>-318999.5</v>
      </c>
      <c r="DC50" s="154">
        <v>-132285</v>
      </c>
      <c r="DD50" s="154">
        <v>-195247</v>
      </c>
      <c r="DE50" s="154">
        <v>-434902.7</v>
      </c>
      <c r="DF50" s="154">
        <v>-137566.04999999999</v>
      </c>
      <c r="DG50" s="154">
        <v>-237547.74000000002</v>
      </c>
      <c r="DH50" s="154">
        <v>-121643.86</v>
      </c>
      <c r="DI50" s="154">
        <v>-52305.39</v>
      </c>
      <c r="DJ50" s="154">
        <v>-68169.56</v>
      </c>
      <c r="DK50" s="154">
        <v>-97469.26</v>
      </c>
      <c r="DL50" s="154">
        <v>-65969.56</v>
      </c>
      <c r="DM50" s="154">
        <v>-32369.559999999998</v>
      </c>
      <c r="DN50" s="154">
        <v>-72500</v>
      </c>
      <c r="DO50" s="154">
        <v>-160734.75</v>
      </c>
      <c r="DP50" s="154">
        <v>-393712.30000000005</v>
      </c>
      <c r="DQ50" s="154">
        <v>-336342.6700000001</v>
      </c>
      <c r="DR50" s="154">
        <v>-294373.59999999998</v>
      </c>
      <c r="DS50" s="154">
        <v>-753595.5</v>
      </c>
      <c r="DT50" s="154">
        <v>-747916.29</v>
      </c>
      <c r="DU50" s="154">
        <v>-1018895.24</v>
      </c>
      <c r="DV50" s="154">
        <v>-1068133.9500000002</v>
      </c>
      <c r="DW50" s="154">
        <v>-1399847.8</v>
      </c>
      <c r="DX50" s="154">
        <v>-885379.04</v>
      </c>
      <c r="DY50" s="154">
        <v>-571316.77</v>
      </c>
      <c r="DZ50" s="154">
        <v>-1202227.6200000001</v>
      </c>
      <c r="EA50" s="154">
        <v>-657763.46000000008</v>
      </c>
      <c r="EB50" s="154">
        <v>-818723.23</v>
      </c>
      <c r="EC50" s="154">
        <v>-527606.55000000005</v>
      </c>
      <c r="ED50" s="154">
        <v>-617524.13</v>
      </c>
      <c r="EE50" s="154">
        <v>-1043600.47</v>
      </c>
      <c r="EF50" s="154">
        <v>-177501.26</v>
      </c>
      <c r="EG50" s="154">
        <v>-89012.91</v>
      </c>
      <c r="EH50" s="154">
        <v>-116253.37999999999</v>
      </c>
      <c r="EI50" s="154">
        <v>-225716</v>
      </c>
      <c r="EJ50" s="154">
        <v>-422189.48</v>
      </c>
      <c r="EK50" s="154">
        <v>-29298.5</v>
      </c>
      <c r="EL50" s="154">
        <v>-183605.56</v>
      </c>
      <c r="EM50" s="154">
        <v>-143525.60999999999</v>
      </c>
      <c r="EN50" s="154">
        <v>-157499.29999999999</v>
      </c>
      <c r="EO50" s="154">
        <v>-216172.81</v>
      </c>
      <c r="EP50" s="154">
        <v>-391758.02000000008</v>
      </c>
      <c r="EQ50" s="153"/>
      <c r="ER50" s="154">
        <f t="shared" si="386"/>
        <v>-1544049.28</v>
      </c>
      <c r="ES50" s="153"/>
      <c r="ET50" s="154">
        <f t="shared" ca="1" si="387"/>
        <v>-5280540.8</v>
      </c>
      <c r="EU50" s="154"/>
      <c r="EY50" s="154">
        <f t="shared" si="388"/>
        <v>-459314.56</v>
      </c>
      <c r="EZ50" s="154">
        <f t="shared" si="388"/>
        <v>-762434.7</v>
      </c>
      <c r="FA50" s="154">
        <f t="shared" si="388"/>
        <v>-496757.65</v>
      </c>
      <c r="FB50" s="154">
        <f t="shared" si="388"/>
        <v>-217944.21</v>
      </c>
      <c r="FC50" s="154">
        <f t="shared" si="388"/>
        <v>-170839.12</v>
      </c>
      <c r="FD50" s="154">
        <f t="shared" si="388"/>
        <v>-890789.7200000002</v>
      </c>
      <c r="FE50" s="154">
        <f t="shared" si="388"/>
        <v>-1795885.3900000001</v>
      </c>
      <c r="FF50" s="154">
        <f t="shared" si="388"/>
        <v>-3486876.99</v>
      </c>
      <c r="FG50" s="154">
        <f t="shared" si="388"/>
        <v>-2658923.4300000002</v>
      </c>
      <c r="FH50" s="154">
        <f t="shared" si="388"/>
        <v>-2004093.24</v>
      </c>
      <c r="FI50" s="154">
        <f t="shared" si="388"/>
        <v>-1838625.86</v>
      </c>
      <c r="FJ50" s="154">
        <f t="shared" si="388"/>
        <v>-430982.29</v>
      </c>
      <c r="FK50" s="154">
        <f t="shared" si="388"/>
        <v>-635093.54</v>
      </c>
      <c r="FL50" s="154">
        <f t="shared" si="388"/>
        <v>-517197.72</v>
      </c>
      <c r="FN50" s="154">
        <f t="shared" si="389"/>
        <v>-7362839.9000000004</v>
      </c>
      <c r="FO50" s="154">
        <f t="shared" si="389"/>
        <v>-2679755.5099999998</v>
      </c>
      <c r="FP50" s="154">
        <f t="shared" si="389"/>
        <v>-3043865.5</v>
      </c>
      <c r="FQ50" s="154">
        <f t="shared" si="389"/>
        <v>-3362404.97</v>
      </c>
      <c r="FR50" s="154">
        <f t="shared" si="389"/>
        <v>-1936451.12</v>
      </c>
      <c r="FS50" s="154">
        <f t="shared" si="389"/>
        <v>-6344391.2199999997</v>
      </c>
      <c r="FT50" s="154">
        <f t="shared" si="389"/>
        <v>-6932624.8199999994</v>
      </c>
      <c r="FU50" s="154">
        <f t="shared" si="389"/>
        <v>-1544049.28</v>
      </c>
    </row>
    <row r="51" spans="2:177" s="159" customFormat="1" ht="17.45" customHeight="1">
      <c r="B51" s="151" t="s">
        <v>97</v>
      </c>
      <c r="C51" s="170"/>
      <c r="D51" s="170"/>
      <c r="E51" s="170"/>
      <c r="F51" s="134"/>
      <c r="G51" s="13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v>886.02000000000021</v>
      </c>
      <c r="AS51" s="154">
        <v>810.03</v>
      </c>
      <c r="AT51" s="154">
        <v>788.13</v>
      </c>
      <c r="AU51" s="154">
        <v>1122.8800000000001</v>
      </c>
      <c r="AV51" s="154">
        <v>2061.2199999999998</v>
      </c>
      <c r="AW51" s="154">
        <v>3516.8100000000004</v>
      </c>
      <c r="AX51" s="154">
        <v>6757.5499999999993</v>
      </c>
      <c r="AY51" s="154">
        <v>5747.3</v>
      </c>
      <c r="AZ51" s="154">
        <v>7626.11</v>
      </c>
      <c r="BA51" s="154">
        <v>10825.9</v>
      </c>
      <c r="BB51" s="154">
        <v>11380.009999999998</v>
      </c>
      <c r="BC51" s="154">
        <v>14707.42</v>
      </c>
      <c r="BD51" s="154">
        <v>0</v>
      </c>
      <c r="BE51" s="154">
        <v>0</v>
      </c>
      <c r="BF51" s="154">
        <v>0</v>
      </c>
      <c r="BG51" s="154">
        <v>0</v>
      </c>
      <c r="BH51" s="154">
        <v>0</v>
      </c>
      <c r="BI51" s="154">
        <v>0</v>
      </c>
      <c r="BJ51" s="154">
        <v>0</v>
      </c>
      <c r="BK51" s="154">
        <v>-60000</v>
      </c>
      <c r="BL51" s="154">
        <v>0</v>
      </c>
      <c r="BM51" s="154">
        <v>0</v>
      </c>
      <c r="BN51" s="154">
        <v>0</v>
      </c>
      <c r="BO51" s="154">
        <v>0</v>
      </c>
      <c r="BP51" s="154">
        <v>0</v>
      </c>
      <c r="BQ51" s="154">
        <v>0</v>
      </c>
      <c r="BR51" s="154">
        <v>0</v>
      </c>
      <c r="BS51" s="154">
        <v>0</v>
      </c>
      <c r="BT51" s="154">
        <v>0</v>
      </c>
      <c r="BU51" s="154">
        <v>0</v>
      </c>
      <c r="BV51" s="154">
        <v>0</v>
      </c>
      <c r="BW51" s="154">
        <v>0</v>
      </c>
      <c r="BX51" s="154">
        <v>0</v>
      </c>
      <c r="BY51" s="154">
        <v>0</v>
      </c>
      <c r="BZ51" s="154">
        <v>0</v>
      </c>
      <c r="CA51" s="154">
        <v>0</v>
      </c>
      <c r="CB51" s="154">
        <v>0</v>
      </c>
      <c r="CC51" s="154">
        <v>0</v>
      </c>
      <c r="CD51" s="154">
        <v>0</v>
      </c>
      <c r="CE51" s="154">
        <v>0</v>
      </c>
      <c r="CF51" s="154">
        <v>0</v>
      </c>
      <c r="CG51" s="154">
        <v>0</v>
      </c>
      <c r="CH51" s="154">
        <v>0</v>
      </c>
      <c r="CI51" s="154">
        <v>0</v>
      </c>
      <c r="CJ51" s="154">
        <v>0</v>
      </c>
      <c r="CK51" s="154">
        <v>0</v>
      </c>
      <c r="CL51" s="154">
        <v>0</v>
      </c>
      <c r="CM51" s="154">
        <v>0</v>
      </c>
      <c r="CN51" s="154">
        <v>0</v>
      </c>
      <c r="CO51" s="154">
        <v>0</v>
      </c>
      <c r="CP51" s="154">
        <v>0</v>
      </c>
      <c r="CQ51" s="154">
        <v>0</v>
      </c>
      <c r="CR51" s="154">
        <v>0</v>
      </c>
      <c r="CS51" s="154">
        <v>0</v>
      </c>
      <c r="CT51" s="154">
        <v>0</v>
      </c>
      <c r="CU51" s="154">
        <v>0</v>
      </c>
      <c r="CV51" s="154">
        <v>0</v>
      </c>
      <c r="CW51" s="154">
        <v>0</v>
      </c>
      <c r="CX51" s="154">
        <v>0</v>
      </c>
      <c r="CY51" s="154">
        <v>0</v>
      </c>
      <c r="CZ51" s="154">
        <v>0</v>
      </c>
      <c r="DA51" s="154">
        <v>0</v>
      </c>
      <c r="DB51" s="154">
        <v>0</v>
      </c>
      <c r="DC51" s="154">
        <v>0</v>
      </c>
      <c r="DD51" s="154">
        <v>-417431.23</v>
      </c>
      <c r="DE51" s="154">
        <v>0</v>
      </c>
      <c r="DF51" s="154">
        <v>-19000</v>
      </c>
      <c r="DG51" s="154">
        <v>0</v>
      </c>
      <c r="DH51" s="154">
        <v>0</v>
      </c>
      <c r="DI51" s="154">
        <v>0</v>
      </c>
      <c r="DJ51" s="154">
        <v>-19000</v>
      </c>
      <c r="DK51" s="154">
        <v>-19000</v>
      </c>
      <c r="DL51" s="154">
        <v>-2200</v>
      </c>
      <c r="DM51" s="154">
        <v>-2200</v>
      </c>
      <c r="DN51" s="154">
        <v>234014.34</v>
      </c>
      <c r="DO51" s="154">
        <v>-4400</v>
      </c>
      <c r="DP51" s="154">
        <v>-3468.75</v>
      </c>
      <c r="DQ51" s="154">
        <v>-2200</v>
      </c>
      <c r="DR51" s="154">
        <v>-2200</v>
      </c>
      <c r="DS51" s="154">
        <v>-3070</v>
      </c>
      <c r="DT51" s="154">
        <v>-88127.55</v>
      </c>
      <c r="DU51" s="154">
        <v>19634.300000000003</v>
      </c>
      <c r="DV51" s="154">
        <v>-462248.01</v>
      </c>
      <c r="DW51" s="154">
        <v>-2200</v>
      </c>
      <c r="DX51" s="154">
        <v>-2200</v>
      </c>
      <c r="DY51" s="154">
        <v>-2200</v>
      </c>
      <c r="DZ51" s="154">
        <v>-2200</v>
      </c>
      <c r="EA51" s="154">
        <v>-2200</v>
      </c>
      <c r="EB51" s="154">
        <v>-2200</v>
      </c>
      <c r="EC51" s="154">
        <v>-2200</v>
      </c>
      <c r="ED51" s="154">
        <v>-2200</v>
      </c>
      <c r="EE51" s="154">
        <v>-2200</v>
      </c>
      <c r="EF51" s="154">
        <v>-2200</v>
      </c>
      <c r="EG51" s="154">
        <v>-2200</v>
      </c>
      <c r="EH51" s="154">
        <v>0</v>
      </c>
      <c r="EI51" s="154">
        <v>0</v>
      </c>
      <c r="EJ51" s="154">
        <v>0</v>
      </c>
      <c r="EK51" s="154">
        <v>0</v>
      </c>
      <c r="EL51" s="154">
        <v>0</v>
      </c>
      <c r="EM51" s="154">
        <v>-33977.660000000003</v>
      </c>
      <c r="EN51" s="154">
        <v>-7940</v>
      </c>
      <c r="EO51" s="154">
        <v>0</v>
      </c>
      <c r="EP51" s="154">
        <v>0</v>
      </c>
      <c r="EQ51" s="170"/>
      <c r="ER51" s="154">
        <f t="shared" si="386"/>
        <v>-41917.660000000003</v>
      </c>
      <c r="ES51" s="170"/>
      <c r="ET51" s="154">
        <f t="shared" ca="1" si="387"/>
        <v>-15400</v>
      </c>
      <c r="EU51" s="154"/>
      <c r="EY51" s="154">
        <f t="shared" si="388"/>
        <v>0</v>
      </c>
      <c r="EZ51" s="154">
        <f t="shared" si="388"/>
        <v>-417431.23</v>
      </c>
      <c r="FA51" s="154">
        <f t="shared" si="388"/>
        <v>-19000</v>
      </c>
      <c r="FB51" s="154">
        <f t="shared" si="388"/>
        <v>-38000</v>
      </c>
      <c r="FC51" s="154">
        <f t="shared" si="388"/>
        <v>229614.34</v>
      </c>
      <c r="FD51" s="154">
        <f t="shared" si="388"/>
        <v>-10068.75</v>
      </c>
      <c r="FE51" s="154">
        <f t="shared" si="388"/>
        <v>-93397.55</v>
      </c>
      <c r="FF51" s="154">
        <f t="shared" si="388"/>
        <v>-444813.71</v>
      </c>
      <c r="FG51" s="154">
        <f t="shared" si="388"/>
        <v>-6600</v>
      </c>
      <c r="FH51" s="154">
        <f t="shared" si="388"/>
        <v>-6600</v>
      </c>
      <c r="FI51" s="154">
        <f t="shared" si="388"/>
        <v>-6600</v>
      </c>
      <c r="FJ51" s="154">
        <f t="shared" si="388"/>
        <v>-2200</v>
      </c>
      <c r="FK51" s="154">
        <f t="shared" si="388"/>
        <v>0</v>
      </c>
      <c r="FL51" s="154">
        <f t="shared" si="388"/>
        <v>-41917.660000000003</v>
      </c>
      <c r="FN51" s="154">
        <f t="shared" si="389"/>
        <v>-60000</v>
      </c>
      <c r="FO51" s="154">
        <f t="shared" si="389"/>
        <v>0</v>
      </c>
      <c r="FP51" s="154">
        <f t="shared" si="389"/>
        <v>0</v>
      </c>
      <c r="FQ51" s="154">
        <f t="shared" si="389"/>
        <v>0</v>
      </c>
      <c r="FR51" s="154">
        <f t="shared" si="389"/>
        <v>-474431.23</v>
      </c>
      <c r="FS51" s="154">
        <f t="shared" si="389"/>
        <v>-318665.67000000004</v>
      </c>
      <c r="FT51" s="154">
        <f t="shared" si="389"/>
        <v>-22000</v>
      </c>
      <c r="FU51" s="154">
        <f t="shared" si="389"/>
        <v>-41917.660000000003</v>
      </c>
    </row>
    <row r="52" spans="2:177" ht="17.45" customHeight="1">
      <c r="B52" s="161" t="s">
        <v>98</v>
      </c>
      <c r="C52" s="162"/>
      <c r="D52" s="162"/>
      <c r="E52" s="162"/>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f t="shared" ref="AR52:BW52" si="469">AR49+AR50+AR51</f>
        <v>2506769.4314999999</v>
      </c>
      <c r="AS52" s="163">
        <f t="shared" si="469"/>
        <v>1735882.0974999999</v>
      </c>
      <c r="AT52" s="163">
        <f t="shared" si="469"/>
        <v>1706919.5199999993</v>
      </c>
      <c r="AU52" s="163">
        <f t="shared" si="469"/>
        <v>1889009.5009999997</v>
      </c>
      <c r="AV52" s="163">
        <f t="shared" si="469"/>
        <v>1735747.0899999999</v>
      </c>
      <c r="AW52" s="163">
        <f t="shared" si="469"/>
        <v>1723672.67</v>
      </c>
      <c r="AX52" s="163">
        <f t="shared" si="469"/>
        <v>1503904.0214999996</v>
      </c>
      <c r="AY52" s="163">
        <f t="shared" si="469"/>
        <v>1303132.0200000003</v>
      </c>
      <c r="AZ52" s="163">
        <f t="shared" si="469"/>
        <v>1833908.43</v>
      </c>
      <c r="BA52" s="163">
        <f t="shared" si="469"/>
        <v>1439134.862</v>
      </c>
      <c r="BB52" s="163">
        <f t="shared" si="469"/>
        <v>1504367.2499999998</v>
      </c>
      <c r="BC52" s="163">
        <f t="shared" si="469"/>
        <v>903461.24999999988</v>
      </c>
      <c r="BD52" s="163">
        <f t="shared" si="469"/>
        <v>1632024.0200000009</v>
      </c>
      <c r="BE52" s="163">
        <f t="shared" si="469"/>
        <v>1910672.7799999996</v>
      </c>
      <c r="BF52" s="163">
        <f t="shared" si="469"/>
        <v>1211625.2300000002</v>
      </c>
      <c r="BG52" s="163">
        <f t="shared" si="469"/>
        <v>1366119.7000000004</v>
      </c>
      <c r="BH52" s="163">
        <f t="shared" si="469"/>
        <v>801922.46399999992</v>
      </c>
      <c r="BI52" s="163">
        <f t="shared" si="469"/>
        <v>1199155.3900000015</v>
      </c>
      <c r="BJ52" s="163">
        <f t="shared" si="469"/>
        <v>1647673.6099999999</v>
      </c>
      <c r="BK52" s="163">
        <f t="shared" si="469"/>
        <v>1787762.8300000005</v>
      </c>
      <c r="BL52" s="163">
        <f t="shared" si="469"/>
        <v>1369613.3599999999</v>
      </c>
      <c r="BM52" s="163">
        <f t="shared" si="469"/>
        <v>1835305.9999999998</v>
      </c>
      <c r="BN52" s="163">
        <f t="shared" si="469"/>
        <v>1425020.9000000006</v>
      </c>
      <c r="BO52" s="163">
        <f t="shared" si="469"/>
        <v>4809458.169999999</v>
      </c>
      <c r="BP52" s="163">
        <f t="shared" si="469"/>
        <v>2752819.1</v>
      </c>
      <c r="BQ52" s="163">
        <f t="shared" si="469"/>
        <v>1927618.4500000011</v>
      </c>
      <c r="BR52" s="163">
        <f t="shared" si="469"/>
        <v>1074024.8000000005</v>
      </c>
      <c r="BS52" s="163">
        <f t="shared" si="469"/>
        <v>-97715.110000000219</v>
      </c>
      <c r="BT52" s="163">
        <f t="shared" si="469"/>
        <v>-140779.14999999991</v>
      </c>
      <c r="BU52" s="163">
        <f t="shared" si="469"/>
        <v>-30669.780000000086</v>
      </c>
      <c r="BV52" s="163">
        <f t="shared" si="469"/>
        <v>406010.48266666679</v>
      </c>
      <c r="BW52" s="164">
        <f t="shared" si="469"/>
        <v>681829.19000000006</v>
      </c>
      <c r="BX52" s="164">
        <f>BX49+BX50+BX51</f>
        <v>954983.75000000093</v>
      </c>
      <c r="BY52" s="164">
        <f>BY49+BY50+BY51</f>
        <v>927123.39999999979</v>
      </c>
      <c r="BZ52" s="164">
        <f t="shared" ref="BZ52:DK52" si="470">BZ49+BZ50+BZ51</f>
        <v>946838.51000000047</v>
      </c>
      <c r="CA52" s="164">
        <f t="shared" si="470"/>
        <v>1577777.4800000004</v>
      </c>
      <c r="CB52" s="164">
        <f t="shared" si="470"/>
        <v>1870691.4299999995</v>
      </c>
      <c r="CC52" s="164">
        <f t="shared" si="470"/>
        <v>1903039.1900000002</v>
      </c>
      <c r="CD52" s="164">
        <f t="shared" si="470"/>
        <v>852796.57499999995</v>
      </c>
      <c r="CE52" s="164">
        <f t="shared" si="470"/>
        <v>601683.09999999986</v>
      </c>
      <c r="CF52" s="164">
        <f t="shared" si="470"/>
        <v>865949.53000000073</v>
      </c>
      <c r="CG52" s="164">
        <f t="shared" si="470"/>
        <v>1235691.42</v>
      </c>
      <c r="CH52" s="164">
        <f t="shared" si="470"/>
        <v>856473.05999999889</v>
      </c>
      <c r="CI52" s="164">
        <f t="shared" si="470"/>
        <v>1105436.8899999997</v>
      </c>
      <c r="CJ52" s="164">
        <f t="shared" si="470"/>
        <v>1225128.3299999996</v>
      </c>
      <c r="CK52" s="164">
        <f t="shared" si="470"/>
        <v>1332271.2499999995</v>
      </c>
      <c r="CL52" s="164">
        <f t="shared" si="470"/>
        <v>2380764.2699999991</v>
      </c>
      <c r="CM52" s="164">
        <f t="shared" si="470"/>
        <v>2433865.9899999998</v>
      </c>
      <c r="CN52" s="164">
        <f t="shared" si="470"/>
        <v>2997343.140000002</v>
      </c>
      <c r="CO52" s="164">
        <f t="shared" si="470"/>
        <v>1903442.77</v>
      </c>
      <c r="CP52" s="164">
        <f t="shared" si="470"/>
        <v>2233253.1500000004</v>
      </c>
      <c r="CQ52" s="164">
        <f t="shared" si="470"/>
        <v>2152484.7300000004</v>
      </c>
      <c r="CR52" s="164">
        <f t="shared" si="470"/>
        <v>2342975.38</v>
      </c>
      <c r="CS52" s="164">
        <f t="shared" si="470"/>
        <v>2255199.16</v>
      </c>
      <c r="CT52" s="164">
        <f t="shared" si="470"/>
        <v>1731493.8900000008</v>
      </c>
      <c r="CU52" s="164">
        <f t="shared" si="470"/>
        <v>1772984.17</v>
      </c>
      <c r="CV52" s="164">
        <f t="shared" si="470"/>
        <v>1631772.4099999978</v>
      </c>
      <c r="CW52" s="164">
        <f t="shared" si="470"/>
        <v>2480660.8399999975</v>
      </c>
      <c r="CX52" s="164">
        <f t="shared" si="470"/>
        <v>2175180.3400000003</v>
      </c>
      <c r="CY52" s="164">
        <f t="shared" si="470"/>
        <v>2651729.1400000006</v>
      </c>
      <c r="CZ52" s="164">
        <f t="shared" si="470"/>
        <v>3394247.0599999996</v>
      </c>
      <c r="DA52" s="164">
        <f t="shared" si="470"/>
        <v>2624379.2399999998</v>
      </c>
      <c r="DB52" s="164">
        <f t="shared" si="470"/>
        <v>2174652.5300000003</v>
      </c>
      <c r="DC52" s="164">
        <f t="shared" si="470"/>
        <v>2206995.4700000002</v>
      </c>
      <c r="DD52" s="164">
        <f t="shared" si="470"/>
        <v>1850732.9000000008</v>
      </c>
      <c r="DE52" s="164">
        <f t="shared" si="470"/>
        <v>1829703.5599999998</v>
      </c>
      <c r="DF52" s="164">
        <f t="shared" si="470"/>
        <v>2311612.16</v>
      </c>
      <c r="DG52" s="164">
        <f t="shared" si="470"/>
        <v>2205620.7399999998</v>
      </c>
      <c r="DH52" s="164">
        <f t="shared" si="470"/>
        <v>2162902.4999999991</v>
      </c>
      <c r="DI52" s="164">
        <f t="shared" si="470"/>
        <v>2304180.8199999989</v>
      </c>
      <c r="DJ52" s="164">
        <f t="shared" si="470"/>
        <v>2512801.4300000002</v>
      </c>
      <c r="DK52" s="164">
        <f t="shared" si="470"/>
        <v>2522229.2600000021</v>
      </c>
      <c r="DL52" s="164">
        <f t="shared" ref="DL52" si="471">DL49+DL50+DL51</f>
        <v>3648611.77</v>
      </c>
      <c r="DM52" s="164">
        <f t="shared" ref="DM52:DN52" si="472">DM49+DM50+DM51</f>
        <v>2656792.439999999</v>
      </c>
      <c r="DN52" s="164">
        <f t="shared" si="472"/>
        <v>2627340.649999999</v>
      </c>
      <c r="DO52" s="164">
        <f t="shared" ref="DO52:DP52" si="473">DO49+DO50+DO51</f>
        <v>2439145.7799999984</v>
      </c>
      <c r="DP52" s="164">
        <f t="shared" si="473"/>
        <v>2047893.1182155192</v>
      </c>
      <c r="DQ52" s="164">
        <f t="shared" ref="DQ52:DR52" si="474">DQ49+DQ50+DQ51</f>
        <v>2287673.8499999996</v>
      </c>
      <c r="DR52" s="164">
        <f t="shared" si="474"/>
        <v>2117769.129999999</v>
      </c>
      <c r="DS52" s="164">
        <f t="shared" ref="DS52:DT52" si="475">DS49+DS50+DS51</f>
        <v>2107041.4599999981</v>
      </c>
      <c r="DT52" s="164">
        <f t="shared" si="475"/>
        <v>1538292.1399999994</v>
      </c>
      <c r="DU52" s="164">
        <f t="shared" ref="DU52:DV52" si="476">DU49+DU50+DU51</f>
        <v>1515205.6299999994</v>
      </c>
      <c r="DV52" s="164">
        <f t="shared" si="476"/>
        <v>977296.01000000047</v>
      </c>
      <c r="DW52" s="164">
        <f t="shared" ref="DW52:DX52" si="477">DW49+DW50+DW51</f>
        <v>1496849.8099999998</v>
      </c>
      <c r="DX52" s="164">
        <f t="shared" si="477"/>
        <v>3160495.6400000015</v>
      </c>
      <c r="DY52" s="164">
        <f t="shared" ref="DY52:DZ52" si="478">DY49+DY50+DY51</f>
        <v>2234661.61</v>
      </c>
      <c r="DZ52" s="164">
        <f t="shared" si="478"/>
        <v>1387837.0252400003</v>
      </c>
      <c r="EA52" s="164">
        <f t="shared" ref="EA52:EB52" si="479">EA49+EA50+EA51</f>
        <v>1809403.2699999996</v>
      </c>
      <c r="EB52" s="164">
        <f t="shared" si="479"/>
        <v>1978848.4500000007</v>
      </c>
      <c r="EC52" s="164">
        <f t="shared" ref="EC52:ED52" si="480">EC49+EC50+EC51</f>
        <v>2381925.0900000008</v>
      </c>
      <c r="ED52" s="164">
        <f t="shared" si="480"/>
        <v>2164848.16</v>
      </c>
      <c r="EE52" s="164">
        <f t="shared" ref="EE52:EF52" si="481">EE49+EE50+EE51</f>
        <v>1684101.74</v>
      </c>
      <c r="EF52" s="164">
        <f t="shared" si="481"/>
        <v>2425988.92</v>
      </c>
      <c r="EG52" s="164">
        <f t="shared" ref="EG52:EH52" si="482">EG49+EG50+EG51</f>
        <v>3763633.9199999995</v>
      </c>
      <c r="EH52" s="164">
        <f t="shared" si="482"/>
        <v>3621413.5100000007</v>
      </c>
      <c r="EI52" s="164">
        <f t="shared" ref="EI52:EJ52" si="483">EI49+EI50+EI51</f>
        <v>3583667.4300000006</v>
      </c>
      <c r="EJ52" s="164">
        <f t="shared" si="483"/>
        <v>3711371.28</v>
      </c>
      <c r="EK52" s="164">
        <f t="shared" ref="EK52:EL52" si="484">EK49+EK50+EK51</f>
        <v>3006167.72</v>
      </c>
      <c r="EL52" s="164">
        <f t="shared" si="484"/>
        <v>2853482.6999999997</v>
      </c>
      <c r="EM52" s="164">
        <f t="shared" ref="EM52:EN52" si="485">EM49+EM50+EM51</f>
        <v>2588794.6600000006</v>
      </c>
      <c r="EN52" s="164">
        <f t="shared" si="485"/>
        <v>2323788.6600000015</v>
      </c>
      <c r="EO52" s="164">
        <f t="shared" ref="EO52:EP52" si="486">EO49+EO50+EO51</f>
        <v>2886786.3800000008</v>
      </c>
      <c r="EP52" s="164">
        <f t="shared" si="486"/>
        <v>2173033.8099999991</v>
      </c>
      <c r="ER52" s="163">
        <f t="shared" si="386"/>
        <v>19543425.210000001</v>
      </c>
      <c r="ET52" s="163">
        <f t="shared" ca="1" si="387"/>
        <v>15118019.245240003</v>
      </c>
      <c r="EU52" s="163"/>
      <c r="EY52" s="163">
        <f t="shared" si="388"/>
        <v>8193278.8299999991</v>
      </c>
      <c r="EZ52" s="163">
        <f t="shared" si="388"/>
        <v>5887431.9300000006</v>
      </c>
      <c r="FA52" s="163">
        <f t="shared" si="388"/>
        <v>6680135.3999999994</v>
      </c>
      <c r="FB52" s="163">
        <f t="shared" si="388"/>
        <v>7339211.5100000016</v>
      </c>
      <c r="FC52" s="163">
        <f t="shared" si="388"/>
        <v>8932744.8599999975</v>
      </c>
      <c r="FD52" s="163">
        <f t="shared" si="388"/>
        <v>6774712.748215517</v>
      </c>
      <c r="FE52" s="163">
        <f t="shared" si="388"/>
        <v>5763102.7299999967</v>
      </c>
      <c r="FF52" s="163">
        <f t="shared" si="388"/>
        <v>3989351.4499999993</v>
      </c>
      <c r="FG52" s="163">
        <f t="shared" si="388"/>
        <v>6782994.2752400022</v>
      </c>
      <c r="FH52" s="163">
        <f t="shared" si="388"/>
        <v>6170176.8100000005</v>
      </c>
      <c r="FI52" s="163">
        <f t="shared" si="388"/>
        <v>6274938.8200000003</v>
      </c>
      <c r="FJ52" s="163">
        <f t="shared" si="388"/>
        <v>10968714.859999999</v>
      </c>
      <c r="FK52" s="163">
        <f t="shared" si="388"/>
        <v>9571021.6999999993</v>
      </c>
      <c r="FL52" s="163">
        <f t="shared" si="388"/>
        <v>7799369.700000003</v>
      </c>
      <c r="FN52" s="163">
        <f t="shared" si="389"/>
        <v>20996354.454</v>
      </c>
      <c r="FO52" s="163">
        <f t="shared" si="389"/>
        <v>10979861.12266667</v>
      </c>
      <c r="FP52" s="163">
        <f t="shared" si="389"/>
        <v>16663791.034999996</v>
      </c>
      <c r="FQ52" s="163">
        <f t="shared" si="389"/>
        <v>26328519.119999994</v>
      </c>
      <c r="FR52" s="163">
        <f t="shared" si="389"/>
        <v>28100057.670000002</v>
      </c>
      <c r="FS52" s="163">
        <f t="shared" si="389"/>
        <v>25459911.788215511</v>
      </c>
      <c r="FT52" s="163">
        <f t="shared" si="389"/>
        <v>30196824.765239999</v>
      </c>
      <c r="FU52" s="163">
        <f t="shared" si="389"/>
        <v>19543425.210000001</v>
      </c>
    </row>
    <row r="54" spans="2:177" ht="17.45" customHeight="1">
      <c r="B54" s="147" t="s">
        <v>26</v>
      </c>
      <c r="C54" s="148"/>
      <c r="D54" s="148"/>
      <c r="E54" s="148"/>
      <c r="F54" s="149"/>
      <c r="G54" s="149"/>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c r="EQ54" s="149"/>
      <c r="ER54" s="148"/>
      <c r="ES54" s="148"/>
      <c r="ET54" s="148"/>
      <c r="EU54" s="148"/>
      <c r="EY54" s="148"/>
      <c r="EZ54" s="148"/>
      <c r="FA54" s="148"/>
      <c r="FB54" s="148"/>
      <c r="FC54" s="148"/>
      <c r="FD54" s="148"/>
      <c r="FE54" s="148"/>
      <c r="FF54" s="148"/>
      <c r="FG54" s="148"/>
      <c r="FH54" s="148"/>
      <c r="FI54" s="148"/>
      <c r="FJ54" s="148"/>
      <c r="FK54" s="148"/>
      <c r="FL54" s="148"/>
      <c r="FN54" s="148"/>
      <c r="FO54" s="148"/>
      <c r="FP54" s="148"/>
      <c r="FQ54" s="148"/>
      <c r="FR54" s="148"/>
      <c r="FS54" s="148"/>
      <c r="FT54" s="148"/>
      <c r="FU54" s="148"/>
    </row>
    <row r="55" spans="2:177" ht="17.45" customHeight="1">
      <c r="B55" s="151" t="s">
        <v>90</v>
      </c>
      <c r="C55" s="152"/>
      <c r="D55" s="152"/>
      <c r="E55" s="152"/>
      <c r="F55" s="153"/>
      <c r="G55" s="153"/>
      <c r="H55" s="154">
        <v>1774741.666666663</v>
      </c>
      <c r="I55" s="154">
        <v>1840391.14</v>
      </c>
      <c r="J55" s="154">
        <v>1863861.6666666667</v>
      </c>
      <c r="K55" s="154">
        <v>1783758.82</v>
      </c>
      <c r="L55" s="154">
        <v>1772579.87</v>
      </c>
      <c r="M55" s="154">
        <v>1745883.3333333333</v>
      </c>
      <c r="N55" s="154">
        <v>1912271.6666666667</v>
      </c>
      <c r="O55" s="154">
        <v>1807073.3333333333</v>
      </c>
      <c r="P55" s="154">
        <v>1674593.3333333335</v>
      </c>
      <c r="Q55" s="154">
        <v>1746060</v>
      </c>
      <c r="R55" s="154">
        <v>1903288.3333333333</v>
      </c>
      <c r="S55" s="154">
        <v>3467570.0000000005</v>
      </c>
      <c r="T55" s="154">
        <v>1886736.6666666667</v>
      </c>
      <c r="U55" s="154">
        <v>1691723.0399999998</v>
      </c>
      <c r="V55" s="154">
        <v>1715208.6500000001</v>
      </c>
      <c r="W55" s="154">
        <v>1528957.74</v>
      </c>
      <c r="X55" s="154">
        <v>1514166.44666667</v>
      </c>
      <c r="Y55" s="154">
        <v>1518203.24</v>
      </c>
      <c r="Z55" s="154">
        <v>1569321.98</v>
      </c>
      <c r="AA55" s="154">
        <v>1555092.2799999998</v>
      </c>
      <c r="AB55" s="154">
        <v>1638747.53</v>
      </c>
      <c r="AC55" s="154">
        <v>1524958.51</v>
      </c>
      <c r="AD55" s="154">
        <v>1693104.99</v>
      </c>
      <c r="AE55" s="154">
        <v>3060264.1999999997</v>
      </c>
      <c r="AF55" s="154">
        <v>1472809.5999999999</v>
      </c>
      <c r="AG55" s="154">
        <v>1555997.4099999995</v>
      </c>
      <c r="AH55" s="154">
        <v>1712088.9599999993</v>
      </c>
      <c r="AI55" s="154">
        <v>1688499.44</v>
      </c>
      <c r="AJ55" s="154">
        <v>1883893.96</v>
      </c>
      <c r="AK55" s="154">
        <v>1832258.21</v>
      </c>
      <c r="AL55" s="154">
        <v>1887732.73</v>
      </c>
      <c r="AM55" s="154">
        <v>1841475.02</v>
      </c>
      <c r="AN55" s="154">
        <v>1839054.33</v>
      </c>
      <c r="AO55" s="154">
        <v>1551702.8</v>
      </c>
      <c r="AP55" s="154">
        <v>1529753.2000000002</v>
      </c>
      <c r="AQ55" s="154">
        <v>2547463.15</v>
      </c>
      <c r="AR55" s="154">
        <v>2420758.98</v>
      </c>
      <c r="AS55" s="154">
        <v>1470831.96</v>
      </c>
      <c r="AT55" s="154">
        <v>1382982.52</v>
      </c>
      <c r="AU55" s="154">
        <v>1425751.17</v>
      </c>
      <c r="AV55" s="154">
        <v>1423888.86</v>
      </c>
      <c r="AW55" s="154">
        <v>1575458.39</v>
      </c>
      <c r="AX55" s="154">
        <v>1411793.1</v>
      </c>
      <c r="AY55" s="154">
        <v>1458542.85</v>
      </c>
      <c r="AZ55" s="154">
        <v>1359717.73</v>
      </c>
      <c r="BA55" s="154">
        <v>1522481.84</v>
      </c>
      <c r="BB55" s="154">
        <v>1468059.35</v>
      </c>
      <c r="BC55" s="154">
        <v>1630547.42</v>
      </c>
      <c r="BD55" s="154">
        <v>2298510.6100000003</v>
      </c>
      <c r="BE55" s="154">
        <v>1534090.1900041099</v>
      </c>
      <c r="BF55" s="154">
        <v>1908863.5991137</v>
      </c>
      <c r="BG55" s="154">
        <v>1658288.48455685</v>
      </c>
      <c r="BH55" s="154">
        <v>1768724.79870599</v>
      </c>
      <c r="BI55" s="154">
        <v>1736073.1474920302</v>
      </c>
      <c r="BJ55" s="154">
        <v>1677629.0033394601</v>
      </c>
      <c r="BK55" s="154">
        <v>1762692.1774899636</v>
      </c>
      <c r="BL55" s="154">
        <v>1736098.84442422</v>
      </c>
      <c r="BM55" s="154">
        <v>1730768.9285747299</v>
      </c>
      <c r="BN55" s="154">
        <v>1845626.0047280199</v>
      </c>
      <c r="BO55" s="154">
        <v>1839508.26385501</v>
      </c>
      <c r="BP55" s="154">
        <v>2619818.0005775201</v>
      </c>
      <c r="BQ55" s="154">
        <v>1899943.09893849</v>
      </c>
      <c r="BR55" s="154">
        <v>1793890.6160206702</v>
      </c>
      <c r="BS55" s="154">
        <v>128356.26000000001</v>
      </c>
      <c r="BT55" s="154">
        <v>30306.248782608502</v>
      </c>
      <c r="BU55" s="154">
        <v>30792.800710142095</v>
      </c>
      <c r="BV55" s="154">
        <v>234998.006153294</v>
      </c>
      <c r="BW55" s="154">
        <v>648520.04415050708</v>
      </c>
      <c r="BX55" s="154">
        <v>958754.88071014197</v>
      </c>
      <c r="BY55" s="154">
        <v>1185796.3494927501</v>
      </c>
      <c r="BZ55" s="154">
        <v>1193530.5894927501</v>
      </c>
      <c r="CA55" s="154">
        <v>1550350.99949275</v>
      </c>
      <c r="CB55" s="154">
        <v>1539980.7015279401</v>
      </c>
      <c r="CC55" s="154">
        <v>1269436.22039068</v>
      </c>
      <c r="CD55" s="154">
        <v>1107513.2210361001</v>
      </c>
      <c r="CE55" s="154">
        <v>476212.9200000001</v>
      </c>
      <c r="CF55" s="154">
        <v>642225.46</v>
      </c>
      <c r="CG55" s="154">
        <v>1520212.7099999997</v>
      </c>
      <c r="CH55" s="154">
        <v>1750312.4100000001</v>
      </c>
      <c r="CI55" s="154">
        <v>1983069.6300000011</v>
      </c>
      <c r="CJ55" s="154">
        <v>1773797.75</v>
      </c>
      <c r="CK55" s="154">
        <v>1890284.6300000001</v>
      </c>
      <c r="CL55" s="154">
        <v>2006735.49</v>
      </c>
      <c r="CM55" s="154">
        <v>2321836.52</v>
      </c>
      <c r="CN55" s="154">
        <v>2291362.83</v>
      </c>
      <c r="CO55" s="154">
        <v>2429098.46</v>
      </c>
      <c r="CP55" s="154">
        <v>2175014.7599999998</v>
      </c>
      <c r="CQ55" s="154">
        <v>1939071.67</v>
      </c>
      <c r="CR55" s="154">
        <v>2316885.4200000004</v>
      </c>
      <c r="CS55" s="154">
        <v>2253492.5300000003</v>
      </c>
      <c r="CT55" s="154">
        <v>2176562.0199999996</v>
      </c>
      <c r="CU55" s="154">
        <v>2291564.16</v>
      </c>
      <c r="CV55" s="154">
        <v>2124154.9600000004</v>
      </c>
      <c r="CW55" s="154">
        <v>2196457.9</v>
      </c>
      <c r="CX55" s="154">
        <v>2464331.04</v>
      </c>
      <c r="CY55" s="154">
        <v>2794072.8699999992</v>
      </c>
      <c r="CZ55" s="154">
        <v>3207603.3000000003</v>
      </c>
      <c r="DA55" s="154">
        <v>2292799.66</v>
      </c>
      <c r="DB55" s="154">
        <v>2282947.9299999997</v>
      </c>
      <c r="DC55" s="154">
        <v>2172794.7699999991</v>
      </c>
      <c r="DD55" s="154">
        <v>2268579.7399999998</v>
      </c>
      <c r="DE55" s="154">
        <v>2162955.0199999991</v>
      </c>
      <c r="DF55" s="154">
        <v>2343001.11</v>
      </c>
      <c r="DG55" s="154">
        <v>2360236.5099999998</v>
      </c>
      <c r="DH55" s="154">
        <v>1731618.68</v>
      </c>
      <c r="DI55" s="154">
        <v>2194363.21</v>
      </c>
      <c r="DJ55" s="154">
        <v>2248585.02</v>
      </c>
      <c r="DK55" s="154">
        <v>2741813.5600000015</v>
      </c>
      <c r="DL55" s="154">
        <v>3379087.970000003</v>
      </c>
      <c r="DM55" s="154">
        <v>2261202.2400000012</v>
      </c>
      <c r="DN55" s="154">
        <v>2274817.2400000002</v>
      </c>
      <c r="DO55" s="154">
        <v>2196660.8600000003</v>
      </c>
      <c r="DP55" s="154">
        <v>2192236.1700000023</v>
      </c>
      <c r="DQ55" s="154">
        <v>2186242.7400000021</v>
      </c>
      <c r="DR55" s="154">
        <v>2440292.8500000024</v>
      </c>
      <c r="DS55" s="154">
        <v>2223377.9900000016</v>
      </c>
      <c r="DT55" s="154">
        <v>2149762.8400000012</v>
      </c>
      <c r="DU55" s="154">
        <v>2397012.6199999978</v>
      </c>
      <c r="DV55" s="154">
        <v>2272205.7700000033</v>
      </c>
      <c r="DW55" s="154">
        <v>2712607.13</v>
      </c>
      <c r="DX55" s="154">
        <v>3533824.2100000032</v>
      </c>
      <c r="DY55" s="154">
        <v>2326497.0900000008</v>
      </c>
      <c r="DZ55" s="154">
        <v>2343934.2800000012</v>
      </c>
      <c r="EA55" s="154">
        <v>2165480.5900000012</v>
      </c>
      <c r="EB55" s="154">
        <v>2184482.0600000005</v>
      </c>
      <c r="EC55" s="154">
        <v>2230239.0100000007</v>
      </c>
      <c r="ED55" s="154">
        <v>2456678.31</v>
      </c>
      <c r="EE55" s="154">
        <v>2165608.3500000006</v>
      </c>
      <c r="EF55" s="154">
        <v>2108969.8599999994</v>
      </c>
      <c r="EG55" s="154">
        <v>2123931.4400000004</v>
      </c>
      <c r="EH55" s="154">
        <v>2146847.11</v>
      </c>
      <c r="EI55" s="154">
        <v>2439974.1999999997</v>
      </c>
      <c r="EJ55" s="154">
        <v>3513643.169999999</v>
      </c>
      <c r="EK55" s="154">
        <v>2150009.5599999996</v>
      </c>
      <c r="EL55" s="154">
        <v>2244804.7999999993</v>
      </c>
      <c r="EM55" s="154">
        <v>2137317.9499999997</v>
      </c>
      <c r="EN55" s="154">
        <v>2114742.9000000004</v>
      </c>
      <c r="EO55" s="154">
        <v>2178766.7099999995</v>
      </c>
      <c r="EP55" s="154">
        <v>2372510.6699999995</v>
      </c>
      <c r="ER55" s="154">
        <f t="shared" ref="ER55:ER68" si="487">SUMIFS($G55:$EQ55,$G$13:$EQ$13,$ER$7)</f>
        <v>16711795.759999996</v>
      </c>
      <c r="ET55" s="154">
        <f t="shared" ref="ET55:ET68" ca="1" si="488">SUM(OFFSET($B55,0,COLUMN($DX$7)-2,1,MONTH(MAX($G$7:$EQ$7))))</f>
        <v>17241135.550000008</v>
      </c>
      <c r="EU55" s="154"/>
      <c r="EY55" s="154">
        <f t="shared" ref="EY55:FL68" si="489">SUMIF($H$6:$EQ$6,EY$12,$H55:$EQ55)</f>
        <v>7783350.8900000006</v>
      </c>
      <c r="EZ55" s="154">
        <f t="shared" si="489"/>
        <v>6604329.5299999975</v>
      </c>
      <c r="FA55" s="154">
        <f t="shared" si="489"/>
        <v>6434856.2999999989</v>
      </c>
      <c r="FB55" s="154">
        <f t="shared" si="489"/>
        <v>7184761.7900000019</v>
      </c>
      <c r="FC55" s="154">
        <f t="shared" si="489"/>
        <v>7915107.4500000048</v>
      </c>
      <c r="FD55" s="154">
        <f t="shared" si="489"/>
        <v>6575139.7700000051</v>
      </c>
      <c r="FE55" s="154">
        <f t="shared" si="489"/>
        <v>6813433.6800000053</v>
      </c>
      <c r="FF55" s="154">
        <f t="shared" si="489"/>
        <v>7381825.5200000005</v>
      </c>
      <c r="FG55" s="154">
        <f t="shared" si="489"/>
        <v>8204255.5800000057</v>
      </c>
      <c r="FH55" s="154">
        <f t="shared" si="489"/>
        <v>6580201.6600000029</v>
      </c>
      <c r="FI55" s="154">
        <f t="shared" si="489"/>
        <v>6731256.5199999996</v>
      </c>
      <c r="FJ55" s="154">
        <f t="shared" si="489"/>
        <v>6710752.75</v>
      </c>
      <c r="FK55" s="154">
        <f t="shared" si="489"/>
        <v>7908457.5299999975</v>
      </c>
      <c r="FL55" s="154">
        <f t="shared" si="489"/>
        <v>6430827.5599999987</v>
      </c>
      <c r="FN55" s="154">
        <f t="shared" ref="FN55:FU68" si="490">SUMIF($H$5:$EQ$5,FN$12,$H55:$EQ55)</f>
        <v>21496874.052284084</v>
      </c>
      <c r="FO55" s="154">
        <f t="shared" si="490"/>
        <v>12275057.894521622</v>
      </c>
      <c r="FP55" s="154">
        <f t="shared" si="490"/>
        <v>18281617.662954722</v>
      </c>
      <c r="FQ55" s="154">
        <f t="shared" si="490"/>
        <v>27452068.619999997</v>
      </c>
      <c r="FR55" s="154">
        <f t="shared" si="490"/>
        <v>28007298.510000002</v>
      </c>
      <c r="FS55" s="154">
        <f t="shared" si="490"/>
        <v>28685506.420000013</v>
      </c>
      <c r="FT55" s="154">
        <f t="shared" si="490"/>
        <v>28226466.510000009</v>
      </c>
      <c r="FU55" s="154">
        <f t="shared" si="490"/>
        <v>16711795.759999996</v>
      </c>
    </row>
    <row r="56" spans="2:177" ht="17.45" customHeight="1">
      <c r="B56" s="151" t="s">
        <v>91</v>
      </c>
      <c r="C56" s="152"/>
      <c r="D56" s="152"/>
      <c r="E56" s="152"/>
      <c r="F56" s="153"/>
      <c r="G56" s="153"/>
      <c r="H56" s="154">
        <v>128116.66666666667</v>
      </c>
      <c r="I56" s="154">
        <v>98340.28</v>
      </c>
      <c r="J56" s="154">
        <v>110460</v>
      </c>
      <c r="K56" s="154">
        <v>118564.03</v>
      </c>
      <c r="L56" s="154">
        <v>135525.20000000001</v>
      </c>
      <c r="M56" s="154">
        <v>168550</v>
      </c>
      <c r="N56" s="154">
        <v>92893.719999999987</v>
      </c>
      <c r="O56" s="154">
        <v>146505</v>
      </c>
      <c r="P56" s="154">
        <v>67661.666666666672</v>
      </c>
      <c r="Q56" s="154">
        <v>158283.33333333334</v>
      </c>
      <c r="R56" s="154">
        <v>147328.33333333334</v>
      </c>
      <c r="S56" s="154">
        <v>272786.66666666669</v>
      </c>
      <c r="T56" s="154">
        <v>244028.33333333334</v>
      </c>
      <c r="U56" s="154">
        <v>32058.333333333336</v>
      </c>
      <c r="V56" s="154">
        <v>40343.116666666676</v>
      </c>
      <c r="W56" s="154">
        <v>141513.33333333334</v>
      </c>
      <c r="X56" s="154">
        <v>120150.98333333335</v>
      </c>
      <c r="Y56" s="154">
        <v>106280.64</v>
      </c>
      <c r="Z56" s="154">
        <v>126459.51</v>
      </c>
      <c r="AA56" s="154">
        <v>103606.84</v>
      </c>
      <c r="AB56" s="154">
        <v>49497.34</v>
      </c>
      <c r="AC56" s="154">
        <v>137787.01999999999</v>
      </c>
      <c r="AD56" s="154">
        <v>182161.68</v>
      </c>
      <c r="AE56" s="154">
        <v>408397.74</v>
      </c>
      <c r="AF56" s="154">
        <v>95130.31</v>
      </c>
      <c r="AG56" s="154">
        <v>134945.68</v>
      </c>
      <c r="AH56" s="154">
        <v>95710.879999999946</v>
      </c>
      <c r="AI56" s="154">
        <v>133689.76999999999</v>
      </c>
      <c r="AJ56" s="154">
        <v>167377.98000000001</v>
      </c>
      <c r="AK56" s="154">
        <v>70982.080000000002</v>
      </c>
      <c r="AL56" s="154">
        <v>140342.60999999999</v>
      </c>
      <c r="AM56" s="154">
        <v>66128.06</v>
      </c>
      <c r="AN56" s="154">
        <v>101242.5</v>
      </c>
      <c r="AO56" s="154">
        <v>125445.21</v>
      </c>
      <c r="AP56" s="154">
        <v>190871.18</v>
      </c>
      <c r="AQ56" s="154">
        <v>501024.18</v>
      </c>
      <c r="AR56" s="154">
        <v>424463.6</v>
      </c>
      <c r="AS56" s="154">
        <v>173942.14</v>
      </c>
      <c r="AT56" s="154">
        <v>77806.36</v>
      </c>
      <c r="AU56" s="154">
        <v>123540.15</v>
      </c>
      <c r="AV56" s="154">
        <v>143409.65</v>
      </c>
      <c r="AW56" s="154">
        <v>126989.06</v>
      </c>
      <c r="AX56" s="154">
        <v>121944.12</v>
      </c>
      <c r="AY56" s="154">
        <v>108087.35</v>
      </c>
      <c r="AZ56" s="154">
        <v>111198.24</v>
      </c>
      <c r="BA56" s="154">
        <v>-122.11</v>
      </c>
      <c r="BB56" s="154">
        <v>113798.62</v>
      </c>
      <c r="BC56" s="154">
        <v>163235.24</v>
      </c>
      <c r="BD56" s="154">
        <v>460511.23</v>
      </c>
      <c r="BE56" s="154">
        <v>204013.72</v>
      </c>
      <c r="BF56" s="154">
        <v>73690.75</v>
      </c>
      <c r="BG56" s="154">
        <v>119360.74</v>
      </c>
      <c r="BH56" s="154">
        <v>137480.76</v>
      </c>
      <c r="BI56" s="154">
        <v>139735.31</v>
      </c>
      <c r="BJ56" s="154">
        <v>155560.89000000001</v>
      </c>
      <c r="BK56" s="154">
        <v>145488.40000000002</v>
      </c>
      <c r="BL56" s="154">
        <v>110973.8</v>
      </c>
      <c r="BM56" s="154">
        <v>119815.7</v>
      </c>
      <c r="BN56" s="154">
        <v>141652.73000000001</v>
      </c>
      <c r="BO56" s="154">
        <v>226725.43</v>
      </c>
      <c r="BP56" s="154">
        <v>394905.73</v>
      </c>
      <c r="BQ56" s="154">
        <v>124663.11</v>
      </c>
      <c r="BR56" s="154">
        <v>103549.31</v>
      </c>
      <c r="BS56" s="154">
        <v>-2968.08</v>
      </c>
      <c r="BT56" s="154">
        <v>-2115.39</v>
      </c>
      <c r="BU56" s="154">
        <v>27061</v>
      </c>
      <c r="BV56" s="154">
        <v>62953.95</v>
      </c>
      <c r="BW56" s="154">
        <v>54594.13</v>
      </c>
      <c r="BX56" s="154">
        <v>89015.59</v>
      </c>
      <c r="BY56" s="154">
        <v>73635.899999999994</v>
      </c>
      <c r="BZ56" s="154">
        <v>111089.26</v>
      </c>
      <c r="CA56" s="154">
        <v>158443.16</v>
      </c>
      <c r="CB56" s="154">
        <v>250673.94</v>
      </c>
      <c r="CC56" s="154">
        <v>47271.66</v>
      </c>
      <c r="CD56" s="154">
        <v>28519.85</v>
      </c>
      <c r="CE56" s="154">
        <v>683.76</v>
      </c>
      <c r="CF56" s="154">
        <v>19759.240000000002</v>
      </c>
      <c r="CG56" s="154">
        <v>87423.89</v>
      </c>
      <c r="CH56" s="154">
        <v>379121.81</v>
      </c>
      <c r="CI56" s="154">
        <v>65076.209999999992</v>
      </c>
      <c r="CJ56" s="154">
        <v>106023.16</v>
      </c>
      <c r="CK56" s="154">
        <v>84256.47</v>
      </c>
      <c r="CL56" s="154">
        <v>160568.1</v>
      </c>
      <c r="CM56" s="154">
        <v>227731.81</v>
      </c>
      <c r="CN56" s="154">
        <v>368079.84</v>
      </c>
      <c r="CO56" s="154">
        <v>41212.26</v>
      </c>
      <c r="CP56" s="154">
        <v>126754.99</v>
      </c>
      <c r="CQ56" s="154">
        <v>336440.6</v>
      </c>
      <c r="CR56" s="154">
        <v>215327.47</v>
      </c>
      <c r="CS56" s="154">
        <v>168558.75</v>
      </c>
      <c r="CT56" s="154">
        <v>129658.63</v>
      </c>
      <c r="CU56" s="154">
        <v>182473.61</v>
      </c>
      <c r="CV56" s="154">
        <v>163147.66</v>
      </c>
      <c r="CW56" s="154">
        <v>114266.44</v>
      </c>
      <c r="CX56" s="154">
        <v>214852.26</v>
      </c>
      <c r="CY56" s="154">
        <v>144835.92000000004</v>
      </c>
      <c r="CZ56" s="154">
        <v>495069.45</v>
      </c>
      <c r="DA56" s="154">
        <v>138472.17000000001</v>
      </c>
      <c r="DB56" s="154">
        <v>102432.88</v>
      </c>
      <c r="DC56" s="154">
        <v>128292.16</v>
      </c>
      <c r="DD56" s="154">
        <v>174293.05999999991</v>
      </c>
      <c r="DE56" s="154">
        <v>155648.38000000006</v>
      </c>
      <c r="DF56" s="154">
        <v>133249.44</v>
      </c>
      <c r="DG56" s="154">
        <v>253126.26</v>
      </c>
      <c r="DH56" s="154">
        <v>110909.53</v>
      </c>
      <c r="DI56" s="154">
        <v>140604.07999999999</v>
      </c>
      <c r="DJ56" s="154">
        <v>162633.31</v>
      </c>
      <c r="DK56" s="154">
        <v>214131.72999999998</v>
      </c>
      <c r="DL56" s="154">
        <v>578182</v>
      </c>
      <c r="DM56" s="154">
        <v>117966.00999999998</v>
      </c>
      <c r="DN56" s="154">
        <v>96469.98</v>
      </c>
      <c r="DO56" s="154">
        <v>259339.43000000002</v>
      </c>
      <c r="DP56" s="154">
        <v>81403.249999999985</v>
      </c>
      <c r="DQ56" s="154">
        <v>191046.33999999997</v>
      </c>
      <c r="DR56" s="154">
        <v>187646.50999999998</v>
      </c>
      <c r="DS56" s="154">
        <v>275878.3600000001</v>
      </c>
      <c r="DT56" s="154">
        <v>128911.07</v>
      </c>
      <c r="DU56" s="154">
        <v>106368.25000000001</v>
      </c>
      <c r="DV56" s="154">
        <v>135796.23000000004</v>
      </c>
      <c r="DW56" s="154">
        <v>265367.63999999996</v>
      </c>
      <c r="DX56" s="154">
        <v>532199.82999999996</v>
      </c>
      <c r="DY56" s="154">
        <v>126716.57000000002</v>
      </c>
      <c r="DZ56" s="154">
        <v>64936.94000000001</v>
      </c>
      <c r="EA56" s="154">
        <v>50647.24</v>
      </c>
      <c r="EB56" s="154">
        <v>196795.26</v>
      </c>
      <c r="EC56" s="154">
        <v>203238.01999999993</v>
      </c>
      <c r="ED56" s="154">
        <v>164985.23999999996</v>
      </c>
      <c r="EE56" s="154">
        <v>130385.79999999999</v>
      </c>
      <c r="EF56" s="154">
        <v>124484.38</v>
      </c>
      <c r="EG56" s="154">
        <v>95220.869999999981</v>
      </c>
      <c r="EH56" s="154">
        <v>123052.17</v>
      </c>
      <c r="EI56" s="154">
        <v>269760.09000000008</v>
      </c>
      <c r="EJ56" s="154">
        <v>537395.66000000015</v>
      </c>
      <c r="EK56" s="154">
        <v>156457.63999999998</v>
      </c>
      <c r="EL56" s="154">
        <v>89393.5</v>
      </c>
      <c r="EM56" s="154">
        <v>161447.44</v>
      </c>
      <c r="EN56" s="154">
        <v>182652.65999999995</v>
      </c>
      <c r="EO56" s="154">
        <v>243343.14999999991</v>
      </c>
      <c r="EP56" s="154">
        <v>149134.04999999999</v>
      </c>
      <c r="ER56" s="154">
        <f t="shared" si="487"/>
        <v>1519824.1</v>
      </c>
      <c r="ET56" s="154">
        <f t="shared" ca="1" si="488"/>
        <v>1339519.1000000001</v>
      </c>
      <c r="EU56" s="154"/>
      <c r="EY56" s="154">
        <f t="shared" si="489"/>
        <v>735974.5</v>
      </c>
      <c r="EZ56" s="154">
        <f t="shared" si="489"/>
        <v>458233.59999999998</v>
      </c>
      <c r="FA56" s="154">
        <f t="shared" si="489"/>
        <v>497285.23</v>
      </c>
      <c r="FB56" s="154">
        <f t="shared" si="489"/>
        <v>517369.12</v>
      </c>
      <c r="FC56" s="154">
        <f t="shared" si="489"/>
        <v>792617.99</v>
      </c>
      <c r="FD56" s="154">
        <f t="shared" si="489"/>
        <v>531789.02</v>
      </c>
      <c r="FE56" s="154">
        <f t="shared" si="489"/>
        <v>592435.94000000018</v>
      </c>
      <c r="FF56" s="154">
        <f t="shared" si="489"/>
        <v>507532.12</v>
      </c>
      <c r="FG56" s="154">
        <f t="shared" si="489"/>
        <v>723853.34000000008</v>
      </c>
      <c r="FH56" s="154">
        <f t="shared" si="489"/>
        <v>450680.5199999999</v>
      </c>
      <c r="FI56" s="154">
        <f t="shared" si="489"/>
        <v>419855.41999999993</v>
      </c>
      <c r="FJ56" s="154">
        <f t="shared" si="489"/>
        <v>488033.13000000006</v>
      </c>
      <c r="FK56" s="154">
        <f t="shared" si="489"/>
        <v>783246.80000000016</v>
      </c>
      <c r="FL56" s="154">
        <f t="shared" si="489"/>
        <v>587443.24999999988</v>
      </c>
      <c r="FN56" s="154">
        <f t="shared" si="490"/>
        <v>2035009.4599999997</v>
      </c>
      <c r="FO56" s="154">
        <f t="shared" si="490"/>
        <v>1194827.67</v>
      </c>
      <c r="FP56" s="154">
        <f t="shared" si="490"/>
        <v>1457109.9000000001</v>
      </c>
      <c r="FQ56" s="154">
        <f t="shared" si="490"/>
        <v>2205608.4299999997</v>
      </c>
      <c r="FR56" s="154">
        <f t="shared" si="490"/>
        <v>2208862.4500000002</v>
      </c>
      <c r="FS56" s="154">
        <f t="shared" si="490"/>
        <v>2424375.0700000003</v>
      </c>
      <c r="FT56" s="154">
        <f t="shared" si="490"/>
        <v>2082422.4100000001</v>
      </c>
      <c r="FU56" s="154">
        <f t="shared" si="490"/>
        <v>1519824.1</v>
      </c>
    </row>
    <row r="57" spans="2:177" ht="17.45" customHeight="1">
      <c r="B57" s="151" t="s">
        <v>190</v>
      </c>
      <c r="C57" s="155"/>
      <c r="D57" s="155"/>
      <c r="E57" s="155"/>
      <c r="F57" s="153"/>
      <c r="G57" s="153"/>
      <c r="H57" s="154">
        <f>H59-H58-H56-H55</f>
        <v>280845</v>
      </c>
      <c r="I57" s="154">
        <f t="shared" ref="I57:AQ57" si="491">I59-I58-I56-I55</f>
        <v>228899.65999999968</v>
      </c>
      <c r="J57" s="154">
        <f t="shared" si="491"/>
        <v>430401.66666666674</v>
      </c>
      <c r="K57" s="154">
        <f t="shared" si="491"/>
        <v>538318.67000000016</v>
      </c>
      <c r="L57" s="154">
        <f t="shared" si="491"/>
        <v>742732.71999999974</v>
      </c>
      <c r="M57" s="154">
        <f t="shared" si="491"/>
        <v>387289.99999999977</v>
      </c>
      <c r="N57" s="154">
        <f t="shared" si="491"/>
        <v>235431.66666666674</v>
      </c>
      <c r="O57" s="154">
        <f t="shared" si="491"/>
        <v>255439.99999999977</v>
      </c>
      <c r="P57" s="154">
        <f t="shared" si="491"/>
        <v>366803.33333333326</v>
      </c>
      <c r="Q57" s="154">
        <f t="shared" si="491"/>
        <v>474895</v>
      </c>
      <c r="R57" s="154">
        <f t="shared" si="491"/>
        <v>386571.66666666628</v>
      </c>
      <c r="S57" s="154">
        <f t="shared" si="491"/>
        <v>767359.99999999953</v>
      </c>
      <c r="T57" s="154">
        <f t="shared" si="491"/>
        <v>209838.33333333349</v>
      </c>
      <c r="U57" s="154">
        <f t="shared" si="491"/>
        <v>233058.31333333277</v>
      </c>
      <c r="V57" s="154">
        <f t="shared" si="491"/>
        <v>314991.1333333333</v>
      </c>
      <c r="W57" s="154">
        <f t="shared" si="491"/>
        <v>10874.803333333228</v>
      </c>
      <c r="X57" s="154">
        <f t="shared" si="491"/>
        <v>508679.27333332971</v>
      </c>
      <c r="Y57" s="154">
        <f t="shared" si="491"/>
        <v>261040.45000000019</v>
      </c>
      <c r="Z57" s="154">
        <f t="shared" si="491"/>
        <v>254262.92999999993</v>
      </c>
      <c r="AA57" s="154">
        <f t="shared" si="491"/>
        <v>401678.51999999955</v>
      </c>
      <c r="AB57" s="154">
        <f t="shared" si="491"/>
        <v>309299.43999999994</v>
      </c>
      <c r="AC57" s="154">
        <f t="shared" si="491"/>
        <v>321675.66000000015</v>
      </c>
      <c r="AD57" s="154">
        <f t="shared" si="491"/>
        <v>271952.84999999963</v>
      </c>
      <c r="AE57" s="154">
        <f t="shared" si="491"/>
        <v>626436.34999999916</v>
      </c>
      <c r="AF57" s="154">
        <f t="shared" si="491"/>
        <v>279125.51</v>
      </c>
      <c r="AG57" s="154">
        <f t="shared" si="491"/>
        <v>-30572.819999999832</v>
      </c>
      <c r="AH57" s="154">
        <f t="shared" si="491"/>
        <v>-295760.72000000044</v>
      </c>
      <c r="AI57" s="154">
        <f t="shared" si="491"/>
        <v>74828.439999999711</v>
      </c>
      <c r="AJ57" s="154">
        <f t="shared" si="491"/>
        <v>306362.03999999957</v>
      </c>
      <c r="AK57" s="154">
        <f t="shared" si="491"/>
        <v>523600.10000000009</v>
      </c>
      <c r="AL57" s="154">
        <f t="shared" si="491"/>
        <v>595206.25999999978</v>
      </c>
      <c r="AM57" s="154">
        <f t="shared" si="491"/>
        <v>-24970.540000000037</v>
      </c>
      <c r="AN57" s="154">
        <f t="shared" si="491"/>
        <v>102713.52000000002</v>
      </c>
      <c r="AO57" s="154">
        <f t="shared" si="491"/>
        <v>326184.4600000002</v>
      </c>
      <c r="AP57" s="154">
        <f t="shared" si="491"/>
        <v>207416.77000000025</v>
      </c>
      <c r="AQ57" s="154">
        <f t="shared" si="491"/>
        <v>407395.06999999937</v>
      </c>
      <c r="AR57" s="154">
        <v>379241.41000000003</v>
      </c>
      <c r="AS57" s="154">
        <v>234632.48193000001</v>
      </c>
      <c r="AT57" s="154">
        <v>220125.25193</v>
      </c>
      <c r="AU57" s="154">
        <v>287870.46000000002</v>
      </c>
      <c r="AV57" s="154">
        <v>273089.34193</v>
      </c>
      <c r="AW57" s="154">
        <v>290637.12193000002</v>
      </c>
      <c r="AX57" s="154">
        <v>383614.33386065101</v>
      </c>
      <c r="AY57" s="154">
        <v>345572.33192999999</v>
      </c>
      <c r="AZ57" s="154">
        <v>272403.23193000001</v>
      </c>
      <c r="BA57" s="154">
        <v>347331.32999999996</v>
      </c>
      <c r="BB57" s="154">
        <v>452787.86</v>
      </c>
      <c r="BC57" s="154">
        <v>516639.71192999999</v>
      </c>
      <c r="BD57" s="154">
        <v>347842.65</v>
      </c>
      <c r="BE57" s="154">
        <v>364513.76999588904</v>
      </c>
      <c r="BF57" s="154">
        <v>284126.25</v>
      </c>
      <c r="BG57" s="154">
        <v>299589.19</v>
      </c>
      <c r="BH57" s="154">
        <v>453388.35</v>
      </c>
      <c r="BI57" s="154">
        <v>269651.42</v>
      </c>
      <c r="BJ57" s="154">
        <v>354611.33999999997</v>
      </c>
      <c r="BK57" s="154">
        <v>278866.08999999997</v>
      </c>
      <c r="BL57" s="154">
        <v>319823.25</v>
      </c>
      <c r="BM57" s="154">
        <v>355252.43</v>
      </c>
      <c r="BN57" s="154">
        <v>409252.47</v>
      </c>
      <c r="BO57" s="154">
        <v>456019.13</v>
      </c>
      <c r="BP57" s="154">
        <v>401432.4</v>
      </c>
      <c r="BQ57" s="154">
        <v>471855.94000000006</v>
      </c>
      <c r="BR57" s="154">
        <v>342048.48</v>
      </c>
      <c r="BS57" s="154">
        <v>286279.14</v>
      </c>
      <c r="BT57" s="154">
        <v>123246.42</v>
      </c>
      <c r="BU57" s="154">
        <v>101639.12</v>
      </c>
      <c r="BV57" s="154">
        <v>88598.04</v>
      </c>
      <c r="BW57" s="154">
        <v>115555.77</v>
      </c>
      <c r="BX57" s="154">
        <v>121663.61</v>
      </c>
      <c r="BY57" s="154">
        <v>138058.92000000001</v>
      </c>
      <c r="BZ57" s="154">
        <v>174776.64</v>
      </c>
      <c r="CA57" s="154">
        <v>314233.67000000004</v>
      </c>
      <c r="CB57" s="154">
        <v>192129.44999999998</v>
      </c>
      <c r="CC57" s="154">
        <v>250055.31</v>
      </c>
      <c r="CD57" s="154">
        <v>176631.73</v>
      </c>
      <c r="CE57" s="154">
        <v>37171.429999999993</v>
      </c>
      <c r="CF57" s="154">
        <v>102481.51999999999</v>
      </c>
      <c r="CG57" s="154">
        <v>151076.77000000002</v>
      </c>
      <c r="CH57" s="154">
        <v>177215.88</v>
      </c>
      <c r="CI57" s="154">
        <v>180079.07</v>
      </c>
      <c r="CJ57" s="154">
        <v>171256.22</v>
      </c>
      <c r="CK57" s="154">
        <v>296305.05</v>
      </c>
      <c r="CL57" s="154">
        <v>157389.12</v>
      </c>
      <c r="CM57" s="154">
        <v>303477.49</v>
      </c>
      <c r="CN57" s="154">
        <v>391054.16000000003</v>
      </c>
      <c r="CO57" s="154">
        <v>229531.66999999998</v>
      </c>
      <c r="CP57" s="154">
        <v>328802.59999999998</v>
      </c>
      <c r="CQ57" s="154">
        <v>250336.94</v>
      </c>
      <c r="CR57" s="154">
        <v>328730.65999999997</v>
      </c>
      <c r="CS57" s="154">
        <v>371415.98</v>
      </c>
      <c r="CT57" s="154">
        <v>312353.18</v>
      </c>
      <c r="CU57" s="154">
        <v>353906.64</v>
      </c>
      <c r="CV57" s="154">
        <v>374951.62</v>
      </c>
      <c r="CW57" s="154">
        <v>332503.70999999996</v>
      </c>
      <c r="CX57" s="154">
        <v>429086.49</v>
      </c>
      <c r="CY57" s="154">
        <v>462632.83999999973</v>
      </c>
      <c r="CZ57" s="154">
        <v>366767.23</v>
      </c>
      <c r="DA57" s="154">
        <v>438509.85</v>
      </c>
      <c r="DB57" s="154">
        <v>390054.40000000002</v>
      </c>
      <c r="DC57" s="154">
        <v>309192.38</v>
      </c>
      <c r="DD57" s="154">
        <v>410097.80000000005</v>
      </c>
      <c r="DE57" s="154">
        <v>241239.38000000006</v>
      </c>
      <c r="DF57" s="154">
        <v>391128.44</v>
      </c>
      <c r="DG57" s="154">
        <v>388232.61</v>
      </c>
      <c r="DH57" s="154">
        <v>880790.26</v>
      </c>
      <c r="DI57" s="154">
        <v>400856.72</v>
      </c>
      <c r="DJ57" s="154">
        <v>458683.22</v>
      </c>
      <c r="DK57" s="154">
        <v>623573.11999999988</v>
      </c>
      <c r="DL57" s="154">
        <v>472907.8400000002</v>
      </c>
      <c r="DM57" s="154">
        <v>380435.72000000003</v>
      </c>
      <c r="DN57" s="154">
        <v>371100.31</v>
      </c>
      <c r="DO57" s="154">
        <v>451663.0199999999</v>
      </c>
      <c r="DP57" s="154">
        <v>396121.6700000001</v>
      </c>
      <c r="DQ57" s="154">
        <v>402745.17000000004</v>
      </c>
      <c r="DR57" s="154">
        <v>417785.48999999993</v>
      </c>
      <c r="DS57" s="154">
        <v>400608.07999999996</v>
      </c>
      <c r="DT57" s="154">
        <v>931732.16999999993</v>
      </c>
      <c r="DU57" s="154">
        <v>485497.33000000019</v>
      </c>
      <c r="DV57" s="154">
        <v>469354.46999999986</v>
      </c>
      <c r="DW57" s="154">
        <v>586102.31999999972</v>
      </c>
      <c r="DX57" s="154">
        <v>542775.37</v>
      </c>
      <c r="DY57" s="154">
        <v>498628.02</v>
      </c>
      <c r="DZ57" s="154">
        <v>389059.28000000009</v>
      </c>
      <c r="EA57" s="154">
        <v>320194.48000000004</v>
      </c>
      <c r="EB57" s="154">
        <v>533999.46</v>
      </c>
      <c r="EC57" s="154">
        <v>399554.73</v>
      </c>
      <c r="ED57" s="154">
        <v>516252.02</v>
      </c>
      <c r="EE57" s="154">
        <v>451984.27999999997</v>
      </c>
      <c r="EF57" s="154">
        <v>455644.51000000007</v>
      </c>
      <c r="EG57" s="154">
        <v>435765.67</v>
      </c>
      <c r="EH57" s="154">
        <v>485879.37</v>
      </c>
      <c r="EI57" s="154">
        <v>790622.32999999984</v>
      </c>
      <c r="EJ57" s="154">
        <v>590591.84000000008</v>
      </c>
      <c r="EK57" s="154">
        <v>527475.34000000008</v>
      </c>
      <c r="EL57" s="154">
        <v>496545.51</v>
      </c>
      <c r="EM57" s="154">
        <v>485351.55999999994</v>
      </c>
      <c r="EN57" s="154">
        <v>489994.15</v>
      </c>
      <c r="EO57" s="154">
        <v>488888.51999999984</v>
      </c>
      <c r="EP57" s="154">
        <v>443894.7</v>
      </c>
      <c r="ER57" s="154">
        <f t="shared" si="487"/>
        <v>3522741.62</v>
      </c>
      <c r="ET57" s="154">
        <f t="shared" ca="1" si="488"/>
        <v>3200463.3600000003</v>
      </c>
      <c r="EU57" s="154"/>
      <c r="EY57" s="154">
        <f t="shared" si="489"/>
        <v>1195331.48</v>
      </c>
      <c r="EZ57" s="154">
        <f t="shared" si="489"/>
        <v>960529.56</v>
      </c>
      <c r="FA57" s="154">
        <f t="shared" si="489"/>
        <v>1660151.31</v>
      </c>
      <c r="FB57" s="154">
        <f t="shared" si="489"/>
        <v>1483113.0599999998</v>
      </c>
      <c r="FC57" s="154">
        <f t="shared" si="489"/>
        <v>1224443.8700000003</v>
      </c>
      <c r="FD57" s="154">
        <f t="shared" si="489"/>
        <v>1250529.8599999999</v>
      </c>
      <c r="FE57" s="154">
        <f t="shared" si="489"/>
        <v>1750125.7399999998</v>
      </c>
      <c r="FF57" s="154">
        <f t="shared" si="489"/>
        <v>1540954.1199999996</v>
      </c>
      <c r="FG57" s="154">
        <f t="shared" si="489"/>
        <v>1430462.6700000002</v>
      </c>
      <c r="FH57" s="154">
        <f t="shared" si="489"/>
        <v>1253748.67</v>
      </c>
      <c r="FI57" s="154">
        <f t="shared" si="489"/>
        <v>1423880.81</v>
      </c>
      <c r="FJ57" s="154">
        <f t="shared" si="489"/>
        <v>1712267.3699999999</v>
      </c>
      <c r="FK57" s="154">
        <f t="shared" si="489"/>
        <v>1614612.6900000002</v>
      </c>
      <c r="FL57" s="154">
        <f t="shared" si="489"/>
        <v>1464234.2299999997</v>
      </c>
      <c r="FN57" s="154">
        <f t="shared" si="490"/>
        <v>4192936.339995889</v>
      </c>
      <c r="FO57" s="154">
        <f t="shared" si="490"/>
        <v>2679388.1500000004</v>
      </c>
      <c r="FP57" s="154">
        <f t="shared" si="490"/>
        <v>2195269.04</v>
      </c>
      <c r="FQ57" s="154">
        <f t="shared" si="490"/>
        <v>4165306.49</v>
      </c>
      <c r="FR57" s="154">
        <f t="shared" si="490"/>
        <v>5299125.4099999992</v>
      </c>
      <c r="FS57" s="154">
        <f t="shared" si="490"/>
        <v>5766053.5899999999</v>
      </c>
      <c r="FT57" s="154">
        <f t="shared" si="490"/>
        <v>5820359.5200000005</v>
      </c>
      <c r="FU57" s="154">
        <f t="shared" si="490"/>
        <v>3522741.62</v>
      </c>
    </row>
    <row r="58" spans="2:177" ht="17.45" customHeight="1">
      <c r="B58" s="151" t="s">
        <v>92</v>
      </c>
      <c r="C58" s="152"/>
      <c r="D58" s="152"/>
      <c r="E58" s="152"/>
      <c r="F58" s="153"/>
      <c r="G58" s="153"/>
      <c r="H58" s="154">
        <v>11378.333333333334</v>
      </c>
      <c r="I58" s="154">
        <v>277946.40000000002</v>
      </c>
      <c r="J58" s="154">
        <v>-9305</v>
      </c>
      <c r="K58" s="154">
        <v>543318.33333333302</v>
      </c>
      <c r="L58" s="154">
        <v>387071.27</v>
      </c>
      <c r="M58" s="154">
        <v>-1235</v>
      </c>
      <c r="N58" s="154">
        <v>-693745</v>
      </c>
      <c r="O58" s="154">
        <v>-811.66666666666674</v>
      </c>
      <c r="P58" s="154">
        <v>56258.333333333336</v>
      </c>
      <c r="Q58" s="154">
        <v>-10460</v>
      </c>
      <c r="R58" s="154">
        <v>98848.333333333343</v>
      </c>
      <c r="S58" s="154">
        <v>139163.33333333334</v>
      </c>
      <c r="T58" s="154">
        <v>81565</v>
      </c>
      <c r="U58" s="154">
        <v>98656.666666666672</v>
      </c>
      <c r="V58" s="154">
        <v>-84228.583333333343</v>
      </c>
      <c r="W58" s="154">
        <v>19375</v>
      </c>
      <c r="X58" s="154">
        <v>0</v>
      </c>
      <c r="Y58" s="154">
        <v>0</v>
      </c>
      <c r="Z58" s="154">
        <v>0</v>
      </c>
      <c r="AA58" s="154">
        <v>0</v>
      </c>
      <c r="AB58" s="154">
        <v>-58664.27</v>
      </c>
      <c r="AC58" s="154">
        <v>35297.82</v>
      </c>
      <c r="AD58" s="154">
        <v>18160.2</v>
      </c>
      <c r="AE58" s="154">
        <v>99539</v>
      </c>
      <c r="AF58" s="154">
        <v>54269.25</v>
      </c>
      <c r="AG58" s="154">
        <v>28850.42</v>
      </c>
      <c r="AH58" s="154">
        <v>22184.060000000005</v>
      </c>
      <c r="AI58" s="154">
        <v>6701.28</v>
      </c>
      <c r="AJ58" s="154">
        <v>8780.16</v>
      </c>
      <c r="AK58" s="154">
        <v>173155.72</v>
      </c>
      <c r="AL58" s="154">
        <v>-121635.33</v>
      </c>
      <c r="AM58" s="154">
        <v>382114.94</v>
      </c>
      <c r="AN58" s="154">
        <v>174145.58</v>
      </c>
      <c r="AO58" s="154">
        <v>128709.19</v>
      </c>
      <c r="AP58" s="154">
        <v>0</v>
      </c>
      <c r="AQ58" s="154">
        <v>28344.080000000002</v>
      </c>
      <c r="AR58" s="154">
        <v>531990.56000000006</v>
      </c>
      <c r="AS58" s="154">
        <v>414236.07000000007</v>
      </c>
      <c r="AT58" s="154">
        <v>469169.19</v>
      </c>
      <c r="AU58" s="154">
        <v>83748.070000000007</v>
      </c>
      <c r="AV58" s="154">
        <v>40539.910000000003</v>
      </c>
      <c r="AW58" s="154">
        <v>71237.7</v>
      </c>
      <c r="AX58" s="154">
        <v>73822.09</v>
      </c>
      <c r="AY58" s="154">
        <v>19519.04</v>
      </c>
      <c r="AZ58" s="154">
        <v>156021.96000000002</v>
      </c>
      <c r="BA58" s="154">
        <v>158258.50193</v>
      </c>
      <c r="BB58" s="154">
        <v>24416.39</v>
      </c>
      <c r="BC58" s="154">
        <v>45865.880000000325</v>
      </c>
      <c r="BD58" s="154">
        <v>52036.9</v>
      </c>
      <c r="BE58" s="154">
        <v>39436.410000000003</v>
      </c>
      <c r="BF58" s="154">
        <v>84138.25</v>
      </c>
      <c r="BG58" s="154">
        <v>37535.369999999995</v>
      </c>
      <c r="BH58" s="154">
        <v>43172.14</v>
      </c>
      <c r="BI58" s="154">
        <v>53139.17</v>
      </c>
      <c r="BJ58" s="154">
        <v>131833.53</v>
      </c>
      <c r="BK58" s="154">
        <v>31565.610000000004</v>
      </c>
      <c r="BL58" s="154">
        <v>50820.7</v>
      </c>
      <c r="BM58" s="154">
        <v>48457.47</v>
      </c>
      <c r="BN58" s="154">
        <v>47447.929056733497</v>
      </c>
      <c r="BO58" s="154">
        <v>56891.711402459499</v>
      </c>
      <c r="BP58" s="154">
        <v>165883.43905673351</v>
      </c>
      <c r="BQ58" s="154">
        <v>63972.701402459497</v>
      </c>
      <c r="BR58" s="154">
        <v>21918.1390567335</v>
      </c>
      <c r="BS58" s="154">
        <v>1069.83</v>
      </c>
      <c r="BT58" s="154">
        <v>2968.89905673352</v>
      </c>
      <c r="BU58" s="154">
        <v>11277.61</v>
      </c>
      <c r="BV58" s="154">
        <v>11747.39905673352</v>
      </c>
      <c r="BW58" s="154">
        <v>11110.442345725982</v>
      </c>
      <c r="BX58" s="154">
        <v>12516.2090567335</v>
      </c>
      <c r="BY58" s="154">
        <v>19287.359056733501</v>
      </c>
      <c r="BZ58" s="154">
        <v>25054.679056733497</v>
      </c>
      <c r="CA58" s="154">
        <v>31358.939056733499</v>
      </c>
      <c r="CB58" s="154">
        <v>115375.32140245949</v>
      </c>
      <c r="CC58" s="154">
        <v>139291.9890567335</v>
      </c>
      <c r="CD58" s="154">
        <v>191210.5214024595</v>
      </c>
      <c r="CE58" s="154">
        <v>6788.4700000000012</v>
      </c>
      <c r="CF58" s="154">
        <v>16992.52</v>
      </c>
      <c r="CG58" s="154">
        <v>13662.18</v>
      </c>
      <c r="CH58" s="154">
        <v>20893.47</v>
      </c>
      <c r="CI58" s="154">
        <v>23655.38</v>
      </c>
      <c r="CJ58" s="154">
        <v>19326.73</v>
      </c>
      <c r="CK58" s="154">
        <v>29638.22</v>
      </c>
      <c r="CL58" s="154">
        <v>20943.810000000001</v>
      </c>
      <c r="CM58" s="154">
        <v>52062.91</v>
      </c>
      <c r="CN58" s="154">
        <v>15421.44</v>
      </c>
      <c r="CO58" s="154">
        <v>24371.96</v>
      </c>
      <c r="CP58" s="154">
        <v>185882.03</v>
      </c>
      <c r="CQ58" s="154">
        <v>19908.259999999998</v>
      </c>
      <c r="CR58" s="154">
        <v>38221.970000000008</v>
      </c>
      <c r="CS58" s="154">
        <v>52961.740000000005</v>
      </c>
      <c r="CT58" s="154">
        <v>26553.119999999995</v>
      </c>
      <c r="CU58" s="154">
        <v>17457.02</v>
      </c>
      <c r="CV58" s="154">
        <v>26924.219999999998</v>
      </c>
      <c r="CW58" s="154">
        <v>37697.010000000009</v>
      </c>
      <c r="CX58" s="154">
        <v>14682.12</v>
      </c>
      <c r="CY58" s="154">
        <v>84263.78</v>
      </c>
      <c r="CZ58" s="154">
        <v>21629.059999999998</v>
      </c>
      <c r="DA58" s="154">
        <v>23462.87</v>
      </c>
      <c r="DB58" s="154">
        <v>67069.179999999993</v>
      </c>
      <c r="DC58" s="154">
        <v>76310.63</v>
      </c>
      <c r="DD58" s="154">
        <v>86058.64</v>
      </c>
      <c r="DE58" s="154">
        <v>39095.019999999997</v>
      </c>
      <c r="DF58" s="154">
        <v>35253.79</v>
      </c>
      <c r="DG58" s="154">
        <v>65625.81</v>
      </c>
      <c r="DH58" s="154">
        <v>91241.88</v>
      </c>
      <c r="DI58" s="154">
        <v>95941.51999999999</v>
      </c>
      <c r="DJ58" s="154">
        <v>93131.670000000013</v>
      </c>
      <c r="DK58" s="154">
        <v>82319.619999999937</v>
      </c>
      <c r="DL58" s="154">
        <v>113446.37000000001</v>
      </c>
      <c r="DM58" s="154">
        <v>99588.5</v>
      </c>
      <c r="DN58" s="154">
        <v>149391.15</v>
      </c>
      <c r="DO58" s="154">
        <v>77276.000000000029</v>
      </c>
      <c r="DP58" s="154">
        <v>191973.26</v>
      </c>
      <c r="DQ58" s="154">
        <v>195393.41</v>
      </c>
      <c r="DR58" s="154">
        <v>110926.72999999998</v>
      </c>
      <c r="DS58" s="154">
        <v>193979.86999998428</v>
      </c>
      <c r="DT58" s="154">
        <v>64692.790000000015</v>
      </c>
      <c r="DU58" s="154">
        <v>169680.61</v>
      </c>
      <c r="DV58" s="154">
        <v>61235.559999999983</v>
      </c>
      <c r="DW58" s="154">
        <v>82346.669999999984</v>
      </c>
      <c r="DX58" s="154">
        <v>201029.09000000008</v>
      </c>
      <c r="DY58" s="154">
        <v>61018.73</v>
      </c>
      <c r="DZ58" s="154">
        <v>60931.69</v>
      </c>
      <c r="EA58" s="154">
        <v>59811.150000000009</v>
      </c>
      <c r="EB58" s="154">
        <v>302730.12</v>
      </c>
      <c r="EC58" s="154">
        <v>353535.84</v>
      </c>
      <c r="ED58" s="154">
        <v>132034.47999999998</v>
      </c>
      <c r="EE58" s="154">
        <v>173732.69000000003</v>
      </c>
      <c r="EF58" s="154">
        <v>177802.87</v>
      </c>
      <c r="EG58" s="154">
        <v>126994.05</v>
      </c>
      <c r="EH58" s="154">
        <v>102633.30000000002</v>
      </c>
      <c r="EI58" s="154">
        <v>320540.72000000085</v>
      </c>
      <c r="EJ58" s="154">
        <v>66962.530000000013</v>
      </c>
      <c r="EK58" s="154">
        <v>82577.69</v>
      </c>
      <c r="EL58" s="154">
        <v>140700.34999999998</v>
      </c>
      <c r="EM58" s="154">
        <v>178472.82</v>
      </c>
      <c r="EN58" s="154">
        <v>122227.90000000001</v>
      </c>
      <c r="EO58" s="154">
        <v>155371.44000000012</v>
      </c>
      <c r="EP58" s="154">
        <v>117744.14000000001</v>
      </c>
      <c r="ER58" s="154">
        <f t="shared" si="487"/>
        <v>864056.87000000023</v>
      </c>
      <c r="ET58" s="154">
        <f t="shared" ca="1" si="488"/>
        <v>1171091.1000000001</v>
      </c>
      <c r="EU58" s="154"/>
      <c r="EY58" s="154">
        <f t="shared" si="489"/>
        <v>112161.10999999999</v>
      </c>
      <c r="EZ58" s="154">
        <f t="shared" si="489"/>
        <v>201464.29</v>
      </c>
      <c r="FA58" s="154">
        <f t="shared" si="489"/>
        <v>192121.48</v>
      </c>
      <c r="FB58" s="154">
        <f t="shared" si="489"/>
        <v>271392.80999999994</v>
      </c>
      <c r="FC58" s="154">
        <f t="shared" si="489"/>
        <v>362426.02</v>
      </c>
      <c r="FD58" s="154">
        <f t="shared" si="489"/>
        <v>464642.67000000004</v>
      </c>
      <c r="FE58" s="154">
        <f t="shared" si="489"/>
        <v>369599.3899999843</v>
      </c>
      <c r="FF58" s="154">
        <f t="shared" si="489"/>
        <v>313262.83999999997</v>
      </c>
      <c r="FG58" s="154">
        <f t="shared" si="489"/>
        <v>322979.51000000013</v>
      </c>
      <c r="FH58" s="154">
        <f t="shared" si="489"/>
        <v>716077.1100000001</v>
      </c>
      <c r="FI58" s="154">
        <f t="shared" si="489"/>
        <v>483570.04000000004</v>
      </c>
      <c r="FJ58" s="154">
        <f t="shared" si="489"/>
        <v>550168.07000000088</v>
      </c>
      <c r="FK58" s="154">
        <f t="shared" si="489"/>
        <v>290240.57</v>
      </c>
      <c r="FL58" s="154">
        <f t="shared" si="489"/>
        <v>456072.16000000015</v>
      </c>
      <c r="FN58" s="154">
        <f t="shared" si="490"/>
        <v>676475.19045919308</v>
      </c>
      <c r="FO58" s="154">
        <f t="shared" si="490"/>
        <v>378165.64620205353</v>
      </c>
      <c r="FP58" s="154">
        <f t="shared" si="490"/>
        <v>649841.52186165261</v>
      </c>
      <c r="FQ58" s="154">
        <f t="shared" si="490"/>
        <v>544344.67000000004</v>
      </c>
      <c r="FR58" s="154">
        <f t="shared" si="490"/>
        <v>777139.69</v>
      </c>
      <c r="FS58" s="154">
        <f t="shared" si="490"/>
        <v>1509930.9199999841</v>
      </c>
      <c r="FT58" s="154">
        <f t="shared" si="490"/>
        <v>2072794.7300000011</v>
      </c>
      <c r="FU58" s="154">
        <f t="shared" si="490"/>
        <v>864056.87000000023</v>
      </c>
    </row>
    <row r="59" spans="2:177" ht="17.45" customHeight="1">
      <c r="B59" s="156" t="s">
        <v>93</v>
      </c>
      <c r="C59" s="157"/>
      <c r="D59" s="157"/>
      <c r="E59" s="157"/>
      <c r="H59" s="158">
        <v>2195081.6666666633</v>
      </c>
      <c r="I59" s="158">
        <v>2445577.4799999995</v>
      </c>
      <c r="J59" s="158">
        <v>2395418.3333333335</v>
      </c>
      <c r="K59" s="158">
        <v>2983959.853333333</v>
      </c>
      <c r="L59" s="158">
        <v>3037909.06</v>
      </c>
      <c r="M59" s="158">
        <v>2300488.333333333</v>
      </c>
      <c r="N59" s="158">
        <v>1546852.0533333337</v>
      </c>
      <c r="O59" s="158">
        <v>2208206.6666666665</v>
      </c>
      <c r="P59" s="158">
        <v>2165316.666666667</v>
      </c>
      <c r="Q59" s="158">
        <v>2368778.3333333335</v>
      </c>
      <c r="R59" s="158">
        <v>2536036.6666666665</v>
      </c>
      <c r="S59" s="158">
        <v>4646880</v>
      </c>
      <c r="T59" s="158">
        <v>2422168.3333333335</v>
      </c>
      <c r="U59" s="158">
        <v>2055496.3533333326</v>
      </c>
      <c r="V59" s="158">
        <v>1986314.3166666669</v>
      </c>
      <c r="W59" s="158">
        <v>1700720.8766666665</v>
      </c>
      <c r="X59" s="158">
        <v>2142996.7033333331</v>
      </c>
      <c r="Y59" s="158">
        <v>1885524.33</v>
      </c>
      <c r="Z59" s="158">
        <v>1950044.42</v>
      </c>
      <c r="AA59" s="158">
        <v>2060377.6399999994</v>
      </c>
      <c r="AB59" s="158">
        <v>1938880.04</v>
      </c>
      <c r="AC59" s="158">
        <v>2019719.0100000002</v>
      </c>
      <c r="AD59" s="158">
        <v>2165379.7199999997</v>
      </c>
      <c r="AE59" s="158">
        <v>4194637.2899999991</v>
      </c>
      <c r="AF59" s="158">
        <v>1901334.67</v>
      </c>
      <c r="AG59" s="158">
        <v>1689220.6899999995</v>
      </c>
      <c r="AH59" s="158">
        <v>1534223.1799999988</v>
      </c>
      <c r="AI59" s="158">
        <v>1903718.9299999997</v>
      </c>
      <c r="AJ59" s="158">
        <v>2366414.1399999997</v>
      </c>
      <c r="AK59" s="158">
        <v>2599996.1100000003</v>
      </c>
      <c r="AL59" s="158">
        <v>2501646.2699999996</v>
      </c>
      <c r="AM59" s="158">
        <v>2264747.48</v>
      </c>
      <c r="AN59" s="158">
        <v>2217155.9300000002</v>
      </c>
      <c r="AO59" s="158">
        <v>2132041.66</v>
      </c>
      <c r="AP59" s="158">
        <v>1928041.1500000004</v>
      </c>
      <c r="AQ59" s="158">
        <v>3484226.4799999995</v>
      </c>
      <c r="AR59" s="158">
        <f t="shared" ref="AR59:BQ59" si="492">SUM(AR55:AR58)</f>
        <v>3756454.5500000003</v>
      </c>
      <c r="AS59" s="158">
        <f t="shared" si="492"/>
        <v>2293642.6519300002</v>
      </c>
      <c r="AT59" s="158">
        <f t="shared" si="492"/>
        <v>2150083.3219300001</v>
      </c>
      <c r="AU59" s="158">
        <f t="shared" si="492"/>
        <v>1920909.8499999999</v>
      </c>
      <c r="AV59" s="158">
        <f t="shared" si="492"/>
        <v>1880927.7619299998</v>
      </c>
      <c r="AW59" s="158">
        <f t="shared" si="492"/>
        <v>2064322.27193</v>
      </c>
      <c r="AX59" s="158">
        <f t="shared" si="492"/>
        <v>1991173.6438606514</v>
      </c>
      <c r="AY59" s="158">
        <f t="shared" si="492"/>
        <v>1931721.5719300001</v>
      </c>
      <c r="AZ59" s="158">
        <f t="shared" si="492"/>
        <v>1899341.1619299999</v>
      </c>
      <c r="BA59" s="158">
        <f t="shared" si="492"/>
        <v>2027949.5619300001</v>
      </c>
      <c r="BB59" s="158">
        <f t="shared" si="492"/>
        <v>2059062.22</v>
      </c>
      <c r="BC59" s="158">
        <f t="shared" si="492"/>
        <v>2356288.2519300003</v>
      </c>
      <c r="BD59" s="158">
        <f t="shared" si="492"/>
        <v>3158901.39</v>
      </c>
      <c r="BE59" s="158">
        <f t="shared" si="492"/>
        <v>2142054.0899999989</v>
      </c>
      <c r="BF59" s="158">
        <f t="shared" si="492"/>
        <v>2350818.8491137</v>
      </c>
      <c r="BG59" s="158">
        <f t="shared" si="492"/>
        <v>2114773.7845568499</v>
      </c>
      <c r="BH59" s="158">
        <f t="shared" si="492"/>
        <v>2402766.04870599</v>
      </c>
      <c r="BI59" s="158">
        <f t="shared" si="492"/>
        <v>2198599.0474920301</v>
      </c>
      <c r="BJ59" s="158">
        <f t="shared" si="492"/>
        <v>2319634.7633394599</v>
      </c>
      <c r="BK59" s="158">
        <f t="shared" si="492"/>
        <v>2218612.2774899635</v>
      </c>
      <c r="BL59" s="158">
        <f t="shared" si="492"/>
        <v>2217716.5944242203</v>
      </c>
      <c r="BM59" s="158">
        <f t="shared" si="492"/>
        <v>2254294.5285747303</v>
      </c>
      <c r="BN59" s="158">
        <f t="shared" si="492"/>
        <v>2443979.1337847533</v>
      </c>
      <c r="BO59" s="158">
        <f t="shared" si="492"/>
        <v>2579144.5352574694</v>
      </c>
      <c r="BP59" s="158">
        <f t="shared" si="492"/>
        <v>3582039.5696342536</v>
      </c>
      <c r="BQ59" s="158">
        <f t="shared" si="492"/>
        <v>2560434.8503409494</v>
      </c>
      <c r="BR59" s="158">
        <f t="shared" ref="BR59:BW59" si="493">SUM(BR55:BR58)</f>
        <v>2261406.5450774035</v>
      </c>
      <c r="BS59" s="158">
        <f t="shared" si="493"/>
        <v>412737.15</v>
      </c>
      <c r="BT59" s="158">
        <f t="shared" si="493"/>
        <v>154406.17783934204</v>
      </c>
      <c r="BU59" s="158">
        <f t="shared" si="493"/>
        <v>170770.53071014211</v>
      </c>
      <c r="BV59" s="158">
        <f t="shared" si="493"/>
        <v>398297.39521002752</v>
      </c>
      <c r="BW59" s="158">
        <f t="shared" si="493"/>
        <v>829780.38649623306</v>
      </c>
      <c r="BX59" s="158">
        <f>SUM(BX55:BX58)</f>
        <v>1181950.2897668753</v>
      </c>
      <c r="BY59" s="158">
        <f>SUM(BY55:BY58)</f>
        <v>1416778.5285494835</v>
      </c>
      <c r="BZ59" s="158">
        <f t="shared" ref="BZ59:DK59" si="494">SUM(BZ55:BZ58)</f>
        <v>1504451.1685494836</v>
      </c>
      <c r="CA59" s="158">
        <f t="shared" si="494"/>
        <v>2054386.7685494835</v>
      </c>
      <c r="CB59" s="158">
        <f t="shared" si="494"/>
        <v>2098159.4129303996</v>
      </c>
      <c r="CC59" s="158">
        <f t="shared" si="494"/>
        <v>1706055.1794474134</v>
      </c>
      <c r="CD59" s="158">
        <f t="shared" si="494"/>
        <v>1503875.3224385597</v>
      </c>
      <c r="CE59" s="158">
        <f t="shared" si="494"/>
        <v>520856.58000000007</v>
      </c>
      <c r="CF59" s="158">
        <f t="shared" si="494"/>
        <v>781458.74</v>
      </c>
      <c r="CG59" s="158">
        <f t="shared" si="494"/>
        <v>1772375.5499999996</v>
      </c>
      <c r="CH59" s="158">
        <f t="shared" si="494"/>
        <v>2327543.5700000003</v>
      </c>
      <c r="CI59" s="158">
        <f t="shared" si="494"/>
        <v>2251880.290000001</v>
      </c>
      <c r="CJ59" s="158">
        <f t="shared" si="494"/>
        <v>2070403.8599999999</v>
      </c>
      <c r="CK59" s="158">
        <f t="shared" si="494"/>
        <v>2300484.37</v>
      </c>
      <c r="CL59" s="158">
        <f t="shared" si="494"/>
        <v>2345636.52</v>
      </c>
      <c r="CM59" s="158">
        <f t="shared" si="494"/>
        <v>2905108.7300000004</v>
      </c>
      <c r="CN59" s="158">
        <f t="shared" si="494"/>
        <v>3065918.27</v>
      </c>
      <c r="CO59" s="158">
        <f t="shared" si="494"/>
        <v>2724214.3499999996</v>
      </c>
      <c r="CP59" s="158">
        <f t="shared" si="494"/>
        <v>2816454.38</v>
      </c>
      <c r="CQ59" s="158">
        <f t="shared" si="494"/>
        <v>2545757.4699999997</v>
      </c>
      <c r="CR59" s="158">
        <f t="shared" si="494"/>
        <v>2899165.5200000009</v>
      </c>
      <c r="CS59" s="158">
        <f t="shared" si="494"/>
        <v>2846429.0000000005</v>
      </c>
      <c r="CT59" s="158">
        <f t="shared" si="494"/>
        <v>2645126.9499999997</v>
      </c>
      <c r="CU59" s="158">
        <f t="shared" si="494"/>
        <v>2845401.43</v>
      </c>
      <c r="CV59" s="158">
        <f t="shared" si="494"/>
        <v>2689178.4600000009</v>
      </c>
      <c r="CW59" s="158">
        <f t="shared" si="494"/>
        <v>2680925.0599999996</v>
      </c>
      <c r="CX59" s="158">
        <f t="shared" si="494"/>
        <v>3122951.91</v>
      </c>
      <c r="CY59" s="158">
        <f t="shared" si="494"/>
        <v>3485805.4099999988</v>
      </c>
      <c r="CZ59" s="158">
        <f t="shared" si="494"/>
        <v>4091069.0400000005</v>
      </c>
      <c r="DA59" s="158">
        <f t="shared" si="494"/>
        <v>2893244.5500000003</v>
      </c>
      <c r="DB59" s="158">
        <f t="shared" si="494"/>
        <v>2842504.3899999997</v>
      </c>
      <c r="DC59" s="158">
        <f t="shared" si="494"/>
        <v>2686589.939999999</v>
      </c>
      <c r="DD59" s="158">
        <f t="shared" si="494"/>
        <v>2939029.2399999998</v>
      </c>
      <c r="DE59" s="158">
        <f t="shared" si="494"/>
        <v>2598937.7999999989</v>
      </c>
      <c r="DF59" s="158">
        <f t="shared" si="494"/>
        <v>2902632.78</v>
      </c>
      <c r="DG59" s="158">
        <f t="shared" si="494"/>
        <v>3067221.1899999995</v>
      </c>
      <c r="DH59" s="158">
        <f t="shared" si="494"/>
        <v>2814560.3499999996</v>
      </c>
      <c r="DI59" s="158">
        <f t="shared" si="494"/>
        <v>2831765.53</v>
      </c>
      <c r="DJ59" s="158">
        <f t="shared" si="494"/>
        <v>2963033.2199999997</v>
      </c>
      <c r="DK59" s="158">
        <f t="shared" si="494"/>
        <v>3661838.0300000012</v>
      </c>
      <c r="DL59" s="158">
        <f t="shared" ref="DL59" si="495">SUM(DL55:DL58)</f>
        <v>4543624.1800000034</v>
      </c>
      <c r="DM59" s="158">
        <f t="shared" ref="DM59:DN59" si="496">SUM(DM55:DM58)</f>
        <v>2859192.4700000011</v>
      </c>
      <c r="DN59" s="158">
        <f t="shared" si="496"/>
        <v>2891778.68</v>
      </c>
      <c r="DO59" s="158">
        <f t="shared" ref="DO59:DP59" si="497">SUM(DO55:DO58)</f>
        <v>2984939.3100000005</v>
      </c>
      <c r="DP59" s="158">
        <f t="shared" si="497"/>
        <v>2861734.3500000024</v>
      </c>
      <c r="DQ59" s="158">
        <f t="shared" ref="DQ59:DR59" si="498">SUM(DQ55:DQ58)</f>
        <v>2975427.660000002</v>
      </c>
      <c r="DR59" s="158">
        <f t="shared" si="498"/>
        <v>3156651.5800000019</v>
      </c>
      <c r="DS59" s="158">
        <f t="shared" ref="DS59:DT59" si="499">SUM(DS55:DS58)</f>
        <v>3093844.2999999858</v>
      </c>
      <c r="DT59" s="158">
        <f t="shared" si="499"/>
        <v>3275098.870000001</v>
      </c>
      <c r="DU59" s="158">
        <f t="shared" ref="DU59:DV59" si="500">SUM(DU55:DU58)</f>
        <v>3158558.8099999977</v>
      </c>
      <c r="DV59" s="158">
        <f t="shared" si="500"/>
        <v>2938592.0300000031</v>
      </c>
      <c r="DW59" s="158">
        <f t="shared" ref="DW59:DX59" si="501">SUM(DW55:DW58)</f>
        <v>3646423.76</v>
      </c>
      <c r="DX59" s="158">
        <f t="shared" si="501"/>
        <v>4809828.5000000028</v>
      </c>
      <c r="DY59" s="158">
        <f t="shared" ref="DY59:DZ59" si="502">SUM(DY55:DY58)</f>
        <v>3012860.4100000006</v>
      </c>
      <c r="DZ59" s="158">
        <f t="shared" si="502"/>
        <v>2858862.1900000013</v>
      </c>
      <c r="EA59" s="158">
        <f t="shared" ref="EA59:EB59" si="503">SUM(EA55:EA58)</f>
        <v>2596133.4600000014</v>
      </c>
      <c r="EB59" s="158">
        <f t="shared" si="503"/>
        <v>3218006.9000000004</v>
      </c>
      <c r="EC59" s="158">
        <f t="shared" ref="EC59:ED59" si="504">SUM(EC55:EC58)</f>
        <v>3186567.6000000006</v>
      </c>
      <c r="ED59" s="158">
        <f t="shared" si="504"/>
        <v>3269950.05</v>
      </c>
      <c r="EE59" s="158">
        <f t="shared" ref="EE59:EF59" si="505">SUM(EE55:EE58)</f>
        <v>2921711.12</v>
      </c>
      <c r="EF59" s="158">
        <f t="shared" si="505"/>
        <v>2866901.6199999996</v>
      </c>
      <c r="EG59" s="158">
        <f t="shared" ref="EG59:EH59" si="506">SUM(EG55:EG58)</f>
        <v>2781912.0300000003</v>
      </c>
      <c r="EH59" s="158">
        <f t="shared" si="506"/>
        <v>2858411.9499999997</v>
      </c>
      <c r="EI59" s="158">
        <f t="shared" ref="EI59:EJ59" si="507">SUM(EI55:EI58)</f>
        <v>3820897.3400000008</v>
      </c>
      <c r="EJ59" s="158">
        <f t="shared" si="507"/>
        <v>4708593.1999999993</v>
      </c>
      <c r="EK59" s="158">
        <f t="shared" ref="EK59:EL59" si="508">SUM(EK55:EK58)</f>
        <v>2916520.23</v>
      </c>
      <c r="EL59" s="158">
        <f t="shared" si="508"/>
        <v>2971444.1599999997</v>
      </c>
      <c r="EM59" s="158">
        <f t="shared" ref="EM59:EN59" si="509">SUM(EM55:EM58)</f>
        <v>2962589.7699999996</v>
      </c>
      <c r="EN59" s="158">
        <f t="shared" si="509"/>
        <v>2909617.6100000003</v>
      </c>
      <c r="EO59" s="158">
        <f t="shared" ref="EO59:EP59" si="510">SUM(EO55:EO58)</f>
        <v>3066369.8199999994</v>
      </c>
      <c r="EP59" s="158">
        <f t="shared" si="510"/>
        <v>3083283.5599999996</v>
      </c>
      <c r="ER59" s="158">
        <f t="shared" si="487"/>
        <v>22618418.349999998</v>
      </c>
      <c r="ET59" s="158">
        <f t="shared" ca="1" si="488"/>
        <v>22952209.110000007</v>
      </c>
      <c r="EU59" s="158"/>
      <c r="EY59" s="158">
        <f t="shared" si="489"/>
        <v>9826817.9800000004</v>
      </c>
      <c r="EZ59" s="158">
        <f t="shared" si="489"/>
        <v>8224556.9799999977</v>
      </c>
      <c r="FA59" s="158">
        <f t="shared" si="489"/>
        <v>8784414.3199999984</v>
      </c>
      <c r="FB59" s="158">
        <f t="shared" si="489"/>
        <v>9456636.7800000012</v>
      </c>
      <c r="FC59" s="158">
        <f t="shared" si="489"/>
        <v>10294595.330000004</v>
      </c>
      <c r="FD59" s="158">
        <f t="shared" si="489"/>
        <v>8822101.320000004</v>
      </c>
      <c r="FE59" s="158">
        <f t="shared" si="489"/>
        <v>9525594.7499999888</v>
      </c>
      <c r="FF59" s="158">
        <f t="shared" si="489"/>
        <v>9743574.6000000015</v>
      </c>
      <c r="FG59" s="158">
        <f t="shared" si="489"/>
        <v>10681551.100000005</v>
      </c>
      <c r="FH59" s="158">
        <f t="shared" si="489"/>
        <v>9000707.9600000009</v>
      </c>
      <c r="FI59" s="158">
        <f t="shared" si="489"/>
        <v>9058562.7899999991</v>
      </c>
      <c r="FJ59" s="158">
        <f t="shared" si="489"/>
        <v>9461221.3200000003</v>
      </c>
      <c r="FK59" s="158">
        <f t="shared" si="489"/>
        <v>10596557.59</v>
      </c>
      <c r="FL59" s="158">
        <f t="shared" si="489"/>
        <v>8938577.1999999993</v>
      </c>
      <c r="FN59" s="158">
        <f t="shared" si="490"/>
        <v>28401295.042739168</v>
      </c>
      <c r="FO59" s="158">
        <f t="shared" si="490"/>
        <v>16527439.360723678</v>
      </c>
      <c r="FP59" s="158">
        <f t="shared" si="490"/>
        <v>22583838.124816373</v>
      </c>
      <c r="FQ59" s="158">
        <f t="shared" si="490"/>
        <v>34367328.210000001</v>
      </c>
      <c r="FR59" s="158">
        <f t="shared" si="490"/>
        <v>36292426.060000002</v>
      </c>
      <c r="FS59" s="158">
        <f t="shared" si="490"/>
        <v>38385865.999999993</v>
      </c>
      <c r="FT59" s="158">
        <f t="shared" si="490"/>
        <v>38202043.170000017</v>
      </c>
      <c r="FU59" s="158">
        <f t="shared" si="490"/>
        <v>22618418.349999998</v>
      </c>
    </row>
    <row r="60" spans="2:177" s="159" customFormat="1" ht="17.45" customHeight="1">
      <c r="B60" s="151" t="s">
        <v>94</v>
      </c>
      <c r="C60" s="152"/>
      <c r="D60" s="152"/>
      <c r="E60" s="152"/>
      <c r="F60" s="153"/>
      <c r="G60" s="153"/>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v>-226431.01</v>
      </c>
      <c r="AS60" s="154">
        <v>-442192.20999999996</v>
      </c>
      <c r="AT60" s="154">
        <v>-186954.74</v>
      </c>
      <c r="AU60" s="154">
        <v>-71349.34</v>
      </c>
      <c r="AV60" s="154">
        <v>-271728</v>
      </c>
      <c r="AW60" s="154">
        <v>-207551.09</v>
      </c>
      <c r="AX60" s="154">
        <v>-208784.86</v>
      </c>
      <c r="AY60" s="154">
        <v>-204260.43</v>
      </c>
      <c r="AZ60" s="154">
        <v>-110930.59999999999</v>
      </c>
      <c r="BA60" s="154">
        <v>-260591.82</v>
      </c>
      <c r="BB60" s="154">
        <v>-186686.01</v>
      </c>
      <c r="BC60" s="154">
        <v>-340795.86</v>
      </c>
      <c r="BD60" s="154">
        <v>-119877.84999999999</v>
      </c>
      <c r="BE60" s="154">
        <v>-143154.03</v>
      </c>
      <c r="BF60" s="154">
        <v>-137911.36000000002</v>
      </c>
      <c r="BG60" s="154">
        <v>61078.950000000012</v>
      </c>
      <c r="BH60" s="154">
        <v>-61477.3</v>
      </c>
      <c r="BI60" s="154">
        <v>-179970.87</v>
      </c>
      <c r="BJ60" s="154">
        <v>3298.5400000000009</v>
      </c>
      <c r="BK60" s="154">
        <v>-238715.56000000003</v>
      </c>
      <c r="BL60" s="154">
        <v>-33105.53</v>
      </c>
      <c r="BM60" s="154">
        <v>-280415.12</v>
      </c>
      <c r="BN60" s="154">
        <v>-176279.85</v>
      </c>
      <c r="BO60" s="154">
        <v>34473.39</v>
      </c>
      <c r="BP60" s="154">
        <v>-202249.34999999998</v>
      </c>
      <c r="BQ60" s="154">
        <v>-42253.3</v>
      </c>
      <c r="BR60" s="154">
        <v>-137942.54999999999</v>
      </c>
      <c r="BS60" s="154">
        <v>-246641.21</v>
      </c>
      <c r="BT60" s="154">
        <v>-255969.28</v>
      </c>
      <c r="BU60" s="154">
        <v>-71342.55</v>
      </c>
      <c r="BV60" s="154">
        <v>-53565.36</v>
      </c>
      <c r="BW60" s="154">
        <v>-270552.74</v>
      </c>
      <c r="BX60" s="154">
        <v>-128484.78</v>
      </c>
      <c r="BY60" s="154">
        <v>-648231.1</v>
      </c>
      <c r="BZ60" s="154">
        <v>-774488.35</v>
      </c>
      <c r="CA60" s="154">
        <v>-1117980.01</v>
      </c>
      <c r="CB60" s="154">
        <v>31619.670000000013</v>
      </c>
      <c r="CC60" s="154">
        <v>104327.62</v>
      </c>
      <c r="CD60" s="154">
        <v>-47616.56</v>
      </c>
      <c r="CE60" s="154">
        <v>-355199.20999999996</v>
      </c>
      <c r="CF60" s="154">
        <v>-705954.16</v>
      </c>
      <c r="CG60" s="154">
        <v>-742562.23000000068</v>
      </c>
      <c r="CH60" s="154">
        <v>-893604.29</v>
      </c>
      <c r="CI60" s="154">
        <v>-659806.58999999985</v>
      </c>
      <c r="CJ60" s="154">
        <v>-37505.959999999992</v>
      </c>
      <c r="CK60" s="154">
        <v>100341.41999999998</v>
      </c>
      <c r="CL60" s="154">
        <v>-85827.219999999987</v>
      </c>
      <c r="CM60" s="154">
        <v>160561.84999999998</v>
      </c>
      <c r="CN60" s="154">
        <v>-105470.98999999999</v>
      </c>
      <c r="CO60" s="154">
        <v>-42569.130000000005</v>
      </c>
      <c r="CP60" s="154">
        <v>30984.3299999999</v>
      </c>
      <c r="CQ60" s="154">
        <v>-107204.91</v>
      </c>
      <c r="CR60" s="154">
        <v>-33727.08</v>
      </c>
      <c r="CS60" s="154">
        <v>-556170.12</v>
      </c>
      <c r="CT60" s="154">
        <v>-117911.31</v>
      </c>
      <c r="CU60" s="154">
        <v>-172056.77000000002</v>
      </c>
      <c r="CV60" s="154">
        <v>-44112.12000000001</v>
      </c>
      <c r="CW60" s="154">
        <v>26535.300000000003</v>
      </c>
      <c r="CX60" s="154">
        <v>-6682.6200000000026</v>
      </c>
      <c r="CY60" s="154">
        <v>361540.37000000069</v>
      </c>
      <c r="CZ60" s="154">
        <v>212.80000000000291</v>
      </c>
      <c r="DA60" s="154">
        <v>-80483.33</v>
      </c>
      <c r="DB60" s="154">
        <v>-56123.7</v>
      </c>
      <c r="DC60" s="154">
        <v>-147427.40999999997</v>
      </c>
      <c r="DD60" s="154">
        <v>-225988.64999999909</v>
      </c>
      <c r="DE60" s="154">
        <v>-419900.72000000079</v>
      </c>
      <c r="DF60" s="154">
        <v>-104816.49</v>
      </c>
      <c r="DG60" s="154">
        <v>-177083.66</v>
      </c>
      <c r="DH60" s="154">
        <v>-21174.880000000005</v>
      </c>
      <c r="DI60" s="154">
        <v>-47924.659999999996</v>
      </c>
      <c r="DJ60" s="154">
        <v>-82254.720000000001</v>
      </c>
      <c r="DK60" s="154">
        <v>132731.46999999881</v>
      </c>
      <c r="DL60" s="154">
        <v>-52614.430000000255</v>
      </c>
      <c r="DM60" s="154">
        <v>-75933.210000000123</v>
      </c>
      <c r="DN60" s="154">
        <v>-118893.36000000012</v>
      </c>
      <c r="DO60" s="154">
        <v>-180301.75000000154</v>
      </c>
      <c r="DP60" s="154">
        <v>-156867.77000000104</v>
      </c>
      <c r="DQ60" s="154">
        <v>-86713.360000000714</v>
      </c>
      <c r="DR60" s="154">
        <v>-170530.70999999988</v>
      </c>
      <c r="DS60" s="154">
        <v>-95390.509999999878</v>
      </c>
      <c r="DT60" s="154">
        <v>-125795.56000000013</v>
      </c>
      <c r="DU60" s="154">
        <v>-3770.0399999973743</v>
      </c>
      <c r="DV60" s="154">
        <v>-136574.50999999995</v>
      </c>
      <c r="DW60" s="154">
        <v>-12203.610000000257</v>
      </c>
      <c r="DX60" s="154">
        <v>-99254.180000000008</v>
      </c>
      <c r="DY60" s="154">
        <v>-91790.009999999835</v>
      </c>
      <c r="DZ60" s="154">
        <v>-98235.600000000035</v>
      </c>
      <c r="EA60" s="154">
        <v>-147921.31</v>
      </c>
      <c r="EB60" s="154">
        <v>-139292.46</v>
      </c>
      <c r="EC60" s="154">
        <v>-192777.41999999998</v>
      </c>
      <c r="ED60" s="154">
        <v>-95131</v>
      </c>
      <c r="EE60" s="154">
        <v>-123959.01</v>
      </c>
      <c r="EF60" s="154">
        <v>-90705.8</v>
      </c>
      <c r="EG60" s="154">
        <v>-41428.020000000004</v>
      </c>
      <c r="EH60" s="154">
        <v>-136733.97000000003</v>
      </c>
      <c r="EI60" s="154">
        <v>-16678.399999999994</v>
      </c>
      <c r="EJ60" s="154">
        <v>202820.03000000003</v>
      </c>
      <c r="EK60" s="154">
        <v>-88013.69</v>
      </c>
      <c r="EL60" s="154">
        <v>-287835.95</v>
      </c>
      <c r="EM60" s="154">
        <v>-40762.410000000003</v>
      </c>
      <c r="EN60" s="154">
        <v>-132981.37</v>
      </c>
      <c r="EO60" s="154">
        <v>-158153.04</v>
      </c>
      <c r="EP60" s="154">
        <v>-164700.87</v>
      </c>
      <c r="EQ60" s="153"/>
      <c r="ER60" s="154">
        <f t="shared" si="487"/>
        <v>-669627.30000000005</v>
      </c>
      <c r="ES60" s="154"/>
      <c r="ET60" s="154">
        <f t="shared" ca="1" si="488"/>
        <v>-864401.97999999975</v>
      </c>
      <c r="EU60" s="154"/>
      <c r="EY60" s="154">
        <f t="shared" si="489"/>
        <v>-136394.22999999998</v>
      </c>
      <c r="EZ60" s="154">
        <f t="shared" si="489"/>
        <v>-793316.7799999998</v>
      </c>
      <c r="FA60" s="154">
        <f t="shared" si="489"/>
        <v>-303075.03000000003</v>
      </c>
      <c r="FB60" s="154">
        <f t="shared" si="489"/>
        <v>2552.0899999988033</v>
      </c>
      <c r="FC60" s="154">
        <f t="shared" si="489"/>
        <v>-247441.00000000049</v>
      </c>
      <c r="FD60" s="154">
        <f t="shared" si="489"/>
        <v>-423882.88000000326</v>
      </c>
      <c r="FE60" s="154">
        <f t="shared" si="489"/>
        <v>-391716.77999999985</v>
      </c>
      <c r="FF60" s="154">
        <f t="shared" si="489"/>
        <v>-152548.15999999756</v>
      </c>
      <c r="FG60" s="154">
        <f t="shared" si="489"/>
        <v>-289279.78999999986</v>
      </c>
      <c r="FH60" s="154">
        <f t="shared" si="489"/>
        <v>-479991.19</v>
      </c>
      <c r="FI60" s="154">
        <f t="shared" si="489"/>
        <v>-309795.81</v>
      </c>
      <c r="FJ60" s="154">
        <f t="shared" si="489"/>
        <v>-194840.39000000004</v>
      </c>
      <c r="FK60" s="154">
        <f t="shared" si="489"/>
        <v>-173029.61</v>
      </c>
      <c r="FL60" s="154">
        <f t="shared" si="489"/>
        <v>-331896.82</v>
      </c>
      <c r="FN60" s="154">
        <f t="shared" si="490"/>
        <v>-1272056.5900000001</v>
      </c>
      <c r="FO60" s="154">
        <f t="shared" si="490"/>
        <v>-3949700.58</v>
      </c>
      <c r="FP60" s="154">
        <f t="shared" si="490"/>
        <v>-3131225.6600000006</v>
      </c>
      <c r="FQ60" s="154">
        <f t="shared" si="490"/>
        <v>-766845.0499999997</v>
      </c>
      <c r="FR60" s="154">
        <f t="shared" si="490"/>
        <v>-1230233.9500000007</v>
      </c>
      <c r="FS60" s="154">
        <f t="shared" si="490"/>
        <v>-1215588.8200000015</v>
      </c>
      <c r="FT60" s="154">
        <f t="shared" si="490"/>
        <v>-1273907.1799999997</v>
      </c>
      <c r="FU60" s="154">
        <f t="shared" si="490"/>
        <v>-669627.30000000005</v>
      </c>
    </row>
    <row r="61" spans="2:177" s="159" customFormat="1" ht="17.45" customHeight="1">
      <c r="B61" s="151" t="s">
        <v>95</v>
      </c>
      <c r="C61" s="152"/>
      <c r="D61" s="152"/>
      <c r="E61" s="152"/>
      <c r="F61" s="153"/>
      <c r="G61" s="153"/>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v>-907025.09142857138</v>
      </c>
      <c r="AS61" s="154">
        <v>-717914.9642857142</v>
      </c>
      <c r="AT61" s="154">
        <v>-583594.32857142854</v>
      </c>
      <c r="AU61" s="154">
        <v>-489296.8142857143</v>
      </c>
      <c r="AV61" s="154">
        <v>-361364.82428571431</v>
      </c>
      <c r="AW61" s="154">
        <v>29547.318571428637</v>
      </c>
      <c r="AX61" s="154">
        <v>-399507.04285714298</v>
      </c>
      <c r="AY61" s="154">
        <v>-302708.59428571432</v>
      </c>
      <c r="AZ61" s="154">
        <v>-538711.0557142857</v>
      </c>
      <c r="BA61" s="154">
        <v>-354902.94642857148</v>
      </c>
      <c r="BB61" s="154">
        <v>-395192.09714285715</v>
      </c>
      <c r="BC61" s="154">
        <v>-409933.50731428573</v>
      </c>
      <c r="BD61" s="154">
        <v>-410446.96000000008</v>
      </c>
      <c r="BE61" s="154">
        <v>-315749.20999999996</v>
      </c>
      <c r="BF61" s="154">
        <v>-439604.63571428566</v>
      </c>
      <c r="BG61" s="154">
        <v>-306740.62</v>
      </c>
      <c r="BH61" s="154">
        <v>-261628.91714285716</v>
      </c>
      <c r="BI61" s="154">
        <v>-306810.31428571435</v>
      </c>
      <c r="BJ61" s="154">
        <v>-438349.44428571424</v>
      </c>
      <c r="BK61" s="154">
        <v>-476894.81857142854</v>
      </c>
      <c r="BL61" s="154">
        <v>-389874.85142857151</v>
      </c>
      <c r="BM61" s="154">
        <v>-271551.23857142858</v>
      </c>
      <c r="BN61" s="154">
        <v>-353528.37285714294</v>
      </c>
      <c r="BO61" s="154">
        <v>-507173.86428571434</v>
      </c>
      <c r="BP61" s="154">
        <v>-514640.19571428758</v>
      </c>
      <c r="BQ61" s="154">
        <v>-380633.13285714289</v>
      </c>
      <c r="BR61" s="154">
        <v>-303979.35571428575</v>
      </c>
      <c r="BS61" s="154">
        <v>-225316.88264285712</v>
      </c>
      <c r="BT61" s="154">
        <v>-146690.70571428575</v>
      </c>
      <c r="BU61" s="154">
        <v>-125507.76</v>
      </c>
      <c r="BV61" s="154">
        <v>-193091.02857142856</v>
      </c>
      <c r="BW61" s="154">
        <v>-204562.94571428571</v>
      </c>
      <c r="BX61" s="154">
        <v>-257594.0342857143</v>
      </c>
      <c r="BY61" s="154">
        <v>-269776.73571428563</v>
      </c>
      <c r="BZ61" s="154">
        <v>-241135.35857142869</v>
      </c>
      <c r="CA61" s="154">
        <v>-300021.73428571434</v>
      </c>
      <c r="CB61" s="154">
        <v>-269468.80857142853</v>
      </c>
      <c r="CC61" s="154">
        <v>-182793.63142857145</v>
      </c>
      <c r="CD61" s="154">
        <v>-218994.51428571431</v>
      </c>
      <c r="CE61" s="154">
        <v>-263992.62857142859</v>
      </c>
      <c r="CF61" s="154">
        <v>-482888.53714285709</v>
      </c>
      <c r="CG61" s="154">
        <v>-338964.81428571441</v>
      </c>
      <c r="CH61" s="154">
        <v>-235082.33142857137</v>
      </c>
      <c r="CI61" s="154">
        <v>-203375.73428571422</v>
      </c>
      <c r="CJ61" s="154">
        <v>-296449.84999999998</v>
      </c>
      <c r="CK61" s="154">
        <v>-393436.9485714286</v>
      </c>
      <c r="CL61" s="154">
        <v>-267916.89571428573</v>
      </c>
      <c r="CM61" s="154">
        <v>-512227.05142857146</v>
      </c>
      <c r="CN61" s="154">
        <v>-462733.5</v>
      </c>
      <c r="CO61" s="154">
        <v>-281689.88571428572</v>
      </c>
      <c r="CP61" s="154">
        <v>-382074.3285714286</v>
      </c>
      <c r="CQ61" s="154">
        <v>-253204.2242857143</v>
      </c>
      <c r="CR61" s="154">
        <v>-238838.79285714281</v>
      </c>
      <c r="CS61" s="154">
        <v>-332172.13142857142</v>
      </c>
      <c r="CT61" s="154">
        <v>-359377.64857142861</v>
      </c>
      <c r="CU61" s="154">
        <v>-343051.33571428573</v>
      </c>
      <c r="CV61" s="154">
        <v>-462416.90285714285</v>
      </c>
      <c r="CW61" s="154">
        <v>-459647.29857142858</v>
      </c>
      <c r="CX61" s="154">
        <v>-525486.22714285715</v>
      </c>
      <c r="CY61" s="154">
        <v>-427274.90428571432</v>
      </c>
      <c r="CZ61" s="154">
        <v>-579637.94428571442</v>
      </c>
      <c r="DA61" s="154">
        <v>-351257.60714285716</v>
      </c>
      <c r="DB61" s="154">
        <v>-276876.58571428567</v>
      </c>
      <c r="DC61" s="154">
        <v>-389807.03857142857</v>
      </c>
      <c r="DD61" s="154">
        <v>-522423.80714285711</v>
      </c>
      <c r="DE61" s="154">
        <v>-309835.01522630034</v>
      </c>
      <c r="DF61" s="154">
        <v>-338134.36716473574</v>
      </c>
      <c r="DG61" s="154">
        <v>-411950.18857142853</v>
      </c>
      <c r="DH61" s="154">
        <v>-365840.31368692685</v>
      </c>
      <c r="DI61" s="154">
        <v>-536510.87142857141</v>
      </c>
      <c r="DJ61" s="154">
        <v>-414314.14857142861</v>
      </c>
      <c r="DK61" s="154">
        <v>-473626.40857142862</v>
      </c>
      <c r="DL61" s="154">
        <v>-790169.82</v>
      </c>
      <c r="DM61" s="154">
        <v>-362946.67857142858</v>
      </c>
      <c r="DN61" s="154">
        <v>-414948.54714285722</v>
      </c>
      <c r="DO61" s="154">
        <v>-484002.61428571434</v>
      </c>
      <c r="DP61" s="154">
        <v>-356939.72857142857</v>
      </c>
      <c r="DQ61" s="154">
        <v>-390834.52285714296</v>
      </c>
      <c r="DR61" s="154">
        <v>-369235.15715892578</v>
      </c>
      <c r="DS61" s="154">
        <v>-458031.73428571434</v>
      </c>
      <c r="DT61" s="154">
        <v>-468777.44</v>
      </c>
      <c r="DU61" s="154">
        <v>-321733.65857142862</v>
      </c>
      <c r="DV61" s="154">
        <v>-427661.57428571436</v>
      </c>
      <c r="DW61" s="154">
        <v>-401880.25714285712</v>
      </c>
      <c r="DX61" s="154">
        <v>-642423.88428571424</v>
      </c>
      <c r="DY61" s="154">
        <v>-1008345.3700000003</v>
      </c>
      <c r="DZ61" s="154">
        <v>-490037.81000000011</v>
      </c>
      <c r="EA61" s="154">
        <v>-626380.9171428571</v>
      </c>
      <c r="EB61" s="154">
        <v>-296697.67285714287</v>
      </c>
      <c r="EC61" s="154">
        <v>-553663.64142857143</v>
      </c>
      <c r="ED61" s="154">
        <v>-354033.57142857148</v>
      </c>
      <c r="EE61" s="154">
        <v>-366721.8057142857</v>
      </c>
      <c r="EF61" s="154">
        <v>-465231.73428571428</v>
      </c>
      <c r="EG61" s="154">
        <v>-567901.68000000005</v>
      </c>
      <c r="EH61" s="154">
        <v>-545774.01285714284</v>
      </c>
      <c r="EI61" s="154">
        <v>-425013.73</v>
      </c>
      <c r="EJ61" s="154">
        <v>-1018390.0428571429</v>
      </c>
      <c r="EK61" s="154">
        <v>-603726.78714285721</v>
      </c>
      <c r="EL61" s="154">
        <v>-534808.41571428557</v>
      </c>
      <c r="EM61" s="154">
        <v>-545879.96142857138</v>
      </c>
      <c r="EN61" s="154">
        <v>-497380.81999999995</v>
      </c>
      <c r="EO61" s="154">
        <v>-534040.54</v>
      </c>
      <c r="EP61" s="154">
        <v>-530455.80428571429</v>
      </c>
      <c r="EQ61" s="153"/>
      <c r="ER61" s="154">
        <f t="shared" si="487"/>
        <v>-4264682.3714285707</v>
      </c>
      <c r="ES61" s="154"/>
      <c r="ET61" s="154">
        <f t="shared" ca="1" si="488"/>
        <v>-3971582.8671428575</v>
      </c>
      <c r="EU61" s="154"/>
      <c r="EY61" s="154">
        <f t="shared" si="489"/>
        <v>-1207772.1371428573</v>
      </c>
      <c r="EZ61" s="154">
        <f t="shared" si="489"/>
        <v>-1222065.8609405861</v>
      </c>
      <c r="FA61" s="154">
        <f t="shared" si="489"/>
        <v>-1115924.8694230912</v>
      </c>
      <c r="FB61" s="154">
        <f t="shared" si="489"/>
        <v>-1424451.4285714286</v>
      </c>
      <c r="FC61" s="154">
        <f t="shared" si="489"/>
        <v>-1568065.0457142857</v>
      </c>
      <c r="FD61" s="154">
        <f t="shared" si="489"/>
        <v>-1231776.865714286</v>
      </c>
      <c r="FE61" s="154">
        <f t="shared" si="489"/>
        <v>-1296044.3314446402</v>
      </c>
      <c r="FF61" s="154">
        <f t="shared" si="489"/>
        <v>-1151275.4900000002</v>
      </c>
      <c r="FG61" s="154">
        <f t="shared" si="489"/>
        <v>-2140807.0642857146</v>
      </c>
      <c r="FH61" s="154">
        <f t="shared" si="489"/>
        <v>-1476742.2314285715</v>
      </c>
      <c r="FI61" s="154">
        <f t="shared" si="489"/>
        <v>-1185987.1114285714</v>
      </c>
      <c r="FJ61" s="154">
        <f t="shared" si="489"/>
        <v>-1538689.422857143</v>
      </c>
      <c r="FK61" s="154">
        <f t="shared" si="489"/>
        <v>-2156925.2457142854</v>
      </c>
      <c r="FL61" s="154">
        <f t="shared" si="489"/>
        <v>-1577301.3214285714</v>
      </c>
      <c r="FN61" s="154">
        <f t="shared" si="490"/>
        <v>-4478353.2471428569</v>
      </c>
      <c r="FO61" s="154">
        <f t="shared" si="490"/>
        <v>-3162949.8697857168</v>
      </c>
      <c r="FP61" s="154">
        <f t="shared" si="490"/>
        <v>-3665591.7457142859</v>
      </c>
      <c r="FQ61" s="154">
        <f t="shared" si="490"/>
        <v>-4527967.18</v>
      </c>
      <c r="FR61" s="154">
        <f t="shared" si="490"/>
        <v>-4970214.296077963</v>
      </c>
      <c r="FS61" s="154">
        <f t="shared" si="490"/>
        <v>-5247161.7328732107</v>
      </c>
      <c r="FT61" s="154">
        <f t="shared" si="490"/>
        <v>-6342225.8300000001</v>
      </c>
      <c r="FU61" s="154">
        <f t="shared" si="490"/>
        <v>-4264682.3714285707</v>
      </c>
    </row>
    <row r="62" spans="2:177" ht="17.45" customHeight="1">
      <c r="B62" s="156" t="s">
        <v>21</v>
      </c>
      <c r="C62" s="157"/>
      <c r="D62" s="157"/>
      <c r="E62" s="157"/>
      <c r="H62" s="158">
        <f>H63-H59</f>
        <v>-638023.48333333293</v>
      </c>
      <c r="I62" s="158">
        <f t="shared" ref="I62:AQ62" si="511">I63-I59</f>
        <v>-276642.54349999968</v>
      </c>
      <c r="J62" s="158">
        <f t="shared" si="511"/>
        <v>-388216.26285714237</v>
      </c>
      <c r="K62" s="158">
        <f t="shared" si="511"/>
        <v>-809668.58952380624</v>
      </c>
      <c r="L62" s="158">
        <f t="shared" si="511"/>
        <v>-927344.37999999989</v>
      </c>
      <c r="M62" s="158">
        <f t="shared" si="511"/>
        <v>369335.19650000054</v>
      </c>
      <c r="N62" s="158">
        <f t="shared" si="511"/>
        <v>-400832.84966667043</v>
      </c>
      <c r="O62" s="158">
        <f t="shared" si="511"/>
        <v>-373302.41666666651</v>
      </c>
      <c r="P62" s="158">
        <f t="shared" si="511"/>
        <v>-350556.8366666669</v>
      </c>
      <c r="Q62" s="158">
        <f t="shared" si="511"/>
        <v>-365152.51666667033</v>
      </c>
      <c r="R62" s="158">
        <f t="shared" si="511"/>
        <v>-437350.16845238069</v>
      </c>
      <c r="S62" s="158">
        <f t="shared" si="511"/>
        <v>-709995.472664</v>
      </c>
      <c r="T62" s="158">
        <f t="shared" si="511"/>
        <v>-261133.68333333358</v>
      </c>
      <c r="U62" s="158">
        <f t="shared" si="511"/>
        <v>-694904.76699999534</v>
      </c>
      <c r="V62" s="158">
        <f t="shared" si="511"/>
        <v>-381887.61800000397</v>
      </c>
      <c r="W62" s="158">
        <f t="shared" si="511"/>
        <v>-378244.54266666668</v>
      </c>
      <c r="X62" s="158">
        <f t="shared" si="511"/>
        <v>-467728.69733333006</v>
      </c>
      <c r="Y62" s="158">
        <f t="shared" si="511"/>
        <v>-384402.1335</v>
      </c>
      <c r="Z62" s="158">
        <f t="shared" si="511"/>
        <v>-401528.50178571464</v>
      </c>
      <c r="AA62" s="158">
        <f t="shared" si="511"/>
        <v>-522536.65649999958</v>
      </c>
      <c r="AB62" s="158">
        <f t="shared" si="511"/>
        <v>-506376.81571428571</v>
      </c>
      <c r="AC62" s="158">
        <f t="shared" si="511"/>
        <v>-446551.53299999982</v>
      </c>
      <c r="AD62" s="158">
        <f t="shared" si="511"/>
        <v>-440069.32649999973</v>
      </c>
      <c r="AE62" s="158">
        <f t="shared" si="511"/>
        <v>-463401.44850000041</v>
      </c>
      <c r="AF62" s="158">
        <f t="shared" si="511"/>
        <v>-372131.375</v>
      </c>
      <c r="AG62" s="158">
        <f t="shared" si="511"/>
        <v>-296220.00999999978</v>
      </c>
      <c r="AH62" s="158">
        <f t="shared" si="511"/>
        <v>-501086.81000000006</v>
      </c>
      <c r="AI62" s="158">
        <f t="shared" si="511"/>
        <v>-336990.36999999965</v>
      </c>
      <c r="AJ62" s="158">
        <f t="shared" si="511"/>
        <v>-155633.80999999959</v>
      </c>
      <c r="AK62" s="158">
        <f t="shared" si="511"/>
        <v>-683841.96</v>
      </c>
      <c r="AL62" s="158">
        <f t="shared" si="511"/>
        <v>-874806.31999999983</v>
      </c>
      <c r="AM62" s="158">
        <f t="shared" si="511"/>
        <v>-587804.39999999991</v>
      </c>
      <c r="AN62" s="158">
        <f t="shared" si="511"/>
        <v>-492470.14999999991</v>
      </c>
      <c r="AO62" s="158">
        <f t="shared" si="511"/>
        <v>-102725.30000000005</v>
      </c>
      <c r="AP62" s="158">
        <f t="shared" si="511"/>
        <v>-12483.520000000484</v>
      </c>
      <c r="AQ62" s="158">
        <f t="shared" si="511"/>
        <v>-366671.49999999907</v>
      </c>
      <c r="AR62" s="158">
        <f t="shared" ref="AR62:BW62" si="512">SUM(AR60:AR61)</f>
        <v>-1133456.1014285714</v>
      </c>
      <c r="AS62" s="158">
        <f t="shared" si="512"/>
        <v>-1160107.174285714</v>
      </c>
      <c r="AT62" s="158">
        <f t="shared" si="512"/>
        <v>-770549.06857142854</v>
      </c>
      <c r="AU62" s="158">
        <f t="shared" si="512"/>
        <v>-560646.15428571426</v>
      </c>
      <c r="AV62" s="158">
        <f t="shared" si="512"/>
        <v>-633092.82428571431</v>
      </c>
      <c r="AW62" s="158">
        <f t="shared" si="512"/>
        <v>-178003.77142857137</v>
      </c>
      <c r="AX62" s="158">
        <f t="shared" si="512"/>
        <v>-608291.90285714297</v>
      </c>
      <c r="AY62" s="158">
        <f t="shared" si="512"/>
        <v>-506969.02428571432</v>
      </c>
      <c r="AZ62" s="158">
        <f t="shared" si="512"/>
        <v>-649641.65571428568</v>
      </c>
      <c r="BA62" s="158">
        <f t="shared" si="512"/>
        <v>-615494.76642857143</v>
      </c>
      <c r="BB62" s="158">
        <f t="shared" si="512"/>
        <v>-581878.10714285716</v>
      </c>
      <c r="BC62" s="158">
        <f t="shared" si="512"/>
        <v>-750729.36731428572</v>
      </c>
      <c r="BD62" s="158">
        <f t="shared" si="512"/>
        <v>-530324.81000000006</v>
      </c>
      <c r="BE62" s="158">
        <f t="shared" si="512"/>
        <v>-458903.24</v>
      </c>
      <c r="BF62" s="158">
        <f t="shared" si="512"/>
        <v>-577515.99571428564</v>
      </c>
      <c r="BG62" s="158">
        <f t="shared" si="512"/>
        <v>-245661.66999999998</v>
      </c>
      <c r="BH62" s="158">
        <f t="shared" si="512"/>
        <v>-323106.21714285715</v>
      </c>
      <c r="BI62" s="160">
        <f t="shared" si="512"/>
        <v>-486781.18428571435</v>
      </c>
      <c r="BJ62" s="160">
        <f t="shared" si="512"/>
        <v>-435050.90428571426</v>
      </c>
      <c r="BK62" s="160">
        <f t="shared" si="512"/>
        <v>-715610.37857142859</v>
      </c>
      <c r="BL62" s="160">
        <f t="shared" si="512"/>
        <v>-422980.38142857153</v>
      </c>
      <c r="BM62" s="160">
        <f t="shared" si="512"/>
        <v>-551966.35857142857</v>
      </c>
      <c r="BN62" s="160">
        <f t="shared" si="512"/>
        <v>-529808.22285714292</v>
      </c>
      <c r="BO62" s="160">
        <f t="shared" si="512"/>
        <v>-472700.47428571433</v>
      </c>
      <c r="BP62" s="160">
        <f t="shared" si="512"/>
        <v>-716889.54571428755</v>
      </c>
      <c r="BQ62" s="160">
        <f t="shared" si="512"/>
        <v>-422886.43285714288</v>
      </c>
      <c r="BR62" s="160">
        <f t="shared" si="512"/>
        <v>-441921.90571428573</v>
      </c>
      <c r="BS62" s="160">
        <f t="shared" si="512"/>
        <v>-471958.09264285711</v>
      </c>
      <c r="BT62" s="160">
        <f t="shared" si="512"/>
        <v>-402659.98571428575</v>
      </c>
      <c r="BU62" s="160">
        <f t="shared" si="512"/>
        <v>-196850.31</v>
      </c>
      <c r="BV62" s="160">
        <f t="shared" si="512"/>
        <v>-246656.38857142854</v>
      </c>
      <c r="BW62" s="160">
        <f t="shared" si="512"/>
        <v>-475115.6857142857</v>
      </c>
      <c r="BX62" s="160">
        <f>SUM(BX60:BX61)</f>
        <v>-386078.8142857143</v>
      </c>
      <c r="BY62" s="160">
        <f>SUM(BY60:BY61)</f>
        <v>-918007.83571428561</v>
      </c>
      <c r="BZ62" s="160">
        <f t="shared" ref="BZ62:DK62" si="513">SUM(BZ60:BZ61)</f>
        <v>-1015623.7085714287</v>
      </c>
      <c r="CA62" s="160">
        <f t="shared" si="513"/>
        <v>-1418001.7442857143</v>
      </c>
      <c r="CB62" s="160">
        <f t="shared" si="513"/>
        <v>-237849.13857142851</v>
      </c>
      <c r="CC62" s="160">
        <f t="shared" si="513"/>
        <v>-78466.011428571452</v>
      </c>
      <c r="CD62" s="160">
        <f t="shared" si="513"/>
        <v>-266611.07428571431</v>
      </c>
      <c r="CE62" s="160">
        <f t="shared" si="513"/>
        <v>-619191.83857142855</v>
      </c>
      <c r="CF62" s="160">
        <f t="shared" si="513"/>
        <v>-1188842.6971428571</v>
      </c>
      <c r="CG62" s="160">
        <f t="shared" si="513"/>
        <v>-1081527.0442857151</v>
      </c>
      <c r="CH62" s="160">
        <f t="shared" si="513"/>
        <v>-1128686.6214285714</v>
      </c>
      <c r="CI62" s="160">
        <f t="shared" si="513"/>
        <v>-863182.32428571407</v>
      </c>
      <c r="CJ62" s="160">
        <f t="shared" si="513"/>
        <v>-333955.80999999994</v>
      </c>
      <c r="CK62" s="160">
        <f t="shared" si="513"/>
        <v>-293095.52857142861</v>
      </c>
      <c r="CL62" s="160">
        <f t="shared" si="513"/>
        <v>-353744.1157142857</v>
      </c>
      <c r="CM62" s="160">
        <f t="shared" si="513"/>
        <v>-351665.20142857148</v>
      </c>
      <c r="CN62" s="160">
        <f t="shared" si="513"/>
        <v>-568204.49</v>
      </c>
      <c r="CO62" s="160">
        <f t="shared" si="513"/>
        <v>-324259.01571428572</v>
      </c>
      <c r="CP62" s="160">
        <f t="shared" si="513"/>
        <v>-351089.9985714287</v>
      </c>
      <c r="CQ62" s="160">
        <f t="shared" si="513"/>
        <v>-360409.1342857143</v>
      </c>
      <c r="CR62" s="160">
        <f t="shared" si="513"/>
        <v>-272565.87285714282</v>
      </c>
      <c r="CS62" s="160">
        <f t="shared" si="513"/>
        <v>-888342.25142857141</v>
      </c>
      <c r="CT62" s="160">
        <f t="shared" si="513"/>
        <v>-477288.95857142861</v>
      </c>
      <c r="CU62" s="160">
        <f t="shared" si="513"/>
        <v>-515108.10571428575</v>
      </c>
      <c r="CV62" s="160">
        <f t="shared" si="513"/>
        <v>-506529.02285714285</v>
      </c>
      <c r="CW62" s="160">
        <f t="shared" si="513"/>
        <v>-433111.99857142859</v>
      </c>
      <c r="CX62" s="160">
        <f t="shared" si="513"/>
        <v>-532168.84714285715</v>
      </c>
      <c r="CY62" s="160">
        <f t="shared" si="513"/>
        <v>-65734.534285713627</v>
      </c>
      <c r="CZ62" s="160">
        <f t="shared" si="513"/>
        <v>-579425.14428571437</v>
      </c>
      <c r="DA62" s="160">
        <f t="shared" si="513"/>
        <v>-431740.93714285718</v>
      </c>
      <c r="DB62" s="160">
        <f t="shared" si="513"/>
        <v>-333000.28571428568</v>
      </c>
      <c r="DC62" s="160">
        <f t="shared" si="513"/>
        <v>-537234.44857142854</v>
      </c>
      <c r="DD62" s="160">
        <f t="shared" si="513"/>
        <v>-748412.4571428562</v>
      </c>
      <c r="DE62" s="160">
        <f t="shared" si="513"/>
        <v>-729735.73522630113</v>
      </c>
      <c r="DF62" s="160">
        <f t="shared" si="513"/>
        <v>-442950.85716473573</v>
      </c>
      <c r="DG62" s="160">
        <f t="shared" si="513"/>
        <v>-589033.84857142856</v>
      </c>
      <c r="DH62" s="160">
        <f t="shared" si="513"/>
        <v>-387015.19368692685</v>
      </c>
      <c r="DI62" s="160">
        <f t="shared" si="513"/>
        <v>-584435.53142857144</v>
      </c>
      <c r="DJ62" s="160">
        <f t="shared" si="513"/>
        <v>-496568.86857142858</v>
      </c>
      <c r="DK62" s="160">
        <f t="shared" si="513"/>
        <v>-340894.93857142981</v>
      </c>
      <c r="DL62" s="160">
        <f t="shared" ref="DL62" si="514">SUM(DL60:DL61)</f>
        <v>-842784.25000000023</v>
      </c>
      <c r="DM62" s="160">
        <f t="shared" ref="DM62:DN62" si="515">SUM(DM60:DM61)</f>
        <v>-438879.88857142872</v>
      </c>
      <c r="DN62" s="160">
        <f t="shared" si="515"/>
        <v>-533841.90714285732</v>
      </c>
      <c r="DO62" s="160">
        <f t="shared" ref="DO62:DP62" si="516">SUM(DO60:DO61)</f>
        <v>-664304.36428571586</v>
      </c>
      <c r="DP62" s="160">
        <f t="shared" si="516"/>
        <v>-513807.49857142963</v>
      </c>
      <c r="DQ62" s="160">
        <f t="shared" ref="DQ62:DR62" si="517">SUM(DQ60:DQ61)</f>
        <v>-477547.88285714365</v>
      </c>
      <c r="DR62" s="160">
        <f t="shared" si="517"/>
        <v>-539765.86715892563</v>
      </c>
      <c r="DS62" s="160">
        <f t="shared" ref="DS62:DT62" si="518">SUM(DS60:DS61)</f>
        <v>-553422.24428571423</v>
      </c>
      <c r="DT62" s="160">
        <f t="shared" si="518"/>
        <v>-594573.00000000012</v>
      </c>
      <c r="DU62" s="160">
        <f t="shared" ref="DU62:DV62" si="519">SUM(DU60:DU61)</f>
        <v>-325503.69857142598</v>
      </c>
      <c r="DV62" s="160">
        <f t="shared" si="519"/>
        <v>-564236.08428571431</v>
      </c>
      <c r="DW62" s="160">
        <f t="shared" ref="DW62:DX62" si="520">SUM(DW60:DW61)</f>
        <v>-414083.8671428574</v>
      </c>
      <c r="DX62" s="160">
        <f t="shared" si="520"/>
        <v>-741678.0642857143</v>
      </c>
      <c r="DY62" s="160">
        <f t="shared" ref="DY62:DZ62" si="521">SUM(DY60:DY61)</f>
        <v>-1100135.3800000001</v>
      </c>
      <c r="DZ62" s="160">
        <f t="shared" si="521"/>
        <v>-588273.41000000015</v>
      </c>
      <c r="EA62" s="160">
        <f t="shared" ref="EA62:EB62" si="522">SUM(EA60:EA61)</f>
        <v>-774302.22714285715</v>
      </c>
      <c r="EB62" s="160">
        <f t="shared" si="522"/>
        <v>-435990.13285714283</v>
      </c>
      <c r="EC62" s="160">
        <f t="shared" ref="EC62:ED62" si="523">SUM(EC60:EC61)</f>
        <v>-746441.06142857135</v>
      </c>
      <c r="ED62" s="160">
        <f t="shared" si="523"/>
        <v>-449164.57142857148</v>
      </c>
      <c r="EE62" s="160">
        <f t="shared" ref="EE62:EF62" si="524">SUM(EE60:EE61)</f>
        <v>-490680.81571428571</v>
      </c>
      <c r="EF62" s="160">
        <f t="shared" si="524"/>
        <v>-555937.53428571427</v>
      </c>
      <c r="EG62" s="160">
        <f t="shared" ref="EG62:EH62" si="525">SUM(EG60:EG61)</f>
        <v>-609329.70000000007</v>
      </c>
      <c r="EH62" s="160">
        <f t="shared" si="525"/>
        <v>-682507.98285714281</v>
      </c>
      <c r="EI62" s="160">
        <f t="shared" ref="EI62:EJ62" si="526">SUM(EI60:EI61)</f>
        <v>-441692.13</v>
      </c>
      <c r="EJ62" s="160">
        <f t="shared" si="526"/>
        <v>-815570.01285714284</v>
      </c>
      <c r="EK62" s="160">
        <f t="shared" ref="EK62:EL62" si="527">SUM(EK60:EK61)</f>
        <v>-691740.47714285715</v>
      </c>
      <c r="EL62" s="160">
        <f t="shared" si="527"/>
        <v>-822644.36571428552</v>
      </c>
      <c r="EM62" s="160">
        <f t="shared" ref="EM62:EN62" si="528">SUM(EM60:EM61)</f>
        <v>-586642.37142857141</v>
      </c>
      <c r="EN62" s="160">
        <f t="shared" si="528"/>
        <v>-630362.18999999994</v>
      </c>
      <c r="EO62" s="160">
        <f t="shared" ref="EO62:EP62" si="529">SUM(EO60:EO61)</f>
        <v>-692193.58000000007</v>
      </c>
      <c r="EP62" s="160">
        <f t="shared" si="529"/>
        <v>-695156.67428571428</v>
      </c>
      <c r="ER62" s="160">
        <f t="shared" si="487"/>
        <v>-4934309.6714285715</v>
      </c>
      <c r="ET62" s="160">
        <f t="shared" ca="1" si="488"/>
        <v>-4835984.8471428575</v>
      </c>
      <c r="EU62" s="160"/>
      <c r="EY62" s="160">
        <f t="shared" si="489"/>
        <v>-1344166.3671428573</v>
      </c>
      <c r="EZ62" s="160">
        <f t="shared" si="489"/>
        <v>-2015382.6409405856</v>
      </c>
      <c r="FA62" s="160">
        <f t="shared" si="489"/>
        <v>-1418999.8994230912</v>
      </c>
      <c r="FB62" s="160">
        <f t="shared" si="489"/>
        <v>-1421899.3385714297</v>
      </c>
      <c r="FC62" s="160">
        <f t="shared" si="489"/>
        <v>-1815506.0457142864</v>
      </c>
      <c r="FD62" s="160">
        <f t="shared" si="489"/>
        <v>-1655659.7457142891</v>
      </c>
      <c r="FE62" s="160">
        <f t="shared" si="489"/>
        <v>-1687761.11144464</v>
      </c>
      <c r="FF62" s="160">
        <f t="shared" si="489"/>
        <v>-1303823.6499999976</v>
      </c>
      <c r="FG62" s="160">
        <f t="shared" si="489"/>
        <v>-2430086.8542857147</v>
      </c>
      <c r="FH62" s="160">
        <f t="shared" si="489"/>
        <v>-1956733.4214285712</v>
      </c>
      <c r="FI62" s="160">
        <f t="shared" si="489"/>
        <v>-1495782.9214285715</v>
      </c>
      <c r="FJ62" s="160">
        <f t="shared" si="489"/>
        <v>-1733529.8128571426</v>
      </c>
      <c r="FK62" s="160">
        <f t="shared" si="489"/>
        <v>-2329954.8557142857</v>
      </c>
      <c r="FL62" s="160">
        <f t="shared" si="489"/>
        <v>-1909198.1414285714</v>
      </c>
      <c r="FN62" s="160">
        <f t="shared" si="490"/>
        <v>-5750409.8371428568</v>
      </c>
      <c r="FO62" s="160">
        <f t="shared" si="490"/>
        <v>-7112650.449785715</v>
      </c>
      <c r="FP62" s="160">
        <f t="shared" si="490"/>
        <v>-6796817.4057142856</v>
      </c>
      <c r="FQ62" s="160">
        <f t="shared" si="490"/>
        <v>-5294812.2299999995</v>
      </c>
      <c r="FR62" s="160">
        <f t="shared" si="490"/>
        <v>-6200448.2460779641</v>
      </c>
      <c r="FS62" s="160">
        <f t="shared" si="490"/>
        <v>-6462750.5528732128</v>
      </c>
      <c r="FT62" s="160">
        <f t="shared" si="490"/>
        <v>-7616133.0099999998</v>
      </c>
      <c r="FU62" s="160">
        <f t="shared" si="490"/>
        <v>-4934309.6714285715</v>
      </c>
    </row>
    <row r="63" spans="2:177" ht="17.45" customHeight="1">
      <c r="B63" s="161" t="s">
        <v>191</v>
      </c>
      <c r="C63" s="162"/>
      <c r="D63" s="162"/>
      <c r="E63" s="162"/>
      <c r="H63" s="163">
        <f>H65-H64</f>
        <v>1557058.1833333303</v>
      </c>
      <c r="I63" s="163">
        <f t="shared" ref="I63:AQ63" si="530">I65-I64</f>
        <v>2168934.9364999998</v>
      </c>
      <c r="J63" s="163">
        <f t="shared" si="530"/>
        <v>2007202.0704761911</v>
      </c>
      <c r="K63" s="163">
        <f t="shared" si="530"/>
        <v>2174291.2638095268</v>
      </c>
      <c r="L63" s="163">
        <f t="shared" si="530"/>
        <v>2110564.6800000002</v>
      </c>
      <c r="M63" s="163">
        <f t="shared" si="530"/>
        <v>2669823.5298333336</v>
      </c>
      <c r="N63" s="163">
        <f t="shared" si="530"/>
        <v>1146019.2036666633</v>
      </c>
      <c r="O63" s="163">
        <f t="shared" si="530"/>
        <v>1834904.25</v>
      </c>
      <c r="P63" s="163">
        <f t="shared" si="530"/>
        <v>1814759.83</v>
      </c>
      <c r="Q63" s="163">
        <f t="shared" si="530"/>
        <v>2003625.8166666632</v>
      </c>
      <c r="R63" s="163">
        <f t="shared" si="530"/>
        <v>2098686.4982142858</v>
      </c>
      <c r="S63" s="163">
        <f t="shared" si="530"/>
        <v>3936884.527336</v>
      </c>
      <c r="T63" s="163">
        <f t="shared" si="530"/>
        <v>2161034.65</v>
      </c>
      <c r="U63" s="163">
        <f t="shared" si="530"/>
        <v>1360591.5863333372</v>
      </c>
      <c r="V63" s="163">
        <f t="shared" si="530"/>
        <v>1604426.6986666629</v>
      </c>
      <c r="W63" s="163">
        <f t="shared" si="530"/>
        <v>1322476.3339999998</v>
      </c>
      <c r="X63" s="163">
        <f t="shared" si="530"/>
        <v>1675268.0060000031</v>
      </c>
      <c r="Y63" s="163">
        <f t="shared" si="530"/>
        <v>1501122.1965000001</v>
      </c>
      <c r="Z63" s="163">
        <f t="shared" si="530"/>
        <v>1548515.9182142853</v>
      </c>
      <c r="AA63" s="163">
        <f t="shared" si="530"/>
        <v>1537840.9834999999</v>
      </c>
      <c r="AB63" s="163">
        <f t="shared" si="530"/>
        <v>1432503.2242857143</v>
      </c>
      <c r="AC63" s="163">
        <f t="shared" si="530"/>
        <v>1573167.4770000004</v>
      </c>
      <c r="AD63" s="163">
        <f t="shared" si="530"/>
        <v>1725310.3935</v>
      </c>
      <c r="AE63" s="163">
        <f t="shared" si="530"/>
        <v>3731235.8414999987</v>
      </c>
      <c r="AF63" s="163">
        <f t="shared" si="530"/>
        <v>1529203.2949999999</v>
      </c>
      <c r="AG63" s="163">
        <f t="shared" si="530"/>
        <v>1393000.6799999997</v>
      </c>
      <c r="AH63" s="163">
        <f t="shared" si="530"/>
        <v>1033136.3699999987</v>
      </c>
      <c r="AI63" s="163">
        <f t="shared" si="530"/>
        <v>1566728.56</v>
      </c>
      <c r="AJ63" s="163">
        <f t="shared" si="530"/>
        <v>2210780.33</v>
      </c>
      <c r="AK63" s="163">
        <f t="shared" si="530"/>
        <v>1916154.1500000004</v>
      </c>
      <c r="AL63" s="163">
        <f t="shared" si="530"/>
        <v>1626839.9499999997</v>
      </c>
      <c r="AM63" s="163">
        <f t="shared" si="530"/>
        <v>1676943.08</v>
      </c>
      <c r="AN63" s="163">
        <f t="shared" si="530"/>
        <v>1724685.7800000003</v>
      </c>
      <c r="AO63" s="163">
        <f t="shared" si="530"/>
        <v>2029316.36</v>
      </c>
      <c r="AP63" s="163">
        <f t="shared" si="530"/>
        <v>1915557.63</v>
      </c>
      <c r="AQ63" s="163">
        <f t="shared" si="530"/>
        <v>3117554.9800000004</v>
      </c>
      <c r="AR63" s="163">
        <f t="shared" ref="AR63:BW63" si="531">AR59+AR62</f>
        <v>2622998.4485714287</v>
      </c>
      <c r="AS63" s="163">
        <f t="shared" si="531"/>
        <v>1133535.4776442861</v>
      </c>
      <c r="AT63" s="163">
        <f t="shared" si="531"/>
        <v>1379534.2533585716</v>
      </c>
      <c r="AU63" s="163">
        <f t="shared" si="531"/>
        <v>1360263.6957142856</v>
      </c>
      <c r="AV63" s="163">
        <f t="shared" si="531"/>
        <v>1247834.9376442856</v>
      </c>
      <c r="AW63" s="163">
        <f t="shared" si="531"/>
        <v>1886318.5005014287</v>
      </c>
      <c r="AX63" s="163">
        <f t="shared" si="531"/>
        <v>1382881.7410035084</v>
      </c>
      <c r="AY63" s="163">
        <f t="shared" si="531"/>
        <v>1424752.5476442857</v>
      </c>
      <c r="AZ63" s="163">
        <f t="shared" si="531"/>
        <v>1249699.5062157144</v>
      </c>
      <c r="BA63" s="163">
        <f t="shared" si="531"/>
        <v>1412454.7955014287</v>
      </c>
      <c r="BB63" s="163">
        <f t="shared" si="531"/>
        <v>1477184.1128571429</v>
      </c>
      <c r="BC63" s="163">
        <f t="shared" si="531"/>
        <v>1605558.8846157147</v>
      </c>
      <c r="BD63" s="163">
        <f t="shared" si="531"/>
        <v>2628576.58</v>
      </c>
      <c r="BE63" s="163">
        <f t="shared" si="531"/>
        <v>1683150.8499999989</v>
      </c>
      <c r="BF63" s="163">
        <f t="shared" si="531"/>
        <v>1773302.8533994143</v>
      </c>
      <c r="BG63" s="163">
        <f t="shared" si="531"/>
        <v>1869112.1145568499</v>
      </c>
      <c r="BH63" s="163">
        <f t="shared" si="531"/>
        <v>2079659.8315631328</v>
      </c>
      <c r="BI63" s="163">
        <f t="shared" si="531"/>
        <v>1711817.8632063158</v>
      </c>
      <c r="BJ63" s="163">
        <f t="shared" si="531"/>
        <v>1884583.8590537456</v>
      </c>
      <c r="BK63" s="163">
        <f t="shared" si="531"/>
        <v>1503001.8989185349</v>
      </c>
      <c r="BL63" s="163">
        <f t="shared" si="531"/>
        <v>1794736.2129956488</v>
      </c>
      <c r="BM63" s="163">
        <f t="shared" si="531"/>
        <v>1702328.1700033017</v>
      </c>
      <c r="BN63" s="163">
        <f t="shared" si="531"/>
        <v>1914170.9109276105</v>
      </c>
      <c r="BO63" s="163">
        <f t="shared" si="531"/>
        <v>2106444.0609717551</v>
      </c>
      <c r="BP63" s="163">
        <f t="shared" si="531"/>
        <v>2865150.0239199661</v>
      </c>
      <c r="BQ63" s="163">
        <f t="shared" si="531"/>
        <v>2137548.4174838066</v>
      </c>
      <c r="BR63" s="163">
        <f t="shared" si="531"/>
        <v>1819484.6393631177</v>
      </c>
      <c r="BS63" s="163">
        <f t="shared" si="531"/>
        <v>-59220.942642857088</v>
      </c>
      <c r="BT63" s="163">
        <f t="shared" si="531"/>
        <v>-248253.80787494371</v>
      </c>
      <c r="BU63" s="163">
        <f t="shared" si="531"/>
        <v>-26079.779289857892</v>
      </c>
      <c r="BV63" s="163">
        <f t="shared" si="531"/>
        <v>151641.00663859898</v>
      </c>
      <c r="BW63" s="164">
        <f t="shared" si="531"/>
        <v>354664.70078194735</v>
      </c>
      <c r="BX63" s="164">
        <f>BX59+BX62</f>
        <v>795871.47548116103</v>
      </c>
      <c r="BY63" s="164">
        <f>BY59+BY62</f>
        <v>498770.6928351979</v>
      </c>
      <c r="BZ63" s="164">
        <f t="shared" ref="BZ63:DK63" si="532">BZ59+BZ62</f>
        <v>488827.45997805498</v>
      </c>
      <c r="CA63" s="164">
        <f t="shared" si="532"/>
        <v>636385.02426376916</v>
      </c>
      <c r="CB63" s="164">
        <f t="shared" si="532"/>
        <v>1860310.274358971</v>
      </c>
      <c r="CC63" s="164">
        <f t="shared" si="532"/>
        <v>1627589.1680188419</v>
      </c>
      <c r="CD63" s="164">
        <f t="shared" si="532"/>
        <v>1237264.2481528455</v>
      </c>
      <c r="CE63" s="164">
        <f t="shared" si="532"/>
        <v>-98335.25857142848</v>
      </c>
      <c r="CF63" s="164">
        <f t="shared" si="532"/>
        <v>-407383.95714285714</v>
      </c>
      <c r="CG63" s="164">
        <f t="shared" si="532"/>
        <v>690848.50571428449</v>
      </c>
      <c r="CH63" s="164">
        <f t="shared" si="532"/>
        <v>1198856.9485714289</v>
      </c>
      <c r="CI63" s="164">
        <f t="shared" si="532"/>
        <v>1388697.965714287</v>
      </c>
      <c r="CJ63" s="164">
        <f t="shared" si="532"/>
        <v>1736448.0499999998</v>
      </c>
      <c r="CK63" s="164">
        <f t="shared" si="532"/>
        <v>2007388.8414285714</v>
      </c>
      <c r="CL63" s="164">
        <f t="shared" si="532"/>
        <v>1991892.4042857143</v>
      </c>
      <c r="CM63" s="164">
        <f t="shared" si="532"/>
        <v>2553443.5285714287</v>
      </c>
      <c r="CN63" s="164">
        <f t="shared" si="532"/>
        <v>2497713.7800000003</v>
      </c>
      <c r="CO63" s="164">
        <f t="shared" si="532"/>
        <v>2399955.3342857137</v>
      </c>
      <c r="CP63" s="164">
        <f t="shared" si="532"/>
        <v>2465364.3814285714</v>
      </c>
      <c r="CQ63" s="164">
        <f t="shared" si="532"/>
        <v>2185348.3357142853</v>
      </c>
      <c r="CR63" s="164">
        <f t="shared" si="532"/>
        <v>2626599.6471428582</v>
      </c>
      <c r="CS63" s="164">
        <f t="shared" si="532"/>
        <v>1958086.7485714289</v>
      </c>
      <c r="CT63" s="164">
        <f t="shared" si="532"/>
        <v>2167837.9914285713</v>
      </c>
      <c r="CU63" s="164">
        <f t="shared" si="532"/>
        <v>2330293.3242857144</v>
      </c>
      <c r="CV63" s="164">
        <f t="shared" si="532"/>
        <v>2182649.4371428583</v>
      </c>
      <c r="CW63" s="164">
        <f t="shared" si="532"/>
        <v>2247813.0614285711</v>
      </c>
      <c r="CX63" s="164">
        <f t="shared" si="532"/>
        <v>2590783.0628571431</v>
      </c>
      <c r="CY63" s="164">
        <f t="shared" si="532"/>
        <v>3420070.8757142853</v>
      </c>
      <c r="CZ63" s="164">
        <f t="shared" si="532"/>
        <v>3511643.8957142862</v>
      </c>
      <c r="DA63" s="164">
        <f t="shared" si="532"/>
        <v>2461503.6128571429</v>
      </c>
      <c r="DB63" s="164">
        <f t="shared" si="532"/>
        <v>2509504.1042857142</v>
      </c>
      <c r="DC63" s="164">
        <f t="shared" si="532"/>
        <v>2149355.4914285704</v>
      </c>
      <c r="DD63" s="164">
        <f t="shared" si="532"/>
        <v>2190616.7828571433</v>
      </c>
      <c r="DE63" s="164">
        <f t="shared" si="532"/>
        <v>1869202.0647736979</v>
      </c>
      <c r="DF63" s="164">
        <f t="shared" si="532"/>
        <v>2459681.9228352639</v>
      </c>
      <c r="DG63" s="164">
        <f t="shared" si="532"/>
        <v>2478187.3414285709</v>
      </c>
      <c r="DH63" s="164">
        <f t="shared" si="532"/>
        <v>2427545.1563130729</v>
      </c>
      <c r="DI63" s="164">
        <f t="shared" si="532"/>
        <v>2247329.9985714285</v>
      </c>
      <c r="DJ63" s="164">
        <f t="shared" si="532"/>
        <v>2466464.3514285712</v>
      </c>
      <c r="DK63" s="164">
        <f t="shared" si="532"/>
        <v>3320943.0914285714</v>
      </c>
      <c r="DL63" s="164">
        <f t="shared" ref="DL63" si="533">DL59+DL62</f>
        <v>3700839.9300000034</v>
      </c>
      <c r="DM63" s="164">
        <f t="shared" ref="DM63:DN63" si="534">DM59+DM62</f>
        <v>2420312.5814285725</v>
      </c>
      <c r="DN63" s="164">
        <f t="shared" si="534"/>
        <v>2357936.7728571426</v>
      </c>
      <c r="DO63" s="164">
        <f t="shared" ref="DO63:DP63" si="535">DO59+DO62</f>
        <v>2320634.9457142847</v>
      </c>
      <c r="DP63" s="164">
        <f t="shared" si="535"/>
        <v>2347926.851428573</v>
      </c>
      <c r="DQ63" s="164">
        <f t="shared" ref="DQ63:DR63" si="536">DQ59+DQ62</f>
        <v>2497879.7771428581</v>
      </c>
      <c r="DR63" s="164">
        <f t="shared" si="536"/>
        <v>2616885.7128410763</v>
      </c>
      <c r="DS63" s="164">
        <f t="shared" ref="DS63:DT63" si="537">DS59+DS62</f>
        <v>2540422.0557142715</v>
      </c>
      <c r="DT63" s="164">
        <f t="shared" si="537"/>
        <v>2680525.870000001</v>
      </c>
      <c r="DU63" s="164">
        <f t="shared" ref="DU63:DV63" si="538">DU59+DU62</f>
        <v>2833055.1114285719</v>
      </c>
      <c r="DV63" s="164">
        <f t="shared" si="538"/>
        <v>2374355.9457142889</v>
      </c>
      <c r="DW63" s="164">
        <f t="shared" ref="DW63:DX63" si="539">DW59+DW62</f>
        <v>3232339.8928571423</v>
      </c>
      <c r="DX63" s="164">
        <f t="shared" si="539"/>
        <v>4068150.4357142886</v>
      </c>
      <c r="DY63" s="164">
        <f t="shared" ref="DY63:DZ63" si="540">DY59+DY62</f>
        <v>1912725.0300000005</v>
      </c>
      <c r="DZ63" s="164">
        <f t="shared" si="540"/>
        <v>2270588.7800000012</v>
      </c>
      <c r="EA63" s="164">
        <f t="shared" ref="EA63:EB63" si="541">EA59+EA62</f>
        <v>1821831.2328571442</v>
      </c>
      <c r="EB63" s="164">
        <f t="shared" si="541"/>
        <v>2782016.7671428574</v>
      </c>
      <c r="EC63" s="164">
        <f t="shared" ref="EC63:ED63" si="542">EC59+EC62</f>
        <v>2440126.5385714294</v>
      </c>
      <c r="ED63" s="164">
        <f t="shared" si="542"/>
        <v>2820785.4785714285</v>
      </c>
      <c r="EE63" s="164">
        <f t="shared" ref="EE63:EF63" si="543">EE59+EE62</f>
        <v>2431030.3042857144</v>
      </c>
      <c r="EF63" s="164">
        <f t="shared" si="543"/>
        <v>2310964.0857142853</v>
      </c>
      <c r="EG63" s="164">
        <f t="shared" ref="EG63:EH63" si="544">EG59+EG62</f>
        <v>2172582.33</v>
      </c>
      <c r="EH63" s="164">
        <f t="shared" si="544"/>
        <v>2175903.9671428567</v>
      </c>
      <c r="EI63" s="164">
        <f t="shared" ref="EI63:EJ63" si="545">EI59+EI62</f>
        <v>3379205.2100000009</v>
      </c>
      <c r="EJ63" s="164">
        <f t="shared" si="545"/>
        <v>3893023.1871428564</v>
      </c>
      <c r="EK63" s="164">
        <f t="shared" ref="EK63:EL63" si="546">EK59+EK62</f>
        <v>2224779.7528571431</v>
      </c>
      <c r="EL63" s="164">
        <f t="shared" si="546"/>
        <v>2148799.7942857142</v>
      </c>
      <c r="EM63" s="164">
        <f t="shared" ref="EM63:EN63" si="547">EM59+EM62</f>
        <v>2375947.3985714279</v>
      </c>
      <c r="EN63" s="164">
        <f t="shared" si="547"/>
        <v>2279255.4200000004</v>
      </c>
      <c r="EO63" s="164">
        <f t="shared" ref="EO63:EP63" si="548">EO59+EO62</f>
        <v>2374176.2399999993</v>
      </c>
      <c r="EP63" s="164">
        <f t="shared" si="548"/>
        <v>2388126.8857142851</v>
      </c>
      <c r="ER63" s="163">
        <f t="shared" si="487"/>
        <v>17684108.678571425</v>
      </c>
      <c r="ET63" s="163">
        <f t="shared" ca="1" si="488"/>
        <v>18116224.26285715</v>
      </c>
      <c r="EU63" s="163"/>
      <c r="EY63" s="163">
        <f t="shared" si="489"/>
        <v>8482651.6128571443</v>
      </c>
      <c r="EZ63" s="163">
        <f t="shared" si="489"/>
        <v>6209174.3390594106</v>
      </c>
      <c r="FA63" s="163">
        <f t="shared" si="489"/>
        <v>7365414.4205769077</v>
      </c>
      <c r="FB63" s="163">
        <f t="shared" si="489"/>
        <v>8034737.441428571</v>
      </c>
      <c r="FC63" s="163">
        <f t="shared" si="489"/>
        <v>8479089.2842857186</v>
      </c>
      <c r="FD63" s="163">
        <f t="shared" si="489"/>
        <v>7166441.5742857158</v>
      </c>
      <c r="FE63" s="163">
        <f t="shared" si="489"/>
        <v>7837833.6385553489</v>
      </c>
      <c r="FF63" s="163">
        <f t="shared" si="489"/>
        <v>8439750.950000003</v>
      </c>
      <c r="FG63" s="163">
        <f t="shared" si="489"/>
        <v>8251464.2457142901</v>
      </c>
      <c r="FH63" s="163">
        <f t="shared" si="489"/>
        <v>7043974.5385714313</v>
      </c>
      <c r="FI63" s="163">
        <f t="shared" si="489"/>
        <v>7562779.8685714277</v>
      </c>
      <c r="FJ63" s="163">
        <f t="shared" si="489"/>
        <v>7727691.5071428576</v>
      </c>
      <c r="FK63" s="163">
        <f t="shared" si="489"/>
        <v>8266602.7342857141</v>
      </c>
      <c r="FL63" s="163">
        <f t="shared" si="489"/>
        <v>7029379.0585714271</v>
      </c>
      <c r="FN63" s="163">
        <f t="shared" si="490"/>
        <v>22650885.205596309</v>
      </c>
      <c r="FO63" s="163">
        <f t="shared" si="490"/>
        <v>9414788.9109379593</v>
      </c>
      <c r="FP63" s="163">
        <f t="shared" si="490"/>
        <v>15787020.719102086</v>
      </c>
      <c r="FQ63" s="163">
        <f t="shared" si="490"/>
        <v>29072515.980000004</v>
      </c>
      <c r="FR63" s="163">
        <f t="shared" si="490"/>
        <v>30091977.813922036</v>
      </c>
      <c r="FS63" s="163">
        <f t="shared" si="490"/>
        <v>31923115.447126783</v>
      </c>
      <c r="FT63" s="163">
        <f t="shared" si="490"/>
        <v>30585910.160000011</v>
      </c>
      <c r="FU63" s="163">
        <f t="shared" si="490"/>
        <v>17684108.678571425</v>
      </c>
    </row>
    <row r="64" spans="2:177" s="159" customFormat="1" ht="17.45" customHeight="1" thickBot="1">
      <c r="B64" s="151" t="s">
        <v>96</v>
      </c>
      <c r="C64" s="152"/>
      <c r="D64" s="152"/>
      <c r="E64" s="152"/>
      <c r="F64" s="134"/>
      <c r="G64" s="134"/>
      <c r="H64" s="154">
        <v>621419</v>
      </c>
      <c r="I64" s="154">
        <v>619594.35999999987</v>
      </c>
      <c r="J64" s="154">
        <v>632927</v>
      </c>
      <c r="K64" s="154">
        <v>750284</v>
      </c>
      <c r="L64" s="154">
        <v>790906</v>
      </c>
      <c r="M64" s="154">
        <v>735122</v>
      </c>
      <c r="N64" s="154">
        <v>826432</v>
      </c>
      <c r="O64" s="154">
        <v>659285</v>
      </c>
      <c r="P64" s="154">
        <v>707975</v>
      </c>
      <c r="Q64" s="154">
        <v>818390</v>
      </c>
      <c r="R64" s="154">
        <v>868007.75</v>
      </c>
      <c r="S64" s="154">
        <v>1264884.7726639998</v>
      </c>
      <c r="T64" s="154">
        <v>768781</v>
      </c>
      <c r="U64" s="154">
        <v>666053.94000000006</v>
      </c>
      <c r="V64" s="154">
        <v>687484.16</v>
      </c>
      <c r="W64" s="154">
        <v>605492.43000000005</v>
      </c>
      <c r="X64" s="154">
        <v>796062.55</v>
      </c>
      <c r="Y64" s="154">
        <v>726631.4</v>
      </c>
      <c r="Z64" s="154">
        <v>791340.98</v>
      </c>
      <c r="AA64" s="154">
        <v>709819.3</v>
      </c>
      <c r="AB64" s="154">
        <v>664044.79</v>
      </c>
      <c r="AC64" s="154">
        <v>823597.88</v>
      </c>
      <c r="AD64" s="154">
        <v>816095.72</v>
      </c>
      <c r="AE64" s="154">
        <v>1166374.3599999999</v>
      </c>
      <c r="AF64" s="154">
        <v>738756.5</v>
      </c>
      <c r="AG64" s="154">
        <v>305907.80999999994</v>
      </c>
      <c r="AH64" s="154">
        <v>647432.02</v>
      </c>
      <c r="AI64" s="154">
        <v>892648.7300000001</v>
      </c>
      <c r="AJ64" s="154">
        <v>770510.07000000007</v>
      </c>
      <c r="AK64" s="154">
        <v>739044.55999999994</v>
      </c>
      <c r="AL64" s="154">
        <v>855091.42</v>
      </c>
      <c r="AM64" s="154">
        <v>687841.04</v>
      </c>
      <c r="AN64" s="154">
        <v>717741.67</v>
      </c>
      <c r="AO64" s="154">
        <v>770896.6399999999</v>
      </c>
      <c r="AP64" s="154">
        <v>898404.19</v>
      </c>
      <c r="AQ64" s="154">
        <v>1240942.9400000002</v>
      </c>
      <c r="AR64" s="154">
        <v>971126.7200000002</v>
      </c>
      <c r="AS64" s="154">
        <v>649092.55000000005</v>
      </c>
      <c r="AT64" s="154">
        <v>560505.82000000007</v>
      </c>
      <c r="AU64" s="154">
        <v>564152.22</v>
      </c>
      <c r="AV64" s="154">
        <v>557584.70000000007</v>
      </c>
      <c r="AW64" s="154">
        <v>619534.73</v>
      </c>
      <c r="AX64" s="154">
        <v>547908.15</v>
      </c>
      <c r="AY64" s="154">
        <v>722306.53</v>
      </c>
      <c r="AZ64" s="154">
        <v>643424.62999999989</v>
      </c>
      <c r="BA64" s="154">
        <v>638278.91999999993</v>
      </c>
      <c r="BB64" s="154">
        <v>645989.12999999989</v>
      </c>
      <c r="BC64" s="154">
        <v>690729</v>
      </c>
      <c r="BD64" s="154">
        <v>1036494.3699999999</v>
      </c>
      <c r="BE64" s="154">
        <v>708569.8</v>
      </c>
      <c r="BF64" s="154">
        <v>540817.01</v>
      </c>
      <c r="BG64" s="154">
        <v>753006.88000000012</v>
      </c>
      <c r="BH64" s="154">
        <v>701445.09000000008</v>
      </c>
      <c r="BI64" s="154">
        <v>815521.99999999988</v>
      </c>
      <c r="BJ64" s="154">
        <v>762325.14999999991</v>
      </c>
      <c r="BK64" s="154">
        <v>836627.76000000013</v>
      </c>
      <c r="BL64" s="154">
        <v>676479.19</v>
      </c>
      <c r="BM64" s="154">
        <v>653113.24</v>
      </c>
      <c r="BN64" s="154">
        <v>773822.40999999992</v>
      </c>
      <c r="BO64" s="154">
        <v>875188.04000000015</v>
      </c>
      <c r="BP64" s="154">
        <v>1158773.8700000001</v>
      </c>
      <c r="BQ64" s="154">
        <v>836520.87999999989</v>
      </c>
      <c r="BR64" s="154">
        <v>693804.58</v>
      </c>
      <c r="BS64" s="154">
        <v>325089.66999999993</v>
      </c>
      <c r="BT64" s="154">
        <v>-54642.740000000005</v>
      </c>
      <c r="BU64" s="154">
        <v>-53646.07999999998</v>
      </c>
      <c r="BV64" s="154">
        <v>36976.86</v>
      </c>
      <c r="BW64" s="154">
        <v>189761.59000000003</v>
      </c>
      <c r="BX64" s="154">
        <v>322385.78000000003</v>
      </c>
      <c r="BY64" s="154">
        <v>351305.68</v>
      </c>
      <c r="BZ64" s="154">
        <v>511758.74</v>
      </c>
      <c r="CA64" s="154">
        <v>534283.85483800003</v>
      </c>
      <c r="CB64" s="154">
        <v>710633.11101977411</v>
      </c>
      <c r="CC64" s="154">
        <v>388113.56094600004</v>
      </c>
      <c r="CD64" s="154">
        <v>372316.166157</v>
      </c>
      <c r="CE64" s="154">
        <v>24276.643168999988</v>
      </c>
      <c r="CF64" s="154">
        <v>113811.06191733333</v>
      </c>
      <c r="CG64" s="154">
        <v>472999.84807499987</v>
      </c>
      <c r="CH64" s="154">
        <v>475332.09383399994</v>
      </c>
      <c r="CI64" s="154">
        <v>544601.03420192969</v>
      </c>
      <c r="CJ64" s="154">
        <v>495186.74632970407</v>
      </c>
      <c r="CK64" s="154">
        <v>512781.6027239298</v>
      </c>
      <c r="CL64" s="154">
        <v>769868.30234644597</v>
      </c>
      <c r="CM64" s="154">
        <v>705712.19026192965</v>
      </c>
      <c r="CN64" s="154">
        <v>1117481.2356368331</v>
      </c>
      <c r="CO64" s="154">
        <v>655293.27854692983</v>
      </c>
      <c r="CP64" s="154">
        <v>566106.97799767158</v>
      </c>
      <c r="CQ64" s="154">
        <v>675188.97323292971</v>
      </c>
      <c r="CR64" s="154">
        <v>772983.0919360714</v>
      </c>
      <c r="CS64" s="154">
        <v>880165.70770452276</v>
      </c>
      <c r="CT64" s="154">
        <v>827262.77117068425</v>
      </c>
      <c r="CU64" s="154">
        <v>918914.32346680725</v>
      </c>
      <c r="CV64" s="154">
        <v>757264.87867352285</v>
      </c>
      <c r="CW64" s="154">
        <v>786072.14475623262</v>
      </c>
      <c r="CX64" s="154">
        <v>863700.84036239376</v>
      </c>
      <c r="CY64" s="154">
        <v>828033.28697536176</v>
      </c>
      <c r="CZ64" s="154">
        <v>1307903.8030955228</v>
      </c>
      <c r="DA64" s="154">
        <v>896276.59442413587</v>
      </c>
      <c r="DB64" s="154">
        <v>799633.28538690985</v>
      </c>
      <c r="DC64" s="154">
        <v>813727.44803597464</v>
      </c>
      <c r="DD64" s="154">
        <v>923726.42864555516</v>
      </c>
      <c r="DE64" s="154">
        <v>952388.52252600656</v>
      </c>
      <c r="DF64" s="154">
        <v>973172.98</v>
      </c>
      <c r="DG64" s="154">
        <v>1125453.8518063938</v>
      </c>
      <c r="DH64" s="154">
        <v>862802.14230996766</v>
      </c>
      <c r="DI64" s="154">
        <v>884977.30962861306</v>
      </c>
      <c r="DJ64" s="154">
        <v>1003472.5873317097</v>
      </c>
      <c r="DK64" s="154">
        <v>1057971.8307246449</v>
      </c>
      <c r="DL64" s="154">
        <v>1527141.6263868387</v>
      </c>
      <c r="DM64" s="154">
        <v>1059951.2764309677</v>
      </c>
      <c r="DN64" s="154">
        <v>879807.18363945151</v>
      </c>
      <c r="DO64" s="154">
        <v>1066991.6913124195</v>
      </c>
      <c r="DP64" s="154">
        <v>880542.26263054833</v>
      </c>
      <c r="DQ64" s="154">
        <v>1046466.7091007095</v>
      </c>
      <c r="DR64" s="154">
        <v>1124239.1230445162</v>
      </c>
      <c r="DS64" s="154">
        <v>1210574.077564742</v>
      </c>
      <c r="DT64" s="154">
        <v>1029333.046555</v>
      </c>
      <c r="DU64" s="154">
        <v>924673.1719742904</v>
      </c>
      <c r="DV64" s="154">
        <v>1162718.4347462903</v>
      </c>
      <c r="DW64" s="154">
        <v>1275996.0516671613</v>
      </c>
      <c r="DX64" s="154">
        <v>1809793.3152007093</v>
      </c>
      <c r="DY64" s="154">
        <v>1096918.852381465</v>
      </c>
      <c r="DZ64" s="154">
        <v>975018.18335603527</v>
      </c>
      <c r="EA64" s="154">
        <v>1111884.5782805295</v>
      </c>
      <c r="EB64" s="154">
        <v>1137295.1764752073</v>
      </c>
      <c r="EC64" s="154">
        <v>1290591.1651386267</v>
      </c>
      <c r="ED64" s="154">
        <v>1169834.0654788199</v>
      </c>
      <c r="EE64" s="154">
        <v>1223134.3970169495</v>
      </c>
      <c r="EF64" s="154">
        <v>1132729.5808829977</v>
      </c>
      <c r="EG64" s="154">
        <v>1032479.3101368253</v>
      </c>
      <c r="EH64" s="154">
        <v>1048622.1500000001</v>
      </c>
      <c r="EI64" s="154">
        <v>1228591.7188829761</v>
      </c>
      <c r="EJ64" s="154">
        <v>1766187.6350692667</v>
      </c>
      <c r="EK64" s="154">
        <v>1146549.8</v>
      </c>
      <c r="EL64" s="154">
        <v>976989.68785400025</v>
      </c>
      <c r="EM64" s="154">
        <v>965601.32864599978</v>
      </c>
      <c r="EN64" s="154">
        <v>1154994.0393429999</v>
      </c>
      <c r="EO64" s="154">
        <v>1369708.9862870001</v>
      </c>
      <c r="EP64" s="154">
        <v>1071683.6498973332</v>
      </c>
      <c r="EQ64" s="153"/>
      <c r="ER64" s="154">
        <f t="shared" si="487"/>
        <v>8451715.127096599</v>
      </c>
      <c r="ES64" s="154"/>
      <c r="ET64" s="154">
        <f t="shared" ca="1" si="488"/>
        <v>8591335.3363113925</v>
      </c>
      <c r="EU64" s="154"/>
      <c r="EY64" s="154">
        <f t="shared" si="489"/>
        <v>3003813.6829065685</v>
      </c>
      <c r="EZ64" s="154">
        <f t="shared" si="489"/>
        <v>2689842.3992075366</v>
      </c>
      <c r="FA64" s="154">
        <f t="shared" si="489"/>
        <v>2961428.9741163617</v>
      </c>
      <c r="FB64" s="154">
        <f t="shared" si="489"/>
        <v>2946421.7276849677</v>
      </c>
      <c r="FC64" s="154">
        <f t="shared" si="489"/>
        <v>3466900.0864572576</v>
      </c>
      <c r="FD64" s="154">
        <f t="shared" si="489"/>
        <v>2994000.6630436773</v>
      </c>
      <c r="FE64" s="154">
        <f t="shared" si="489"/>
        <v>3364146.2471642583</v>
      </c>
      <c r="FF64" s="154">
        <f t="shared" si="489"/>
        <v>3363387.658387742</v>
      </c>
      <c r="FG64" s="154">
        <f t="shared" si="489"/>
        <v>3881730.3509382093</v>
      </c>
      <c r="FH64" s="154">
        <f t="shared" si="489"/>
        <v>3539770.9198943637</v>
      </c>
      <c r="FI64" s="154">
        <f t="shared" si="489"/>
        <v>3525698.0433787671</v>
      </c>
      <c r="FJ64" s="154">
        <f t="shared" si="489"/>
        <v>3309693.1790198013</v>
      </c>
      <c r="FK64" s="154">
        <f t="shared" si="489"/>
        <v>3889727.1229232671</v>
      </c>
      <c r="FL64" s="154">
        <f t="shared" si="489"/>
        <v>3490304.3542760001</v>
      </c>
      <c r="FN64" s="154">
        <f t="shared" si="490"/>
        <v>9133410.9399999995</v>
      </c>
      <c r="FO64" s="154">
        <f t="shared" si="490"/>
        <v>4852372.6848379988</v>
      </c>
      <c r="FP64" s="154">
        <f t="shared" si="490"/>
        <v>5585632.3609820465</v>
      </c>
      <c r="FQ64" s="154">
        <f t="shared" si="490"/>
        <v>9648467.5104599595</v>
      </c>
      <c r="FR64" s="154">
        <f t="shared" si="490"/>
        <v>11601506.783915436</v>
      </c>
      <c r="FS64" s="154">
        <f t="shared" si="490"/>
        <v>13188434.655052934</v>
      </c>
      <c r="FT64" s="154">
        <f t="shared" si="490"/>
        <v>14256892.493231142</v>
      </c>
      <c r="FU64" s="154">
        <f t="shared" si="490"/>
        <v>8451715.127096599</v>
      </c>
    </row>
    <row r="65" spans="2:177" ht="17.45" customHeight="1">
      <c r="B65" s="165" t="s">
        <v>192</v>
      </c>
      <c r="C65" s="166"/>
      <c r="D65" s="166"/>
      <c r="E65" s="166"/>
      <c r="H65" s="167">
        <v>2178477.1833333303</v>
      </c>
      <c r="I65" s="167">
        <v>2788529.2964999997</v>
      </c>
      <c r="J65" s="167">
        <v>2640129.0704761911</v>
      </c>
      <c r="K65" s="167">
        <v>2924575.2638095268</v>
      </c>
      <c r="L65" s="167">
        <v>2901470.68</v>
      </c>
      <c r="M65" s="167">
        <v>3404945.5298333336</v>
      </c>
      <c r="N65" s="167">
        <v>1972451.2036666633</v>
      </c>
      <c r="O65" s="167">
        <v>2494189.25</v>
      </c>
      <c r="P65" s="167">
        <v>2522734.83</v>
      </c>
      <c r="Q65" s="167">
        <v>2822015.8166666632</v>
      </c>
      <c r="R65" s="167">
        <v>2966694.2482142858</v>
      </c>
      <c r="S65" s="167">
        <v>5201769.3</v>
      </c>
      <c r="T65" s="167">
        <v>2929815.65</v>
      </c>
      <c r="U65" s="167">
        <v>2026645.5263333372</v>
      </c>
      <c r="V65" s="167">
        <v>2291910.8586666631</v>
      </c>
      <c r="W65" s="167">
        <v>1927968.764</v>
      </c>
      <c r="X65" s="167">
        <v>2471330.5560000031</v>
      </c>
      <c r="Y65" s="167">
        <v>2227753.5965</v>
      </c>
      <c r="Z65" s="167">
        <v>2339856.8982142853</v>
      </c>
      <c r="AA65" s="167">
        <v>2247660.2834999999</v>
      </c>
      <c r="AB65" s="167">
        <v>2096548.0142857144</v>
      </c>
      <c r="AC65" s="167">
        <v>2396765.3570000003</v>
      </c>
      <c r="AD65" s="167">
        <v>2541406.1135</v>
      </c>
      <c r="AE65" s="167">
        <v>4897610.2014999986</v>
      </c>
      <c r="AF65" s="167">
        <v>2267959.7949999999</v>
      </c>
      <c r="AG65" s="167">
        <v>1698908.4899999995</v>
      </c>
      <c r="AH65" s="167">
        <v>1680568.3899999987</v>
      </c>
      <c r="AI65" s="167">
        <v>2459377.29</v>
      </c>
      <c r="AJ65" s="167">
        <v>2981290.4</v>
      </c>
      <c r="AK65" s="167">
        <v>2655198.7100000004</v>
      </c>
      <c r="AL65" s="167">
        <v>2481931.3699999996</v>
      </c>
      <c r="AM65" s="167">
        <v>2364784.12</v>
      </c>
      <c r="AN65" s="167">
        <v>2442427.4500000002</v>
      </c>
      <c r="AO65" s="167">
        <v>2800213</v>
      </c>
      <c r="AP65" s="167">
        <v>2813961.82</v>
      </c>
      <c r="AQ65" s="167">
        <v>4358497.9200000009</v>
      </c>
      <c r="AR65" s="167">
        <f t="shared" ref="AR65:BW65" si="549">AR63+AR64</f>
        <v>3594125.1685714289</v>
      </c>
      <c r="AS65" s="167">
        <f t="shared" si="549"/>
        <v>1782628.0276442862</v>
      </c>
      <c r="AT65" s="167">
        <f t="shared" si="549"/>
        <v>1940040.0733585716</v>
      </c>
      <c r="AU65" s="167">
        <f t="shared" si="549"/>
        <v>1924415.9157142856</v>
      </c>
      <c r="AV65" s="167">
        <f t="shared" si="549"/>
        <v>1805419.6376442858</v>
      </c>
      <c r="AW65" s="167">
        <f t="shared" si="549"/>
        <v>2505853.2305014287</v>
      </c>
      <c r="AX65" s="167">
        <f t="shared" si="549"/>
        <v>1930789.8910035086</v>
      </c>
      <c r="AY65" s="167">
        <f t="shared" si="549"/>
        <v>2147059.0776442857</v>
      </c>
      <c r="AZ65" s="167">
        <f t="shared" si="549"/>
        <v>1893124.1362157143</v>
      </c>
      <c r="BA65" s="167">
        <f t="shared" si="549"/>
        <v>2050733.7155014286</v>
      </c>
      <c r="BB65" s="167">
        <f t="shared" si="549"/>
        <v>2123173.2428571428</v>
      </c>
      <c r="BC65" s="167">
        <f t="shared" si="549"/>
        <v>2296287.8846157147</v>
      </c>
      <c r="BD65" s="167">
        <f t="shared" si="549"/>
        <v>3665070.95</v>
      </c>
      <c r="BE65" s="167">
        <f t="shared" si="549"/>
        <v>2391720.649999999</v>
      </c>
      <c r="BF65" s="167">
        <f t="shared" si="549"/>
        <v>2314119.8633994143</v>
      </c>
      <c r="BG65" s="167">
        <f t="shared" si="549"/>
        <v>2622118.9945568498</v>
      </c>
      <c r="BH65" s="167">
        <f t="shared" si="549"/>
        <v>2781104.9215631327</v>
      </c>
      <c r="BI65" s="168">
        <f t="shared" si="549"/>
        <v>2527339.8632063158</v>
      </c>
      <c r="BJ65" s="168">
        <f t="shared" si="549"/>
        <v>2646909.0090537453</v>
      </c>
      <c r="BK65" s="168">
        <f t="shared" si="549"/>
        <v>2339629.6589185349</v>
      </c>
      <c r="BL65" s="168">
        <f t="shared" si="549"/>
        <v>2471215.4029956488</v>
      </c>
      <c r="BM65" s="168">
        <f t="shared" si="549"/>
        <v>2355441.4100033017</v>
      </c>
      <c r="BN65" s="168">
        <f t="shared" si="549"/>
        <v>2687993.3209276106</v>
      </c>
      <c r="BO65" s="168">
        <f t="shared" si="549"/>
        <v>2981632.1009717551</v>
      </c>
      <c r="BP65" s="168">
        <f t="shared" si="549"/>
        <v>4023923.8939199662</v>
      </c>
      <c r="BQ65" s="168">
        <f t="shared" si="549"/>
        <v>2974069.2974838065</v>
      </c>
      <c r="BR65" s="168">
        <f t="shared" si="549"/>
        <v>2513289.2193631176</v>
      </c>
      <c r="BS65" s="168">
        <f t="shared" si="549"/>
        <v>265868.72735714284</v>
      </c>
      <c r="BT65" s="168">
        <f t="shared" si="549"/>
        <v>-302896.5478749437</v>
      </c>
      <c r="BU65" s="168">
        <f t="shared" si="549"/>
        <v>-79725.859289857879</v>
      </c>
      <c r="BV65" s="168">
        <f t="shared" si="549"/>
        <v>188617.86663859896</v>
      </c>
      <c r="BW65" s="169">
        <f t="shared" si="549"/>
        <v>544426.29078194732</v>
      </c>
      <c r="BX65" s="169">
        <f>BX63+BX64</f>
        <v>1118257.2554811612</v>
      </c>
      <c r="BY65" s="169">
        <f>BY63+BY64</f>
        <v>850076.37283519795</v>
      </c>
      <c r="BZ65" s="169">
        <f t="shared" ref="BZ65:DK65" si="550">BZ63+BZ64</f>
        <v>1000586.199978055</v>
      </c>
      <c r="CA65" s="169">
        <f t="shared" si="550"/>
        <v>1170668.8791017691</v>
      </c>
      <c r="CB65" s="169">
        <f t="shared" si="550"/>
        <v>2570943.3853787454</v>
      </c>
      <c r="CC65" s="169">
        <f t="shared" si="550"/>
        <v>2015702.7289648419</v>
      </c>
      <c r="CD65" s="169">
        <f t="shared" si="550"/>
        <v>1609580.4143098455</v>
      </c>
      <c r="CE65" s="169">
        <f t="shared" si="550"/>
        <v>-74058.615402428492</v>
      </c>
      <c r="CF65" s="169">
        <f t="shared" si="550"/>
        <v>-293572.8952255238</v>
      </c>
      <c r="CG65" s="169">
        <f t="shared" si="550"/>
        <v>1163848.3537892844</v>
      </c>
      <c r="CH65" s="169">
        <f t="shared" si="550"/>
        <v>1674189.0424054288</v>
      </c>
      <c r="CI65" s="169">
        <f t="shared" si="550"/>
        <v>1933298.9999162168</v>
      </c>
      <c r="CJ65" s="169">
        <f t="shared" si="550"/>
        <v>2231634.7963297041</v>
      </c>
      <c r="CK65" s="169">
        <f t="shared" si="550"/>
        <v>2520170.4441525014</v>
      </c>
      <c r="CL65" s="169">
        <f t="shared" si="550"/>
        <v>2761760.7066321601</v>
      </c>
      <c r="CM65" s="169">
        <f t="shared" si="550"/>
        <v>3259155.7188333585</v>
      </c>
      <c r="CN65" s="169">
        <f t="shared" si="550"/>
        <v>3615195.0156368334</v>
      </c>
      <c r="CO65" s="169">
        <f t="shared" si="550"/>
        <v>3055248.6128326436</v>
      </c>
      <c r="CP65" s="169">
        <f t="shared" si="550"/>
        <v>3031471.3594262432</v>
      </c>
      <c r="CQ65" s="169">
        <f t="shared" si="550"/>
        <v>2860537.3089472149</v>
      </c>
      <c r="CR65" s="169">
        <f t="shared" si="550"/>
        <v>3399582.7390789296</v>
      </c>
      <c r="CS65" s="169">
        <f t="shared" si="550"/>
        <v>2838252.4562759516</v>
      </c>
      <c r="CT65" s="169">
        <f t="shared" si="550"/>
        <v>2995100.7625992554</v>
      </c>
      <c r="CU65" s="169">
        <f t="shared" si="550"/>
        <v>3249207.6477525216</v>
      </c>
      <c r="CV65" s="169">
        <f t="shared" si="550"/>
        <v>2939914.315816381</v>
      </c>
      <c r="CW65" s="169">
        <f t="shared" si="550"/>
        <v>3033885.2061848035</v>
      </c>
      <c r="CX65" s="169">
        <f t="shared" si="550"/>
        <v>3454483.9032195369</v>
      </c>
      <c r="CY65" s="169">
        <f t="shared" si="550"/>
        <v>4248104.1626896467</v>
      </c>
      <c r="CZ65" s="169">
        <f t="shared" si="550"/>
        <v>4819547.6988098091</v>
      </c>
      <c r="DA65" s="169">
        <f t="shared" si="550"/>
        <v>3357780.2072812789</v>
      </c>
      <c r="DB65" s="169">
        <f t="shared" si="550"/>
        <v>3309137.3896726239</v>
      </c>
      <c r="DC65" s="169">
        <f t="shared" si="550"/>
        <v>2963082.9394645449</v>
      </c>
      <c r="DD65" s="169">
        <f t="shared" si="550"/>
        <v>3114343.2115026983</v>
      </c>
      <c r="DE65" s="169">
        <f t="shared" si="550"/>
        <v>2821590.5872997046</v>
      </c>
      <c r="DF65" s="169">
        <f t="shared" si="550"/>
        <v>3432854.9028352639</v>
      </c>
      <c r="DG65" s="169">
        <f t="shared" si="550"/>
        <v>3603641.1932349647</v>
      </c>
      <c r="DH65" s="169">
        <f t="shared" si="550"/>
        <v>3290347.2986230403</v>
      </c>
      <c r="DI65" s="169">
        <f t="shared" si="550"/>
        <v>3132307.3082000418</v>
      </c>
      <c r="DJ65" s="169">
        <f t="shared" si="550"/>
        <v>3469936.9387602806</v>
      </c>
      <c r="DK65" s="169">
        <f t="shared" si="550"/>
        <v>4378914.9221532159</v>
      </c>
      <c r="DL65" s="169">
        <f t="shared" ref="DL65" si="551">DL63+DL64</f>
        <v>5227981.5563868424</v>
      </c>
      <c r="DM65" s="169">
        <f t="shared" ref="DM65:DN65" si="552">DM63+DM64</f>
        <v>3480263.8578595403</v>
      </c>
      <c r="DN65" s="169">
        <f t="shared" si="552"/>
        <v>3237743.956496594</v>
      </c>
      <c r="DO65" s="169">
        <f t="shared" ref="DO65:DP65" si="553">DO63+DO64</f>
        <v>3387626.6370267039</v>
      </c>
      <c r="DP65" s="169">
        <f t="shared" si="553"/>
        <v>3228469.1140591213</v>
      </c>
      <c r="DQ65" s="169">
        <f t="shared" ref="DQ65:DR65" si="554">DQ63+DQ64</f>
        <v>3544346.4862435674</v>
      </c>
      <c r="DR65" s="169">
        <f t="shared" si="554"/>
        <v>3741124.8358855927</v>
      </c>
      <c r="DS65" s="169">
        <f t="shared" ref="DS65:DT65" si="555">DS63+DS64</f>
        <v>3750996.1332790134</v>
      </c>
      <c r="DT65" s="169">
        <f t="shared" si="555"/>
        <v>3709858.9165550009</v>
      </c>
      <c r="DU65" s="169">
        <f t="shared" ref="DU65:DV65" si="556">DU63+DU64</f>
        <v>3757728.283402862</v>
      </c>
      <c r="DV65" s="169">
        <f t="shared" si="556"/>
        <v>3537074.3804605789</v>
      </c>
      <c r="DW65" s="169">
        <f t="shared" ref="DW65:DX65" si="557">DW63+DW64</f>
        <v>4508335.9445243031</v>
      </c>
      <c r="DX65" s="169">
        <f t="shared" si="557"/>
        <v>5877943.7509149984</v>
      </c>
      <c r="DY65" s="169">
        <f t="shared" ref="DY65:DZ65" si="558">DY63+DY64</f>
        <v>3009643.8823814653</v>
      </c>
      <c r="DZ65" s="169">
        <f t="shared" si="558"/>
        <v>3245606.9633560367</v>
      </c>
      <c r="EA65" s="169">
        <f t="shared" ref="EA65:EB65" si="559">EA63+EA64</f>
        <v>2933715.8111376734</v>
      </c>
      <c r="EB65" s="169">
        <f t="shared" si="559"/>
        <v>3919311.9436180647</v>
      </c>
      <c r="EC65" s="169">
        <f t="shared" ref="EC65:ED65" si="560">EC63+EC64</f>
        <v>3730717.7037100559</v>
      </c>
      <c r="ED65" s="169">
        <f t="shared" si="560"/>
        <v>3990619.5440502483</v>
      </c>
      <c r="EE65" s="169">
        <f t="shared" ref="EE65:EF65" si="561">EE63+EE64</f>
        <v>3654164.7013026639</v>
      </c>
      <c r="EF65" s="169">
        <f t="shared" si="561"/>
        <v>3443693.666597283</v>
      </c>
      <c r="EG65" s="169">
        <f t="shared" ref="EG65:EH65" si="562">EG63+EG64</f>
        <v>3205061.6401368254</v>
      </c>
      <c r="EH65" s="169">
        <f t="shared" si="562"/>
        <v>3224526.1171428571</v>
      </c>
      <c r="EI65" s="169">
        <f t="shared" ref="EI65:EJ65" si="563">EI63+EI64</f>
        <v>4607796.928882977</v>
      </c>
      <c r="EJ65" s="169">
        <f t="shared" si="563"/>
        <v>5659210.8222121233</v>
      </c>
      <c r="EK65" s="169">
        <f t="shared" ref="EK65:EL65" si="564">EK63+EK64</f>
        <v>3371329.5528571429</v>
      </c>
      <c r="EL65" s="169">
        <f t="shared" si="564"/>
        <v>3125789.4821397145</v>
      </c>
      <c r="EM65" s="169">
        <f t="shared" ref="EM65:EN65" si="565">EM63+EM64</f>
        <v>3341548.7272174275</v>
      </c>
      <c r="EN65" s="169">
        <f t="shared" si="565"/>
        <v>3434249.4593430003</v>
      </c>
      <c r="EO65" s="169">
        <f t="shared" ref="EO65:EP65" si="566">EO63+EO64</f>
        <v>3743885.2262869994</v>
      </c>
      <c r="EP65" s="169">
        <f t="shared" si="566"/>
        <v>3459810.5356116183</v>
      </c>
      <c r="ER65" s="168">
        <f t="shared" si="487"/>
        <v>26135823.805668026</v>
      </c>
      <c r="ET65" s="168">
        <f t="shared" ca="1" si="488"/>
        <v>26707559.599168539</v>
      </c>
      <c r="EU65" s="168"/>
      <c r="EY65" s="168">
        <f t="shared" si="489"/>
        <v>11486465.295763712</v>
      </c>
      <c r="EZ65" s="168">
        <f t="shared" si="489"/>
        <v>8899016.7382669486</v>
      </c>
      <c r="FA65" s="168">
        <f t="shared" si="489"/>
        <v>10326843.394693268</v>
      </c>
      <c r="FB65" s="168">
        <f t="shared" si="489"/>
        <v>10981159.169113539</v>
      </c>
      <c r="FC65" s="168">
        <f t="shared" si="489"/>
        <v>11945989.370742977</v>
      </c>
      <c r="FD65" s="168">
        <f t="shared" si="489"/>
        <v>10160442.237329394</v>
      </c>
      <c r="FE65" s="168">
        <f t="shared" si="489"/>
        <v>11201979.885719607</v>
      </c>
      <c r="FF65" s="168">
        <f t="shared" si="489"/>
        <v>11803138.608387744</v>
      </c>
      <c r="FG65" s="168">
        <f t="shared" si="489"/>
        <v>12133194.5966525</v>
      </c>
      <c r="FH65" s="168">
        <f t="shared" si="489"/>
        <v>10583745.458465794</v>
      </c>
      <c r="FI65" s="168">
        <f t="shared" si="489"/>
        <v>11088477.911950195</v>
      </c>
      <c r="FJ65" s="168">
        <f t="shared" si="489"/>
        <v>11037384.68616266</v>
      </c>
      <c r="FK65" s="168">
        <f t="shared" si="489"/>
        <v>12156329.85720898</v>
      </c>
      <c r="FL65" s="168">
        <f t="shared" si="489"/>
        <v>10519683.412847428</v>
      </c>
      <c r="FN65" s="168">
        <f t="shared" si="490"/>
        <v>31784296.145596307</v>
      </c>
      <c r="FO65" s="168">
        <f t="shared" si="490"/>
        <v>14267161.595775962</v>
      </c>
      <c r="FP65" s="168">
        <f t="shared" si="490"/>
        <v>21372653.08008413</v>
      </c>
      <c r="FQ65" s="168">
        <f t="shared" si="490"/>
        <v>38720983.490459964</v>
      </c>
      <c r="FR65" s="168">
        <f t="shared" si="490"/>
        <v>41693484.597837463</v>
      </c>
      <c r="FS65" s="168">
        <f t="shared" si="490"/>
        <v>45111550.102179721</v>
      </c>
      <c r="FT65" s="168">
        <f t="shared" si="490"/>
        <v>44842802.653231144</v>
      </c>
      <c r="FU65" s="168">
        <f t="shared" si="490"/>
        <v>26135823.805668026</v>
      </c>
    </row>
    <row r="66" spans="2:177" s="159" customFormat="1" ht="17.45" customHeight="1">
      <c r="B66" s="151" t="s">
        <v>22</v>
      </c>
      <c r="C66" s="170"/>
      <c r="D66" s="170"/>
      <c r="E66" s="170"/>
      <c r="F66" s="134"/>
      <c r="G66" s="13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v>0</v>
      </c>
      <c r="AS66" s="154">
        <v>-350000</v>
      </c>
      <c r="AT66" s="154">
        <v>0</v>
      </c>
      <c r="AU66" s="154">
        <v>0</v>
      </c>
      <c r="AV66" s="154">
        <v>-109052.46</v>
      </c>
      <c r="AW66" s="154">
        <v>-324523.23</v>
      </c>
      <c r="AX66" s="154">
        <v>-43231.18</v>
      </c>
      <c r="AY66" s="154">
        <v>-62145.5</v>
      </c>
      <c r="AZ66" s="154">
        <v>-46161.5</v>
      </c>
      <c r="BA66" s="154">
        <v>-490987.56</v>
      </c>
      <c r="BB66" s="154">
        <v>-134126.47</v>
      </c>
      <c r="BC66" s="154">
        <v>-835820.01</v>
      </c>
      <c r="BD66" s="154">
        <v>-344371</v>
      </c>
      <c r="BE66" s="154">
        <v>-243237.71</v>
      </c>
      <c r="BF66" s="154">
        <v>-4406.28</v>
      </c>
      <c r="BG66" s="154">
        <v>-72254.69</v>
      </c>
      <c r="BH66" s="154">
        <v>-75457.679999999993</v>
      </c>
      <c r="BI66" s="154">
        <v>-44217.63</v>
      </c>
      <c r="BJ66" s="154">
        <v>-514546.18</v>
      </c>
      <c r="BK66" s="154">
        <v>-449713.81</v>
      </c>
      <c r="BL66" s="154">
        <v>-509264.95</v>
      </c>
      <c r="BM66" s="154">
        <v>-301763.31</v>
      </c>
      <c r="BN66" s="154">
        <v>-157181.60999999999</v>
      </c>
      <c r="BO66" s="154">
        <v>-225083.06</v>
      </c>
      <c r="BP66" s="154">
        <v>-7740.02</v>
      </c>
      <c r="BQ66" s="154">
        <v>0</v>
      </c>
      <c r="BR66" s="154">
        <v>-7592.97</v>
      </c>
      <c r="BS66" s="154">
        <v>-23002.799999999999</v>
      </c>
      <c r="BT66" s="154">
        <v>0</v>
      </c>
      <c r="BU66" s="154">
        <v>0</v>
      </c>
      <c r="BV66" s="154">
        <v>-271889.84000000003</v>
      </c>
      <c r="BW66" s="154">
        <v>-11970.73</v>
      </c>
      <c r="BX66" s="154">
        <v>-4418.21</v>
      </c>
      <c r="BY66" s="154">
        <v>-122.76</v>
      </c>
      <c r="BZ66" s="154">
        <v>0</v>
      </c>
      <c r="CA66" s="154">
        <v>-51750.26</v>
      </c>
      <c r="CB66" s="154">
        <v>0</v>
      </c>
      <c r="CC66" s="154">
        <v>0</v>
      </c>
      <c r="CD66" s="154">
        <v>0</v>
      </c>
      <c r="CE66" s="154">
        <v>0</v>
      </c>
      <c r="CF66" s="154">
        <v>0</v>
      </c>
      <c r="CG66" s="154">
        <v>-30799.48</v>
      </c>
      <c r="CH66" s="154">
        <v>-200047.81</v>
      </c>
      <c r="CI66" s="154">
        <v>-245289.53</v>
      </c>
      <c r="CJ66" s="154">
        <v>-67968.5</v>
      </c>
      <c r="CK66" s="154">
        <v>-51990.55</v>
      </c>
      <c r="CL66" s="154">
        <v>-216192.94</v>
      </c>
      <c r="CM66" s="154">
        <v>-169666.74</v>
      </c>
      <c r="CN66" s="154">
        <v>-48289.52</v>
      </c>
      <c r="CO66" s="154">
        <v>-7296.23</v>
      </c>
      <c r="CP66" s="154">
        <v>0</v>
      </c>
      <c r="CQ66" s="154">
        <v>0</v>
      </c>
      <c r="CR66" s="154">
        <v>0</v>
      </c>
      <c r="CS66" s="154">
        <v>-13871.81</v>
      </c>
      <c r="CT66" s="154">
        <v>-104334.93</v>
      </c>
      <c r="CU66" s="154">
        <v>-2349.3000000000002</v>
      </c>
      <c r="CV66" s="154">
        <v>-1934.18</v>
      </c>
      <c r="CW66" s="154">
        <v>0</v>
      </c>
      <c r="CX66" s="154">
        <v>0</v>
      </c>
      <c r="CY66" s="154">
        <v>-111260.29</v>
      </c>
      <c r="CZ66" s="154">
        <v>-36058.800000000003</v>
      </c>
      <c r="DA66" s="154">
        <v>0</v>
      </c>
      <c r="DB66" s="154">
        <v>-717.59</v>
      </c>
      <c r="DC66" s="154">
        <v>0</v>
      </c>
      <c r="DD66" s="154">
        <v>0</v>
      </c>
      <c r="DE66" s="154">
        <v>0</v>
      </c>
      <c r="DF66" s="154">
        <v>0</v>
      </c>
      <c r="DG66" s="154">
        <v>-3506.4</v>
      </c>
      <c r="DH66" s="154">
        <v>0</v>
      </c>
      <c r="DI66" s="154">
        <v>0</v>
      </c>
      <c r="DJ66" s="154">
        <v>-8649.75</v>
      </c>
      <c r="DK66" s="154">
        <v>0</v>
      </c>
      <c r="DL66" s="154">
        <v>0</v>
      </c>
      <c r="DM66" s="154">
        <v>-137200</v>
      </c>
      <c r="DN66" s="154">
        <v>-2800</v>
      </c>
      <c r="DO66" s="154">
        <v>1845.7299999999996</v>
      </c>
      <c r="DP66" s="154">
        <v>-1845.73</v>
      </c>
      <c r="DQ66" s="154">
        <v>-224706.14</v>
      </c>
      <c r="DR66" s="154">
        <v>-565141.92999999993</v>
      </c>
      <c r="DS66" s="154">
        <v>-227178.86</v>
      </c>
      <c r="DT66" s="154">
        <v>-292685.51</v>
      </c>
      <c r="DU66" s="154">
        <v>-425506.36</v>
      </c>
      <c r="DV66" s="154">
        <v>-195702.99</v>
      </c>
      <c r="DW66" s="154">
        <v>-188396.24</v>
      </c>
      <c r="DX66" s="154">
        <v>-75619.520000000004</v>
      </c>
      <c r="DY66" s="154">
        <v>0</v>
      </c>
      <c r="DZ66" s="154">
        <v>-415637.07</v>
      </c>
      <c r="EA66" s="154">
        <v>-1877</v>
      </c>
      <c r="EB66" s="154">
        <v>-399468.08999999997</v>
      </c>
      <c r="EC66" s="154">
        <v>-39688.26</v>
      </c>
      <c r="ED66" s="154">
        <v>-324185.49</v>
      </c>
      <c r="EE66" s="154">
        <v>-385656.98000000004</v>
      </c>
      <c r="EF66" s="154">
        <v>-161147.78</v>
      </c>
      <c r="EG66" s="154">
        <v>-87509.75</v>
      </c>
      <c r="EH66" s="154">
        <v>-195449.71</v>
      </c>
      <c r="EI66" s="154">
        <v>-126403.69</v>
      </c>
      <c r="EJ66" s="154">
        <v>-3075</v>
      </c>
      <c r="EK66" s="154">
        <v>0</v>
      </c>
      <c r="EL66" s="154">
        <v>-11999.99</v>
      </c>
      <c r="EM66" s="154">
        <v>-450786.37</v>
      </c>
      <c r="EN66" s="154">
        <v>-45219.79</v>
      </c>
      <c r="EO66" s="154">
        <v>-192987.34999999998</v>
      </c>
      <c r="EP66" s="154">
        <v>-36946.559999999998</v>
      </c>
      <c r="EQ66" s="153"/>
      <c r="ER66" s="154">
        <f t="shared" si="487"/>
        <v>-741015.06</v>
      </c>
      <c r="ES66" s="153"/>
      <c r="ET66" s="154">
        <f t="shared" ca="1" si="488"/>
        <v>-1256475.43</v>
      </c>
      <c r="EU66" s="154"/>
      <c r="EY66" s="154">
        <f t="shared" si="489"/>
        <v>-36776.39</v>
      </c>
      <c r="EZ66" s="154">
        <f t="shared" si="489"/>
        <v>0</v>
      </c>
      <c r="FA66" s="154">
        <f t="shared" si="489"/>
        <v>-3506.4</v>
      </c>
      <c r="FB66" s="154">
        <f t="shared" si="489"/>
        <v>-8649.75</v>
      </c>
      <c r="FC66" s="154">
        <f t="shared" si="489"/>
        <v>-140000</v>
      </c>
      <c r="FD66" s="154">
        <f t="shared" si="489"/>
        <v>-224706.14</v>
      </c>
      <c r="FE66" s="154">
        <f t="shared" si="489"/>
        <v>-1085006.2999999998</v>
      </c>
      <c r="FF66" s="154">
        <f t="shared" si="489"/>
        <v>-809605.59</v>
      </c>
      <c r="FG66" s="154">
        <f t="shared" si="489"/>
        <v>-491256.59</v>
      </c>
      <c r="FH66" s="154">
        <f t="shared" si="489"/>
        <v>-441033.35</v>
      </c>
      <c r="FI66" s="154">
        <f t="shared" si="489"/>
        <v>-870990.25</v>
      </c>
      <c r="FJ66" s="154">
        <f t="shared" si="489"/>
        <v>-409363.14999999997</v>
      </c>
      <c r="FK66" s="154">
        <f t="shared" si="489"/>
        <v>-15074.99</v>
      </c>
      <c r="FL66" s="154">
        <f t="shared" si="489"/>
        <v>-688993.51</v>
      </c>
      <c r="FN66" s="154">
        <f t="shared" si="490"/>
        <v>-2941497.91</v>
      </c>
      <c r="FO66" s="154">
        <f t="shared" si="490"/>
        <v>-378487.59</v>
      </c>
      <c r="FP66" s="154">
        <f t="shared" si="490"/>
        <v>-981955.55</v>
      </c>
      <c r="FQ66" s="154">
        <f t="shared" si="490"/>
        <v>-289336.25999999995</v>
      </c>
      <c r="FR66" s="154">
        <f t="shared" si="490"/>
        <v>-48932.54</v>
      </c>
      <c r="FS66" s="154">
        <f t="shared" si="490"/>
        <v>-2259318.0299999998</v>
      </c>
      <c r="FT66" s="154">
        <f t="shared" si="490"/>
        <v>-2212643.34</v>
      </c>
      <c r="FU66" s="154">
        <f t="shared" si="490"/>
        <v>-741015.06</v>
      </c>
    </row>
    <row r="67" spans="2:177" s="159" customFormat="1" ht="17.45" customHeight="1">
      <c r="B67" s="151" t="s">
        <v>97</v>
      </c>
      <c r="C67" s="170"/>
      <c r="D67" s="170"/>
      <c r="E67" s="170"/>
      <c r="F67" s="134"/>
      <c r="G67" s="13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4">
        <v>26032.129999999997</v>
      </c>
      <c r="AS67" s="154">
        <v>17337.728070000077</v>
      </c>
      <c r="AT67" s="154">
        <v>18566.00807</v>
      </c>
      <c r="AU67" s="154">
        <v>28780.639999999996</v>
      </c>
      <c r="AV67" s="154">
        <v>19280.468070000017</v>
      </c>
      <c r="AW67" s="154">
        <v>8186.2280699999937</v>
      </c>
      <c r="AX67" s="154">
        <v>17255.296139349168</v>
      </c>
      <c r="AY67" s="154">
        <v>54507.778070000015</v>
      </c>
      <c r="AZ67" s="154">
        <v>18601.818069999998</v>
      </c>
      <c r="BA67" s="154">
        <v>24075.198070000006</v>
      </c>
      <c r="BB67" s="154">
        <v>195346.12999999995</v>
      </c>
      <c r="BC67" s="154">
        <v>-111735.37193000001</v>
      </c>
      <c r="BD67" s="154">
        <v>116503.78000000016</v>
      </c>
      <c r="BE67" s="154">
        <v>-93631.819999998464</v>
      </c>
      <c r="BF67" s="154">
        <v>28043.23088630478</v>
      </c>
      <c r="BG67" s="154">
        <v>19864.765443152395</v>
      </c>
      <c r="BH67" s="154">
        <v>31700.811294010167</v>
      </c>
      <c r="BI67" s="154">
        <v>27595.562507969709</v>
      </c>
      <c r="BJ67" s="154">
        <v>20511.571660543865</v>
      </c>
      <c r="BK67" s="154">
        <v>35392.057510036924</v>
      </c>
      <c r="BL67" s="154">
        <v>45012.105575776513</v>
      </c>
      <c r="BM67" s="154">
        <v>23890.671425269571</v>
      </c>
      <c r="BN67" s="154">
        <v>25692.526215241491</v>
      </c>
      <c r="BO67" s="154">
        <v>8102.5547425302211</v>
      </c>
      <c r="BP67" s="154">
        <v>18571.960365748462</v>
      </c>
      <c r="BQ67" s="154">
        <v>38386.439659051823</v>
      </c>
      <c r="BR67" s="154">
        <v>13386.454922596071</v>
      </c>
      <c r="BS67" s="154">
        <v>25666.180000000197</v>
      </c>
      <c r="BT67" s="154">
        <v>18018.03216065796</v>
      </c>
      <c r="BU67" s="154">
        <v>-21336.100710142142</v>
      </c>
      <c r="BV67" s="154">
        <v>3892.0547899719504</v>
      </c>
      <c r="BW67" s="154">
        <v>13374.993503767091</v>
      </c>
      <c r="BX67" s="154">
        <v>-2914.82976687565</v>
      </c>
      <c r="BY67" s="154">
        <v>31993.881450515804</v>
      </c>
      <c r="BZ67" s="154">
        <v>57775.301450515799</v>
      </c>
      <c r="CA67" s="154">
        <v>29248.771450515796</v>
      </c>
      <c r="CB67" s="154">
        <v>15108.657069604029</v>
      </c>
      <c r="CC67" s="154">
        <v>18182.570552586159</v>
      </c>
      <c r="CD67" s="154">
        <v>68070.547561437503</v>
      </c>
      <c r="CE67" s="154">
        <v>196218.30000000002</v>
      </c>
      <c r="CF67" s="154">
        <v>80814.570000000007</v>
      </c>
      <c r="CG67" s="154">
        <v>-290066.47000000003</v>
      </c>
      <c r="CH67" s="154">
        <v>-18.549999999999727</v>
      </c>
      <c r="CI67" s="154">
        <v>37387.21</v>
      </c>
      <c r="CJ67" s="154">
        <v>638.69999999999914</v>
      </c>
      <c r="CK67" s="154">
        <v>8403.2099999999991</v>
      </c>
      <c r="CL67" s="154">
        <v>5492.16</v>
      </c>
      <c r="CM67" s="154">
        <v>92863.520000000019</v>
      </c>
      <c r="CN67" s="154">
        <v>-65653.45</v>
      </c>
      <c r="CO67" s="154">
        <v>7755.3399999999347</v>
      </c>
      <c r="CP67" s="154">
        <v>18314.089999999997</v>
      </c>
      <c r="CQ67" s="154">
        <v>12158.25</v>
      </c>
      <c r="CR67" s="154">
        <v>3407.3699999999953</v>
      </c>
      <c r="CS67" s="154">
        <v>3122.6600000000035</v>
      </c>
      <c r="CT67" s="154">
        <v>33885.369999999995</v>
      </c>
      <c r="CU67" s="154">
        <v>3512.5600000000059</v>
      </c>
      <c r="CV67" s="154">
        <v>22348.900000000005</v>
      </c>
      <c r="CW67" s="154">
        <v>17998.439999999999</v>
      </c>
      <c r="CX67" s="154">
        <v>12450.169999999998</v>
      </c>
      <c r="CY67" s="154">
        <v>20489.479999999996</v>
      </c>
      <c r="CZ67" s="154">
        <v>30473.879999999997</v>
      </c>
      <c r="DA67" s="154">
        <v>16681.2</v>
      </c>
      <c r="DB67" s="154">
        <v>21513.890000000003</v>
      </c>
      <c r="DC67" s="154">
        <v>9788.44</v>
      </c>
      <c r="DD67" s="154">
        <v>17832.789999999994</v>
      </c>
      <c r="DE67" s="154">
        <v>11543.99</v>
      </c>
      <c r="DF67" s="154">
        <v>16011.350000000002</v>
      </c>
      <c r="DG67" s="154">
        <v>29824.780000000006</v>
      </c>
      <c r="DH67" s="154">
        <v>16915.080000000002</v>
      </c>
      <c r="DI67" s="154">
        <v>22041.070000000003</v>
      </c>
      <c r="DJ67" s="154">
        <v>55245.479999999996</v>
      </c>
      <c r="DK67" s="154">
        <v>93257.729999999967</v>
      </c>
      <c r="DL67" s="154">
        <v>22441.810000000005</v>
      </c>
      <c r="DM67" s="154">
        <v>13502.120000000004</v>
      </c>
      <c r="DN67" s="154">
        <v>9781.77</v>
      </c>
      <c r="DO67" s="154">
        <v>10655.980000000003</v>
      </c>
      <c r="DP67" s="154">
        <v>6041.3700000000008</v>
      </c>
      <c r="DQ67" s="154">
        <v>-59531.26</v>
      </c>
      <c r="DR67" s="154">
        <v>1954.8400000000011</v>
      </c>
      <c r="DS67" s="154">
        <v>72753.119999999995</v>
      </c>
      <c r="DT67" s="154">
        <v>-48273.669999999984</v>
      </c>
      <c r="DU67" s="154">
        <v>28608.800000000007</v>
      </c>
      <c r="DV67" s="154">
        <v>8548.8500000000022</v>
      </c>
      <c r="DW67" s="154">
        <v>14282.380000000003</v>
      </c>
      <c r="DX67" s="154">
        <v>24547.76999999999</v>
      </c>
      <c r="DY67" s="154">
        <v>-35571.78</v>
      </c>
      <c r="DZ67" s="154">
        <v>4025.4100000000008</v>
      </c>
      <c r="EA67" s="154">
        <v>7527.0300000000279</v>
      </c>
      <c r="EB67" s="154">
        <v>7877.760000000002</v>
      </c>
      <c r="EC67" s="154">
        <v>14852.449999999997</v>
      </c>
      <c r="ED67" s="154">
        <v>19437.589999999997</v>
      </c>
      <c r="EE67" s="154">
        <v>-60060.94</v>
      </c>
      <c r="EF67" s="154">
        <v>-262306.99</v>
      </c>
      <c r="EG67" s="154">
        <v>4626.8500000000022</v>
      </c>
      <c r="EH67" s="154">
        <v>-79074.490000000005</v>
      </c>
      <c r="EI67" s="154">
        <v>-20944.75</v>
      </c>
      <c r="EJ67" s="154">
        <v>39414.04</v>
      </c>
      <c r="EK67" s="154">
        <v>27893.740000000005</v>
      </c>
      <c r="EL67" s="154">
        <v>18976.049999999799</v>
      </c>
      <c r="EM67" s="154">
        <v>18470.75</v>
      </c>
      <c r="EN67" s="154">
        <v>19792.75</v>
      </c>
      <c r="EO67" s="154">
        <v>25396.77</v>
      </c>
      <c r="EP67" s="154">
        <v>-23550.06</v>
      </c>
      <c r="EQ67" s="170"/>
      <c r="ER67" s="154">
        <f t="shared" si="487"/>
        <v>126394.0399999998</v>
      </c>
      <c r="ES67" s="170"/>
      <c r="ET67" s="154">
        <f t="shared" ca="1" si="488"/>
        <v>42696.23000000001</v>
      </c>
      <c r="EU67" s="154"/>
      <c r="EY67" s="154">
        <f t="shared" si="489"/>
        <v>68668.97</v>
      </c>
      <c r="EZ67" s="154">
        <f t="shared" si="489"/>
        <v>39165.219999999994</v>
      </c>
      <c r="FA67" s="154">
        <f t="shared" si="489"/>
        <v>62751.210000000006</v>
      </c>
      <c r="FB67" s="154">
        <f t="shared" si="489"/>
        <v>170544.27999999997</v>
      </c>
      <c r="FC67" s="154">
        <f t="shared" si="489"/>
        <v>45725.700000000012</v>
      </c>
      <c r="FD67" s="154">
        <f t="shared" si="489"/>
        <v>-42833.909999999996</v>
      </c>
      <c r="FE67" s="154">
        <f t="shared" si="489"/>
        <v>26434.290000000008</v>
      </c>
      <c r="FF67" s="154">
        <f t="shared" si="489"/>
        <v>51440.030000000013</v>
      </c>
      <c r="FG67" s="154">
        <f t="shared" si="489"/>
        <v>-6998.6000000000085</v>
      </c>
      <c r="FH67" s="154">
        <f t="shared" si="489"/>
        <v>30257.240000000027</v>
      </c>
      <c r="FI67" s="154">
        <f t="shared" si="489"/>
        <v>-302930.33999999997</v>
      </c>
      <c r="FJ67" s="154">
        <f t="shared" si="489"/>
        <v>-95392.39</v>
      </c>
      <c r="FK67" s="154">
        <f t="shared" si="489"/>
        <v>86283.829999999798</v>
      </c>
      <c r="FL67" s="154">
        <f t="shared" si="489"/>
        <v>63660.270000000004</v>
      </c>
      <c r="FN67" s="154">
        <f t="shared" si="490"/>
        <v>288677.8172608373</v>
      </c>
      <c r="FO67" s="154">
        <f t="shared" si="490"/>
        <v>226063.13927632317</v>
      </c>
      <c r="FP67" s="154">
        <f t="shared" si="490"/>
        <v>233094.42518362773</v>
      </c>
      <c r="FQ67" s="154">
        <f t="shared" si="490"/>
        <v>89789.179999999935</v>
      </c>
      <c r="FR67" s="154">
        <f t="shared" si="490"/>
        <v>341129.68</v>
      </c>
      <c r="FS67" s="154">
        <f t="shared" si="490"/>
        <v>80766.110000000044</v>
      </c>
      <c r="FT67" s="154">
        <f t="shared" si="490"/>
        <v>-375064.08999999997</v>
      </c>
      <c r="FU67" s="154">
        <f t="shared" si="490"/>
        <v>126394.0399999998</v>
      </c>
    </row>
    <row r="68" spans="2:177" ht="17.45" customHeight="1">
      <c r="B68" s="161" t="s">
        <v>98</v>
      </c>
      <c r="C68" s="162"/>
      <c r="D68" s="162"/>
      <c r="E68" s="162"/>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f t="shared" ref="AR68:BW68" si="567">AR65+AR66+AR67</f>
        <v>3620157.2985714287</v>
      </c>
      <c r="AS68" s="163">
        <f t="shared" si="567"/>
        <v>1449965.7557142864</v>
      </c>
      <c r="AT68" s="163">
        <f t="shared" si="567"/>
        <v>1958606.0814285716</v>
      </c>
      <c r="AU68" s="163">
        <f t="shared" si="567"/>
        <v>1953196.5557142855</v>
      </c>
      <c r="AV68" s="163">
        <f t="shared" si="567"/>
        <v>1715647.6457142858</v>
      </c>
      <c r="AW68" s="163">
        <f t="shared" si="567"/>
        <v>2189516.2285714289</v>
      </c>
      <c r="AX68" s="163">
        <f t="shared" si="567"/>
        <v>1904814.0071428579</v>
      </c>
      <c r="AY68" s="163">
        <f t="shared" si="567"/>
        <v>2139421.3557142857</v>
      </c>
      <c r="AZ68" s="163">
        <f t="shared" si="567"/>
        <v>1865564.4542857143</v>
      </c>
      <c r="BA68" s="163">
        <f t="shared" si="567"/>
        <v>1583821.3535714285</v>
      </c>
      <c r="BB68" s="163">
        <f t="shared" si="567"/>
        <v>2184392.902857143</v>
      </c>
      <c r="BC68" s="163">
        <f t="shared" si="567"/>
        <v>1348732.5026857147</v>
      </c>
      <c r="BD68" s="163">
        <f t="shared" si="567"/>
        <v>3437203.7300000004</v>
      </c>
      <c r="BE68" s="163">
        <f t="shared" si="567"/>
        <v>2054851.1200000006</v>
      </c>
      <c r="BF68" s="163">
        <f t="shared" si="567"/>
        <v>2337756.8142857193</v>
      </c>
      <c r="BG68" s="163">
        <f t="shared" si="567"/>
        <v>2569729.0700000022</v>
      </c>
      <c r="BH68" s="163">
        <f t="shared" si="567"/>
        <v>2737348.0528571429</v>
      </c>
      <c r="BI68" s="163">
        <f t="shared" si="567"/>
        <v>2510717.7957142857</v>
      </c>
      <c r="BJ68" s="163">
        <f t="shared" si="567"/>
        <v>2152874.4007142889</v>
      </c>
      <c r="BK68" s="163">
        <f t="shared" si="567"/>
        <v>1925307.9064285718</v>
      </c>
      <c r="BL68" s="163">
        <f t="shared" si="567"/>
        <v>2006962.5585714253</v>
      </c>
      <c r="BM68" s="163">
        <f t="shared" si="567"/>
        <v>2077568.7714285713</v>
      </c>
      <c r="BN68" s="163">
        <f t="shared" si="567"/>
        <v>2556504.237142852</v>
      </c>
      <c r="BO68" s="163">
        <f t="shared" si="567"/>
        <v>2764651.595714285</v>
      </c>
      <c r="BP68" s="163">
        <f t="shared" si="567"/>
        <v>4034755.8342857147</v>
      </c>
      <c r="BQ68" s="163">
        <f t="shared" si="567"/>
        <v>3012455.7371428581</v>
      </c>
      <c r="BR68" s="163">
        <f t="shared" si="567"/>
        <v>2519082.7042857134</v>
      </c>
      <c r="BS68" s="163">
        <f t="shared" si="567"/>
        <v>268532.10735714308</v>
      </c>
      <c r="BT68" s="163">
        <f t="shared" si="567"/>
        <v>-284878.51571428572</v>
      </c>
      <c r="BU68" s="163">
        <f t="shared" si="567"/>
        <v>-101061.96000000002</v>
      </c>
      <c r="BV68" s="163">
        <f t="shared" si="567"/>
        <v>-79379.918571429109</v>
      </c>
      <c r="BW68" s="164">
        <f t="shared" si="567"/>
        <v>545830.5542857144</v>
      </c>
      <c r="BX68" s="164">
        <f>BX65+BX66+BX67</f>
        <v>1110924.2157142856</v>
      </c>
      <c r="BY68" s="164">
        <f>BY65+BY66+BY67</f>
        <v>881947.49428571376</v>
      </c>
      <c r="BZ68" s="164">
        <f t="shared" ref="BZ68:DK68" si="568">BZ65+BZ66+BZ67</f>
        <v>1058361.5014285708</v>
      </c>
      <c r="CA68" s="164">
        <f t="shared" si="568"/>
        <v>1148167.3905522849</v>
      </c>
      <c r="CB68" s="164">
        <f t="shared" si="568"/>
        <v>2586052.0424483493</v>
      </c>
      <c r="CC68" s="164">
        <f t="shared" si="568"/>
        <v>2033885.299517428</v>
      </c>
      <c r="CD68" s="164">
        <f t="shared" si="568"/>
        <v>1677650.9618712831</v>
      </c>
      <c r="CE68" s="164">
        <f t="shared" si="568"/>
        <v>122159.68459757153</v>
      </c>
      <c r="CF68" s="164">
        <f t="shared" si="568"/>
        <v>-212758.32522552379</v>
      </c>
      <c r="CG68" s="164">
        <f t="shared" si="568"/>
        <v>842982.40378928441</v>
      </c>
      <c r="CH68" s="164">
        <f t="shared" si="568"/>
        <v>1474122.6824054287</v>
      </c>
      <c r="CI68" s="164">
        <f t="shared" si="568"/>
        <v>1725396.6799162168</v>
      </c>
      <c r="CJ68" s="164">
        <f t="shared" si="568"/>
        <v>2164304.9963297043</v>
      </c>
      <c r="CK68" s="164">
        <f t="shared" si="568"/>
        <v>2476583.1041525016</v>
      </c>
      <c r="CL68" s="164">
        <f t="shared" si="568"/>
        <v>2551059.9266321603</v>
      </c>
      <c r="CM68" s="164">
        <f t="shared" si="568"/>
        <v>3182352.4988333588</v>
      </c>
      <c r="CN68" s="164">
        <f t="shared" si="568"/>
        <v>3501252.0456368332</v>
      </c>
      <c r="CO68" s="164">
        <f t="shared" si="568"/>
        <v>3055707.7228326434</v>
      </c>
      <c r="CP68" s="164">
        <f t="shared" si="568"/>
        <v>3049785.4494262431</v>
      </c>
      <c r="CQ68" s="164">
        <f t="shared" si="568"/>
        <v>2872695.5589472149</v>
      </c>
      <c r="CR68" s="164">
        <f t="shared" si="568"/>
        <v>3402990.1090789298</v>
      </c>
      <c r="CS68" s="164">
        <f t="shared" si="568"/>
        <v>2827503.3062759517</v>
      </c>
      <c r="CT68" s="164">
        <f t="shared" si="568"/>
        <v>2924651.2025992554</v>
      </c>
      <c r="CU68" s="164">
        <f t="shared" si="568"/>
        <v>3250370.9077525218</v>
      </c>
      <c r="CV68" s="164">
        <f t="shared" si="568"/>
        <v>2960329.0358163808</v>
      </c>
      <c r="CW68" s="164">
        <f t="shared" si="568"/>
        <v>3051883.6461848035</v>
      </c>
      <c r="CX68" s="164">
        <f t="shared" si="568"/>
        <v>3466934.0732195368</v>
      </c>
      <c r="CY68" s="164">
        <f t="shared" si="568"/>
        <v>4157333.3526896467</v>
      </c>
      <c r="CZ68" s="164">
        <f t="shared" si="568"/>
        <v>4813962.7788098091</v>
      </c>
      <c r="DA68" s="164">
        <f t="shared" si="568"/>
        <v>3374461.4072812791</v>
      </c>
      <c r="DB68" s="164">
        <f t="shared" si="568"/>
        <v>3329933.6896726242</v>
      </c>
      <c r="DC68" s="164">
        <f t="shared" si="568"/>
        <v>2972871.3794645448</v>
      </c>
      <c r="DD68" s="164">
        <f t="shared" si="568"/>
        <v>3132176.0015026983</v>
      </c>
      <c r="DE68" s="164">
        <f t="shared" si="568"/>
        <v>2833134.5772997048</v>
      </c>
      <c r="DF68" s="164">
        <f t="shared" si="568"/>
        <v>3448866.252835264</v>
      </c>
      <c r="DG68" s="164">
        <f t="shared" si="568"/>
        <v>3629959.5732349646</v>
      </c>
      <c r="DH68" s="164">
        <f t="shared" si="568"/>
        <v>3307262.3786230404</v>
      </c>
      <c r="DI68" s="164">
        <f t="shared" si="568"/>
        <v>3154348.3782000416</v>
      </c>
      <c r="DJ68" s="164">
        <f t="shared" si="568"/>
        <v>3516532.6687602806</v>
      </c>
      <c r="DK68" s="164">
        <f t="shared" si="568"/>
        <v>4472172.6521532154</v>
      </c>
      <c r="DL68" s="164">
        <f t="shared" ref="DL68" si="569">DL65+DL66+DL67</f>
        <v>5250423.366386842</v>
      </c>
      <c r="DM68" s="164">
        <f t="shared" ref="DM68:DN68" si="570">DM65+DM66+DM67</f>
        <v>3356565.9778595404</v>
      </c>
      <c r="DN68" s="164">
        <f t="shared" si="570"/>
        <v>3244725.726496594</v>
      </c>
      <c r="DO68" s="164">
        <f t="shared" ref="DO68:DP68" si="571">DO65+DO66+DO67</f>
        <v>3400128.3470267039</v>
      </c>
      <c r="DP68" s="164">
        <f t="shared" si="571"/>
        <v>3232664.7540591215</v>
      </c>
      <c r="DQ68" s="164">
        <f t="shared" ref="DQ68:DR68" si="572">DQ65+DQ66+DQ67</f>
        <v>3260109.0862435675</v>
      </c>
      <c r="DR68" s="164">
        <f t="shared" si="572"/>
        <v>3177937.7458855929</v>
      </c>
      <c r="DS68" s="164">
        <f t="shared" ref="DS68:DT68" si="573">DS65+DS66+DS67</f>
        <v>3596570.3932790137</v>
      </c>
      <c r="DT68" s="164">
        <f t="shared" si="573"/>
        <v>3368899.7365550008</v>
      </c>
      <c r="DU68" s="164">
        <f t="shared" ref="DU68:DV68" si="574">DU65+DU66+DU67</f>
        <v>3360830.723402862</v>
      </c>
      <c r="DV68" s="164">
        <f t="shared" si="574"/>
        <v>3349920.2404605788</v>
      </c>
      <c r="DW68" s="164">
        <f t="shared" ref="DW68:DX68" si="575">DW65+DW66+DW67</f>
        <v>4334222.0845243027</v>
      </c>
      <c r="DX68" s="164">
        <f t="shared" si="575"/>
        <v>5826872.0009149984</v>
      </c>
      <c r="DY68" s="164">
        <f t="shared" ref="DY68:DZ68" si="576">DY65+DY66+DY67</f>
        <v>2974072.1023814655</v>
      </c>
      <c r="DZ68" s="164">
        <f t="shared" si="576"/>
        <v>2833995.303356037</v>
      </c>
      <c r="EA68" s="164">
        <f t="shared" ref="EA68:EB68" si="577">EA65+EA66+EA67</f>
        <v>2939365.8411376737</v>
      </c>
      <c r="EB68" s="164">
        <f t="shared" si="577"/>
        <v>3527721.6136180647</v>
      </c>
      <c r="EC68" s="164">
        <f t="shared" ref="EC68:ED68" si="578">EC65+EC66+EC67</f>
        <v>3705881.8937100563</v>
      </c>
      <c r="ED68" s="164">
        <f t="shared" si="578"/>
        <v>3685871.644050248</v>
      </c>
      <c r="EE68" s="164">
        <f t="shared" ref="EE68:EF68" si="579">EE65+EE66+EE67</f>
        <v>3208446.781302664</v>
      </c>
      <c r="EF68" s="164">
        <f t="shared" si="579"/>
        <v>3020238.896597283</v>
      </c>
      <c r="EG68" s="164">
        <f t="shared" ref="EG68:EH68" si="580">EG65+EG66+EG67</f>
        <v>3122178.7401368255</v>
      </c>
      <c r="EH68" s="164">
        <f t="shared" si="580"/>
        <v>2950001.9171428569</v>
      </c>
      <c r="EI68" s="164">
        <f t="shared" ref="EI68:EJ68" si="581">EI65+EI66+EI67</f>
        <v>4460448.4888829766</v>
      </c>
      <c r="EJ68" s="164">
        <f t="shared" si="581"/>
        <v>5695549.8622121233</v>
      </c>
      <c r="EK68" s="164">
        <f t="shared" ref="EK68:EL68" si="582">EK65+EK66+EK67</f>
        <v>3399223.2928571431</v>
      </c>
      <c r="EL68" s="164">
        <f t="shared" si="582"/>
        <v>3132765.5421397141</v>
      </c>
      <c r="EM68" s="164">
        <f t="shared" ref="EM68:EN68" si="583">EM65+EM66+EM67</f>
        <v>2909233.1072174273</v>
      </c>
      <c r="EN68" s="164">
        <f t="shared" si="583"/>
        <v>3408822.4193430003</v>
      </c>
      <c r="EO68" s="164">
        <f t="shared" ref="EO68:EP68" si="584">EO65+EO66+EO67</f>
        <v>3576294.6462869993</v>
      </c>
      <c r="EP68" s="164">
        <f t="shared" si="584"/>
        <v>3399313.9156116182</v>
      </c>
      <c r="ER68" s="163">
        <f t="shared" si="487"/>
        <v>25521202.785668023</v>
      </c>
      <c r="ET68" s="163">
        <f t="shared" ca="1" si="488"/>
        <v>25493780.399168544</v>
      </c>
      <c r="EU68" s="163"/>
      <c r="EY68" s="163">
        <f t="shared" si="489"/>
        <v>11518357.875763712</v>
      </c>
      <c r="EZ68" s="163">
        <f t="shared" si="489"/>
        <v>8938181.9582669474</v>
      </c>
      <c r="FA68" s="163">
        <f t="shared" si="489"/>
        <v>10386088.204693269</v>
      </c>
      <c r="FB68" s="163">
        <f t="shared" si="489"/>
        <v>11143053.699113537</v>
      </c>
      <c r="FC68" s="163">
        <f t="shared" si="489"/>
        <v>11851715.070742976</v>
      </c>
      <c r="FD68" s="163">
        <f t="shared" si="489"/>
        <v>9892902.1873293929</v>
      </c>
      <c r="FE68" s="163">
        <f t="shared" si="489"/>
        <v>10143407.875719607</v>
      </c>
      <c r="FF68" s="163">
        <f t="shared" si="489"/>
        <v>11044973.048387744</v>
      </c>
      <c r="FG68" s="163">
        <f t="shared" si="489"/>
        <v>11634939.406652501</v>
      </c>
      <c r="FH68" s="163">
        <f t="shared" si="489"/>
        <v>10172969.348465795</v>
      </c>
      <c r="FI68" s="163">
        <f t="shared" si="489"/>
        <v>9914557.3219501954</v>
      </c>
      <c r="FJ68" s="163">
        <f t="shared" si="489"/>
        <v>10532629.146162659</v>
      </c>
      <c r="FK68" s="163">
        <f t="shared" si="489"/>
        <v>12227538.69720898</v>
      </c>
      <c r="FL68" s="163">
        <f t="shared" si="489"/>
        <v>9894350.1728474274</v>
      </c>
      <c r="FN68" s="163">
        <f t="shared" si="490"/>
        <v>29131476.052857146</v>
      </c>
      <c r="FO68" s="163">
        <f t="shared" si="490"/>
        <v>14114737.14505228</v>
      </c>
      <c r="FP68" s="163">
        <f t="shared" si="490"/>
        <v>20623791.955267765</v>
      </c>
      <c r="FQ68" s="163">
        <f t="shared" si="490"/>
        <v>38521436.410459958</v>
      </c>
      <c r="FR68" s="163">
        <f t="shared" si="490"/>
        <v>41985681.737837456</v>
      </c>
      <c r="FS68" s="163">
        <f t="shared" si="490"/>
        <v>42932998.182179727</v>
      </c>
      <c r="FT68" s="163">
        <f t="shared" si="490"/>
        <v>42255095.223231152</v>
      </c>
      <c r="FU68" s="163">
        <f t="shared" si="490"/>
        <v>25521202.785668023</v>
      </c>
    </row>
    <row r="70" spans="2:177" ht="17.45" customHeight="1">
      <c r="B70" s="147" t="s">
        <v>25</v>
      </c>
      <c r="C70" s="148"/>
      <c r="D70" s="148"/>
      <c r="E70" s="148"/>
      <c r="F70" s="149"/>
      <c r="G70" s="149"/>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48"/>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c r="EP70" s="150"/>
      <c r="EQ70" s="149"/>
      <c r="ER70" s="148"/>
      <c r="ES70" s="148"/>
      <c r="ET70" s="148"/>
      <c r="EU70" s="148"/>
      <c r="EY70" s="148"/>
      <c r="EZ70" s="148"/>
      <c r="FA70" s="148"/>
      <c r="FB70" s="148"/>
      <c r="FC70" s="148"/>
      <c r="FD70" s="148"/>
      <c r="FE70" s="148"/>
      <c r="FF70" s="148"/>
      <c r="FG70" s="148"/>
      <c r="FH70" s="148"/>
      <c r="FI70" s="148"/>
      <c r="FJ70" s="148"/>
      <c r="FK70" s="148"/>
      <c r="FL70" s="148"/>
      <c r="FN70" s="148"/>
      <c r="FO70" s="148"/>
      <c r="FP70" s="148"/>
      <c r="FQ70" s="148"/>
      <c r="FR70" s="148"/>
      <c r="FS70" s="148"/>
      <c r="FT70" s="148"/>
      <c r="FU70" s="148"/>
    </row>
    <row r="71" spans="2:177" ht="17.45" customHeight="1">
      <c r="B71" s="151" t="s">
        <v>90</v>
      </c>
      <c r="C71" s="152"/>
      <c r="D71" s="152"/>
      <c r="E71" s="152"/>
      <c r="F71" s="153"/>
      <c r="G71" s="153"/>
      <c r="H71" s="154">
        <v>2904588.83</v>
      </c>
      <c r="I71" s="154">
        <v>2811577.4400000004</v>
      </c>
      <c r="J71" s="154">
        <v>2818183.75</v>
      </c>
      <c r="K71" s="154">
        <v>2840516</v>
      </c>
      <c r="L71" s="154">
        <v>2838047.87</v>
      </c>
      <c r="M71" s="154">
        <v>2859293.91</v>
      </c>
      <c r="N71" s="154">
        <v>2745201.25</v>
      </c>
      <c r="O71" s="154">
        <v>2822535.0000000005</v>
      </c>
      <c r="P71" s="154">
        <v>2832428.6833333336</v>
      </c>
      <c r="Q71" s="154">
        <v>2829840</v>
      </c>
      <c r="R71" s="154">
        <v>2802918.3333333335</v>
      </c>
      <c r="S71" s="154">
        <v>5550931.666666667</v>
      </c>
      <c r="T71" s="154">
        <v>3103270.0000000005</v>
      </c>
      <c r="U71" s="154">
        <v>3019901.666666667</v>
      </c>
      <c r="V71" s="154">
        <v>3179606.89</v>
      </c>
      <c r="W71" s="154">
        <v>2987809.1833333336</v>
      </c>
      <c r="X71" s="154">
        <v>2667952.1599999997</v>
      </c>
      <c r="Y71" s="154">
        <v>2754675.8299999996</v>
      </c>
      <c r="Z71" s="154">
        <v>2713264.25</v>
      </c>
      <c r="AA71" s="154">
        <v>2900043.91</v>
      </c>
      <c r="AB71" s="154">
        <v>3060408.84</v>
      </c>
      <c r="AC71" s="154">
        <v>2919057.83</v>
      </c>
      <c r="AD71" s="154">
        <v>2862445.44</v>
      </c>
      <c r="AE71" s="154">
        <v>5211418.66</v>
      </c>
      <c r="AF71" s="154">
        <v>2884135.9499999997</v>
      </c>
      <c r="AG71" s="154">
        <v>2680373.7299999939</v>
      </c>
      <c r="AH71" s="154">
        <v>2839441</v>
      </c>
      <c r="AI71" s="154">
        <v>2933938.11</v>
      </c>
      <c r="AJ71" s="154">
        <v>2858625.7</v>
      </c>
      <c r="AK71" s="154">
        <v>2801031.97</v>
      </c>
      <c r="AL71" s="154">
        <v>2054048.06</v>
      </c>
      <c r="AM71" s="154">
        <v>2777175.8</v>
      </c>
      <c r="AN71" s="154">
        <v>2526889.63</v>
      </c>
      <c r="AO71" s="154">
        <v>2631345.9</v>
      </c>
      <c r="AP71" s="154">
        <v>2603338.2000000002</v>
      </c>
      <c r="AQ71" s="154">
        <v>4686102.6899999995</v>
      </c>
      <c r="AR71" s="154">
        <v>3992539.13</v>
      </c>
      <c r="AS71" s="154">
        <v>2938227.61</v>
      </c>
      <c r="AT71" s="154">
        <v>2789128.14</v>
      </c>
      <c r="AU71" s="154">
        <v>2679682.14</v>
      </c>
      <c r="AV71" s="154">
        <v>2671606.23</v>
      </c>
      <c r="AW71" s="154">
        <v>2459108.4110305598</v>
      </c>
      <c r="AX71" s="154">
        <v>2871575.6459224899</v>
      </c>
      <c r="AY71" s="154">
        <v>2701506.0359224901</v>
      </c>
      <c r="AZ71" s="154">
        <v>2494847.3059224901</v>
      </c>
      <c r="BA71" s="154">
        <v>2648400.8259224901</v>
      </c>
      <c r="BB71" s="154">
        <v>2649733.5759224901</v>
      </c>
      <c r="BC71" s="154">
        <v>3157584.8959224899</v>
      </c>
      <c r="BD71" s="154">
        <v>4409505.0359224901</v>
      </c>
      <c r="BE71" s="154">
        <v>2913809.43592249</v>
      </c>
      <c r="BF71" s="154">
        <v>2952238.8859224902</v>
      </c>
      <c r="BG71" s="154">
        <v>3062886.5459224898</v>
      </c>
      <c r="BH71" s="154">
        <v>3088286.5859224899</v>
      </c>
      <c r="BI71" s="154">
        <v>2817188.26592249</v>
      </c>
      <c r="BJ71" s="154">
        <v>3174788.7859224901</v>
      </c>
      <c r="BK71" s="154">
        <v>2955752.4859224898</v>
      </c>
      <c r="BL71" s="154">
        <v>3022818.8859224902</v>
      </c>
      <c r="BM71" s="154">
        <v>2912706.1259224899</v>
      </c>
      <c r="BN71" s="154">
        <v>3319703.8259224901</v>
      </c>
      <c r="BO71" s="154">
        <v>3349063.8059224901</v>
      </c>
      <c r="BP71" s="154">
        <v>5007594.4759224895</v>
      </c>
      <c r="BQ71" s="154">
        <v>3149996.45592249</v>
      </c>
      <c r="BR71" s="154">
        <v>2984697.4203269398</v>
      </c>
      <c r="BS71" s="154">
        <v>167768.262150072</v>
      </c>
      <c r="BT71" s="154">
        <v>120714.174404447</v>
      </c>
      <c r="BU71" s="154">
        <v>159196.774404447</v>
      </c>
      <c r="BV71" s="154">
        <v>591381.55440444697</v>
      </c>
      <c r="BW71" s="154">
        <v>1274379.3944044502</v>
      </c>
      <c r="BX71" s="154">
        <v>2121003.3144044499</v>
      </c>
      <c r="BY71" s="154">
        <v>1885144.8644044499</v>
      </c>
      <c r="BZ71" s="154">
        <v>2581729.6244044499</v>
      </c>
      <c r="CA71" s="154">
        <v>3022151.7544044503</v>
      </c>
      <c r="CB71" s="154">
        <v>3028828.68440445</v>
      </c>
      <c r="CC71" s="154">
        <v>2563802.3244044501</v>
      </c>
      <c r="CD71" s="154">
        <v>2348662.8344044499</v>
      </c>
      <c r="CE71" s="154">
        <v>598841.61</v>
      </c>
      <c r="CF71" s="154">
        <v>1441255.2300000002</v>
      </c>
      <c r="CG71" s="154">
        <v>3448714.05</v>
      </c>
      <c r="CH71" s="154">
        <v>3304811.4699999983</v>
      </c>
      <c r="CI71" s="154">
        <v>3916189.2799999905</v>
      </c>
      <c r="CJ71" s="154">
        <v>3573651.1200000052</v>
      </c>
      <c r="CK71" s="154">
        <v>3469298.4599999967</v>
      </c>
      <c r="CL71" s="154">
        <v>4094286.4199999743</v>
      </c>
      <c r="CM71" s="154">
        <v>4332667.1299999952</v>
      </c>
      <c r="CN71" s="154">
        <v>5732549.2399999434</v>
      </c>
      <c r="CO71" s="154">
        <v>3678492.6300000004</v>
      </c>
      <c r="CP71" s="154">
        <v>4699700.9799999995</v>
      </c>
      <c r="CQ71" s="154">
        <v>4258295.76</v>
      </c>
      <c r="CR71" s="154">
        <v>4701004.79</v>
      </c>
      <c r="CS71" s="154">
        <v>4620809.05</v>
      </c>
      <c r="CT71" s="154">
        <v>4396373.2199999923</v>
      </c>
      <c r="CU71" s="154">
        <v>4657913.5399999879</v>
      </c>
      <c r="CV71" s="154">
        <v>4547921.2599999942</v>
      </c>
      <c r="CW71" s="154">
        <v>4418394.399999992</v>
      </c>
      <c r="CX71" s="154">
        <v>4438060.619999988</v>
      </c>
      <c r="CY71" s="154">
        <v>5184147.7799999956</v>
      </c>
      <c r="CZ71" s="154">
        <v>7148325.0999999885</v>
      </c>
      <c r="DA71" s="154">
        <v>4367317.5099999923</v>
      </c>
      <c r="DB71" s="154">
        <v>4843948.0099999942</v>
      </c>
      <c r="DC71" s="154">
        <v>4157676.4300000039</v>
      </c>
      <c r="DD71" s="154">
        <v>4693249.4999999879</v>
      </c>
      <c r="DE71" s="154">
        <v>4435172.09</v>
      </c>
      <c r="DF71" s="154">
        <v>4423716.0299999863</v>
      </c>
      <c r="DG71" s="154">
        <v>4726071.9399999855</v>
      </c>
      <c r="DH71" s="154">
        <v>4588349.4699999867</v>
      </c>
      <c r="DI71" s="154">
        <v>5229043.9799999893</v>
      </c>
      <c r="DJ71" s="154">
        <v>5005954.5399999851</v>
      </c>
      <c r="DK71" s="154">
        <v>4998541.0100000035</v>
      </c>
      <c r="DL71" s="154">
        <v>7599736.6699999906</v>
      </c>
      <c r="DM71" s="154">
        <v>4451682.0100000016</v>
      </c>
      <c r="DN71" s="154">
        <v>4660432.16</v>
      </c>
      <c r="DO71" s="154">
        <v>4459324.6799999988</v>
      </c>
      <c r="DP71" s="154">
        <v>4406642.46</v>
      </c>
      <c r="DQ71" s="154">
        <v>4500034.5000000009</v>
      </c>
      <c r="DR71" s="154">
        <v>4606735.4100000011</v>
      </c>
      <c r="DS71" s="154">
        <v>4835613.5199999902</v>
      </c>
      <c r="DT71" s="154">
        <v>4516852.1400000006</v>
      </c>
      <c r="DU71" s="154">
        <v>4781631.5999999987</v>
      </c>
      <c r="DV71" s="154">
        <v>4598421.8</v>
      </c>
      <c r="DW71" s="154">
        <v>4857447.8599999985</v>
      </c>
      <c r="DX71" s="154">
        <v>7848426.5599999977</v>
      </c>
      <c r="DY71" s="154">
        <v>4779984.6400000034</v>
      </c>
      <c r="DZ71" s="154">
        <v>4800930.6900000032</v>
      </c>
      <c r="EA71" s="154">
        <v>4466405.2300000023</v>
      </c>
      <c r="EB71" s="154">
        <v>4721178.0999999978</v>
      </c>
      <c r="EC71" s="154">
        <v>4915444.58</v>
      </c>
      <c r="ED71" s="154">
        <v>4703640.2799999956</v>
      </c>
      <c r="EE71" s="154">
        <v>4741222.2299999977</v>
      </c>
      <c r="EF71" s="154">
        <v>4838577.0800000038</v>
      </c>
      <c r="EG71" s="154">
        <v>4760949.5199999977</v>
      </c>
      <c r="EH71" s="154">
        <v>4934306.4399999985</v>
      </c>
      <c r="EI71" s="154">
        <v>5140962.6999999993</v>
      </c>
      <c r="EJ71" s="154">
        <v>8283135.9800000004</v>
      </c>
      <c r="EK71" s="154">
        <v>4950714.240000003</v>
      </c>
      <c r="EL71" s="154">
        <v>5021965.709999999</v>
      </c>
      <c r="EM71" s="154">
        <v>4897903.0500000007</v>
      </c>
      <c r="EN71" s="154">
        <v>4959937.9300000006</v>
      </c>
      <c r="EO71" s="154">
        <v>4898644.8200000012</v>
      </c>
      <c r="EP71" s="154">
        <v>4950815.7299999986</v>
      </c>
      <c r="ER71" s="154">
        <f t="shared" ref="ER71:ER84" si="585">SUMIFS($G71:$EQ71,$G$13:$EQ$13,$ER$7)</f>
        <v>37963117.460000001</v>
      </c>
      <c r="ET71" s="154">
        <f t="shared" ref="ET71:ET84" ca="1" si="586">SUM(OFFSET($B71,0,COLUMN($DX$7)-2,1,MONTH(MAX($G$7:$EQ$7))))</f>
        <v>36236010.079999998</v>
      </c>
      <c r="EU71" s="154"/>
      <c r="EY71" s="154">
        <f t="shared" ref="EY71:FL84" si="587">SUMIF($H$6:$EQ$6,EY$12,$H71:$EQ71)</f>
        <v>16359590.619999975</v>
      </c>
      <c r="EZ71" s="154">
        <f t="shared" si="587"/>
        <v>13286098.019999992</v>
      </c>
      <c r="FA71" s="154">
        <f t="shared" si="587"/>
        <v>13738137.43999996</v>
      </c>
      <c r="FB71" s="154">
        <f t="shared" si="587"/>
        <v>15233539.529999977</v>
      </c>
      <c r="FC71" s="154">
        <f t="shared" si="587"/>
        <v>16711850.839999992</v>
      </c>
      <c r="FD71" s="154">
        <f t="shared" si="587"/>
        <v>13366001.640000001</v>
      </c>
      <c r="FE71" s="154">
        <f t="shared" si="587"/>
        <v>13959201.069999993</v>
      </c>
      <c r="FF71" s="154">
        <f t="shared" si="587"/>
        <v>14237501.259999998</v>
      </c>
      <c r="FG71" s="154">
        <f t="shared" si="587"/>
        <v>17429341.890000004</v>
      </c>
      <c r="FH71" s="154">
        <f t="shared" si="587"/>
        <v>14103027.91</v>
      </c>
      <c r="FI71" s="154">
        <f t="shared" si="587"/>
        <v>14283439.589999998</v>
      </c>
      <c r="FJ71" s="154">
        <f t="shared" si="587"/>
        <v>14836218.659999996</v>
      </c>
      <c r="FK71" s="154">
        <f t="shared" si="587"/>
        <v>18255815.93</v>
      </c>
      <c r="FL71" s="154">
        <f t="shared" si="587"/>
        <v>14756485.800000001</v>
      </c>
      <c r="FN71" s="154">
        <f t="shared" ref="FN71:FU84" si="588">SUMIF($H$5:$EQ$5,FN$12,$H71:$EQ71)</f>
        <v>37978748.671069883</v>
      </c>
      <c r="FO71" s="154">
        <f t="shared" si="588"/>
        <v>23065758.069557585</v>
      </c>
      <c r="FP71" s="154">
        <f t="shared" si="588"/>
        <v>36121008.613213316</v>
      </c>
      <c r="FQ71" s="154">
        <f t="shared" si="588"/>
        <v>55333663.269999884</v>
      </c>
      <c r="FR71" s="154">
        <f t="shared" si="588"/>
        <v>58617365.609999903</v>
      </c>
      <c r="FS71" s="154">
        <f t="shared" si="588"/>
        <v>58274554.80999998</v>
      </c>
      <c r="FT71" s="154">
        <f t="shared" si="588"/>
        <v>60652028.049999997</v>
      </c>
      <c r="FU71" s="154">
        <f t="shared" si="588"/>
        <v>37963117.460000001</v>
      </c>
    </row>
    <row r="72" spans="2:177" ht="17.45" customHeight="1">
      <c r="B72" s="151" t="s">
        <v>91</v>
      </c>
      <c r="C72" s="152"/>
      <c r="D72" s="152"/>
      <c r="E72" s="152"/>
      <c r="F72" s="153"/>
      <c r="G72" s="153"/>
      <c r="H72" s="154">
        <v>338678</v>
      </c>
      <c r="I72" s="154">
        <v>212113.02000000002</v>
      </c>
      <c r="J72" s="154">
        <v>249757.97</v>
      </c>
      <c r="K72" s="154">
        <v>302639</v>
      </c>
      <c r="L72" s="154">
        <v>294096.25999999995</v>
      </c>
      <c r="M72" s="154">
        <v>324967.31</v>
      </c>
      <c r="N72" s="154">
        <v>241184.32</v>
      </c>
      <c r="O72" s="154">
        <v>279013.33333333337</v>
      </c>
      <c r="P72" s="154">
        <v>124071.23333333335</v>
      </c>
      <c r="Q72" s="154">
        <v>300390</v>
      </c>
      <c r="R72" s="154">
        <v>409571.66666666669</v>
      </c>
      <c r="S72" s="154">
        <v>528880</v>
      </c>
      <c r="T72" s="154">
        <v>217278.33333333334</v>
      </c>
      <c r="U72" s="154">
        <v>181495</v>
      </c>
      <c r="V72" s="154">
        <v>232142.62</v>
      </c>
      <c r="W72" s="154">
        <v>250650</v>
      </c>
      <c r="X72" s="154">
        <v>314821.55</v>
      </c>
      <c r="Y72" s="154">
        <v>238546.85</v>
      </c>
      <c r="Z72" s="154">
        <v>381977.44</v>
      </c>
      <c r="AA72" s="154">
        <v>182022.23</v>
      </c>
      <c r="AB72" s="154">
        <v>176929.35</v>
      </c>
      <c r="AC72" s="154">
        <v>185776.87</v>
      </c>
      <c r="AD72" s="154">
        <v>423966.58</v>
      </c>
      <c r="AE72" s="154">
        <v>433859.73</v>
      </c>
      <c r="AF72" s="154">
        <v>311296.90000000002</v>
      </c>
      <c r="AG72" s="154">
        <v>293970.24000000005</v>
      </c>
      <c r="AH72" s="154">
        <v>243106</v>
      </c>
      <c r="AI72" s="154">
        <v>286137.2</v>
      </c>
      <c r="AJ72" s="154">
        <v>214772.86</v>
      </c>
      <c r="AK72" s="154">
        <v>242049.92000000001</v>
      </c>
      <c r="AL72" s="154">
        <v>299088.87</v>
      </c>
      <c r="AM72" s="154">
        <v>177576.64</v>
      </c>
      <c r="AN72" s="154">
        <v>172370.9</v>
      </c>
      <c r="AO72" s="154">
        <v>227557.96</v>
      </c>
      <c r="AP72" s="154">
        <v>479581.98</v>
      </c>
      <c r="AQ72" s="154">
        <v>589747.68999999994</v>
      </c>
      <c r="AR72" s="154">
        <v>556951.94999999995</v>
      </c>
      <c r="AS72" s="154">
        <v>271878.78999999998</v>
      </c>
      <c r="AT72" s="154">
        <v>171531.31</v>
      </c>
      <c r="AU72" s="154">
        <v>203966.28</v>
      </c>
      <c r="AV72" s="154">
        <v>173765.09</v>
      </c>
      <c r="AW72" s="154">
        <v>266250.40999999997</v>
      </c>
      <c r="AX72" s="154">
        <v>235307.43</v>
      </c>
      <c r="AY72" s="154">
        <v>306599.69</v>
      </c>
      <c r="AZ72" s="154">
        <v>211968.77</v>
      </c>
      <c r="BA72" s="154">
        <v>251556.98</v>
      </c>
      <c r="BB72" s="154">
        <v>249432.48</v>
      </c>
      <c r="BC72" s="154">
        <v>434007.12</v>
      </c>
      <c r="BD72" s="154">
        <v>646362.06000000006</v>
      </c>
      <c r="BE72" s="154">
        <v>600673.78</v>
      </c>
      <c r="BF72" s="154">
        <v>122047.59</v>
      </c>
      <c r="BG72" s="154">
        <v>242719.78</v>
      </c>
      <c r="BH72" s="154">
        <v>273748.34999999998</v>
      </c>
      <c r="BI72" s="154">
        <v>324250.15999999997</v>
      </c>
      <c r="BJ72" s="154">
        <v>363449.08</v>
      </c>
      <c r="BK72" s="154">
        <v>339709.96</v>
      </c>
      <c r="BL72" s="154">
        <v>185570.01</v>
      </c>
      <c r="BM72" s="154">
        <v>131133.82</v>
      </c>
      <c r="BN72" s="154">
        <v>231388.79</v>
      </c>
      <c r="BO72" s="154">
        <v>501377.08</v>
      </c>
      <c r="BP72" s="154">
        <v>1079997.53</v>
      </c>
      <c r="BQ72" s="154">
        <v>364683.81</v>
      </c>
      <c r="BR72" s="154">
        <v>150454.39999999999</v>
      </c>
      <c r="BS72" s="154">
        <v>0</v>
      </c>
      <c r="BT72" s="154">
        <v>446.32</v>
      </c>
      <c r="BU72" s="154">
        <v>119216.7</v>
      </c>
      <c r="BV72" s="154">
        <v>115403.49</v>
      </c>
      <c r="BW72" s="154">
        <v>112141.6</v>
      </c>
      <c r="BX72" s="154">
        <v>52840.14</v>
      </c>
      <c r="BY72" s="154">
        <v>45321.38</v>
      </c>
      <c r="BZ72" s="154">
        <v>68169.240000000005</v>
      </c>
      <c r="CA72" s="154">
        <v>127505.38</v>
      </c>
      <c r="CB72" s="154">
        <v>381661.31</v>
      </c>
      <c r="CC72" s="154">
        <v>34493.769999999997</v>
      </c>
      <c r="CD72" s="154">
        <v>16756.96</v>
      </c>
      <c r="CE72" s="154">
        <v>2345.59</v>
      </c>
      <c r="CF72" s="154">
        <v>350.25</v>
      </c>
      <c r="CG72" s="154">
        <v>12865.33</v>
      </c>
      <c r="CH72" s="154">
        <v>51565.1</v>
      </c>
      <c r="CI72" s="154">
        <v>25553.670000000002</v>
      </c>
      <c r="CJ72" s="154">
        <v>17885.329999999998</v>
      </c>
      <c r="CK72" s="154">
        <v>125883.76</v>
      </c>
      <c r="CL72" s="154">
        <v>174206.90000000014</v>
      </c>
      <c r="CM72" s="154">
        <v>514828.07000000059</v>
      </c>
      <c r="CN72" s="154">
        <v>913365.5700000003</v>
      </c>
      <c r="CO72" s="154">
        <v>83728.84</v>
      </c>
      <c r="CP72" s="154">
        <v>45534.78</v>
      </c>
      <c r="CQ72" s="154">
        <v>197957.78</v>
      </c>
      <c r="CR72" s="154">
        <v>239401.48</v>
      </c>
      <c r="CS72" s="154">
        <v>294416</v>
      </c>
      <c r="CT72" s="154">
        <v>312390.63</v>
      </c>
      <c r="CU72" s="154">
        <v>350772.1700000001</v>
      </c>
      <c r="CV72" s="154">
        <v>175148.17</v>
      </c>
      <c r="CW72" s="154">
        <v>144573.53000000003</v>
      </c>
      <c r="CX72" s="154">
        <v>213782.16999999998</v>
      </c>
      <c r="CY72" s="154">
        <v>1288734.7400000005</v>
      </c>
      <c r="CZ72" s="154">
        <v>1108117.29</v>
      </c>
      <c r="DA72" s="154">
        <v>298745.32</v>
      </c>
      <c r="DB72" s="154">
        <v>157676.03999999998</v>
      </c>
      <c r="DC72" s="154">
        <v>205127.68999999994</v>
      </c>
      <c r="DD72" s="154">
        <v>496447.27</v>
      </c>
      <c r="DE72" s="154">
        <v>456694.21</v>
      </c>
      <c r="DF72" s="154">
        <v>462712.54</v>
      </c>
      <c r="DG72" s="154">
        <v>516605.52000000008</v>
      </c>
      <c r="DH72" s="154">
        <v>257658.23000000004</v>
      </c>
      <c r="DI72" s="154">
        <v>224756.18</v>
      </c>
      <c r="DJ72" s="154">
        <v>265685.28999999998</v>
      </c>
      <c r="DK72" s="154">
        <v>457523.73</v>
      </c>
      <c r="DL72" s="154">
        <v>1132515.7700000005</v>
      </c>
      <c r="DM72" s="154">
        <v>428740.38000000006</v>
      </c>
      <c r="DN72" s="154">
        <v>193986.14999999997</v>
      </c>
      <c r="DO72" s="154">
        <v>383326.18999999989</v>
      </c>
      <c r="DP72" s="154">
        <v>213050.95</v>
      </c>
      <c r="DQ72" s="154">
        <v>422471.57999999967</v>
      </c>
      <c r="DR72" s="154">
        <v>573616.88</v>
      </c>
      <c r="DS72" s="154">
        <v>608574.58000000007</v>
      </c>
      <c r="DT72" s="154">
        <v>421682.29000000004</v>
      </c>
      <c r="DU72" s="154">
        <v>249639.07000000009</v>
      </c>
      <c r="DV72" s="154">
        <v>291919.53000000003</v>
      </c>
      <c r="DW72" s="154">
        <v>736301.20000000007</v>
      </c>
      <c r="DX72" s="154">
        <v>1337981.7300000002</v>
      </c>
      <c r="DY72" s="154">
        <v>374712.26999999996</v>
      </c>
      <c r="DZ72" s="154">
        <v>235643.67999999996</v>
      </c>
      <c r="EA72" s="154">
        <v>253040.39</v>
      </c>
      <c r="EB72" s="154">
        <v>498885.75999999995</v>
      </c>
      <c r="EC72" s="154">
        <v>577328.51</v>
      </c>
      <c r="ED72" s="154">
        <v>696094.26999999955</v>
      </c>
      <c r="EE72" s="154">
        <v>467873.95000000007</v>
      </c>
      <c r="EF72" s="154">
        <v>359022.54999999993</v>
      </c>
      <c r="EG72" s="154">
        <v>241110.30999999997</v>
      </c>
      <c r="EH72" s="154">
        <v>299967.81000000006</v>
      </c>
      <c r="EI72" s="154">
        <v>710996.75</v>
      </c>
      <c r="EJ72" s="154">
        <v>1157521.6400000004</v>
      </c>
      <c r="EK72" s="154">
        <v>387812.73000000004</v>
      </c>
      <c r="EL72" s="154">
        <v>190702.35</v>
      </c>
      <c r="EM72" s="154">
        <v>416524.94</v>
      </c>
      <c r="EN72" s="154">
        <v>403373.10999999987</v>
      </c>
      <c r="EO72" s="154">
        <v>844625.58</v>
      </c>
      <c r="EP72" s="154">
        <v>584602.23</v>
      </c>
      <c r="ER72" s="154">
        <f t="shared" si="585"/>
        <v>3985162.5800000005</v>
      </c>
      <c r="ET72" s="154">
        <f t="shared" ca="1" si="586"/>
        <v>3973686.6099999994</v>
      </c>
      <c r="EU72" s="154"/>
      <c r="EY72" s="154">
        <f t="shared" si="587"/>
        <v>1564538.6500000001</v>
      </c>
      <c r="EZ72" s="154">
        <f t="shared" si="587"/>
        <v>1158269.17</v>
      </c>
      <c r="FA72" s="154">
        <f t="shared" si="587"/>
        <v>1236976.29</v>
      </c>
      <c r="FB72" s="154">
        <f t="shared" si="587"/>
        <v>947965.2</v>
      </c>
      <c r="FC72" s="154">
        <f t="shared" si="587"/>
        <v>1755242.3000000005</v>
      </c>
      <c r="FD72" s="154">
        <f t="shared" si="587"/>
        <v>1018848.7199999995</v>
      </c>
      <c r="FE72" s="154">
        <f t="shared" si="587"/>
        <v>1603873.75</v>
      </c>
      <c r="FF72" s="154">
        <f t="shared" si="587"/>
        <v>1277859.8000000003</v>
      </c>
      <c r="FG72" s="154">
        <f t="shared" si="587"/>
        <v>1948337.6800000002</v>
      </c>
      <c r="FH72" s="154">
        <f t="shared" si="587"/>
        <v>1329254.6599999999</v>
      </c>
      <c r="FI72" s="154">
        <f t="shared" si="587"/>
        <v>1522990.7699999996</v>
      </c>
      <c r="FJ72" s="154">
        <f t="shared" si="587"/>
        <v>1252074.8700000001</v>
      </c>
      <c r="FK72" s="154">
        <f t="shared" si="587"/>
        <v>1736036.7200000004</v>
      </c>
      <c r="FL72" s="154">
        <f t="shared" si="587"/>
        <v>1664523.63</v>
      </c>
      <c r="FN72" s="154">
        <f t="shared" si="588"/>
        <v>3962430.4600000004</v>
      </c>
      <c r="FO72" s="154">
        <f t="shared" si="588"/>
        <v>2236179.9899999998</v>
      </c>
      <c r="FP72" s="154">
        <f t="shared" si="588"/>
        <v>1358396.0400000007</v>
      </c>
      <c r="FQ72" s="154">
        <f t="shared" si="588"/>
        <v>4259805.8600000003</v>
      </c>
      <c r="FR72" s="154">
        <f t="shared" si="588"/>
        <v>4907749.3100000005</v>
      </c>
      <c r="FS72" s="154">
        <f t="shared" si="588"/>
        <v>5655824.5700000003</v>
      </c>
      <c r="FT72" s="154">
        <f t="shared" si="588"/>
        <v>6052657.9799999986</v>
      </c>
      <c r="FU72" s="154">
        <f t="shared" si="588"/>
        <v>3985162.5800000005</v>
      </c>
    </row>
    <row r="73" spans="2:177" ht="17.45" customHeight="1">
      <c r="B73" s="151" t="s">
        <v>190</v>
      </c>
      <c r="C73" s="155"/>
      <c r="D73" s="155"/>
      <c r="E73" s="155"/>
      <c r="F73" s="153"/>
      <c r="G73" s="153"/>
      <c r="H73" s="154">
        <f>H75-H74-H71-H72</f>
        <v>396286.66666666698</v>
      </c>
      <c r="I73" s="154">
        <f t="shared" ref="I73:AQ73" si="589">I75-I74-I71-I72</f>
        <v>453756.44999999972</v>
      </c>
      <c r="J73" s="154">
        <f t="shared" si="589"/>
        <v>489027.30000000051</v>
      </c>
      <c r="K73" s="154">
        <f t="shared" si="589"/>
        <v>753356.00000000047</v>
      </c>
      <c r="L73" s="154">
        <f t="shared" si="589"/>
        <v>820829.51000000047</v>
      </c>
      <c r="M73" s="154">
        <f t="shared" si="589"/>
        <v>449470.72000000026</v>
      </c>
      <c r="N73" s="154">
        <f t="shared" si="589"/>
        <v>619280.94000000018</v>
      </c>
      <c r="O73" s="154">
        <f t="shared" si="589"/>
        <v>448830.00000000012</v>
      </c>
      <c r="P73" s="154">
        <f t="shared" si="589"/>
        <v>536140.5166666666</v>
      </c>
      <c r="Q73" s="154">
        <f t="shared" si="589"/>
        <v>1205280</v>
      </c>
      <c r="R73" s="154">
        <f t="shared" si="589"/>
        <v>959806.66666666581</v>
      </c>
      <c r="S73" s="154">
        <f t="shared" si="589"/>
        <v>1208051.6666666679</v>
      </c>
      <c r="T73" s="154">
        <f t="shared" si="589"/>
        <v>384691.66666666616</v>
      </c>
      <c r="U73" s="154">
        <f t="shared" si="589"/>
        <v>666709.24000000115</v>
      </c>
      <c r="V73" s="154">
        <f t="shared" si="589"/>
        <v>483232.33000000066</v>
      </c>
      <c r="W73" s="154">
        <f t="shared" si="589"/>
        <v>555980.31333333347</v>
      </c>
      <c r="X73" s="154">
        <f t="shared" si="589"/>
        <v>569289.29000000027</v>
      </c>
      <c r="Y73" s="154">
        <f t="shared" si="589"/>
        <v>769383.61000000045</v>
      </c>
      <c r="Z73" s="154">
        <f t="shared" si="589"/>
        <v>453441.83000000048</v>
      </c>
      <c r="AA73" s="154">
        <f t="shared" si="589"/>
        <v>637522.46999999881</v>
      </c>
      <c r="AB73" s="154">
        <f t="shared" si="589"/>
        <v>-471507.62000000046</v>
      </c>
      <c r="AC73" s="154">
        <f t="shared" si="589"/>
        <v>851053.07000000041</v>
      </c>
      <c r="AD73" s="154">
        <f t="shared" si="589"/>
        <v>1149034.7599999993</v>
      </c>
      <c r="AE73" s="154">
        <f t="shared" si="589"/>
        <v>1160148.9700000002</v>
      </c>
      <c r="AF73" s="154">
        <f t="shared" si="589"/>
        <v>485007.76000000013</v>
      </c>
      <c r="AG73" s="154">
        <f t="shared" si="589"/>
        <v>-410781.88000000018</v>
      </c>
      <c r="AH73" s="154">
        <f t="shared" si="589"/>
        <v>432143</v>
      </c>
      <c r="AI73" s="154">
        <f t="shared" si="589"/>
        <v>532538.66999999969</v>
      </c>
      <c r="AJ73" s="154">
        <f t="shared" si="589"/>
        <v>857969.43999999936</v>
      </c>
      <c r="AK73" s="154">
        <f t="shared" si="589"/>
        <v>402481.05000000016</v>
      </c>
      <c r="AL73" s="154">
        <f t="shared" si="589"/>
        <v>677331.88</v>
      </c>
      <c r="AM73" s="154">
        <f t="shared" si="589"/>
        <v>693646.49999999965</v>
      </c>
      <c r="AN73" s="154">
        <f t="shared" si="589"/>
        <v>845115.66999999981</v>
      </c>
      <c r="AO73" s="154">
        <f t="shared" si="589"/>
        <v>418566.48</v>
      </c>
      <c r="AP73" s="154">
        <f t="shared" si="589"/>
        <v>730893.87000000011</v>
      </c>
      <c r="AQ73" s="154">
        <f t="shared" si="589"/>
        <v>1448649.9400000009</v>
      </c>
      <c r="AR73" s="154">
        <v>628332.96</v>
      </c>
      <c r="AS73" s="154">
        <v>437367.83999999997</v>
      </c>
      <c r="AT73" s="154">
        <v>490801.12</v>
      </c>
      <c r="AU73" s="154">
        <v>598880.31000000006</v>
      </c>
      <c r="AV73" s="154">
        <v>530558.11</v>
      </c>
      <c r="AW73" s="154">
        <v>378829.77</v>
      </c>
      <c r="AX73" s="154">
        <v>529570</v>
      </c>
      <c r="AY73" s="154">
        <v>491277.72</v>
      </c>
      <c r="AZ73" s="154">
        <v>403601.23</v>
      </c>
      <c r="BA73" s="154">
        <v>732203.47</v>
      </c>
      <c r="BB73" s="154">
        <v>483613.93000000005</v>
      </c>
      <c r="BC73" s="154">
        <v>758784.44</v>
      </c>
      <c r="BD73" s="154">
        <v>469202.39</v>
      </c>
      <c r="BE73" s="154">
        <v>389401.31</v>
      </c>
      <c r="BF73" s="154">
        <v>546395.94999999995</v>
      </c>
      <c r="BG73" s="154">
        <v>471946.43</v>
      </c>
      <c r="BH73" s="154">
        <v>502168.65</v>
      </c>
      <c r="BI73" s="154">
        <v>439725.1</v>
      </c>
      <c r="BJ73" s="154">
        <v>492018.58</v>
      </c>
      <c r="BK73" s="154">
        <v>515252.81</v>
      </c>
      <c r="BL73" s="154">
        <v>505029.16</v>
      </c>
      <c r="BM73" s="154">
        <v>522586.43</v>
      </c>
      <c r="BN73" s="154">
        <v>556658.72</v>
      </c>
      <c r="BO73" s="154">
        <v>804301.45</v>
      </c>
      <c r="BP73" s="154">
        <v>639192.99</v>
      </c>
      <c r="BQ73" s="154">
        <v>666746.99</v>
      </c>
      <c r="BR73" s="154">
        <v>638548.94999999995</v>
      </c>
      <c r="BS73" s="154">
        <v>338823.18000000005</v>
      </c>
      <c r="BT73" s="154">
        <v>90801.73000000001</v>
      </c>
      <c r="BU73" s="154">
        <v>135715.22</v>
      </c>
      <c r="BV73" s="154">
        <v>130693.98</v>
      </c>
      <c r="BW73" s="154">
        <v>206883.17</v>
      </c>
      <c r="BX73" s="154">
        <v>255631.84</v>
      </c>
      <c r="BY73" s="154">
        <v>319771.02</v>
      </c>
      <c r="BZ73" s="154">
        <v>437078.29</v>
      </c>
      <c r="CA73" s="154">
        <v>523758.04</v>
      </c>
      <c r="CB73" s="154">
        <v>390062.01999999996</v>
      </c>
      <c r="CC73" s="154">
        <v>412627.65</v>
      </c>
      <c r="CD73" s="154">
        <v>529770.36</v>
      </c>
      <c r="CE73" s="154">
        <v>104219.46000000002</v>
      </c>
      <c r="CF73" s="154">
        <v>157560.21999999997</v>
      </c>
      <c r="CG73" s="154">
        <v>346188.47000000003</v>
      </c>
      <c r="CH73" s="154">
        <v>373853.52999999991</v>
      </c>
      <c r="CI73" s="154">
        <v>544228.59999999986</v>
      </c>
      <c r="CJ73" s="154">
        <v>589890.40999999992</v>
      </c>
      <c r="CK73" s="154">
        <v>575517.64999999991</v>
      </c>
      <c r="CL73" s="154">
        <v>465597.66000000015</v>
      </c>
      <c r="CM73" s="154">
        <v>685977.28999999689</v>
      </c>
      <c r="CN73" s="154">
        <v>692204.32000000007</v>
      </c>
      <c r="CO73" s="154">
        <v>748164.5</v>
      </c>
      <c r="CP73" s="154">
        <v>623486.61</v>
      </c>
      <c r="CQ73" s="154">
        <v>651292.01</v>
      </c>
      <c r="CR73" s="154">
        <v>647947.92000000004</v>
      </c>
      <c r="CS73" s="154">
        <v>684902.01</v>
      </c>
      <c r="CT73" s="154">
        <v>552353.95000000007</v>
      </c>
      <c r="CU73" s="154">
        <v>655924.24000000011</v>
      </c>
      <c r="CV73" s="154">
        <v>845303.97</v>
      </c>
      <c r="CW73" s="154">
        <v>707309.08000000007</v>
      </c>
      <c r="CX73" s="154">
        <v>782880.24000000022</v>
      </c>
      <c r="CY73" s="154">
        <v>1012349.1699999999</v>
      </c>
      <c r="CZ73" s="154">
        <v>708479.32000000018</v>
      </c>
      <c r="DA73" s="154">
        <v>760134.84000000008</v>
      </c>
      <c r="DB73" s="154">
        <v>646719.33000000007</v>
      </c>
      <c r="DC73" s="154">
        <v>520200.42000000004</v>
      </c>
      <c r="DD73" s="154">
        <v>641716.53</v>
      </c>
      <c r="DE73" s="154">
        <v>559019.54</v>
      </c>
      <c r="DF73" s="154">
        <v>676812.35</v>
      </c>
      <c r="DG73" s="154">
        <v>601669.68999999994</v>
      </c>
      <c r="DH73" s="154">
        <v>885759.42999999993</v>
      </c>
      <c r="DI73" s="154">
        <v>791330.19000000018</v>
      </c>
      <c r="DJ73" s="154">
        <v>918644.75</v>
      </c>
      <c r="DK73" s="154">
        <v>987721.60999999987</v>
      </c>
      <c r="DL73" s="154">
        <v>864889.96</v>
      </c>
      <c r="DM73" s="154">
        <v>828068.92999999982</v>
      </c>
      <c r="DN73" s="154">
        <v>834364.64999999967</v>
      </c>
      <c r="DO73" s="154">
        <v>821524.86999999988</v>
      </c>
      <c r="DP73" s="154">
        <v>803960.03999999992</v>
      </c>
      <c r="DQ73" s="154">
        <v>889761.80999999982</v>
      </c>
      <c r="DR73" s="154">
        <v>881623.3899999999</v>
      </c>
      <c r="DS73" s="154">
        <v>816452.87000000011</v>
      </c>
      <c r="DT73" s="154">
        <v>1058766.3900000001</v>
      </c>
      <c r="DU73" s="154">
        <v>998258.27000000025</v>
      </c>
      <c r="DV73" s="154">
        <v>931737.31000000029</v>
      </c>
      <c r="DW73" s="154">
        <v>1263314.1100000001</v>
      </c>
      <c r="DX73" s="154">
        <v>920922.97999999986</v>
      </c>
      <c r="DY73" s="154">
        <v>1109756.0500000007</v>
      </c>
      <c r="DZ73" s="154">
        <v>707181.30999999994</v>
      </c>
      <c r="EA73" s="154">
        <v>700539.6</v>
      </c>
      <c r="EB73" s="154">
        <v>971539.83</v>
      </c>
      <c r="EC73" s="154">
        <v>953778.96000000008</v>
      </c>
      <c r="ED73" s="154">
        <v>1162332.1500000001</v>
      </c>
      <c r="EE73" s="154">
        <v>1163833.72</v>
      </c>
      <c r="EF73" s="154">
        <v>1036202.9299999999</v>
      </c>
      <c r="EG73" s="154">
        <v>1055640.3700000001</v>
      </c>
      <c r="EH73" s="154">
        <v>1167505.4899999998</v>
      </c>
      <c r="EI73" s="154">
        <v>1654847.11</v>
      </c>
      <c r="EJ73" s="154">
        <v>1297563.8399999996</v>
      </c>
      <c r="EK73" s="154">
        <v>1191767.92</v>
      </c>
      <c r="EL73" s="154">
        <v>903804.37</v>
      </c>
      <c r="EM73" s="154">
        <v>839356.45</v>
      </c>
      <c r="EN73" s="154">
        <v>886374.86</v>
      </c>
      <c r="EO73" s="154">
        <v>793093.72000000009</v>
      </c>
      <c r="EP73" s="154">
        <v>821888.95000000007</v>
      </c>
      <c r="ER73" s="154">
        <f t="shared" si="585"/>
        <v>6733850.1100000003</v>
      </c>
      <c r="ET73" s="154">
        <f t="shared" ca="1" si="586"/>
        <v>6526050.8800000008</v>
      </c>
      <c r="EU73" s="154"/>
      <c r="EY73" s="154">
        <f t="shared" si="587"/>
        <v>2115333.4900000002</v>
      </c>
      <c r="EZ73" s="154">
        <f t="shared" si="587"/>
        <v>1720936.4900000002</v>
      </c>
      <c r="FA73" s="154">
        <f t="shared" si="587"/>
        <v>2164241.4699999997</v>
      </c>
      <c r="FB73" s="154">
        <f t="shared" si="587"/>
        <v>2697696.55</v>
      </c>
      <c r="FC73" s="154">
        <f t="shared" si="587"/>
        <v>2527323.5399999991</v>
      </c>
      <c r="FD73" s="154">
        <f t="shared" si="587"/>
        <v>2515246.7199999997</v>
      </c>
      <c r="FE73" s="154">
        <f t="shared" si="587"/>
        <v>2756842.6500000004</v>
      </c>
      <c r="FF73" s="154">
        <f t="shared" si="587"/>
        <v>3193309.6900000004</v>
      </c>
      <c r="FG73" s="154">
        <f t="shared" si="587"/>
        <v>2737860.3400000008</v>
      </c>
      <c r="FH73" s="154">
        <f t="shared" si="587"/>
        <v>2625858.39</v>
      </c>
      <c r="FI73" s="154">
        <f t="shared" si="587"/>
        <v>3362368.8</v>
      </c>
      <c r="FJ73" s="154">
        <f t="shared" si="587"/>
        <v>3877992.9699999997</v>
      </c>
      <c r="FK73" s="154">
        <f t="shared" si="587"/>
        <v>3393136.13</v>
      </c>
      <c r="FL73" s="154">
        <f t="shared" si="587"/>
        <v>2518825.0300000003</v>
      </c>
      <c r="FN73" s="154">
        <f t="shared" si="588"/>
        <v>6214686.9799999995</v>
      </c>
      <c r="FO73" s="154">
        <f t="shared" si="588"/>
        <v>4383645.3999999994</v>
      </c>
      <c r="FP73" s="154">
        <f t="shared" si="588"/>
        <v>5175493.3199999966</v>
      </c>
      <c r="FQ73" s="154">
        <f t="shared" si="588"/>
        <v>8604118.0199999996</v>
      </c>
      <c r="FR73" s="154">
        <f t="shared" si="588"/>
        <v>8698208</v>
      </c>
      <c r="FS73" s="154">
        <f t="shared" si="588"/>
        <v>10992722.599999998</v>
      </c>
      <c r="FT73" s="154">
        <f t="shared" si="588"/>
        <v>12604080.500000002</v>
      </c>
      <c r="FU73" s="154">
        <f t="shared" si="588"/>
        <v>6733850.1100000003</v>
      </c>
    </row>
    <row r="74" spans="2:177" ht="17.45" customHeight="1">
      <c r="B74" s="151" t="s">
        <v>92</v>
      </c>
      <c r="C74" s="152"/>
      <c r="D74" s="152"/>
      <c r="E74" s="152"/>
      <c r="F74" s="153"/>
      <c r="G74" s="153"/>
      <c r="H74" s="154">
        <v>37443.21</v>
      </c>
      <c r="I74" s="154">
        <v>0</v>
      </c>
      <c r="J74" s="154">
        <v>0</v>
      </c>
      <c r="K74" s="154">
        <v>0</v>
      </c>
      <c r="L74" s="154">
        <v>6514.61</v>
      </c>
      <c r="M74" s="154">
        <v>6514.61</v>
      </c>
      <c r="N74" s="154">
        <v>6514.61</v>
      </c>
      <c r="O74" s="154">
        <v>6515</v>
      </c>
      <c r="P74" s="154">
        <v>0</v>
      </c>
      <c r="Q74" s="154">
        <v>0</v>
      </c>
      <c r="R74" s="154">
        <v>0</v>
      </c>
      <c r="S74" s="154">
        <v>0</v>
      </c>
      <c r="T74" s="154">
        <v>0</v>
      </c>
      <c r="U74" s="154">
        <v>0</v>
      </c>
      <c r="V74" s="154">
        <v>95867.63</v>
      </c>
      <c r="W74" s="154">
        <v>0</v>
      </c>
      <c r="X74" s="154">
        <v>0</v>
      </c>
      <c r="Y74" s="154">
        <v>60549.66</v>
      </c>
      <c r="Z74" s="154">
        <v>0</v>
      </c>
      <c r="AA74" s="154">
        <v>7067.93</v>
      </c>
      <c r="AB74" s="154">
        <v>23589</v>
      </c>
      <c r="AC74" s="154">
        <v>-23589</v>
      </c>
      <c r="AD74" s="154">
        <v>0</v>
      </c>
      <c r="AE74" s="154">
        <v>7537.39</v>
      </c>
      <c r="AF74" s="154">
        <v>0</v>
      </c>
      <c r="AG74" s="154">
        <v>73997.560000000012</v>
      </c>
      <c r="AH74" s="154">
        <v>1900</v>
      </c>
      <c r="AI74" s="154">
        <v>2850</v>
      </c>
      <c r="AJ74" s="154">
        <v>11733.93</v>
      </c>
      <c r="AK74" s="154">
        <v>15140.5</v>
      </c>
      <c r="AL74" s="154">
        <v>117010.65</v>
      </c>
      <c r="AM74" s="154">
        <v>59661.85</v>
      </c>
      <c r="AN74" s="154">
        <v>0</v>
      </c>
      <c r="AO74" s="154">
        <v>30116.99</v>
      </c>
      <c r="AP74" s="154">
        <v>129493.57</v>
      </c>
      <c r="AQ74" s="154">
        <v>6951.63</v>
      </c>
      <c r="AR74" s="154">
        <v>222392.65000000002</v>
      </c>
      <c r="AS74" s="154">
        <v>137988.71999999997</v>
      </c>
      <c r="AT74" s="154">
        <v>147238.57</v>
      </c>
      <c r="AU74" s="154">
        <v>113464.81999999999</v>
      </c>
      <c r="AV74" s="154">
        <v>106234.09</v>
      </c>
      <c r="AW74" s="154">
        <v>155289.74</v>
      </c>
      <c r="AX74" s="154">
        <v>79177.22</v>
      </c>
      <c r="AY74" s="154">
        <v>129469.43999999999</v>
      </c>
      <c r="AZ74" s="154">
        <v>89201.189999999915</v>
      </c>
      <c r="BA74" s="154">
        <v>386386.80000000005</v>
      </c>
      <c r="BB74" s="154">
        <v>175168.24</v>
      </c>
      <c r="BC74" s="154">
        <v>137543.46</v>
      </c>
      <c r="BD74" s="154">
        <v>117563.67</v>
      </c>
      <c r="BE74" s="154">
        <v>74570.259999999995</v>
      </c>
      <c r="BF74" s="154">
        <v>113946.95999999999</v>
      </c>
      <c r="BG74" s="154">
        <v>236852.95999999996</v>
      </c>
      <c r="BH74" s="154">
        <v>119452.08</v>
      </c>
      <c r="BI74" s="154">
        <v>54897.16</v>
      </c>
      <c r="BJ74" s="154">
        <v>75327.31</v>
      </c>
      <c r="BK74" s="154">
        <v>116128.32000000001</v>
      </c>
      <c r="BL74" s="154">
        <v>93645.43</v>
      </c>
      <c r="BM74" s="154">
        <v>137792.88</v>
      </c>
      <c r="BN74" s="154">
        <v>327836.87</v>
      </c>
      <c r="BO74" s="154">
        <v>99663.9</v>
      </c>
      <c r="BP74" s="154">
        <v>73174.820000000007</v>
      </c>
      <c r="BQ74" s="154">
        <v>218768.83</v>
      </c>
      <c r="BR74" s="154">
        <v>159554.54999999999</v>
      </c>
      <c r="BS74" s="154">
        <v>51664.800000000003</v>
      </c>
      <c r="BT74" s="154">
        <v>37133.520000000004</v>
      </c>
      <c r="BU74" s="154">
        <v>33904.899999999994</v>
      </c>
      <c r="BV74" s="154">
        <v>114887.48999999999</v>
      </c>
      <c r="BW74" s="154">
        <v>111846.46</v>
      </c>
      <c r="BX74" s="154">
        <v>67090.31</v>
      </c>
      <c r="BY74" s="154">
        <v>97078.030000000013</v>
      </c>
      <c r="BZ74" s="154">
        <v>68921.850000000006</v>
      </c>
      <c r="CA74" s="154">
        <v>97042.010000000009</v>
      </c>
      <c r="CB74" s="154">
        <v>43921.43</v>
      </c>
      <c r="CC74" s="154">
        <v>424725.45</v>
      </c>
      <c r="CD74" s="154">
        <v>141258.02000000002</v>
      </c>
      <c r="CE74" s="154">
        <v>10395.76</v>
      </c>
      <c r="CF74" s="154">
        <v>11645.87</v>
      </c>
      <c r="CG74" s="154">
        <v>91780.83</v>
      </c>
      <c r="CH74" s="154">
        <v>95602.150000000009</v>
      </c>
      <c r="CI74" s="154">
        <v>148231.72000000003</v>
      </c>
      <c r="CJ74" s="154">
        <v>227668.59</v>
      </c>
      <c r="CK74" s="154">
        <v>90688.11</v>
      </c>
      <c r="CL74" s="154">
        <v>62198.610000000015</v>
      </c>
      <c r="CM74" s="154">
        <v>174648.45</v>
      </c>
      <c r="CN74" s="154">
        <v>49581.69000000001</v>
      </c>
      <c r="CO74" s="154">
        <v>85714.319999999992</v>
      </c>
      <c r="CP74" s="154">
        <v>199058.57</v>
      </c>
      <c r="CQ74" s="154">
        <v>57655.64</v>
      </c>
      <c r="CR74" s="154">
        <v>60013.01</v>
      </c>
      <c r="CS74" s="154">
        <v>78765.820000000007</v>
      </c>
      <c r="CT74" s="154">
        <v>373990.75</v>
      </c>
      <c r="CU74" s="154">
        <v>89584.16</v>
      </c>
      <c r="CV74" s="154">
        <v>126128.34000000003</v>
      </c>
      <c r="CW74" s="154">
        <v>103918.46</v>
      </c>
      <c r="CX74" s="154">
        <v>247941.76000000001</v>
      </c>
      <c r="CY74" s="154">
        <v>155373.76000000001</v>
      </c>
      <c r="CZ74" s="154">
        <v>78623.8</v>
      </c>
      <c r="DA74" s="154">
        <v>76579.199999999997</v>
      </c>
      <c r="DB74" s="154">
        <v>85008.760000000009</v>
      </c>
      <c r="DC74" s="154">
        <v>757909.8</v>
      </c>
      <c r="DD74" s="154">
        <v>180145.6</v>
      </c>
      <c r="DE74" s="154">
        <v>87642.87</v>
      </c>
      <c r="DF74" s="154">
        <v>133395.5</v>
      </c>
      <c r="DG74" s="154">
        <v>167427.51999999999</v>
      </c>
      <c r="DH74" s="154">
        <v>189212.28</v>
      </c>
      <c r="DI74" s="154">
        <v>213158.2</v>
      </c>
      <c r="DJ74" s="154">
        <v>206143.97999999998</v>
      </c>
      <c r="DK74" s="154">
        <v>251591.16999999998</v>
      </c>
      <c r="DL74" s="154">
        <v>165748.13</v>
      </c>
      <c r="DM74" s="154">
        <v>276694.14999999997</v>
      </c>
      <c r="DN74" s="154">
        <v>280621.36</v>
      </c>
      <c r="DO74" s="154">
        <v>227163.99</v>
      </c>
      <c r="DP74" s="154">
        <v>524972.44000000006</v>
      </c>
      <c r="DQ74" s="154">
        <v>-31982.680000000066</v>
      </c>
      <c r="DR74" s="154">
        <v>142395.90999999997</v>
      </c>
      <c r="DS74" s="154">
        <v>231184.43000000005</v>
      </c>
      <c r="DT74" s="154">
        <v>234315.95999999996</v>
      </c>
      <c r="DU74" s="154">
        <v>411219.55</v>
      </c>
      <c r="DV74" s="154">
        <v>449067.15999999986</v>
      </c>
      <c r="DW74" s="154">
        <v>316710.32000000007</v>
      </c>
      <c r="DX74" s="154">
        <v>184248.93</v>
      </c>
      <c r="DY74" s="154">
        <v>85457.01999999999</v>
      </c>
      <c r="DZ74" s="154">
        <v>265884.77</v>
      </c>
      <c r="EA74" s="154">
        <v>230469.39</v>
      </c>
      <c r="EB74" s="154">
        <v>278977.09000000008</v>
      </c>
      <c r="EC74" s="154">
        <v>220455.34000000003</v>
      </c>
      <c r="ED74" s="154">
        <v>344636.83999999997</v>
      </c>
      <c r="EE74" s="154">
        <v>220734.96000000002</v>
      </c>
      <c r="EF74" s="154">
        <v>214397.47000000003</v>
      </c>
      <c r="EG74" s="154">
        <v>540398.50999999989</v>
      </c>
      <c r="EH74" s="154">
        <v>443513.86</v>
      </c>
      <c r="EI74" s="154">
        <v>763565.91</v>
      </c>
      <c r="EJ74" s="154">
        <v>188633.24999999994</v>
      </c>
      <c r="EK74" s="154">
        <v>113378.53999999998</v>
      </c>
      <c r="EL74" s="154">
        <v>176955.74999999997</v>
      </c>
      <c r="EM74" s="154">
        <v>165190.91000000003</v>
      </c>
      <c r="EN74" s="154">
        <v>123168.79999999999</v>
      </c>
      <c r="EO74" s="154">
        <v>123532.10999999996</v>
      </c>
      <c r="EP74" s="154">
        <v>215642.30000000005</v>
      </c>
      <c r="ER74" s="154">
        <f t="shared" si="585"/>
        <v>1106501.6600000001</v>
      </c>
      <c r="ET74" s="154">
        <f t="shared" ca="1" si="586"/>
        <v>1610129.38</v>
      </c>
      <c r="EU74" s="154"/>
      <c r="EY74" s="154">
        <f t="shared" si="587"/>
        <v>240211.76</v>
      </c>
      <c r="EZ74" s="154">
        <f t="shared" si="587"/>
        <v>1025698.27</v>
      </c>
      <c r="FA74" s="154">
        <f t="shared" si="587"/>
        <v>490035.30000000005</v>
      </c>
      <c r="FB74" s="154">
        <f t="shared" si="587"/>
        <v>670893.35</v>
      </c>
      <c r="FC74" s="154">
        <f t="shared" si="587"/>
        <v>723063.6399999999</v>
      </c>
      <c r="FD74" s="154">
        <f t="shared" si="587"/>
        <v>720153.75</v>
      </c>
      <c r="FE74" s="154">
        <f t="shared" si="587"/>
        <v>607896.30000000005</v>
      </c>
      <c r="FF74" s="154">
        <f t="shared" si="587"/>
        <v>1176997.0299999998</v>
      </c>
      <c r="FG74" s="154">
        <f t="shared" si="587"/>
        <v>535590.72</v>
      </c>
      <c r="FH74" s="154">
        <f t="shared" si="587"/>
        <v>729901.82000000007</v>
      </c>
      <c r="FI74" s="154">
        <f t="shared" si="587"/>
        <v>779769.27</v>
      </c>
      <c r="FJ74" s="154">
        <f t="shared" si="587"/>
        <v>1747478.2799999998</v>
      </c>
      <c r="FK74" s="154">
        <f t="shared" si="587"/>
        <v>478967.53999999992</v>
      </c>
      <c r="FL74" s="154">
        <f t="shared" si="587"/>
        <v>411891.81999999995</v>
      </c>
      <c r="FN74" s="154">
        <f t="shared" si="588"/>
        <v>1567677.7999999998</v>
      </c>
      <c r="FO74" s="154">
        <f t="shared" si="588"/>
        <v>1131067.5699999998</v>
      </c>
      <c r="FP74" s="154">
        <f t="shared" si="588"/>
        <v>1522764.9900000002</v>
      </c>
      <c r="FQ74" s="154">
        <f t="shared" si="588"/>
        <v>1627726.28</v>
      </c>
      <c r="FR74" s="154">
        <f t="shared" si="588"/>
        <v>2426838.6800000002</v>
      </c>
      <c r="FS74" s="154">
        <f t="shared" si="588"/>
        <v>3228110.7199999988</v>
      </c>
      <c r="FT74" s="154">
        <f t="shared" si="588"/>
        <v>3792740.09</v>
      </c>
      <c r="FU74" s="154">
        <f t="shared" si="588"/>
        <v>1106501.6600000001</v>
      </c>
    </row>
    <row r="75" spans="2:177" ht="17.45" customHeight="1">
      <c r="B75" s="156" t="s">
        <v>93</v>
      </c>
      <c r="C75" s="157"/>
      <c r="D75" s="157"/>
      <c r="E75" s="157"/>
      <c r="H75" s="158">
        <v>3676996.706666667</v>
      </c>
      <c r="I75" s="158">
        <v>3477446.91</v>
      </c>
      <c r="J75" s="158">
        <v>3556969.0200000005</v>
      </c>
      <c r="K75" s="158">
        <v>3896511.0000000005</v>
      </c>
      <c r="L75" s="158">
        <v>3959488.2500000005</v>
      </c>
      <c r="M75" s="158">
        <v>3640246.5500000003</v>
      </c>
      <c r="N75" s="158">
        <v>3612181.12</v>
      </c>
      <c r="O75" s="158">
        <v>3556893.333333334</v>
      </c>
      <c r="P75" s="158">
        <v>3492640.4333333336</v>
      </c>
      <c r="Q75" s="158">
        <v>4335510</v>
      </c>
      <c r="R75" s="158">
        <v>4172296.666666666</v>
      </c>
      <c r="S75" s="158">
        <v>7287863.3333333349</v>
      </c>
      <c r="T75" s="158">
        <v>3705240</v>
      </c>
      <c r="U75" s="158">
        <v>3868105.9066666681</v>
      </c>
      <c r="V75" s="158">
        <v>3990849.4700000007</v>
      </c>
      <c r="W75" s="158">
        <v>3794439.4966666671</v>
      </c>
      <c r="X75" s="158">
        <v>3552063</v>
      </c>
      <c r="Y75" s="158">
        <v>3823155.95</v>
      </c>
      <c r="Z75" s="158">
        <v>3548683.5200000005</v>
      </c>
      <c r="AA75" s="158">
        <v>3726656.5399999991</v>
      </c>
      <c r="AB75" s="158">
        <v>2789419.5699999994</v>
      </c>
      <c r="AC75" s="158">
        <v>3932298.7700000005</v>
      </c>
      <c r="AD75" s="158">
        <v>4435446.7799999993</v>
      </c>
      <c r="AE75" s="158">
        <v>6812964.75</v>
      </c>
      <c r="AF75" s="158">
        <v>3680440.61</v>
      </c>
      <c r="AG75" s="158">
        <v>2637559.6499999939</v>
      </c>
      <c r="AH75" s="158">
        <v>3516590</v>
      </c>
      <c r="AI75" s="158">
        <v>3755463.9799999995</v>
      </c>
      <c r="AJ75" s="158">
        <v>3943101.9299999997</v>
      </c>
      <c r="AK75" s="158">
        <v>3460703.4400000004</v>
      </c>
      <c r="AL75" s="158">
        <v>3147479.46</v>
      </c>
      <c r="AM75" s="158">
        <v>3708060.7899999996</v>
      </c>
      <c r="AN75" s="158">
        <v>3544376.1999999997</v>
      </c>
      <c r="AO75" s="158">
        <v>3307587.33</v>
      </c>
      <c r="AP75" s="158">
        <v>3943307.62</v>
      </c>
      <c r="AQ75" s="158">
        <v>6731451.9500000002</v>
      </c>
      <c r="AR75" s="158">
        <f t="shared" ref="AR75:BQ75" si="590">SUM(AR71:AR74)</f>
        <v>5400216.6900000004</v>
      </c>
      <c r="AS75" s="158">
        <f t="shared" si="590"/>
        <v>3785462.96</v>
      </c>
      <c r="AT75" s="158">
        <f t="shared" si="590"/>
        <v>3598699.14</v>
      </c>
      <c r="AU75" s="158">
        <f t="shared" si="590"/>
        <v>3595993.55</v>
      </c>
      <c r="AV75" s="158">
        <f t="shared" si="590"/>
        <v>3482163.5199999996</v>
      </c>
      <c r="AW75" s="158">
        <f t="shared" si="590"/>
        <v>3259478.3310305597</v>
      </c>
      <c r="AX75" s="158">
        <f t="shared" si="590"/>
        <v>3715630.2959224903</v>
      </c>
      <c r="AY75" s="158">
        <f t="shared" si="590"/>
        <v>3628852.8859224902</v>
      </c>
      <c r="AZ75" s="158">
        <f t="shared" si="590"/>
        <v>3199618.49592249</v>
      </c>
      <c r="BA75" s="158">
        <f t="shared" si="590"/>
        <v>4018548.0759224901</v>
      </c>
      <c r="BB75" s="158">
        <f t="shared" si="590"/>
        <v>3557948.2259224905</v>
      </c>
      <c r="BC75" s="158">
        <f t="shared" si="590"/>
        <v>4487919.9159224899</v>
      </c>
      <c r="BD75" s="158">
        <f t="shared" si="590"/>
        <v>5642633.1559224902</v>
      </c>
      <c r="BE75" s="158">
        <f t="shared" si="590"/>
        <v>3978454.7859224896</v>
      </c>
      <c r="BF75" s="158">
        <f t="shared" si="590"/>
        <v>3734629.3859224897</v>
      </c>
      <c r="BG75" s="158">
        <f t="shared" si="590"/>
        <v>4014405.7159224898</v>
      </c>
      <c r="BH75" s="158">
        <f t="shared" si="590"/>
        <v>3983655.6659224899</v>
      </c>
      <c r="BI75" s="158">
        <f t="shared" si="590"/>
        <v>3636060.6859224904</v>
      </c>
      <c r="BJ75" s="158">
        <f t="shared" si="590"/>
        <v>4105583.7559224903</v>
      </c>
      <c r="BK75" s="158">
        <f t="shared" si="590"/>
        <v>3926843.5759224896</v>
      </c>
      <c r="BL75" s="158">
        <f t="shared" si="590"/>
        <v>3807063.4859224907</v>
      </c>
      <c r="BM75" s="158">
        <f t="shared" si="590"/>
        <v>3704219.2559224898</v>
      </c>
      <c r="BN75" s="158">
        <f t="shared" si="590"/>
        <v>4435588.20592249</v>
      </c>
      <c r="BO75" s="158">
        <f t="shared" si="590"/>
        <v>4754406.2359224902</v>
      </c>
      <c r="BP75" s="158">
        <f t="shared" si="590"/>
        <v>6799959.8159224903</v>
      </c>
      <c r="BQ75" s="158">
        <f t="shared" si="590"/>
        <v>4400196.0859224899</v>
      </c>
      <c r="BR75" s="158">
        <f t="shared" ref="BR75:BW75" si="591">SUM(BR71:BR74)</f>
        <v>3933255.3203269392</v>
      </c>
      <c r="BS75" s="158">
        <f t="shared" si="591"/>
        <v>558256.24215007212</v>
      </c>
      <c r="BT75" s="158">
        <f t="shared" si="591"/>
        <v>249095.74440444703</v>
      </c>
      <c r="BU75" s="158">
        <f t="shared" si="591"/>
        <v>448033.59440444701</v>
      </c>
      <c r="BV75" s="158">
        <f t="shared" si="591"/>
        <v>952366.51440444693</v>
      </c>
      <c r="BW75" s="158">
        <f t="shared" si="591"/>
        <v>1705250.6244044502</v>
      </c>
      <c r="BX75" s="158">
        <f>SUM(BX71:BX74)</f>
        <v>2496565.6044044499</v>
      </c>
      <c r="BY75" s="158">
        <f>SUM(BY71:BY74)</f>
        <v>2347315.2944044494</v>
      </c>
      <c r="BZ75" s="158">
        <f t="shared" ref="BZ75:DK75" si="592">SUM(BZ71:BZ74)</f>
        <v>3155899.0044044503</v>
      </c>
      <c r="CA75" s="158">
        <f t="shared" si="592"/>
        <v>3770457.1844044505</v>
      </c>
      <c r="CB75" s="158">
        <f t="shared" si="592"/>
        <v>3844473.4444044502</v>
      </c>
      <c r="CC75" s="158">
        <f t="shared" si="592"/>
        <v>3435649.1944044502</v>
      </c>
      <c r="CD75" s="158">
        <f t="shared" si="592"/>
        <v>3036448.1744044498</v>
      </c>
      <c r="CE75" s="158">
        <f t="shared" si="592"/>
        <v>715802.41999999993</v>
      </c>
      <c r="CF75" s="158">
        <f t="shared" si="592"/>
        <v>1610811.5700000003</v>
      </c>
      <c r="CG75" s="158">
        <f t="shared" si="592"/>
        <v>3899548.68</v>
      </c>
      <c r="CH75" s="158">
        <f t="shared" si="592"/>
        <v>3825832.2499999981</v>
      </c>
      <c r="CI75" s="158">
        <f t="shared" si="592"/>
        <v>4634203.2699999902</v>
      </c>
      <c r="CJ75" s="158">
        <f t="shared" si="592"/>
        <v>4409095.4500000048</v>
      </c>
      <c r="CK75" s="158">
        <f t="shared" si="592"/>
        <v>4261387.9799999967</v>
      </c>
      <c r="CL75" s="158">
        <f t="shared" si="592"/>
        <v>4796289.5899999747</v>
      </c>
      <c r="CM75" s="158">
        <f t="shared" si="592"/>
        <v>5708120.939999993</v>
      </c>
      <c r="CN75" s="158">
        <f t="shared" si="592"/>
        <v>7387700.8199999444</v>
      </c>
      <c r="CO75" s="158">
        <f t="shared" si="592"/>
        <v>4596100.290000001</v>
      </c>
      <c r="CP75" s="158">
        <f t="shared" si="592"/>
        <v>5567780.9400000004</v>
      </c>
      <c r="CQ75" s="158">
        <f t="shared" si="592"/>
        <v>5165201.1899999995</v>
      </c>
      <c r="CR75" s="158">
        <f t="shared" si="592"/>
        <v>5648367.2000000002</v>
      </c>
      <c r="CS75" s="158">
        <f t="shared" si="592"/>
        <v>5678892.8799999999</v>
      </c>
      <c r="CT75" s="158">
        <f t="shared" si="592"/>
        <v>5635108.5499999924</v>
      </c>
      <c r="CU75" s="158">
        <f t="shared" si="592"/>
        <v>5754194.1099999882</v>
      </c>
      <c r="CV75" s="158">
        <f t="shared" si="592"/>
        <v>5694501.7399999937</v>
      </c>
      <c r="CW75" s="158">
        <f t="shared" si="592"/>
        <v>5374195.4699999923</v>
      </c>
      <c r="CX75" s="158">
        <f t="shared" si="592"/>
        <v>5682664.7899999879</v>
      </c>
      <c r="CY75" s="158">
        <f t="shared" si="592"/>
        <v>7640605.4499999955</v>
      </c>
      <c r="CZ75" s="158">
        <f t="shared" si="592"/>
        <v>9043545.5099999886</v>
      </c>
      <c r="DA75" s="158">
        <f t="shared" si="592"/>
        <v>5502776.8699999927</v>
      </c>
      <c r="DB75" s="158">
        <f t="shared" si="592"/>
        <v>5733352.1399999941</v>
      </c>
      <c r="DC75" s="158">
        <f t="shared" si="592"/>
        <v>5640914.3400000036</v>
      </c>
      <c r="DD75" s="158">
        <f t="shared" si="592"/>
        <v>6011558.8999999883</v>
      </c>
      <c r="DE75" s="158">
        <f t="shared" si="592"/>
        <v>5538528.71</v>
      </c>
      <c r="DF75" s="158">
        <f t="shared" si="592"/>
        <v>5696636.419999986</v>
      </c>
      <c r="DG75" s="158">
        <f t="shared" si="592"/>
        <v>6011774.669999985</v>
      </c>
      <c r="DH75" s="158">
        <f t="shared" si="592"/>
        <v>5920979.4099999871</v>
      </c>
      <c r="DI75" s="158">
        <f t="shared" si="592"/>
        <v>6458288.5499999896</v>
      </c>
      <c r="DJ75" s="158">
        <f t="shared" si="592"/>
        <v>6396428.5599999856</v>
      </c>
      <c r="DK75" s="158">
        <f t="shared" si="592"/>
        <v>6695377.5200000033</v>
      </c>
      <c r="DL75" s="158">
        <f t="shared" ref="DL75" si="593">SUM(DL71:DL74)</f>
        <v>9762890.5299999919</v>
      </c>
      <c r="DM75" s="158">
        <f t="shared" ref="DM75:DN75" si="594">SUM(DM71:DM74)</f>
        <v>5985185.4700000016</v>
      </c>
      <c r="DN75" s="158">
        <f t="shared" si="594"/>
        <v>5969404.3200000003</v>
      </c>
      <c r="DO75" s="158">
        <f t="shared" ref="DO75:DP75" si="595">SUM(DO71:DO74)</f>
        <v>5891339.7299999986</v>
      </c>
      <c r="DP75" s="158">
        <f t="shared" si="595"/>
        <v>5948625.8900000006</v>
      </c>
      <c r="DQ75" s="158">
        <f t="shared" ref="DQ75:DR75" si="596">SUM(DQ71:DQ74)</f>
        <v>5780285.2100000009</v>
      </c>
      <c r="DR75" s="158">
        <f t="shared" si="596"/>
        <v>6204371.5900000008</v>
      </c>
      <c r="DS75" s="158">
        <f t="shared" ref="DS75:DT75" si="597">SUM(DS71:DS74)</f>
        <v>6491825.3999999901</v>
      </c>
      <c r="DT75" s="158">
        <f t="shared" si="597"/>
        <v>6231616.7800000003</v>
      </c>
      <c r="DU75" s="158">
        <f t="shared" ref="DU75:DV75" si="598">SUM(DU71:DU74)</f>
        <v>6440748.4899999993</v>
      </c>
      <c r="DV75" s="158">
        <f t="shared" si="598"/>
        <v>6271145.8000000007</v>
      </c>
      <c r="DW75" s="158">
        <f t="shared" ref="DW75:DX75" si="599">SUM(DW71:DW74)</f>
        <v>7173773.4899999993</v>
      </c>
      <c r="DX75" s="158">
        <f t="shared" si="599"/>
        <v>10291580.199999997</v>
      </c>
      <c r="DY75" s="158">
        <f t="shared" ref="DY75:DZ75" si="600">SUM(DY71:DY74)</f>
        <v>6349909.9800000032</v>
      </c>
      <c r="DZ75" s="158">
        <f t="shared" si="600"/>
        <v>6009640.450000003</v>
      </c>
      <c r="EA75" s="158">
        <f t="shared" ref="EA75:EB75" si="601">SUM(EA71:EA74)</f>
        <v>5650454.6100000013</v>
      </c>
      <c r="EB75" s="158">
        <f t="shared" si="601"/>
        <v>6470580.7799999975</v>
      </c>
      <c r="EC75" s="158">
        <f t="shared" ref="EC75:ED75" si="602">SUM(EC71:EC74)</f>
        <v>6667007.3899999997</v>
      </c>
      <c r="ED75" s="158">
        <f t="shared" si="602"/>
        <v>6906703.5399999954</v>
      </c>
      <c r="EE75" s="158">
        <f t="shared" ref="EE75:EF75" si="603">SUM(EE71:EE74)</f>
        <v>6593664.8599999975</v>
      </c>
      <c r="EF75" s="158">
        <f t="shared" si="603"/>
        <v>6448200.0300000031</v>
      </c>
      <c r="EG75" s="158">
        <f t="shared" ref="EG75:EH75" si="604">SUM(EG71:EG74)</f>
        <v>6598098.7099999972</v>
      </c>
      <c r="EH75" s="158">
        <f t="shared" si="604"/>
        <v>6845293.5999999987</v>
      </c>
      <c r="EI75" s="158">
        <f t="shared" ref="EI75:EJ75" si="605">SUM(EI71:EI74)</f>
        <v>8270372.4699999997</v>
      </c>
      <c r="EJ75" s="158">
        <f t="shared" si="605"/>
        <v>10926854.710000001</v>
      </c>
      <c r="EK75" s="158">
        <f t="shared" ref="EK75:EL75" si="606">SUM(EK71:EK74)</f>
        <v>6643673.4300000034</v>
      </c>
      <c r="EL75" s="158">
        <f t="shared" si="606"/>
        <v>6293428.1799999988</v>
      </c>
      <c r="EM75" s="158">
        <f t="shared" ref="EM75:EN75" si="607">SUM(EM71:EM74)</f>
        <v>6318975.3500000015</v>
      </c>
      <c r="EN75" s="158">
        <f t="shared" si="607"/>
        <v>6372854.7000000011</v>
      </c>
      <c r="EO75" s="158">
        <f t="shared" ref="EO75:EP75" si="608">SUM(EO71:EO74)</f>
        <v>6659896.2300000014</v>
      </c>
      <c r="EP75" s="158">
        <f t="shared" si="608"/>
        <v>6572949.209999999</v>
      </c>
      <c r="ER75" s="158">
        <f t="shared" si="585"/>
        <v>49788631.81000001</v>
      </c>
      <c r="ET75" s="158">
        <f t="shared" ca="1" si="586"/>
        <v>48345876.949999988</v>
      </c>
      <c r="EU75" s="158"/>
      <c r="EY75" s="158">
        <f t="shared" si="587"/>
        <v>20279674.519999973</v>
      </c>
      <c r="EZ75" s="158">
        <f t="shared" si="587"/>
        <v>17191001.949999992</v>
      </c>
      <c r="FA75" s="158">
        <f t="shared" si="587"/>
        <v>17629390.499999955</v>
      </c>
      <c r="FB75" s="158">
        <f t="shared" si="587"/>
        <v>19550094.62999998</v>
      </c>
      <c r="FC75" s="158">
        <f t="shared" si="587"/>
        <v>21717480.319999993</v>
      </c>
      <c r="FD75" s="158">
        <f t="shared" si="587"/>
        <v>17620250.829999998</v>
      </c>
      <c r="FE75" s="158">
        <f t="shared" si="587"/>
        <v>18927813.769999992</v>
      </c>
      <c r="FF75" s="158">
        <f t="shared" si="587"/>
        <v>19885667.779999997</v>
      </c>
      <c r="FG75" s="158">
        <f t="shared" si="587"/>
        <v>22651130.630000003</v>
      </c>
      <c r="FH75" s="158">
        <f t="shared" si="587"/>
        <v>18788042.779999997</v>
      </c>
      <c r="FI75" s="158">
        <f t="shared" si="587"/>
        <v>19948568.429999996</v>
      </c>
      <c r="FJ75" s="158">
        <f t="shared" si="587"/>
        <v>21713764.779999994</v>
      </c>
      <c r="FK75" s="158">
        <f t="shared" si="587"/>
        <v>23863956.320000004</v>
      </c>
      <c r="FL75" s="158">
        <f t="shared" si="587"/>
        <v>19351726.280000005</v>
      </c>
      <c r="FN75" s="158">
        <f t="shared" si="588"/>
        <v>49723543.911069885</v>
      </c>
      <c r="FO75" s="158">
        <f t="shared" si="588"/>
        <v>30816651.029557586</v>
      </c>
      <c r="FP75" s="158">
        <f t="shared" si="588"/>
        <v>44177662.963213302</v>
      </c>
      <c r="FQ75" s="158">
        <f t="shared" si="588"/>
        <v>69825313.429999888</v>
      </c>
      <c r="FR75" s="158">
        <f t="shared" si="588"/>
        <v>74650161.599999905</v>
      </c>
      <c r="FS75" s="158">
        <f t="shared" si="588"/>
        <v>78151212.699999988</v>
      </c>
      <c r="FT75" s="158">
        <f t="shared" si="588"/>
        <v>83101506.619999975</v>
      </c>
      <c r="FU75" s="158">
        <f t="shared" si="588"/>
        <v>49788631.81000001</v>
      </c>
    </row>
    <row r="76" spans="2:177" s="159" customFormat="1" ht="17.45" customHeight="1">
      <c r="B76" s="151" t="s">
        <v>94</v>
      </c>
      <c r="C76" s="152"/>
      <c r="D76" s="152"/>
      <c r="E76" s="152"/>
      <c r="F76" s="153"/>
      <c r="G76" s="153"/>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4">
        <v>-158514.87</v>
      </c>
      <c r="AS76" s="154">
        <v>-74840.56</v>
      </c>
      <c r="AT76" s="154">
        <v>-129903.28</v>
      </c>
      <c r="AU76" s="154">
        <v>26438.57</v>
      </c>
      <c r="AV76" s="154">
        <v>-186038.35</v>
      </c>
      <c r="AW76" s="154">
        <v>-37374.350000000006</v>
      </c>
      <c r="AX76" s="154">
        <v>-157039.9</v>
      </c>
      <c r="AY76" s="154">
        <v>-244630.78000000003</v>
      </c>
      <c r="AZ76" s="154">
        <v>-217557.24</v>
      </c>
      <c r="BA76" s="154">
        <v>-231062.55</v>
      </c>
      <c r="BB76" s="154">
        <v>-195995.53</v>
      </c>
      <c r="BC76" s="154">
        <v>-52450.7</v>
      </c>
      <c r="BD76" s="154">
        <v>-65262.48</v>
      </c>
      <c r="BE76" s="154">
        <v>-225984.95</v>
      </c>
      <c r="BF76" s="154">
        <v>-136596.65</v>
      </c>
      <c r="BG76" s="154">
        <v>15493.909999999996</v>
      </c>
      <c r="BH76" s="154">
        <v>-119881.17</v>
      </c>
      <c r="BI76" s="154">
        <v>-148017.17000000001</v>
      </c>
      <c r="BJ76" s="154">
        <v>-129866.29000000001</v>
      </c>
      <c r="BK76" s="154">
        <v>-110638.04000000001</v>
      </c>
      <c r="BL76" s="154">
        <v>-87064.739999999991</v>
      </c>
      <c r="BM76" s="154">
        <v>-118416.43</v>
      </c>
      <c r="BN76" s="154">
        <v>54355.41</v>
      </c>
      <c r="BO76" s="154">
        <v>-96475.18</v>
      </c>
      <c r="BP76" s="154">
        <v>-97656.510000000009</v>
      </c>
      <c r="BQ76" s="154">
        <v>-79558.23</v>
      </c>
      <c r="BR76" s="154">
        <v>-41384.479999999996</v>
      </c>
      <c r="BS76" s="154">
        <v>-155670.20000000001</v>
      </c>
      <c r="BT76" s="154">
        <v>-152948.37</v>
      </c>
      <c r="BU76" s="154">
        <v>-759471.25</v>
      </c>
      <c r="BV76" s="154">
        <v>91865.47</v>
      </c>
      <c r="BW76" s="154">
        <v>58873.060000000005</v>
      </c>
      <c r="BX76" s="154">
        <v>-10331.64</v>
      </c>
      <c r="BY76" s="154">
        <v>16466.25</v>
      </c>
      <c r="BZ76" s="154">
        <v>-18205.25</v>
      </c>
      <c r="CA76" s="154">
        <v>-832182.02</v>
      </c>
      <c r="CB76" s="154">
        <v>-47509.479999999996</v>
      </c>
      <c r="CC76" s="154">
        <v>10923.550000000003</v>
      </c>
      <c r="CD76" s="154">
        <v>-103484.48</v>
      </c>
      <c r="CE76" s="154">
        <v>-58212.52</v>
      </c>
      <c r="CF76" s="154">
        <v>-259524.30000000002</v>
      </c>
      <c r="CG76" s="154">
        <v>-373112.83</v>
      </c>
      <c r="CH76" s="154">
        <v>-236828.46000000022</v>
      </c>
      <c r="CI76" s="154">
        <v>-255935.19</v>
      </c>
      <c r="CJ76" s="154">
        <v>-30874.320000000007</v>
      </c>
      <c r="CK76" s="154">
        <v>33649.19</v>
      </c>
      <c r="CL76" s="154">
        <v>-187990.28</v>
      </c>
      <c r="CM76" s="154">
        <v>169691.97</v>
      </c>
      <c r="CN76" s="154">
        <v>-175609.54000000196</v>
      </c>
      <c r="CO76" s="154">
        <v>-17132.71</v>
      </c>
      <c r="CP76" s="154">
        <v>-115348.43</v>
      </c>
      <c r="CQ76" s="154">
        <v>-77624.95</v>
      </c>
      <c r="CR76" s="154">
        <v>-11298.419999999998</v>
      </c>
      <c r="CS76" s="154">
        <v>-354067.21</v>
      </c>
      <c r="CT76" s="154">
        <v>40937.960000000094</v>
      </c>
      <c r="CU76" s="154">
        <v>-138768.26000000015</v>
      </c>
      <c r="CV76" s="154">
        <v>-68240.899999999761</v>
      </c>
      <c r="CW76" s="154">
        <v>-39349.860000000255</v>
      </c>
      <c r="CX76" s="154">
        <v>49891.469999999827</v>
      </c>
      <c r="CY76" s="154">
        <v>287691.75999999995</v>
      </c>
      <c r="CZ76" s="154">
        <v>145732.44000000079</v>
      </c>
      <c r="DA76" s="154">
        <v>-20869.739999999998</v>
      </c>
      <c r="DB76" s="154">
        <v>-31980.070000000123</v>
      </c>
      <c r="DC76" s="154">
        <v>-10172.260000000006</v>
      </c>
      <c r="DD76" s="154">
        <v>-5905.7899999999972</v>
      </c>
      <c r="DE76" s="154">
        <v>-89004.07</v>
      </c>
      <c r="DF76" s="154">
        <v>-15592.240000000034</v>
      </c>
      <c r="DG76" s="154">
        <v>-166272.35999999999</v>
      </c>
      <c r="DH76" s="154">
        <v>-258087.21000000002</v>
      </c>
      <c r="DI76" s="154">
        <v>-223628.23</v>
      </c>
      <c r="DJ76" s="154">
        <v>57791.190000001145</v>
      </c>
      <c r="DK76" s="154">
        <v>4206.4499999999825</v>
      </c>
      <c r="DL76" s="154">
        <v>-251273.58</v>
      </c>
      <c r="DM76" s="154">
        <v>-124769.94999999998</v>
      </c>
      <c r="DN76" s="154">
        <v>-65626.98000000001</v>
      </c>
      <c r="DO76" s="154">
        <v>-119748.60999999999</v>
      </c>
      <c r="DP76" s="154">
        <v>-126215.27999999997</v>
      </c>
      <c r="DQ76" s="154">
        <v>-154429.27000000002</v>
      </c>
      <c r="DR76" s="154">
        <v>-156684.54</v>
      </c>
      <c r="DS76" s="154">
        <v>-177422.52999999991</v>
      </c>
      <c r="DT76" s="154">
        <v>84005.789999999848</v>
      </c>
      <c r="DU76" s="154">
        <v>123268.61999999991</v>
      </c>
      <c r="DV76" s="154">
        <v>-97077.740000000049</v>
      </c>
      <c r="DW76" s="154">
        <v>-56662.420000000006</v>
      </c>
      <c r="DX76" s="154">
        <v>-46151.710000000006</v>
      </c>
      <c r="DY76" s="154">
        <v>-101184.07999999999</v>
      </c>
      <c r="DZ76" s="154">
        <v>-57548.4</v>
      </c>
      <c r="EA76" s="154">
        <v>-146834.01999999999</v>
      </c>
      <c r="EB76" s="154">
        <v>-111400.4</v>
      </c>
      <c r="EC76" s="154">
        <v>-45615.359999999986</v>
      </c>
      <c r="ED76" s="154">
        <v>-68979.990000000005</v>
      </c>
      <c r="EE76" s="154">
        <v>-87853.74</v>
      </c>
      <c r="EF76" s="154">
        <v>-61892.149999999994</v>
      </c>
      <c r="EG76" s="154">
        <v>-87563.41</v>
      </c>
      <c r="EH76" s="154">
        <v>-24603.030000000006</v>
      </c>
      <c r="EI76" s="154">
        <v>-314251.19000000006</v>
      </c>
      <c r="EJ76" s="154">
        <v>-837305.50999999989</v>
      </c>
      <c r="EK76" s="154">
        <v>-38385.249999999985</v>
      </c>
      <c r="EL76" s="154">
        <v>-78911.06</v>
      </c>
      <c r="EM76" s="154">
        <v>-129597.90000000002</v>
      </c>
      <c r="EN76" s="154">
        <v>-126825.19999999998</v>
      </c>
      <c r="EO76" s="154">
        <v>-150575.04000000001</v>
      </c>
      <c r="EP76" s="154">
        <v>-233345.38999999998</v>
      </c>
      <c r="EQ76" s="153"/>
      <c r="ER76" s="154">
        <f t="shared" si="585"/>
        <v>-1594945.3499999996</v>
      </c>
      <c r="ES76" s="154"/>
      <c r="ET76" s="154">
        <f t="shared" ca="1" si="586"/>
        <v>-577713.96</v>
      </c>
      <c r="EU76" s="154"/>
      <c r="EY76" s="154">
        <f t="shared" si="587"/>
        <v>92882.630000000674</v>
      </c>
      <c r="EZ76" s="154">
        <f t="shared" si="587"/>
        <v>-105082.12000000001</v>
      </c>
      <c r="FA76" s="154">
        <f t="shared" si="587"/>
        <v>-439951.81000000006</v>
      </c>
      <c r="FB76" s="154">
        <f t="shared" si="587"/>
        <v>-161630.58999999889</v>
      </c>
      <c r="FC76" s="154">
        <f t="shared" si="587"/>
        <v>-441670.51</v>
      </c>
      <c r="FD76" s="154">
        <f t="shared" si="587"/>
        <v>-400393.16</v>
      </c>
      <c r="FE76" s="154">
        <f t="shared" si="587"/>
        <v>-250101.28000000009</v>
      </c>
      <c r="FF76" s="154">
        <f t="shared" si="587"/>
        <v>-30471.540000000146</v>
      </c>
      <c r="FG76" s="154">
        <f t="shared" si="587"/>
        <v>-204884.18999999997</v>
      </c>
      <c r="FH76" s="154">
        <f t="shared" si="587"/>
        <v>-303849.77999999997</v>
      </c>
      <c r="FI76" s="154">
        <f t="shared" si="587"/>
        <v>-218725.88</v>
      </c>
      <c r="FJ76" s="154">
        <f t="shared" si="587"/>
        <v>-426417.63000000006</v>
      </c>
      <c r="FK76" s="154">
        <f t="shared" si="587"/>
        <v>-954601.81999999983</v>
      </c>
      <c r="FL76" s="154">
        <f t="shared" si="587"/>
        <v>-406998.14</v>
      </c>
      <c r="FN76" s="154">
        <f t="shared" si="588"/>
        <v>-1168353.78</v>
      </c>
      <c r="FO76" s="154">
        <f t="shared" si="588"/>
        <v>-1980203.17</v>
      </c>
      <c r="FP76" s="154">
        <f t="shared" si="588"/>
        <v>-1339207.1500000004</v>
      </c>
      <c r="FQ76" s="154">
        <f t="shared" si="588"/>
        <v>-618919.09000000218</v>
      </c>
      <c r="FR76" s="154">
        <f t="shared" si="588"/>
        <v>-613781.88999999827</v>
      </c>
      <c r="FS76" s="154">
        <f t="shared" si="588"/>
        <v>-1122636.49</v>
      </c>
      <c r="FT76" s="154">
        <f t="shared" si="588"/>
        <v>-1153877.48</v>
      </c>
      <c r="FU76" s="154">
        <f t="shared" si="588"/>
        <v>-1594945.3499999996</v>
      </c>
    </row>
    <row r="77" spans="2:177" s="159" customFormat="1" ht="17.45" customHeight="1">
      <c r="B77" s="151" t="s">
        <v>95</v>
      </c>
      <c r="C77" s="152"/>
      <c r="D77" s="152"/>
      <c r="E77" s="152"/>
      <c r="F77" s="153"/>
      <c r="G77" s="153"/>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v>-911938.45</v>
      </c>
      <c r="AS77" s="154">
        <v>-788476.85999999987</v>
      </c>
      <c r="AT77" s="154">
        <v>-707239.16</v>
      </c>
      <c r="AU77" s="154">
        <v>-687168.09</v>
      </c>
      <c r="AV77" s="154">
        <v>-839584.86</v>
      </c>
      <c r="AW77" s="154">
        <v>-496684.40999999992</v>
      </c>
      <c r="AX77" s="154">
        <v>-507523.12999999989</v>
      </c>
      <c r="AY77" s="154">
        <v>-539018.43999999994</v>
      </c>
      <c r="AZ77" s="154">
        <v>-544146.9</v>
      </c>
      <c r="BA77" s="154">
        <v>-646798.29</v>
      </c>
      <c r="BB77" s="154">
        <v>-766612.83000000007</v>
      </c>
      <c r="BC77" s="154">
        <v>-1011055.1799999999</v>
      </c>
      <c r="BD77" s="154">
        <v>-774502.78999999992</v>
      </c>
      <c r="BE77" s="154">
        <v>-576757.31999999995</v>
      </c>
      <c r="BF77" s="154">
        <v>-462914.8299999999</v>
      </c>
      <c r="BG77" s="154">
        <v>-561369.37</v>
      </c>
      <c r="BH77" s="154">
        <v>-633190.98</v>
      </c>
      <c r="BI77" s="154">
        <v>-611762.19999999995</v>
      </c>
      <c r="BJ77" s="154">
        <v>-668842.53</v>
      </c>
      <c r="BK77" s="154">
        <v>-840787.07</v>
      </c>
      <c r="BL77" s="154">
        <v>-866287.64</v>
      </c>
      <c r="BM77" s="154">
        <v>-876965.89999999991</v>
      </c>
      <c r="BN77" s="154">
        <v>-1047509.8</v>
      </c>
      <c r="BO77" s="154">
        <v>-1039316.5800000001</v>
      </c>
      <c r="BP77" s="154">
        <v>-1284352.9899999998</v>
      </c>
      <c r="BQ77" s="154">
        <v>-959812.95</v>
      </c>
      <c r="BR77" s="154">
        <v>-926464.25</v>
      </c>
      <c r="BS77" s="154">
        <v>-240852.16999999998</v>
      </c>
      <c r="BT77" s="154">
        <v>-136245.78999999998</v>
      </c>
      <c r="BU77" s="154">
        <v>-125886.59000000003</v>
      </c>
      <c r="BV77" s="154">
        <v>-184497.57999999996</v>
      </c>
      <c r="BW77" s="154">
        <v>-305096.42</v>
      </c>
      <c r="BX77" s="154">
        <v>-393869.61</v>
      </c>
      <c r="BY77" s="154">
        <v>-541553.89999999991</v>
      </c>
      <c r="BZ77" s="154">
        <v>-494378.61999999994</v>
      </c>
      <c r="CA77" s="154">
        <v>-862350.0299999998</v>
      </c>
      <c r="CB77" s="154">
        <v>-1250689.7599999998</v>
      </c>
      <c r="CC77" s="154">
        <v>-1374218.73</v>
      </c>
      <c r="CD77" s="154">
        <v>-1363779.04</v>
      </c>
      <c r="CE77" s="154">
        <v>-914111.82999999984</v>
      </c>
      <c r="CF77" s="154">
        <v>-766311.46999999974</v>
      </c>
      <c r="CG77" s="154">
        <v>-1176122.9474999998</v>
      </c>
      <c r="CH77" s="154">
        <v>-1034707.2200000002</v>
      </c>
      <c r="CI77" s="154">
        <v>-1645444.1099999999</v>
      </c>
      <c r="CJ77" s="154">
        <v>-670920.77</v>
      </c>
      <c r="CK77" s="154">
        <v>-1281680.5900000001</v>
      </c>
      <c r="CL77" s="154">
        <v>-1264210.5</v>
      </c>
      <c r="CM77" s="154">
        <v>-1464526.33</v>
      </c>
      <c r="CN77" s="154">
        <v>-1681487.1099999999</v>
      </c>
      <c r="CO77" s="154">
        <v>-1155601.8600000001</v>
      </c>
      <c r="CP77" s="154">
        <v>-1146656.02</v>
      </c>
      <c r="CQ77" s="154">
        <v>-1173635.69</v>
      </c>
      <c r="CR77" s="154">
        <v>-1201765.7999999998</v>
      </c>
      <c r="CS77" s="154">
        <v>-1194122.8799999999</v>
      </c>
      <c r="CT77" s="154">
        <v>-1724289.1500000001</v>
      </c>
      <c r="CU77" s="154">
        <v>-1364963.9799999997</v>
      </c>
      <c r="CV77" s="154">
        <v>-1348370.0899999999</v>
      </c>
      <c r="CW77" s="154">
        <v>-1655750.4950999999</v>
      </c>
      <c r="CX77" s="154">
        <v>-1405478.1199999999</v>
      </c>
      <c r="CY77" s="154">
        <v>-1408748.31</v>
      </c>
      <c r="CZ77" s="154">
        <v>-1706937.4500000002</v>
      </c>
      <c r="DA77" s="154">
        <v>-1202091.3500000001</v>
      </c>
      <c r="DB77" s="154">
        <v>-1268489.8400000001</v>
      </c>
      <c r="DC77" s="154">
        <v>-1345926.8399999999</v>
      </c>
      <c r="DD77" s="154">
        <v>-1442221.0899999999</v>
      </c>
      <c r="DE77" s="154">
        <v>-1462681.01</v>
      </c>
      <c r="DF77" s="154">
        <v>-1390541.6931</v>
      </c>
      <c r="DG77" s="154">
        <v>-1401944.81</v>
      </c>
      <c r="DH77" s="154">
        <v>-1492585.83</v>
      </c>
      <c r="DI77" s="154">
        <v>-1290840.8400000001</v>
      </c>
      <c r="DJ77" s="154">
        <v>-1376216.7957000001</v>
      </c>
      <c r="DK77" s="154">
        <v>-1492112.6666000001</v>
      </c>
      <c r="DL77" s="154">
        <v>-2038792.1799999997</v>
      </c>
      <c r="DM77" s="154">
        <v>-1300426.3999999997</v>
      </c>
      <c r="DN77" s="154">
        <v>-1321895.79</v>
      </c>
      <c r="DO77" s="154">
        <v>-1343466.17</v>
      </c>
      <c r="DP77" s="154">
        <v>-1526043.0299999996</v>
      </c>
      <c r="DQ77" s="154">
        <v>-1391739.7299999995</v>
      </c>
      <c r="DR77" s="154">
        <v>-1421233.11</v>
      </c>
      <c r="DS77" s="154">
        <v>-1433957.65</v>
      </c>
      <c r="DT77" s="154">
        <v>-1490988.8099999998</v>
      </c>
      <c r="DU77" s="154">
        <v>-1342413.5499999998</v>
      </c>
      <c r="DV77" s="154">
        <v>-1516388.26</v>
      </c>
      <c r="DW77" s="154">
        <v>-1508846.52</v>
      </c>
      <c r="DX77" s="154">
        <v>-1831354.0699999998</v>
      </c>
      <c r="DY77" s="154">
        <v>-1491957.64</v>
      </c>
      <c r="DZ77" s="154">
        <v>-1324911.2400000002</v>
      </c>
      <c r="EA77" s="154">
        <v>-1817484.4</v>
      </c>
      <c r="EB77" s="154">
        <v>-1313296.1600000001</v>
      </c>
      <c r="EC77" s="154">
        <v>-1570534.9300000002</v>
      </c>
      <c r="ED77" s="154">
        <v>-1476826.55</v>
      </c>
      <c r="EE77" s="154">
        <v>-1532124.92</v>
      </c>
      <c r="EF77" s="154">
        <v>-1553765.4300000002</v>
      </c>
      <c r="EG77" s="154">
        <v>-1656732.32</v>
      </c>
      <c r="EH77" s="154">
        <v>-1929058.58</v>
      </c>
      <c r="EI77" s="154">
        <v>-1777150.7799999998</v>
      </c>
      <c r="EJ77" s="154">
        <v>-2049374.62</v>
      </c>
      <c r="EK77" s="154">
        <v>-1530348.3599999999</v>
      </c>
      <c r="EL77" s="154">
        <v>-1538472.6399999997</v>
      </c>
      <c r="EM77" s="154">
        <v>-1564090.7599999998</v>
      </c>
      <c r="EN77" s="154">
        <v>-1539372.3199999998</v>
      </c>
      <c r="EO77" s="154">
        <v>-1665895.2999999998</v>
      </c>
      <c r="EP77" s="154">
        <v>-1423068.44</v>
      </c>
      <c r="EQ77" s="153"/>
      <c r="ER77" s="154">
        <f t="shared" si="585"/>
        <v>-11310622.439999999</v>
      </c>
      <c r="ES77" s="154"/>
      <c r="ET77" s="154">
        <f t="shared" ca="1" si="586"/>
        <v>-10826364.99</v>
      </c>
      <c r="EU77" s="154"/>
      <c r="EY77" s="154">
        <f t="shared" si="587"/>
        <v>-4177518.6400000006</v>
      </c>
      <c r="EZ77" s="154">
        <f t="shared" si="587"/>
        <v>-4250828.9399999995</v>
      </c>
      <c r="FA77" s="154">
        <f t="shared" si="587"/>
        <v>-4285072.3331000004</v>
      </c>
      <c r="FB77" s="154">
        <f t="shared" si="587"/>
        <v>-4159170.3023000006</v>
      </c>
      <c r="FC77" s="154">
        <f t="shared" si="587"/>
        <v>-4661114.3699999992</v>
      </c>
      <c r="FD77" s="154">
        <f t="shared" si="587"/>
        <v>-4261248.9299999988</v>
      </c>
      <c r="FE77" s="154">
        <f t="shared" si="587"/>
        <v>-4346179.5699999994</v>
      </c>
      <c r="FF77" s="154">
        <f t="shared" si="587"/>
        <v>-4367648.33</v>
      </c>
      <c r="FG77" s="154">
        <f t="shared" si="587"/>
        <v>-4648222.95</v>
      </c>
      <c r="FH77" s="154">
        <f t="shared" si="587"/>
        <v>-4701315.49</v>
      </c>
      <c r="FI77" s="154">
        <f t="shared" si="587"/>
        <v>-4562716.9000000004</v>
      </c>
      <c r="FJ77" s="154">
        <f t="shared" si="587"/>
        <v>-5362941.68</v>
      </c>
      <c r="FK77" s="154">
        <f t="shared" si="587"/>
        <v>-5118195.6199999992</v>
      </c>
      <c r="FL77" s="154">
        <f t="shared" si="587"/>
        <v>-4769358.379999999</v>
      </c>
      <c r="FN77" s="154">
        <f t="shared" si="588"/>
        <v>-8960207.0099999979</v>
      </c>
      <c r="FO77" s="154">
        <f t="shared" si="588"/>
        <v>-6455360.9000000004</v>
      </c>
      <c r="FP77" s="154">
        <f t="shared" si="588"/>
        <v>-14206723.297499998</v>
      </c>
      <c r="FQ77" s="154">
        <f t="shared" si="588"/>
        <v>-16460869.505100001</v>
      </c>
      <c r="FR77" s="154">
        <f t="shared" si="588"/>
        <v>-16872590.215400003</v>
      </c>
      <c r="FS77" s="154">
        <f t="shared" si="588"/>
        <v>-17636191.199999999</v>
      </c>
      <c r="FT77" s="154">
        <f t="shared" si="588"/>
        <v>-19275197.020000003</v>
      </c>
      <c r="FU77" s="154">
        <f t="shared" si="588"/>
        <v>-11310622.439999999</v>
      </c>
    </row>
    <row r="78" spans="2:177" ht="17.45" customHeight="1">
      <c r="B78" s="156" t="s">
        <v>21</v>
      </c>
      <c r="C78" s="157"/>
      <c r="D78" s="157"/>
      <c r="E78" s="157"/>
      <c r="H78" s="158">
        <f>H79-H75</f>
        <v>-75412.043333330192</v>
      </c>
      <c r="I78" s="158">
        <f t="shared" ref="I78:AQ78" si="609">I79-I75</f>
        <v>-143498.94450000022</v>
      </c>
      <c r="J78" s="158">
        <f t="shared" si="609"/>
        <v>-222123.63600000087</v>
      </c>
      <c r="K78" s="158">
        <f t="shared" si="609"/>
        <v>-208912.98000000045</v>
      </c>
      <c r="L78" s="158">
        <f t="shared" si="609"/>
        <v>-157680.58650000021</v>
      </c>
      <c r="M78" s="158">
        <f t="shared" si="609"/>
        <v>-121912.27550000045</v>
      </c>
      <c r="N78" s="158">
        <f t="shared" si="609"/>
        <v>-124150.97250000015</v>
      </c>
      <c r="O78" s="158">
        <f t="shared" si="609"/>
        <v>-135571.33333333395</v>
      </c>
      <c r="P78" s="158">
        <f t="shared" si="609"/>
        <v>-173784.62333333399</v>
      </c>
      <c r="Q78" s="158">
        <f t="shared" si="609"/>
        <v>-239121.23999999976</v>
      </c>
      <c r="R78" s="158">
        <f t="shared" si="609"/>
        <v>-389868.06016666628</v>
      </c>
      <c r="S78" s="158">
        <f t="shared" si="609"/>
        <v>-652149.35983333457</v>
      </c>
      <c r="T78" s="158">
        <f t="shared" si="609"/>
        <v>-460662.23400000017</v>
      </c>
      <c r="U78" s="158">
        <f t="shared" si="609"/>
        <v>-458701.51183333155</v>
      </c>
      <c r="V78" s="158">
        <f t="shared" si="609"/>
        <v>-489134.472000001</v>
      </c>
      <c r="W78" s="158">
        <f t="shared" si="609"/>
        <v>-523961.18416666705</v>
      </c>
      <c r="X78" s="158">
        <f t="shared" si="609"/>
        <v>-517048.40216667019</v>
      </c>
      <c r="Y78" s="158">
        <f t="shared" si="609"/>
        <v>-640462.26049999986</v>
      </c>
      <c r="Z78" s="158">
        <f t="shared" si="609"/>
        <v>-415960.03400000092</v>
      </c>
      <c r="AA78" s="158">
        <f t="shared" si="609"/>
        <v>-542693.67849999992</v>
      </c>
      <c r="AB78" s="158">
        <f t="shared" si="609"/>
        <v>-459898.75249999948</v>
      </c>
      <c r="AC78" s="158">
        <f t="shared" si="609"/>
        <v>-491684.61699999962</v>
      </c>
      <c r="AD78" s="158">
        <f t="shared" si="609"/>
        <v>-517028.26650000038</v>
      </c>
      <c r="AE78" s="158">
        <f t="shared" si="609"/>
        <v>-765157.76000000071</v>
      </c>
      <c r="AF78" s="158">
        <f t="shared" si="609"/>
        <v>-689304.61249999981</v>
      </c>
      <c r="AG78" s="158">
        <f t="shared" si="609"/>
        <v>-332534.29999999981</v>
      </c>
      <c r="AH78" s="158">
        <f t="shared" si="609"/>
        <v>-209171</v>
      </c>
      <c r="AI78" s="158">
        <f t="shared" si="609"/>
        <v>-135740.12000000011</v>
      </c>
      <c r="AJ78" s="158">
        <f t="shared" si="609"/>
        <v>-463204.29000000004</v>
      </c>
      <c r="AK78" s="158">
        <f t="shared" si="609"/>
        <v>-108715.61000000034</v>
      </c>
      <c r="AL78" s="158">
        <f t="shared" si="609"/>
        <v>-229535.45999999996</v>
      </c>
      <c r="AM78" s="158">
        <f t="shared" si="609"/>
        <v>-259776.69000000041</v>
      </c>
      <c r="AN78" s="158">
        <f t="shared" si="609"/>
        <v>-389340.12999999989</v>
      </c>
      <c r="AO78" s="158">
        <f t="shared" si="609"/>
        <v>-43482.390000000596</v>
      </c>
      <c r="AP78" s="158">
        <f t="shared" si="609"/>
        <v>-225082.34999999963</v>
      </c>
      <c r="AQ78" s="158">
        <f t="shared" si="609"/>
        <v>-398403.63999999966</v>
      </c>
      <c r="AR78" s="158">
        <f t="shared" ref="AR78:BW78" si="610">SUM(AR76:AR77)</f>
        <v>-1070453.3199999998</v>
      </c>
      <c r="AS78" s="158">
        <f t="shared" si="610"/>
        <v>-863317.41999999993</v>
      </c>
      <c r="AT78" s="158">
        <f t="shared" si="610"/>
        <v>-837142.44000000006</v>
      </c>
      <c r="AU78" s="158">
        <f t="shared" si="610"/>
        <v>-660729.52</v>
      </c>
      <c r="AV78" s="158">
        <f t="shared" si="610"/>
        <v>-1025623.21</v>
      </c>
      <c r="AW78" s="158">
        <f t="shared" si="610"/>
        <v>-534058.75999999989</v>
      </c>
      <c r="AX78" s="158">
        <f t="shared" si="610"/>
        <v>-664563.02999999991</v>
      </c>
      <c r="AY78" s="158">
        <f t="shared" si="610"/>
        <v>-783649.22</v>
      </c>
      <c r="AZ78" s="158">
        <f t="shared" si="610"/>
        <v>-761704.14</v>
      </c>
      <c r="BA78" s="158">
        <f t="shared" si="610"/>
        <v>-877860.84000000008</v>
      </c>
      <c r="BB78" s="158">
        <f t="shared" si="610"/>
        <v>-962608.3600000001</v>
      </c>
      <c r="BC78" s="158">
        <f t="shared" si="610"/>
        <v>-1063505.8799999999</v>
      </c>
      <c r="BD78" s="158">
        <f t="shared" si="610"/>
        <v>-839765.2699999999</v>
      </c>
      <c r="BE78" s="158">
        <f t="shared" si="610"/>
        <v>-802742.27</v>
      </c>
      <c r="BF78" s="158">
        <f t="shared" si="610"/>
        <v>-599511.47999999986</v>
      </c>
      <c r="BG78" s="158">
        <f t="shared" si="610"/>
        <v>-545875.46</v>
      </c>
      <c r="BH78" s="158">
        <f t="shared" si="610"/>
        <v>-753072.15</v>
      </c>
      <c r="BI78" s="160">
        <f t="shared" si="610"/>
        <v>-759779.37</v>
      </c>
      <c r="BJ78" s="160">
        <f t="shared" si="610"/>
        <v>-798708.82000000007</v>
      </c>
      <c r="BK78" s="160">
        <f t="shared" si="610"/>
        <v>-951425.11</v>
      </c>
      <c r="BL78" s="160">
        <f t="shared" si="610"/>
        <v>-953352.38</v>
      </c>
      <c r="BM78" s="160">
        <f t="shared" si="610"/>
        <v>-995382.32999999984</v>
      </c>
      <c r="BN78" s="160">
        <f t="shared" si="610"/>
        <v>-993154.39</v>
      </c>
      <c r="BO78" s="160">
        <f t="shared" si="610"/>
        <v>-1135791.76</v>
      </c>
      <c r="BP78" s="160">
        <f t="shared" si="610"/>
        <v>-1382009.4999999998</v>
      </c>
      <c r="BQ78" s="160">
        <f t="shared" si="610"/>
        <v>-1039371.1799999999</v>
      </c>
      <c r="BR78" s="160">
        <f t="shared" si="610"/>
        <v>-967848.73</v>
      </c>
      <c r="BS78" s="160">
        <f t="shared" si="610"/>
        <v>-396522.37</v>
      </c>
      <c r="BT78" s="160">
        <f t="shared" si="610"/>
        <v>-289194.15999999997</v>
      </c>
      <c r="BU78" s="160">
        <f t="shared" si="610"/>
        <v>-885357.84000000008</v>
      </c>
      <c r="BV78" s="160">
        <f t="shared" si="610"/>
        <v>-92632.109999999957</v>
      </c>
      <c r="BW78" s="160">
        <f t="shared" si="610"/>
        <v>-246223.35999999999</v>
      </c>
      <c r="BX78" s="160">
        <f>SUM(BX76:BX77)</f>
        <v>-404201.25</v>
      </c>
      <c r="BY78" s="160">
        <f>SUM(BY76:BY77)</f>
        <v>-525087.64999999991</v>
      </c>
      <c r="BZ78" s="160">
        <f t="shared" ref="BZ78:DK78" si="611">SUM(BZ76:BZ77)</f>
        <v>-512583.86999999994</v>
      </c>
      <c r="CA78" s="160">
        <f t="shared" si="611"/>
        <v>-1694532.0499999998</v>
      </c>
      <c r="CB78" s="160">
        <f t="shared" si="611"/>
        <v>-1298199.2399999998</v>
      </c>
      <c r="CC78" s="160">
        <f t="shared" si="611"/>
        <v>-1363295.18</v>
      </c>
      <c r="CD78" s="160">
        <f t="shared" si="611"/>
        <v>-1467263.52</v>
      </c>
      <c r="CE78" s="160">
        <f t="shared" si="611"/>
        <v>-972324.34999999986</v>
      </c>
      <c r="CF78" s="160">
        <f t="shared" si="611"/>
        <v>-1025835.7699999998</v>
      </c>
      <c r="CG78" s="160">
        <f t="shared" si="611"/>
        <v>-1549235.7774999999</v>
      </c>
      <c r="CH78" s="160">
        <f t="shared" si="611"/>
        <v>-1271535.6800000004</v>
      </c>
      <c r="CI78" s="160">
        <f t="shared" si="611"/>
        <v>-1901379.2999999998</v>
      </c>
      <c r="CJ78" s="160">
        <f t="shared" si="611"/>
        <v>-701795.09000000008</v>
      </c>
      <c r="CK78" s="160">
        <f t="shared" si="611"/>
        <v>-1248031.4000000001</v>
      </c>
      <c r="CL78" s="160">
        <f t="shared" si="611"/>
        <v>-1452200.78</v>
      </c>
      <c r="CM78" s="160">
        <f t="shared" si="611"/>
        <v>-1294834.3600000001</v>
      </c>
      <c r="CN78" s="160">
        <f t="shared" si="611"/>
        <v>-1857096.6500000018</v>
      </c>
      <c r="CO78" s="160">
        <f t="shared" si="611"/>
        <v>-1172734.57</v>
      </c>
      <c r="CP78" s="160">
        <f t="shared" si="611"/>
        <v>-1262004.45</v>
      </c>
      <c r="CQ78" s="160">
        <f t="shared" si="611"/>
        <v>-1251260.6399999999</v>
      </c>
      <c r="CR78" s="160">
        <f t="shared" si="611"/>
        <v>-1213064.2199999997</v>
      </c>
      <c r="CS78" s="160">
        <f t="shared" si="611"/>
        <v>-1548190.0899999999</v>
      </c>
      <c r="CT78" s="160">
        <f t="shared" si="611"/>
        <v>-1683351.19</v>
      </c>
      <c r="CU78" s="160">
        <f t="shared" si="611"/>
        <v>-1503732.24</v>
      </c>
      <c r="CV78" s="160">
        <f t="shared" si="611"/>
        <v>-1416610.9899999995</v>
      </c>
      <c r="CW78" s="160">
        <f t="shared" si="611"/>
        <v>-1695100.3551000003</v>
      </c>
      <c r="CX78" s="160">
        <f t="shared" si="611"/>
        <v>-1355586.6500000001</v>
      </c>
      <c r="CY78" s="160">
        <f t="shared" si="611"/>
        <v>-1121056.55</v>
      </c>
      <c r="CZ78" s="160">
        <f t="shared" si="611"/>
        <v>-1561205.0099999993</v>
      </c>
      <c r="DA78" s="160">
        <f t="shared" si="611"/>
        <v>-1222961.0900000001</v>
      </c>
      <c r="DB78" s="160">
        <f t="shared" si="611"/>
        <v>-1300469.9100000001</v>
      </c>
      <c r="DC78" s="160">
        <f t="shared" si="611"/>
        <v>-1356099.0999999999</v>
      </c>
      <c r="DD78" s="160">
        <f t="shared" si="611"/>
        <v>-1448126.88</v>
      </c>
      <c r="DE78" s="160">
        <f t="shared" si="611"/>
        <v>-1551685.08</v>
      </c>
      <c r="DF78" s="160">
        <f t="shared" si="611"/>
        <v>-1406133.9331</v>
      </c>
      <c r="DG78" s="160">
        <f t="shared" si="611"/>
        <v>-1568217.17</v>
      </c>
      <c r="DH78" s="160">
        <f t="shared" si="611"/>
        <v>-1750673.04</v>
      </c>
      <c r="DI78" s="160">
        <f t="shared" si="611"/>
        <v>-1514469.07</v>
      </c>
      <c r="DJ78" s="160">
        <f t="shared" si="611"/>
        <v>-1318425.605699999</v>
      </c>
      <c r="DK78" s="160">
        <f t="shared" si="611"/>
        <v>-1487906.2166000002</v>
      </c>
      <c r="DL78" s="160">
        <f t="shared" ref="DL78" si="612">SUM(DL76:DL77)</f>
        <v>-2290065.7599999998</v>
      </c>
      <c r="DM78" s="160">
        <f t="shared" ref="DM78:DN78" si="613">SUM(DM76:DM77)</f>
        <v>-1425196.3499999996</v>
      </c>
      <c r="DN78" s="160">
        <f t="shared" si="613"/>
        <v>-1387522.77</v>
      </c>
      <c r="DO78" s="160">
        <f t="shared" ref="DO78:DP78" si="614">SUM(DO76:DO77)</f>
        <v>-1463214.7799999998</v>
      </c>
      <c r="DP78" s="160">
        <f t="shared" si="614"/>
        <v>-1652258.3099999996</v>
      </c>
      <c r="DQ78" s="160">
        <f t="shared" ref="DQ78:DR78" si="615">SUM(DQ76:DQ77)</f>
        <v>-1546168.9999999995</v>
      </c>
      <c r="DR78" s="160">
        <f t="shared" si="615"/>
        <v>-1577917.6500000001</v>
      </c>
      <c r="DS78" s="160">
        <f t="shared" ref="DS78:DT78" si="616">SUM(DS76:DS77)</f>
        <v>-1611380.1799999997</v>
      </c>
      <c r="DT78" s="160">
        <f t="shared" si="616"/>
        <v>-1406983.02</v>
      </c>
      <c r="DU78" s="160">
        <f t="shared" ref="DU78:DV78" si="617">SUM(DU76:DU77)</f>
        <v>-1219144.93</v>
      </c>
      <c r="DV78" s="160">
        <f t="shared" si="617"/>
        <v>-1613466</v>
      </c>
      <c r="DW78" s="160">
        <f t="shared" ref="DW78:DX78" si="618">SUM(DW76:DW77)</f>
        <v>-1565508.94</v>
      </c>
      <c r="DX78" s="160">
        <f t="shared" si="618"/>
        <v>-1877505.7799999998</v>
      </c>
      <c r="DY78" s="160">
        <f t="shared" ref="DY78:DZ78" si="619">SUM(DY76:DY77)</f>
        <v>-1593141.72</v>
      </c>
      <c r="DZ78" s="160">
        <f t="shared" si="619"/>
        <v>-1382459.6400000001</v>
      </c>
      <c r="EA78" s="160">
        <f t="shared" ref="EA78:EB78" si="620">SUM(EA76:EA77)</f>
        <v>-1964318.42</v>
      </c>
      <c r="EB78" s="160">
        <f t="shared" si="620"/>
        <v>-1424696.56</v>
      </c>
      <c r="EC78" s="160">
        <f t="shared" ref="EC78:ED78" si="621">SUM(EC76:EC77)</f>
        <v>-1616150.29</v>
      </c>
      <c r="ED78" s="160">
        <f t="shared" si="621"/>
        <v>-1545806.54</v>
      </c>
      <c r="EE78" s="160">
        <f t="shared" ref="EE78:EF78" si="622">SUM(EE76:EE77)</f>
        <v>-1619978.66</v>
      </c>
      <c r="EF78" s="160">
        <f t="shared" si="622"/>
        <v>-1615657.58</v>
      </c>
      <c r="EG78" s="160">
        <f t="shared" ref="EG78:EH78" si="623">SUM(EG76:EG77)</f>
        <v>-1744295.73</v>
      </c>
      <c r="EH78" s="160">
        <f t="shared" si="623"/>
        <v>-1953661.61</v>
      </c>
      <c r="EI78" s="160">
        <f t="shared" ref="EI78:EJ78" si="624">SUM(EI76:EI77)</f>
        <v>-2091401.9699999997</v>
      </c>
      <c r="EJ78" s="160">
        <f t="shared" si="624"/>
        <v>-2886680.13</v>
      </c>
      <c r="EK78" s="160">
        <f t="shared" ref="EK78:EL78" si="625">SUM(EK76:EK77)</f>
        <v>-1568733.6099999999</v>
      </c>
      <c r="EL78" s="160">
        <f t="shared" si="625"/>
        <v>-1617383.6999999997</v>
      </c>
      <c r="EM78" s="160">
        <f t="shared" ref="EM78:EN78" si="626">SUM(EM76:EM77)</f>
        <v>-1693688.6599999997</v>
      </c>
      <c r="EN78" s="160">
        <f t="shared" si="626"/>
        <v>-1666197.5199999998</v>
      </c>
      <c r="EO78" s="160">
        <f t="shared" ref="EO78:EP78" si="627">SUM(EO76:EO77)</f>
        <v>-1816470.3399999999</v>
      </c>
      <c r="EP78" s="160">
        <f t="shared" si="627"/>
        <v>-1656413.8299999998</v>
      </c>
      <c r="ER78" s="160">
        <f t="shared" si="585"/>
        <v>-12905567.789999999</v>
      </c>
      <c r="ET78" s="160">
        <f t="shared" ca="1" si="586"/>
        <v>-11404078.949999999</v>
      </c>
      <c r="EU78" s="160"/>
      <c r="EY78" s="160">
        <f t="shared" si="587"/>
        <v>-4084636.01</v>
      </c>
      <c r="EZ78" s="160">
        <f t="shared" si="587"/>
        <v>-4355911.0599999996</v>
      </c>
      <c r="FA78" s="160">
        <f t="shared" si="587"/>
        <v>-4725024.1431</v>
      </c>
      <c r="FB78" s="160">
        <f t="shared" si="587"/>
        <v>-4320800.8922999995</v>
      </c>
      <c r="FC78" s="160">
        <f t="shared" si="587"/>
        <v>-5102784.879999999</v>
      </c>
      <c r="FD78" s="160">
        <f t="shared" si="587"/>
        <v>-4661642.0899999989</v>
      </c>
      <c r="FE78" s="160">
        <f t="shared" si="587"/>
        <v>-4596280.8499999996</v>
      </c>
      <c r="FF78" s="160">
        <f t="shared" si="587"/>
        <v>-4398119.8699999992</v>
      </c>
      <c r="FG78" s="160">
        <f t="shared" si="587"/>
        <v>-4853107.1400000006</v>
      </c>
      <c r="FH78" s="160">
        <f t="shared" si="587"/>
        <v>-5005165.2699999996</v>
      </c>
      <c r="FI78" s="160">
        <f t="shared" si="587"/>
        <v>-4781442.78</v>
      </c>
      <c r="FJ78" s="160">
        <f t="shared" si="587"/>
        <v>-5789359.3099999996</v>
      </c>
      <c r="FK78" s="160">
        <f t="shared" si="587"/>
        <v>-6072797.4399999995</v>
      </c>
      <c r="FL78" s="160">
        <f t="shared" si="587"/>
        <v>-5176356.5199999996</v>
      </c>
      <c r="FN78" s="160">
        <f t="shared" si="588"/>
        <v>-10128560.790000001</v>
      </c>
      <c r="FO78" s="160">
        <f t="shared" si="588"/>
        <v>-8435564.0700000003</v>
      </c>
      <c r="FP78" s="160">
        <f t="shared" si="588"/>
        <v>-15545930.447499998</v>
      </c>
      <c r="FQ78" s="160">
        <f t="shared" si="588"/>
        <v>-17079788.595100001</v>
      </c>
      <c r="FR78" s="160">
        <f t="shared" si="588"/>
        <v>-17486372.1054</v>
      </c>
      <c r="FS78" s="160">
        <f t="shared" si="588"/>
        <v>-18758827.689999998</v>
      </c>
      <c r="FT78" s="160">
        <f t="shared" si="588"/>
        <v>-20429074.5</v>
      </c>
      <c r="FU78" s="160">
        <f t="shared" si="588"/>
        <v>-12905567.789999999</v>
      </c>
    </row>
    <row r="79" spans="2:177" ht="17.45" customHeight="1">
      <c r="B79" s="161" t="s">
        <v>191</v>
      </c>
      <c r="C79" s="162"/>
      <c r="D79" s="162"/>
      <c r="E79" s="162"/>
      <c r="H79" s="163">
        <f>H81-H80</f>
        <v>3601584.6633333368</v>
      </c>
      <c r="I79" s="163">
        <f t="shared" ref="I79:AQ79" si="628">I81-I80</f>
        <v>3333947.9654999999</v>
      </c>
      <c r="J79" s="163">
        <f t="shared" si="628"/>
        <v>3334845.3839999996</v>
      </c>
      <c r="K79" s="163">
        <f t="shared" si="628"/>
        <v>3687598.02</v>
      </c>
      <c r="L79" s="163">
        <f t="shared" si="628"/>
        <v>3801807.6635000003</v>
      </c>
      <c r="M79" s="163">
        <f t="shared" si="628"/>
        <v>3518334.2744999998</v>
      </c>
      <c r="N79" s="163">
        <f t="shared" si="628"/>
        <v>3488030.1475</v>
      </c>
      <c r="O79" s="163">
        <f t="shared" si="628"/>
        <v>3421322</v>
      </c>
      <c r="P79" s="163">
        <f t="shared" si="628"/>
        <v>3318855.8099999996</v>
      </c>
      <c r="Q79" s="163">
        <f t="shared" si="628"/>
        <v>4096388.7600000002</v>
      </c>
      <c r="R79" s="163">
        <f t="shared" si="628"/>
        <v>3782428.6064999998</v>
      </c>
      <c r="S79" s="163">
        <f t="shared" si="628"/>
        <v>6635713.9735000003</v>
      </c>
      <c r="T79" s="163">
        <f t="shared" si="628"/>
        <v>3244577.7659999998</v>
      </c>
      <c r="U79" s="163">
        <f t="shared" si="628"/>
        <v>3409404.3948333366</v>
      </c>
      <c r="V79" s="163">
        <f t="shared" si="628"/>
        <v>3501714.9979999997</v>
      </c>
      <c r="W79" s="163">
        <f t="shared" si="628"/>
        <v>3270478.3125</v>
      </c>
      <c r="X79" s="163">
        <f t="shared" si="628"/>
        <v>3035014.5978333298</v>
      </c>
      <c r="Y79" s="163">
        <f t="shared" si="628"/>
        <v>3182693.6895000003</v>
      </c>
      <c r="Z79" s="163">
        <f t="shared" si="628"/>
        <v>3132723.4859999996</v>
      </c>
      <c r="AA79" s="163">
        <f t="shared" si="628"/>
        <v>3183962.8614999992</v>
      </c>
      <c r="AB79" s="163">
        <f t="shared" si="628"/>
        <v>2329520.8174999999</v>
      </c>
      <c r="AC79" s="163">
        <f t="shared" si="628"/>
        <v>3440614.1530000009</v>
      </c>
      <c r="AD79" s="163">
        <f t="shared" si="628"/>
        <v>3918418.513499999</v>
      </c>
      <c r="AE79" s="163">
        <f t="shared" si="628"/>
        <v>6047806.9899999993</v>
      </c>
      <c r="AF79" s="163">
        <f t="shared" si="628"/>
        <v>2991135.9975000001</v>
      </c>
      <c r="AG79" s="163">
        <f t="shared" si="628"/>
        <v>2305025.349999994</v>
      </c>
      <c r="AH79" s="163">
        <f t="shared" si="628"/>
        <v>3307419</v>
      </c>
      <c r="AI79" s="163">
        <f t="shared" si="628"/>
        <v>3619723.8599999994</v>
      </c>
      <c r="AJ79" s="163">
        <f t="shared" si="628"/>
        <v>3479897.6399999997</v>
      </c>
      <c r="AK79" s="163">
        <f t="shared" si="628"/>
        <v>3351987.83</v>
      </c>
      <c r="AL79" s="163">
        <f t="shared" si="628"/>
        <v>2917944</v>
      </c>
      <c r="AM79" s="163">
        <f t="shared" si="628"/>
        <v>3448284.0999999992</v>
      </c>
      <c r="AN79" s="163">
        <f t="shared" si="628"/>
        <v>3155036.07</v>
      </c>
      <c r="AO79" s="163">
        <f t="shared" si="628"/>
        <v>3264104.9399999995</v>
      </c>
      <c r="AP79" s="163">
        <f t="shared" si="628"/>
        <v>3718225.2700000005</v>
      </c>
      <c r="AQ79" s="163">
        <f t="shared" si="628"/>
        <v>6333048.3100000005</v>
      </c>
      <c r="AR79" s="163">
        <f t="shared" ref="AR79:BW79" si="629">AR75+AR78</f>
        <v>4329763.370000001</v>
      </c>
      <c r="AS79" s="163">
        <f t="shared" si="629"/>
        <v>2922145.54</v>
      </c>
      <c r="AT79" s="163">
        <f t="shared" si="629"/>
        <v>2761556.7</v>
      </c>
      <c r="AU79" s="163">
        <f t="shared" si="629"/>
        <v>2935264.03</v>
      </c>
      <c r="AV79" s="163">
        <f t="shared" si="629"/>
        <v>2456540.3099999996</v>
      </c>
      <c r="AW79" s="163">
        <f t="shared" si="629"/>
        <v>2725419.5710305599</v>
      </c>
      <c r="AX79" s="163">
        <f t="shared" si="629"/>
        <v>3051067.2659224905</v>
      </c>
      <c r="AY79" s="163">
        <f t="shared" si="629"/>
        <v>2845203.6659224899</v>
      </c>
      <c r="AZ79" s="163">
        <f t="shared" si="629"/>
        <v>2437914.3559224899</v>
      </c>
      <c r="BA79" s="163">
        <f t="shared" si="629"/>
        <v>3140687.2359224902</v>
      </c>
      <c r="BB79" s="163">
        <f t="shared" si="629"/>
        <v>2595339.8659224901</v>
      </c>
      <c r="BC79" s="163">
        <f t="shared" si="629"/>
        <v>3424414.0359224901</v>
      </c>
      <c r="BD79" s="163">
        <f t="shared" si="629"/>
        <v>4802867.8859224906</v>
      </c>
      <c r="BE79" s="163">
        <f t="shared" si="629"/>
        <v>3175712.5159224896</v>
      </c>
      <c r="BF79" s="163">
        <f t="shared" si="629"/>
        <v>3135117.9059224897</v>
      </c>
      <c r="BG79" s="163">
        <f t="shared" si="629"/>
        <v>3468530.2559224898</v>
      </c>
      <c r="BH79" s="163">
        <f t="shared" si="629"/>
        <v>3230583.51592249</v>
      </c>
      <c r="BI79" s="163">
        <f t="shared" si="629"/>
        <v>2876281.3159224903</v>
      </c>
      <c r="BJ79" s="163">
        <f t="shared" si="629"/>
        <v>3306874.9359224904</v>
      </c>
      <c r="BK79" s="163">
        <f t="shared" si="629"/>
        <v>2975418.4659224898</v>
      </c>
      <c r="BL79" s="163">
        <f t="shared" si="629"/>
        <v>2853711.1059224908</v>
      </c>
      <c r="BM79" s="163">
        <f t="shared" si="629"/>
        <v>2708836.9259224897</v>
      </c>
      <c r="BN79" s="163">
        <f t="shared" si="629"/>
        <v>3442433.8159224899</v>
      </c>
      <c r="BO79" s="163">
        <f t="shared" si="629"/>
        <v>3618614.4759224905</v>
      </c>
      <c r="BP79" s="163">
        <f t="shared" si="629"/>
        <v>5417950.3159224903</v>
      </c>
      <c r="BQ79" s="163">
        <f t="shared" si="629"/>
        <v>3360824.9059224902</v>
      </c>
      <c r="BR79" s="163">
        <f t="shared" si="629"/>
        <v>2965406.5903269392</v>
      </c>
      <c r="BS79" s="163">
        <f t="shared" si="629"/>
        <v>161733.87215007213</v>
      </c>
      <c r="BT79" s="163">
        <f t="shared" si="629"/>
        <v>-40098.415595552942</v>
      </c>
      <c r="BU79" s="163">
        <f t="shared" si="629"/>
        <v>-437324.24559555307</v>
      </c>
      <c r="BV79" s="163">
        <f t="shared" si="629"/>
        <v>859734.40440444695</v>
      </c>
      <c r="BW79" s="164">
        <f t="shared" si="629"/>
        <v>1459027.2644044501</v>
      </c>
      <c r="BX79" s="164">
        <f>BX75+BX78</f>
        <v>2092364.3544044499</v>
      </c>
      <c r="BY79" s="164">
        <f>BY75+BY78</f>
        <v>1822227.6444044495</v>
      </c>
      <c r="BZ79" s="164">
        <f t="shared" ref="BZ79:DK79" si="630">BZ75+BZ78</f>
        <v>2643315.1344044502</v>
      </c>
      <c r="CA79" s="164">
        <f t="shared" si="630"/>
        <v>2075925.1344044507</v>
      </c>
      <c r="CB79" s="164">
        <f t="shared" si="630"/>
        <v>2546274.2044044505</v>
      </c>
      <c r="CC79" s="164">
        <f t="shared" si="630"/>
        <v>2072354.0144044503</v>
      </c>
      <c r="CD79" s="164">
        <f t="shared" si="630"/>
        <v>1569184.6544044497</v>
      </c>
      <c r="CE79" s="164">
        <f t="shared" si="630"/>
        <v>-256521.92999999993</v>
      </c>
      <c r="CF79" s="164">
        <f t="shared" si="630"/>
        <v>584975.80000000051</v>
      </c>
      <c r="CG79" s="164">
        <f t="shared" si="630"/>
        <v>2350312.9025000003</v>
      </c>
      <c r="CH79" s="164">
        <f t="shared" si="630"/>
        <v>2554296.5699999975</v>
      </c>
      <c r="CI79" s="164">
        <f t="shared" si="630"/>
        <v>2732823.9699999904</v>
      </c>
      <c r="CJ79" s="164">
        <f t="shared" si="630"/>
        <v>3707300.360000005</v>
      </c>
      <c r="CK79" s="164">
        <f t="shared" si="630"/>
        <v>3013356.5799999963</v>
      </c>
      <c r="CL79" s="164">
        <f t="shared" si="630"/>
        <v>3344088.8099999744</v>
      </c>
      <c r="CM79" s="164">
        <f t="shared" si="630"/>
        <v>4413286.5799999926</v>
      </c>
      <c r="CN79" s="164">
        <f t="shared" si="630"/>
        <v>5530604.1699999422</v>
      </c>
      <c r="CO79" s="164">
        <f t="shared" si="630"/>
        <v>3423365.7200000007</v>
      </c>
      <c r="CP79" s="164">
        <f t="shared" si="630"/>
        <v>4305776.49</v>
      </c>
      <c r="CQ79" s="164">
        <f t="shared" si="630"/>
        <v>3913940.55</v>
      </c>
      <c r="CR79" s="164">
        <f t="shared" si="630"/>
        <v>4435302.9800000004</v>
      </c>
      <c r="CS79" s="164">
        <f t="shared" si="630"/>
        <v>4130702.79</v>
      </c>
      <c r="CT79" s="164">
        <f t="shared" si="630"/>
        <v>3951757.3599999924</v>
      </c>
      <c r="CU79" s="164">
        <f t="shared" si="630"/>
        <v>4250461.869999988</v>
      </c>
      <c r="CV79" s="164">
        <f t="shared" si="630"/>
        <v>4277890.7499999944</v>
      </c>
      <c r="CW79" s="164">
        <f t="shared" si="630"/>
        <v>3679095.114899992</v>
      </c>
      <c r="CX79" s="164">
        <f t="shared" si="630"/>
        <v>4327078.1399999876</v>
      </c>
      <c r="CY79" s="164">
        <f t="shared" si="630"/>
        <v>6519548.8999999957</v>
      </c>
      <c r="CZ79" s="164">
        <f t="shared" si="630"/>
        <v>7482340.4999999888</v>
      </c>
      <c r="DA79" s="164">
        <f t="shared" si="630"/>
        <v>4279815.7799999928</v>
      </c>
      <c r="DB79" s="164">
        <f t="shared" si="630"/>
        <v>4432882.2299999939</v>
      </c>
      <c r="DC79" s="164">
        <f t="shared" si="630"/>
        <v>4284815.2400000039</v>
      </c>
      <c r="DD79" s="164">
        <f t="shared" si="630"/>
        <v>4563432.0199999884</v>
      </c>
      <c r="DE79" s="164">
        <f t="shared" si="630"/>
        <v>3986843.63</v>
      </c>
      <c r="DF79" s="164">
        <f t="shared" si="630"/>
        <v>4290502.4868999859</v>
      </c>
      <c r="DG79" s="164">
        <f t="shared" si="630"/>
        <v>4443557.4999999851</v>
      </c>
      <c r="DH79" s="164">
        <f t="shared" si="630"/>
        <v>4170306.3699999871</v>
      </c>
      <c r="DI79" s="164">
        <f t="shared" si="630"/>
        <v>4943819.4799999893</v>
      </c>
      <c r="DJ79" s="164">
        <f t="shared" si="630"/>
        <v>5078002.9542999864</v>
      </c>
      <c r="DK79" s="164">
        <f t="shared" si="630"/>
        <v>5207471.3034000034</v>
      </c>
      <c r="DL79" s="164">
        <f t="shared" ref="DL79" si="631">DL75+DL78</f>
        <v>7472824.7699999921</v>
      </c>
      <c r="DM79" s="164">
        <f t="shared" ref="DM79:DN79" si="632">DM75+DM78</f>
        <v>4559989.120000002</v>
      </c>
      <c r="DN79" s="164">
        <f t="shared" si="632"/>
        <v>4581881.5500000007</v>
      </c>
      <c r="DO79" s="164">
        <f t="shared" ref="DO79:DP79" si="633">DO75+DO78</f>
        <v>4428124.9499999993</v>
      </c>
      <c r="DP79" s="164">
        <f t="shared" si="633"/>
        <v>4296367.580000001</v>
      </c>
      <c r="DQ79" s="164">
        <f t="shared" ref="DQ79:DR79" si="634">DQ75+DQ78</f>
        <v>4234116.2100000009</v>
      </c>
      <c r="DR79" s="164">
        <f t="shared" si="634"/>
        <v>4626453.9400000004</v>
      </c>
      <c r="DS79" s="164">
        <f t="shared" ref="DS79:DT79" si="635">DS75+DS78</f>
        <v>4880445.2199999904</v>
      </c>
      <c r="DT79" s="164">
        <f t="shared" si="635"/>
        <v>4824633.76</v>
      </c>
      <c r="DU79" s="164">
        <f t="shared" ref="DU79:DV79" si="636">DU75+DU78</f>
        <v>5221603.5599999996</v>
      </c>
      <c r="DV79" s="164">
        <f t="shared" si="636"/>
        <v>4657679.8000000007</v>
      </c>
      <c r="DW79" s="164">
        <f t="shared" ref="DW79:DX79" si="637">DW75+DW78</f>
        <v>5608264.5499999989</v>
      </c>
      <c r="DX79" s="164">
        <f t="shared" si="637"/>
        <v>8414074.4199999981</v>
      </c>
      <c r="DY79" s="164">
        <f t="shared" ref="DY79:DZ79" si="638">DY75+DY78</f>
        <v>4756768.2600000035</v>
      </c>
      <c r="DZ79" s="164">
        <f t="shared" si="638"/>
        <v>4627180.8100000024</v>
      </c>
      <c r="EA79" s="164">
        <f t="shared" ref="EA79:EB79" si="639">EA75+EA78</f>
        <v>3686136.1900000013</v>
      </c>
      <c r="EB79" s="164">
        <f t="shared" si="639"/>
        <v>5045884.2199999969</v>
      </c>
      <c r="EC79" s="164">
        <f t="shared" ref="EC79:ED79" si="640">EC75+EC78</f>
        <v>5050857.0999999996</v>
      </c>
      <c r="ED79" s="164">
        <f t="shared" si="640"/>
        <v>5360896.9999999953</v>
      </c>
      <c r="EE79" s="164">
        <f t="shared" ref="EE79:EF79" si="641">EE75+EE78</f>
        <v>4973686.1999999974</v>
      </c>
      <c r="EF79" s="164">
        <f t="shared" si="641"/>
        <v>4832542.450000003</v>
      </c>
      <c r="EG79" s="164">
        <f t="shared" ref="EG79:EH79" si="642">EG75+EG78</f>
        <v>4853802.9799999967</v>
      </c>
      <c r="EH79" s="164">
        <f t="shared" si="642"/>
        <v>4891631.9899999984</v>
      </c>
      <c r="EI79" s="164">
        <f t="shared" ref="EI79:EJ79" si="643">EI75+EI78</f>
        <v>6178970.5</v>
      </c>
      <c r="EJ79" s="164">
        <f t="shared" si="643"/>
        <v>8040174.580000001</v>
      </c>
      <c r="EK79" s="164">
        <f t="shared" ref="EK79:EL79" si="644">EK75+EK78</f>
        <v>5074939.820000004</v>
      </c>
      <c r="EL79" s="164">
        <f t="shared" si="644"/>
        <v>4676044.4799999986</v>
      </c>
      <c r="EM79" s="164">
        <f t="shared" ref="EM79:EN79" si="645">EM75+EM78</f>
        <v>4625286.6900000013</v>
      </c>
      <c r="EN79" s="164">
        <f t="shared" si="645"/>
        <v>4706657.1800000016</v>
      </c>
      <c r="EO79" s="164">
        <f t="shared" ref="EO79:EP79" si="646">EO75+EO78</f>
        <v>4843425.8900000015</v>
      </c>
      <c r="EP79" s="164">
        <f t="shared" si="646"/>
        <v>4916535.379999999</v>
      </c>
      <c r="ER79" s="163">
        <f t="shared" si="585"/>
        <v>36883064.020000011</v>
      </c>
      <c r="ET79" s="163">
        <f t="shared" ca="1" si="586"/>
        <v>36941797.999999993</v>
      </c>
      <c r="EU79" s="163"/>
      <c r="EY79" s="163">
        <f t="shared" si="587"/>
        <v>16195038.509999976</v>
      </c>
      <c r="EZ79" s="163">
        <f t="shared" si="587"/>
        <v>12835090.889999993</v>
      </c>
      <c r="FA79" s="163">
        <f t="shared" si="587"/>
        <v>12904366.356899958</v>
      </c>
      <c r="FB79" s="163">
        <f t="shared" si="587"/>
        <v>15229293.737699978</v>
      </c>
      <c r="FC79" s="163">
        <f t="shared" si="587"/>
        <v>16614695.439999994</v>
      </c>
      <c r="FD79" s="163">
        <f t="shared" si="587"/>
        <v>12958608.740000002</v>
      </c>
      <c r="FE79" s="163">
        <f t="shared" si="587"/>
        <v>14331532.919999991</v>
      </c>
      <c r="FF79" s="163">
        <f t="shared" si="587"/>
        <v>15487547.909999998</v>
      </c>
      <c r="FG79" s="163">
        <f t="shared" si="587"/>
        <v>17798023.490000002</v>
      </c>
      <c r="FH79" s="163">
        <f t="shared" si="587"/>
        <v>13782877.509999998</v>
      </c>
      <c r="FI79" s="163">
        <f t="shared" si="587"/>
        <v>15167125.649999995</v>
      </c>
      <c r="FJ79" s="163">
        <f t="shared" si="587"/>
        <v>15924405.469999995</v>
      </c>
      <c r="FK79" s="163">
        <f t="shared" si="587"/>
        <v>17791158.880000003</v>
      </c>
      <c r="FL79" s="163">
        <f t="shared" si="587"/>
        <v>14175369.760000005</v>
      </c>
      <c r="FN79" s="163">
        <f t="shared" si="588"/>
        <v>39594983.121069878</v>
      </c>
      <c r="FO79" s="163">
        <f t="shared" si="588"/>
        <v>22381086.959557582</v>
      </c>
      <c r="FP79" s="163">
        <f t="shared" si="588"/>
        <v>28631732.515713304</v>
      </c>
      <c r="FQ79" s="163">
        <f t="shared" si="588"/>
        <v>52745524.834899895</v>
      </c>
      <c r="FR79" s="163">
        <f t="shared" si="588"/>
        <v>57163789.494599901</v>
      </c>
      <c r="FS79" s="163">
        <f t="shared" si="588"/>
        <v>59392385.00999999</v>
      </c>
      <c r="FT79" s="163">
        <f t="shared" si="588"/>
        <v>62672432.11999999</v>
      </c>
      <c r="FU79" s="163">
        <f t="shared" si="588"/>
        <v>36883064.020000011</v>
      </c>
    </row>
    <row r="80" spans="2:177" s="159" customFormat="1" ht="17.45" customHeight="1" thickBot="1">
      <c r="B80" s="151" t="s">
        <v>96</v>
      </c>
      <c r="C80" s="152"/>
      <c r="D80" s="152"/>
      <c r="E80" s="152"/>
      <c r="F80" s="134"/>
      <c r="G80" s="134"/>
      <c r="H80" s="154">
        <v>806537.55</v>
      </c>
      <c r="I80" s="154">
        <v>705314.09000000008</v>
      </c>
      <c r="J80" s="154">
        <v>775954.12999999989</v>
      </c>
      <c r="K80" s="154">
        <v>812877.77999999991</v>
      </c>
      <c r="L80" s="154">
        <v>854605.27</v>
      </c>
      <c r="M80" s="154">
        <v>791573.93000000017</v>
      </c>
      <c r="N80" s="154">
        <v>944834.02000000037</v>
      </c>
      <c r="O80" s="154">
        <v>809266.82999999984</v>
      </c>
      <c r="P80" s="154">
        <v>731483.82000000007</v>
      </c>
      <c r="Q80" s="154">
        <v>851819.19000000006</v>
      </c>
      <c r="R80" s="154">
        <v>876838.53</v>
      </c>
      <c r="S80" s="154">
        <v>1236824.04</v>
      </c>
      <c r="T80" s="154">
        <v>1119618</v>
      </c>
      <c r="U80" s="154">
        <v>1014381</v>
      </c>
      <c r="V80" s="154">
        <v>975640.42</v>
      </c>
      <c r="W80" s="154">
        <v>986952</v>
      </c>
      <c r="X80" s="154">
        <v>1167504.1200000001</v>
      </c>
      <c r="Y80" s="154">
        <v>1074329.7</v>
      </c>
      <c r="Z80" s="154">
        <v>1066731.04</v>
      </c>
      <c r="AA80" s="154">
        <v>964231.83</v>
      </c>
      <c r="AB80" s="154">
        <v>1126236.9099999999</v>
      </c>
      <c r="AC80" s="154">
        <v>907497.74</v>
      </c>
      <c r="AD80" s="154">
        <v>862986.64</v>
      </c>
      <c r="AE80" s="154">
        <v>1179722.99</v>
      </c>
      <c r="AF80" s="154">
        <v>1220627.3500000001</v>
      </c>
      <c r="AG80" s="154">
        <v>885989.26</v>
      </c>
      <c r="AH80" s="154">
        <v>1239444</v>
      </c>
      <c r="AI80" s="154">
        <v>1245144.5899999999</v>
      </c>
      <c r="AJ80" s="154">
        <v>1173879.57</v>
      </c>
      <c r="AK80" s="154">
        <v>1161956.7899999998</v>
      </c>
      <c r="AL80" s="154">
        <v>1171215.2</v>
      </c>
      <c r="AM80" s="154">
        <v>946589.27999999991</v>
      </c>
      <c r="AN80" s="154">
        <v>970790.05999999994</v>
      </c>
      <c r="AO80" s="154">
        <v>1142625.3700000001</v>
      </c>
      <c r="AP80" s="154">
        <v>1238684.8400000001</v>
      </c>
      <c r="AQ80" s="154">
        <v>1747693.55</v>
      </c>
      <c r="AR80" s="154">
        <v>1325807.9300000002</v>
      </c>
      <c r="AS80" s="154">
        <v>979587.85000000009</v>
      </c>
      <c r="AT80" s="154">
        <v>876922.45999999973</v>
      </c>
      <c r="AU80" s="154">
        <v>874787.90000000014</v>
      </c>
      <c r="AV80" s="154">
        <v>852859.79</v>
      </c>
      <c r="AW80" s="154">
        <v>916380.54000000027</v>
      </c>
      <c r="AX80" s="154">
        <v>920716.80999999994</v>
      </c>
      <c r="AY80" s="154">
        <v>1107057.4700000002</v>
      </c>
      <c r="AZ80" s="154">
        <v>1007822.42</v>
      </c>
      <c r="BA80" s="154">
        <v>1000949.5100000001</v>
      </c>
      <c r="BB80" s="154">
        <v>1054438.5899999999</v>
      </c>
      <c r="BC80" s="154">
        <v>1166617.8900000001</v>
      </c>
      <c r="BD80" s="154">
        <v>1519977.2099999997</v>
      </c>
      <c r="BE80" s="154">
        <v>1247602.1499999999</v>
      </c>
      <c r="BF80" s="154">
        <v>1004227.86</v>
      </c>
      <c r="BG80" s="154">
        <v>1139179.6199999999</v>
      </c>
      <c r="BH80" s="154">
        <v>1026063.8600000001</v>
      </c>
      <c r="BI80" s="154">
        <v>1278222.9900000002</v>
      </c>
      <c r="BJ80" s="154">
        <v>1226784.4600000002</v>
      </c>
      <c r="BK80" s="154">
        <v>1249339.8999999999</v>
      </c>
      <c r="BL80" s="154">
        <v>1081568.8599999999</v>
      </c>
      <c r="BM80" s="154">
        <v>1064911.3999999999</v>
      </c>
      <c r="BN80" s="154">
        <v>1168916.8399999999</v>
      </c>
      <c r="BO80" s="154">
        <v>1212394.43</v>
      </c>
      <c r="BP80" s="154">
        <v>1636422.3099999998</v>
      </c>
      <c r="BQ80" s="154">
        <v>1266557.04</v>
      </c>
      <c r="BR80" s="154">
        <v>1171232.7399999998</v>
      </c>
      <c r="BS80" s="154">
        <v>487787.63</v>
      </c>
      <c r="BT80" s="154">
        <v>-33158.479999999996</v>
      </c>
      <c r="BU80" s="154">
        <v>-25981.420000000002</v>
      </c>
      <c r="BV80" s="154">
        <v>144070.14000000001</v>
      </c>
      <c r="BW80" s="154">
        <v>430270.24</v>
      </c>
      <c r="BX80" s="154">
        <v>596623.59</v>
      </c>
      <c r="BY80" s="154">
        <v>629002.44999999995</v>
      </c>
      <c r="BZ80" s="154">
        <v>856480.52</v>
      </c>
      <c r="CA80" s="154">
        <v>942769.63837933331</v>
      </c>
      <c r="CB80" s="154">
        <v>1157904.9810869999</v>
      </c>
      <c r="CC80" s="154">
        <v>679884.83513699996</v>
      </c>
      <c r="CD80" s="154">
        <v>711555.90338200005</v>
      </c>
      <c r="CE80" s="154">
        <v>99401.276270999981</v>
      </c>
      <c r="CF80" s="154">
        <v>256536.89616899999</v>
      </c>
      <c r="CG80" s="154">
        <v>855121.791356</v>
      </c>
      <c r="CH80" s="154">
        <v>907581.16660100012</v>
      </c>
      <c r="CI80" s="154">
        <v>1084490.2881003881</v>
      </c>
      <c r="CJ80" s="154">
        <v>941464.71272813028</v>
      </c>
      <c r="CK80" s="154">
        <v>938032.85526038834</v>
      </c>
      <c r="CL80" s="154">
        <v>1221860.5006055173</v>
      </c>
      <c r="CM80" s="154">
        <v>1303571.9434363884</v>
      </c>
      <c r="CN80" s="154">
        <v>1743633.3048780335</v>
      </c>
      <c r="CO80" s="154">
        <v>1099000.8690592593</v>
      </c>
      <c r="CP80" s="154">
        <v>988199.24277345277</v>
      </c>
      <c r="CQ80" s="154">
        <v>1096207.6285383885</v>
      </c>
      <c r="CR80" s="154">
        <v>1223856.3311464293</v>
      </c>
      <c r="CS80" s="154">
        <v>1298704.0037385586</v>
      </c>
      <c r="CT80" s="154">
        <v>1199856.7788044293</v>
      </c>
      <c r="CU80" s="154">
        <v>1318561.2624223609</v>
      </c>
      <c r="CV80" s="154">
        <v>1315722.3595040101</v>
      </c>
      <c r="CW80" s="154">
        <v>1339740.3425834617</v>
      </c>
      <c r="CX80" s="154">
        <v>1366602.0070704618</v>
      </c>
      <c r="CY80" s="154">
        <v>1267833.9299573649</v>
      </c>
      <c r="CZ80" s="154">
        <v>1883469.1023678808</v>
      </c>
      <c r="DA80" s="154">
        <v>1269193.7739977841</v>
      </c>
      <c r="DB80" s="154">
        <v>1129402.5188363972</v>
      </c>
      <c r="DC80" s="154">
        <v>1224122.8237892357</v>
      </c>
      <c r="DD80" s="154">
        <v>1558343.2782094937</v>
      </c>
      <c r="DE80" s="154">
        <v>1609081.1710463972</v>
      </c>
      <c r="DF80" s="154">
        <v>1581512.7973202034</v>
      </c>
      <c r="DG80" s="154">
        <v>1951213.6402775585</v>
      </c>
      <c r="DH80" s="154">
        <v>1617379.0168372905</v>
      </c>
      <c r="DI80" s="154">
        <v>1559357.6019733227</v>
      </c>
      <c r="DJ80" s="154">
        <v>1733014.58</v>
      </c>
      <c r="DK80" s="154">
        <v>1923509.558382032</v>
      </c>
      <c r="DL80" s="154">
        <v>2529316.0799999996</v>
      </c>
      <c r="DM80" s="154">
        <v>1826679.6217483873</v>
      </c>
      <c r="DN80" s="154">
        <v>1532386.8328903872</v>
      </c>
      <c r="DO80" s="154">
        <v>1664045.4675274515</v>
      </c>
      <c r="DP80" s="154">
        <v>1545155.1163796773</v>
      </c>
      <c r="DQ80" s="154">
        <v>1774917.0020358064</v>
      </c>
      <c r="DR80" s="154">
        <v>1759648.5447779032</v>
      </c>
      <c r="DS80" s="154">
        <v>1837678.9145789677</v>
      </c>
      <c r="DT80" s="154">
        <v>1912846.7586522906</v>
      </c>
      <c r="DU80" s="154">
        <v>1776232.8368411614</v>
      </c>
      <c r="DV80" s="154">
        <v>1893143.8776772576</v>
      </c>
      <c r="DW80" s="154">
        <v>1887944.9909385811</v>
      </c>
      <c r="DX80" s="154">
        <v>2485882.9211653876</v>
      </c>
      <c r="DY80" s="154">
        <v>1757995.8624954431</v>
      </c>
      <c r="DZ80" s="154">
        <v>1362892.9965198305</v>
      </c>
      <c r="EA80" s="154">
        <v>1735424.2958641856</v>
      </c>
      <c r="EB80" s="154">
        <v>1753465.4099999997</v>
      </c>
      <c r="EC80" s="154">
        <v>2106705.0601727008</v>
      </c>
      <c r="ED80" s="154">
        <v>2014867.3422438635</v>
      </c>
      <c r="EE80" s="154">
        <v>2096637.8835553464</v>
      </c>
      <c r="EF80" s="154">
        <v>2220258.9336971901</v>
      </c>
      <c r="EG80" s="154">
        <v>1991193.8995979857</v>
      </c>
      <c r="EH80" s="154">
        <v>2075191.7489016529</v>
      </c>
      <c r="EI80" s="154">
        <v>2367386.9111636528</v>
      </c>
      <c r="EJ80" s="154">
        <v>3097108.0250712968</v>
      </c>
      <c r="EK80" s="154">
        <v>2152729.7854432943</v>
      </c>
      <c r="EL80" s="154">
        <v>1810087.6285280001</v>
      </c>
      <c r="EM80" s="154">
        <v>1988321.0383549999</v>
      </c>
      <c r="EN80" s="154">
        <v>2074490.3101399997</v>
      </c>
      <c r="EO80" s="154">
        <v>2534532.6725080004</v>
      </c>
      <c r="EP80" s="154">
        <v>2073698.6464793324</v>
      </c>
      <c r="EQ80" s="153"/>
      <c r="ER80" s="154">
        <f t="shared" si="585"/>
        <v>15730968.106524924</v>
      </c>
      <c r="ES80" s="154"/>
      <c r="ET80" s="154">
        <f t="shared" ca="1" si="586"/>
        <v>13217233.888461411</v>
      </c>
      <c r="EU80" s="154"/>
      <c r="EY80" s="154">
        <f t="shared" si="587"/>
        <v>4282065.3952020621</v>
      </c>
      <c r="EZ80" s="154">
        <f t="shared" si="587"/>
        <v>4391547.2730451263</v>
      </c>
      <c r="FA80" s="154">
        <f t="shared" si="587"/>
        <v>5150105.4544350524</v>
      </c>
      <c r="FB80" s="154">
        <f t="shared" si="587"/>
        <v>5215881.7403553547</v>
      </c>
      <c r="FC80" s="154">
        <f t="shared" si="587"/>
        <v>5888382.5346387736</v>
      </c>
      <c r="FD80" s="154">
        <f t="shared" si="587"/>
        <v>4984117.5859429352</v>
      </c>
      <c r="FE80" s="154">
        <f t="shared" si="587"/>
        <v>5510174.2180091618</v>
      </c>
      <c r="FF80" s="154">
        <f t="shared" si="587"/>
        <v>5557321.7054570001</v>
      </c>
      <c r="FG80" s="154">
        <f t="shared" si="587"/>
        <v>5606771.780180661</v>
      </c>
      <c r="FH80" s="154">
        <f t="shared" si="587"/>
        <v>5595594.7660368867</v>
      </c>
      <c r="FI80" s="154">
        <f t="shared" si="587"/>
        <v>6331764.1594964005</v>
      </c>
      <c r="FJ80" s="154">
        <f t="shared" si="587"/>
        <v>6433772.559663292</v>
      </c>
      <c r="FK80" s="154">
        <f t="shared" si="587"/>
        <v>7059925.4390425915</v>
      </c>
      <c r="FL80" s="154">
        <f t="shared" si="587"/>
        <v>6597344.0210030004</v>
      </c>
      <c r="FN80" s="154">
        <f t="shared" si="588"/>
        <v>14219189.58</v>
      </c>
      <c r="FO80" s="154">
        <f t="shared" si="588"/>
        <v>8102076.3983793333</v>
      </c>
      <c r="FP80" s="154">
        <f t="shared" si="588"/>
        <v>10157407.150133813</v>
      </c>
      <c r="FQ80" s="154">
        <f t="shared" si="588"/>
        <v>15257918.06047621</v>
      </c>
      <c r="FR80" s="154">
        <f t="shared" si="588"/>
        <v>19039599.863037597</v>
      </c>
      <c r="FS80" s="154">
        <f t="shared" si="588"/>
        <v>21939996.04404787</v>
      </c>
      <c r="FT80" s="154">
        <f t="shared" si="588"/>
        <v>23967903.265377246</v>
      </c>
      <c r="FU80" s="154">
        <f t="shared" si="588"/>
        <v>15730968.106524924</v>
      </c>
    </row>
    <row r="81" spans="2:177" ht="17.45" customHeight="1">
      <c r="B81" s="165" t="s">
        <v>192</v>
      </c>
      <c r="C81" s="166"/>
      <c r="D81" s="166"/>
      <c r="E81" s="166"/>
      <c r="H81" s="167">
        <v>4408122.2133333366</v>
      </c>
      <c r="I81" s="167">
        <v>4039262.0554999998</v>
      </c>
      <c r="J81" s="167">
        <v>4110799.5139999995</v>
      </c>
      <c r="K81" s="167">
        <v>4500475.8</v>
      </c>
      <c r="L81" s="167">
        <v>4656412.9335000003</v>
      </c>
      <c r="M81" s="167">
        <v>4309908.2045</v>
      </c>
      <c r="N81" s="167">
        <v>4432864.1675000004</v>
      </c>
      <c r="O81" s="167">
        <v>4230588.83</v>
      </c>
      <c r="P81" s="167">
        <v>4050339.63</v>
      </c>
      <c r="Q81" s="167">
        <v>4948207.95</v>
      </c>
      <c r="R81" s="167">
        <v>4659267.1365</v>
      </c>
      <c r="S81" s="167">
        <v>7872538.0135000004</v>
      </c>
      <c r="T81" s="167">
        <v>4364195.7659999998</v>
      </c>
      <c r="U81" s="167">
        <v>4423785.3948333366</v>
      </c>
      <c r="V81" s="167">
        <v>4477355.4179999996</v>
      </c>
      <c r="W81" s="167">
        <v>4257430.3125</v>
      </c>
      <c r="X81" s="167">
        <v>4202518.7178333299</v>
      </c>
      <c r="Y81" s="167">
        <v>4257023.3895000005</v>
      </c>
      <c r="Z81" s="167">
        <v>4199454.5259999996</v>
      </c>
      <c r="AA81" s="167">
        <v>4148194.6914999993</v>
      </c>
      <c r="AB81" s="167">
        <v>3455757.7274999996</v>
      </c>
      <c r="AC81" s="167">
        <v>4348111.8930000011</v>
      </c>
      <c r="AD81" s="167">
        <v>4781405.1534999991</v>
      </c>
      <c r="AE81" s="167">
        <v>7227529.9799999995</v>
      </c>
      <c r="AF81" s="167">
        <v>4211763.3475000001</v>
      </c>
      <c r="AG81" s="167">
        <v>3191014.6099999938</v>
      </c>
      <c r="AH81" s="167">
        <v>4546863</v>
      </c>
      <c r="AI81" s="167">
        <v>4864868.4499999993</v>
      </c>
      <c r="AJ81" s="167">
        <v>4653777.21</v>
      </c>
      <c r="AK81" s="167">
        <v>4513944.62</v>
      </c>
      <c r="AL81" s="167">
        <v>4089159.2</v>
      </c>
      <c r="AM81" s="167">
        <v>4394873.379999999</v>
      </c>
      <c r="AN81" s="167">
        <v>4125826.13</v>
      </c>
      <c r="AO81" s="167">
        <v>4406730.3099999996</v>
      </c>
      <c r="AP81" s="167">
        <v>4956910.1100000003</v>
      </c>
      <c r="AQ81" s="167">
        <v>8080741.8600000003</v>
      </c>
      <c r="AR81" s="167">
        <f t="shared" ref="AR81:BW81" si="647">AR79+AR80</f>
        <v>5655571.3000000007</v>
      </c>
      <c r="AS81" s="167">
        <f t="shared" si="647"/>
        <v>3901733.39</v>
      </c>
      <c r="AT81" s="167">
        <f t="shared" si="647"/>
        <v>3638479.16</v>
      </c>
      <c r="AU81" s="167">
        <f t="shared" si="647"/>
        <v>3810051.9299999997</v>
      </c>
      <c r="AV81" s="167">
        <f t="shared" si="647"/>
        <v>3309400.0999999996</v>
      </c>
      <c r="AW81" s="167">
        <f t="shared" si="647"/>
        <v>3641800.11103056</v>
      </c>
      <c r="AX81" s="167">
        <f t="shared" si="647"/>
        <v>3971784.0759224906</v>
      </c>
      <c r="AY81" s="167">
        <f t="shared" si="647"/>
        <v>3952261.1359224902</v>
      </c>
      <c r="AZ81" s="167">
        <f t="shared" si="647"/>
        <v>3445736.7759224898</v>
      </c>
      <c r="BA81" s="167">
        <f t="shared" si="647"/>
        <v>4141636.7459224905</v>
      </c>
      <c r="BB81" s="167">
        <f t="shared" si="647"/>
        <v>3649778.45592249</v>
      </c>
      <c r="BC81" s="167">
        <f t="shared" si="647"/>
        <v>4591031.9259224907</v>
      </c>
      <c r="BD81" s="167">
        <f t="shared" si="647"/>
        <v>6322845.0959224906</v>
      </c>
      <c r="BE81" s="167">
        <f t="shared" si="647"/>
        <v>4423314.665922489</v>
      </c>
      <c r="BF81" s="167">
        <f t="shared" si="647"/>
        <v>4139345.7659224896</v>
      </c>
      <c r="BG81" s="167">
        <f t="shared" si="647"/>
        <v>4607709.8759224899</v>
      </c>
      <c r="BH81" s="167">
        <f t="shared" si="647"/>
        <v>4256647.3759224899</v>
      </c>
      <c r="BI81" s="168">
        <f t="shared" si="647"/>
        <v>4154504.3059224905</v>
      </c>
      <c r="BJ81" s="168">
        <f t="shared" si="647"/>
        <v>4533659.3959224904</v>
      </c>
      <c r="BK81" s="168">
        <f t="shared" si="647"/>
        <v>4224758.3659224901</v>
      </c>
      <c r="BL81" s="168">
        <f t="shared" si="647"/>
        <v>3935279.9659224907</v>
      </c>
      <c r="BM81" s="168">
        <f t="shared" si="647"/>
        <v>3773748.3259224896</v>
      </c>
      <c r="BN81" s="168">
        <f t="shared" si="647"/>
        <v>4611350.6559224892</v>
      </c>
      <c r="BO81" s="168">
        <f t="shared" si="647"/>
        <v>4831008.9059224902</v>
      </c>
      <c r="BP81" s="168">
        <f t="shared" si="647"/>
        <v>7054372.6259224899</v>
      </c>
      <c r="BQ81" s="168">
        <f t="shared" si="647"/>
        <v>4627381.9459224902</v>
      </c>
      <c r="BR81" s="168">
        <f t="shared" si="647"/>
        <v>4136639.330326939</v>
      </c>
      <c r="BS81" s="168">
        <f t="shared" si="647"/>
        <v>649521.50215007213</v>
      </c>
      <c r="BT81" s="168">
        <f t="shared" si="647"/>
        <v>-73256.895595552938</v>
      </c>
      <c r="BU81" s="168">
        <f t="shared" si="647"/>
        <v>-463305.66559555306</v>
      </c>
      <c r="BV81" s="168">
        <f t="shared" si="647"/>
        <v>1003804.544404447</v>
      </c>
      <c r="BW81" s="169">
        <f t="shared" si="647"/>
        <v>1889297.5044044501</v>
      </c>
      <c r="BX81" s="169">
        <f>BX79+BX80</f>
        <v>2688987.9444044498</v>
      </c>
      <c r="BY81" s="169">
        <f>BY79+BY80</f>
        <v>2451230.0944044497</v>
      </c>
      <c r="BZ81" s="169">
        <f t="shared" ref="BZ81:DK81" si="648">BZ79+BZ80</f>
        <v>3499795.6544044502</v>
      </c>
      <c r="CA81" s="169">
        <f t="shared" si="648"/>
        <v>3018694.7727837842</v>
      </c>
      <c r="CB81" s="169">
        <f t="shared" si="648"/>
        <v>3704179.1854914501</v>
      </c>
      <c r="CC81" s="169">
        <f t="shared" si="648"/>
        <v>2752238.8495414504</v>
      </c>
      <c r="CD81" s="169">
        <f t="shared" si="648"/>
        <v>2280740.5577864498</v>
      </c>
      <c r="CE81" s="169">
        <f t="shared" si="648"/>
        <v>-157120.65372899995</v>
      </c>
      <c r="CF81" s="169">
        <f t="shared" si="648"/>
        <v>841512.69616900047</v>
      </c>
      <c r="CG81" s="169">
        <f t="shared" si="648"/>
        <v>3205434.6938560004</v>
      </c>
      <c r="CH81" s="169">
        <f t="shared" si="648"/>
        <v>3461877.7366009979</v>
      </c>
      <c r="CI81" s="169">
        <f t="shared" si="648"/>
        <v>3817314.2581003783</v>
      </c>
      <c r="CJ81" s="169">
        <f t="shared" si="648"/>
        <v>4648765.0727281356</v>
      </c>
      <c r="CK81" s="169">
        <f t="shared" si="648"/>
        <v>3951389.4352603848</v>
      </c>
      <c r="CL81" s="169">
        <f t="shared" si="648"/>
        <v>4565949.3106054915</v>
      </c>
      <c r="CM81" s="169">
        <f t="shared" si="648"/>
        <v>5716858.5234363806</v>
      </c>
      <c r="CN81" s="169">
        <f t="shared" si="648"/>
        <v>7274237.4748779759</v>
      </c>
      <c r="CO81" s="169">
        <f t="shared" si="648"/>
        <v>4522366.5890592597</v>
      </c>
      <c r="CP81" s="169">
        <f t="shared" si="648"/>
        <v>5293975.732773453</v>
      </c>
      <c r="CQ81" s="169">
        <f t="shared" si="648"/>
        <v>5010148.1785383886</v>
      </c>
      <c r="CR81" s="169">
        <f t="shared" si="648"/>
        <v>5659159.3111464297</v>
      </c>
      <c r="CS81" s="169">
        <f t="shared" si="648"/>
        <v>5429406.7937385589</v>
      </c>
      <c r="CT81" s="169">
        <f t="shared" si="648"/>
        <v>5151614.1388044218</v>
      </c>
      <c r="CU81" s="169">
        <f t="shared" si="648"/>
        <v>5569023.1324223485</v>
      </c>
      <c r="CV81" s="169">
        <f t="shared" si="648"/>
        <v>5593613.1095040049</v>
      </c>
      <c r="CW81" s="169">
        <f t="shared" si="648"/>
        <v>5018835.4574834537</v>
      </c>
      <c r="CX81" s="169">
        <f t="shared" si="648"/>
        <v>5693680.1470704488</v>
      </c>
      <c r="CY81" s="169">
        <f t="shared" si="648"/>
        <v>7787382.8299573604</v>
      </c>
      <c r="CZ81" s="169">
        <f t="shared" si="648"/>
        <v>9365809.6023678705</v>
      </c>
      <c r="DA81" s="169">
        <f t="shared" si="648"/>
        <v>5549009.5539977774</v>
      </c>
      <c r="DB81" s="169">
        <f t="shared" si="648"/>
        <v>5562284.7488363907</v>
      </c>
      <c r="DC81" s="169">
        <f t="shared" si="648"/>
        <v>5508938.0637892392</v>
      </c>
      <c r="DD81" s="169">
        <f t="shared" si="648"/>
        <v>6121775.2982094819</v>
      </c>
      <c r="DE81" s="169">
        <f t="shared" si="648"/>
        <v>5595924.8010463975</v>
      </c>
      <c r="DF81" s="169">
        <f t="shared" si="648"/>
        <v>5872015.2842201889</v>
      </c>
      <c r="DG81" s="169">
        <f t="shared" si="648"/>
        <v>6394771.140277544</v>
      </c>
      <c r="DH81" s="169">
        <f t="shared" si="648"/>
        <v>5787685.3868372776</v>
      </c>
      <c r="DI81" s="169">
        <f t="shared" si="648"/>
        <v>6503177.0819733124</v>
      </c>
      <c r="DJ81" s="169">
        <f t="shared" si="648"/>
        <v>6811017.5342999864</v>
      </c>
      <c r="DK81" s="169">
        <f t="shared" si="648"/>
        <v>7130980.8617820349</v>
      </c>
      <c r="DL81" s="169">
        <f t="shared" ref="DL81" si="649">DL79+DL80</f>
        <v>10002140.849999992</v>
      </c>
      <c r="DM81" s="169">
        <f t="shared" ref="DM81:DN81" si="650">DM79+DM80</f>
        <v>6386668.7417483889</v>
      </c>
      <c r="DN81" s="169">
        <f t="shared" si="650"/>
        <v>6114268.3828903884</v>
      </c>
      <c r="DO81" s="169">
        <f t="shared" ref="DO81:DP81" si="651">DO79+DO80</f>
        <v>6092170.4175274502</v>
      </c>
      <c r="DP81" s="169">
        <f t="shared" si="651"/>
        <v>5841522.6963796783</v>
      </c>
      <c r="DQ81" s="169">
        <f t="shared" ref="DQ81:DR81" si="652">DQ79+DQ80</f>
        <v>6009033.2120358068</v>
      </c>
      <c r="DR81" s="169">
        <f t="shared" si="652"/>
        <v>6386102.4847779032</v>
      </c>
      <c r="DS81" s="169">
        <f t="shared" ref="DS81:DT81" si="653">DS79+DS80</f>
        <v>6718124.1345789582</v>
      </c>
      <c r="DT81" s="169">
        <f t="shared" si="653"/>
        <v>6737480.5186522901</v>
      </c>
      <c r="DU81" s="169">
        <f t="shared" ref="DU81:DV81" si="654">DU79+DU80</f>
        <v>6997836.396841161</v>
      </c>
      <c r="DV81" s="169">
        <f t="shared" si="654"/>
        <v>6550823.6776772588</v>
      </c>
      <c r="DW81" s="169">
        <f t="shared" ref="DW81:DX81" si="655">DW79+DW80</f>
        <v>7496209.5409385804</v>
      </c>
      <c r="DX81" s="169">
        <f t="shared" si="655"/>
        <v>10899957.341165386</v>
      </c>
      <c r="DY81" s="169">
        <f t="shared" ref="DY81:DZ81" si="656">DY79+DY80</f>
        <v>6514764.1224954464</v>
      </c>
      <c r="DZ81" s="169">
        <f t="shared" si="656"/>
        <v>5990073.8065198325</v>
      </c>
      <c r="EA81" s="169">
        <f t="shared" ref="EA81:EB81" si="657">EA79+EA80</f>
        <v>5421560.4858641867</v>
      </c>
      <c r="EB81" s="169">
        <f t="shared" si="657"/>
        <v>6799349.6299999971</v>
      </c>
      <c r="EC81" s="169">
        <f t="shared" ref="EC81:ED81" si="658">EC79+EC80</f>
        <v>7157562.1601727009</v>
      </c>
      <c r="ED81" s="169">
        <f t="shared" si="658"/>
        <v>7375764.3422438586</v>
      </c>
      <c r="EE81" s="169">
        <f t="shared" ref="EE81:EF81" si="659">EE79+EE80</f>
        <v>7070324.0835553436</v>
      </c>
      <c r="EF81" s="169">
        <f t="shared" si="659"/>
        <v>7052801.3836971931</v>
      </c>
      <c r="EG81" s="169">
        <f t="shared" ref="EG81:EH81" si="660">EG79+EG80</f>
        <v>6844996.8795979824</v>
      </c>
      <c r="EH81" s="169">
        <f t="shared" si="660"/>
        <v>6966823.7389016515</v>
      </c>
      <c r="EI81" s="169">
        <f t="shared" ref="EI81:EJ81" si="661">EI79+EI80</f>
        <v>8546357.4111636523</v>
      </c>
      <c r="EJ81" s="169">
        <f t="shared" si="661"/>
        <v>11137282.605071299</v>
      </c>
      <c r="EK81" s="169">
        <f t="shared" ref="EK81:EL81" si="662">EK79+EK80</f>
        <v>7227669.6054432988</v>
      </c>
      <c r="EL81" s="169">
        <f t="shared" si="662"/>
        <v>6486132.1085279984</v>
      </c>
      <c r="EM81" s="169">
        <f t="shared" ref="EM81:EN81" si="663">EM79+EM80</f>
        <v>6613607.7283550017</v>
      </c>
      <c r="EN81" s="169">
        <f t="shared" si="663"/>
        <v>6781147.4901400013</v>
      </c>
      <c r="EO81" s="169">
        <f t="shared" ref="EO81:EP81" si="664">EO79+EO80</f>
        <v>7377958.5625080019</v>
      </c>
      <c r="EP81" s="169">
        <f t="shared" si="664"/>
        <v>6990234.0264793318</v>
      </c>
      <c r="ER81" s="168">
        <f t="shared" si="585"/>
        <v>52614032.126524933</v>
      </c>
      <c r="ET81" s="168">
        <f t="shared" ca="1" si="586"/>
        <v>50159031.888461404</v>
      </c>
      <c r="EU81" s="168"/>
      <c r="EY81" s="168">
        <f t="shared" si="587"/>
        <v>20477103.905202039</v>
      </c>
      <c r="EZ81" s="168">
        <f t="shared" si="587"/>
        <v>17226638.163045119</v>
      </c>
      <c r="FA81" s="168">
        <f t="shared" si="587"/>
        <v>18054471.811335012</v>
      </c>
      <c r="FB81" s="168">
        <f t="shared" si="587"/>
        <v>20445175.478055336</v>
      </c>
      <c r="FC81" s="168">
        <f t="shared" si="587"/>
        <v>22503077.974638768</v>
      </c>
      <c r="FD81" s="168">
        <f t="shared" si="587"/>
        <v>17942726.325942934</v>
      </c>
      <c r="FE81" s="168">
        <f t="shared" si="587"/>
        <v>19841707.138009153</v>
      </c>
      <c r="FF81" s="168">
        <f t="shared" si="587"/>
        <v>21044869.615456998</v>
      </c>
      <c r="FG81" s="168">
        <f t="shared" si="587"/>
        <v>23404795.270180665</v>
      </c>
      <c r="FH81" s="168">
        <f t="shared" si="587"/>
        <v>19378472.276036885</v>
      </c>
      <c r="FI81" s="168">
        <f t="shared" si="587"/>
        <v>21498889.809496395</v>
      </c>
      <c r="FJ81" s="168">
        <f t="shared" si="587"/>
        <v>22358178.029663287</v>
      </c>
      <c r="FK81" s="168">
        <f t="shared" si="587"/>
        <v>24851084.319042597</v>
      </c>
      <c r="FL81" s="168">
        <f t="shared" si="587"/>
        <v>20772713.781003006</v>
      </c>
      <c r="FN81" s="168">
        <f t="shared" si="588"/>
        <v>53814172.701069869</v>
      </c>
      <c r="FO81" s="168">
        <f t="shared" si="588"/>
        <v>30483163.357936911</v>
      </c>
      <c r="FP81" s="168">
        <f t="shared" si="588"/>
        <v>38789139.665847123</v>
      </c>
      <c r="FQ81" s="168">
        <f t="shared" si="588"/>
        <v>68003442.895376116</v>
      </c>
      <c r="FR81" s="168">
        <f t="shared" si="588"/>
        <v>76203389.357637495</v>
      </c>
      <c r="FS81" s="168">
        <f t="shared" si="588"/>
        <v>81332381.054047868</v>
      </c>
      <c r="FT81" s="168">
        <f t="shared" si="588"/>
        <v>86640335.385377213</v>
      </c>
      <c r="FU81" s="168">
        <f t="shared" si="588"/>
        <v>52614032.126524933</v>
      </c>
    </row>
    <row r="82" spans="2:177" s="159" customFormat="1" ht="17.45" customHeight="1">
      <c r="B82" s="151" t="s">
        <v>22</v>
      </c>
      <c r="C82" s="170"/>
      <c r="D82" s="170"/>
      <c r="E82" s="170"/>
      <c r="F82" s="134"/>
      <c r="G82" s="13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v>-267266.45</v>
      </c>
      <c r="AS82" s="154">
        <v>-328986.28000000003</v>
      </c>
      <c r="AT82" s="154">
        <v>-338233.7</v>
      </c>
      <c r="AU82" s="154">
        <v>-303288.03999999998</v>
      </c>
      <c r="AV82" s="154">
        <v>-522679.06</v>
      </c>
      <c r="AW82" s="154">
        <v>-2741640.22</v>
      </c>
      <c r="AX82" s="154">
        <v>-1617321.03</v>
      </c>
      <c r="AY82" s="154">
        <v>-798414.17</v>
      </c>
      <c r="AZ82" s="154">
        <v>-4309932.0199999996</v>
      </c>
      <c r="BA82" s="154">
        <v>-498695.09</v>
      </c>
      <c r="BB82" s="154">
        <v>-619239.1</v>
      </c>
      <c r="BC82" s="154">
        <v>-342513.95</v>
      </c>
      <c r="BD82" s="154">
        <v>-4841.82</v>
      </c>
      <c r="BE82" s="154">
        <v>-83919.74</v>
      </c>
      <c r="BF82" s="154">
        <v>-76169.41</v>
      </c>
      <c r="BG82" s="154">
        <v>-126844.49</v>
      </c>
      <c r="BH82" s="154">
        <v>-105140.9</v>
      </c>
      <c r="BI82" s="154">
        <v>-308181.24</v>
      </c>
      <c r="BJ82" s="154">
        <v>-959299.84</v>
      </c>
      <c r="BK82" s="154">
        <v>-1503767.39</v>
      </c>
      <c r="BL82" s="154">
        <v>-1177587.77</v>
      </c>
      <c r="BM82" s="154">
        <v>-1180019.72</v>
      </c>
      <c r="BN82" s="154">
        <v>-846834.43</v>
      </c>
      <c r="BO82" s="154">
        <v>-1567868.52</v>
      </c>
      <c r="BP82" s="154">
        <v>-12410.96</v>
      </c>
      <c r="BQ82" s="154">
        <v>-111839.61</v>
      </c>
      <c r="BR82" s="154">
        <v>-76785.399999999994</v>
      </c>
      <c r="BS82" s="154">
        <v>-6659.98</v>
      </c>
      <c r="BT82" s="154">
        <v>-25649.79</v>
      </c>
      <c r="BU82" s="154">
        <v>-62553.7</v>
      </c>
      <c r="BV82" s="154">
        <v>-3711.71</v>
      </c>
      <c r="BW82" s="154">
        <v>-75829.820000000007</v>
      </c>
      <c r="BX82" s="154">
        <v>-69559.520000000004</v>
      </c>
      <c r="BY82" s="154">
        <v>-28418.37</v>
      </c>
      <c r="BZ82" s="154">
        <v>-26324.03</v>
      </c>
      <c r="CA82" s="154">
        <v>-20195.43</v>
      </c>
      <c r="CB82" s="154">
        <v>-1461.86</v>
      </c>
      <c r="CC82" s="154">
        <v>0</v>
      </c>
      <c r="CD82" s="154">
        <v>0</v>
      </c>
      <c r="CE82" s="154">
        <v>-6.4</v>
      </c>
      <c r="CF82" s="154">
        <v>0</v>
      </c>
      <c r="CG82" s="154">
        <v>0</v>
      </c>
      <c r="CH82" s="154">
        <v>0</v>
      </c>
      <c r="CI82" s="154">
        <v>-9130.26</v>
      </c>
      <c r="CJ82" s="154">
        <v>-319.8</v>
      </c>
      <c r="CK82" s="154">
        <v>-222501.2</v>
      </c>
      <c r="CL82" s="154">
        <v>-1416573.53</v>
      </c>
      <c r="CM82" s="154">
        <v>-5782205.9700000007</v>
      </c>
      <c r="CN82" s="154">
        <v>-29702.959999999995</v>
      </c>
      <c r="CO82" s="154">
        <v>-233.7</v>
      </c>
      <c r="CP82" s="154">
        <v>0</v>
      </c>
      <c r="CQ82" s="154">
        <v>-529.80999999999995</v>
      </c>
      <c r="CR82" s="154">
        <v>0</v>
      </c>
      <c r="CS82" s="154">
        <v>-9057.01</v>
      </c>
      <c r="CT82" s="154">
        <v>-891192.39</v>
      </c>
      <c r="CU82" s="154">
        <v>-266973.98</v>
      </c>
      <c r="CV82" s="154">
        <v>-407098.86</v>
      </c>
      <c r="CW82" s="154">
        <v>-437867.01</v>
      </c>
      <c r="CX82" s="154">
        <v>-22756.09</v>
      </c>
      <c r="CY82" s="154">
        <v>-65561.19</v>
      </c>
      <c r="CZ82" s="154">
        <v>-3179.12</v>
      </c>
      <c r="DA82" s="154">
        <v>-115</v>
      </c>
      <c r="DB82" s="154">
        <v>-410.4</v>
      </c>
      <c r="DC82" s="154">
        <v>-76053.930000000008</v>
      </c>
      <c r="DD82" s="154">
        <v>-66404.14</v>
      </c>
      <c r="DE82" s="154">
        <v>-3444.77</v>
      </c>
      <c r="DF82" s="154">
        <v>-366150</v>
      </c>
      <c r="DG82" s="154">
        <v>-441406.31</v>
      </c>
      <c r="DH82" s="154">
        <v>-370656.61</v>
      </c>
      <c r="DI82" s="154">
        <v>-437.5</v>
      </c>
      <c r="DJ82" s="154">
        <v>-34695.43</v>
      </c>
      <c r="DK82" s="154">
        <v>-296281.06</v>
      </c>
      <c r="DL82" s="154">
        <v>-34029.25</v>
      </c>
      <c r="DM82" s="154">
        <v>-4220.75</v>
      </c>
      <c r="DN82" s="154">
        <v>-3000</v>
      </c>
      <c r="DO82" s="154">
        <v>-286594.86</v>
      </c>
      <c r="DP82" s="154">
        <v>-92415.16</v>
      </c>
      <c r="DQ82" s="154">
        <v>-710946.20000000007</v>
      </c>
      <c r="DR82" s="154">
        <v>-682132.35</v>
      </c>
      <c r="DS82" s="154">
        <v>-1015591.26</v>
      </c>
      <c r="DT82" s="154">
        <v>-562334.81000000006</v>
      </c>
      <c r="DU82" s="154">
        <v>-864561.1100000001</v>
      </c>
      <c r="DV82" s="154">
        <v>-126613.52000000002</v>
      </c>
      <c r="DW82" s="154">
        <v>-442383.16000000003</v>
      </c>
      <c r="DX82" s="154">
        <v>-653713.21</v>
      </c>
      <c r="DY82" s="154">
        <v>-150178.96999999994</v>
      </c>
      <c r="DZ82" s="154">
        <v>-1506750.6699999997</v>
      </c>
      <c r="EA82" s="154">
        <v>-84883.85</v>
      </c>
      <c r="EB82" s="154">
        <v>-428593.20999999996</v>
      </c>
      <c r="EC82" s="154">
        <v>-1163928.43</v>
      </c>
      <c r="ED82" s="154">
        <v>-1563191.55</v>
      </c>
      <c r="EE82" s="154">
        <v>-796059.29999999993</v>
      </c>
      <c r="EF82" s="154">
        <v>-3634714.28</v>
      </c>
      <c r="EG82" s="154">
        <v>-1691524.0700000005</v>
      </c>
      <c r="EH82" s="154">
        <v>-529708.02999999991</v>
      </c>
      <c r="EI82" s="154">
        <v>-2031544.1900000002</v>
      </c>
      <c r="EJ82" s="154">
        <v>-319632.3600000001</v>
      </c>
      <c r="EK82" s="154">
        <v>-78318.61</v>
      </c>
      <c r="EL82" s="154">
        <v>-228349.66999999998</v>
      </c>
      <c r="EM82" s="154">
        <v>-26748.910000000003</v>
      </c>
      <c r="EN82" s="154">
        <v>-164974.5</v>
      </c>
      <c r="EO82" s="154">
        <v>-23028.720000000001</v>
      </c>
      <c r="EP82" s="154">
        <v>-109031.04999999999</v>
      </c>
      <c r="EQ82" s="153"/>
      <c r="ER82" s="154">
        <f t="shared" si="585"/>
        <v>-950083.82000000007</v>
      </c>
      <c r="ES82" s="153"/>
      <c r="ET82" s="154">
        <f t="shared" ca="1" si="586"/>
        <v>-5551239.8899999997</v>
      </c>
      <c r="EU82" s="154"/>
      <c r="EY82" s="154">
        <f t="shared" si="587"/>
        <v>-3704.52</v>
      </c>
      <c r="EZ82" s="154">
        <f t="shared" si="587"/>
        <v>-145902.84</v>
      </c>
      <c r="FA82" s="154">
        <f t="shared" si="587"/>
        <v>-1178212.92</v>
      </c>
      <c r="FB82" s="154">
        <f t="shared" si="587"/>
        <v>-331413.99</v>
      </c>
      <c r="FC82" s="154">
        <f t="shared" si="587"/>
        <v>-41250</v>
      </c>
      <c r="FD82" s="154">
        <f t="shared" si="587"/>
        <v>-1089956.2200000002</v>
      </c>
      <c r="FE82" s="154">
        <f t="shared" si="587"/>
        <v>-2260058.42</v>
      </c>
      <c r="FF82" s="154">
        <f t="shared" si="587"/>
        <v>-1433557.79</v>
      </c>
      <c r="FG82" s="154">
        <f t="shared" si="587"/>
        <v>-2310642.8499999996</v>
      </c>
      <c r="FH82" s="154">
        <f t="shared" si="587"/>
        <v>-1677405.4899999998</v>
      </c>
      <c r="FI82" s="154">
        <f t="shared" si="587"/>
        <v>-5993965.1299999999</v>
      </c>
      <c r="FJ82" s="154">
        <f t="shared" si="587"/>
        <v>-4252776.290000001</v>
      </c>
      <c r="FK82" s="154">
        <f t="shared" si="587"/>
        <v>-626300.64000000013</v>
      </c>
      <c r="FL82" s="154">
        <f t="shared" si="587"/>
        <v>-214752.13</v>
      </c>
      <c r="FN82" s="154">
        <f t="shared" si="588"/>
        <v>-7940475.2699999996</v>
      </c>
      <c r="FO82" s="154">
        <f t="shared" si="588"/>
        <v>-519938.32</v>
      </c>
      <c r="FP82" s="154">
        <f t="shared" si="588"/>
        <v>-7432199.0200000005</v>
      </c>
      <c r="FQ82" s="154">
        <f t="shared" si="588"/>
        <v>-2130973</v>
      </c>
      <c r="FR82" s="154">
        <f t="shared" si="588"/>
        <v>-1659234.2699999998</v>
      </c>
      <c r="FS82" s="154">
        <f t="shared" si="588"/>
        <v>-4824822.43</v>
      </c>
      <c r="FT82" s="154">
        <f t="shared" si="588"/>
        <v>-14234789.759999998</v>
      </c>
      <c r="FU82" s="154">
        <f t="shared" si="588"/>
        <v>-950083.82000000007</v>
      </c>
    </row>
    <row r="83" spans="2:177" s="159" customFormat="1" ht="17.45" customHeight="1">
      <c r="B83" s="151" t="s">
        <v>97</v>
      </c>
      <c r="C83" s="170"/>
      <c r="D83" s="170"/>
      <c r="E83" s="170"/>
      <c r="F83" s="134"/>
      <c r="G83" s="13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v>12919.959999999988</v>
      </c>
      <c r="AS83" s="154">
        <v>18183.539999999972</v>
      </c>
      <c r="AT83" s="154">
        <v>45919.769999999982</v>
      </c>
      <c r="AU83" s="154">
        <v>47485.820000000014</v>
      </c>
      <c r="AV83" s="154">
        <v>61003.849999999926</v>
      </c>
      <c r="AW83" s="154">
        <v>54276.60896943634</v>
      </c>
      <c r="AX83" s="154">
        <v>50659.034077510383</v>
      </c>
      <c r="AY83" s="154">
        <v>53774.234077510439</v>
      </c>
      <c r="AZ83" s="154">
        <v>31051.164077510359</v>
      </c>
      <c r="BA83" s="154">
        <v>49546.984077510358</v>
      </c>
      <c r="BB83" s="154">
        <v>51416.124077510358</v>
      </c>
      <c r="BC83" s="154">
        <v>78693.864077510341</v>
      </c>
      <c r="BD83" s="154">
        <v>76045.700000000012</v>
      </c>
      <c r="BE83" s="154">
        <v>26384.45</v>
      </c>
      <c r="BF83" s="154">
        <v>32102.054077510358</v>
      </c>
      <c r="BG83" s="154">
        <v>33618.804077510365</v>
      </c>
      <c r="BH83" s="154">
        <v>45388.444077510358</v>
      </c>
      <c r="BI83" s="154">
        <v>43141.194077510401</v>
      </c>
      <c r="BJ83" s="154">
        <v>50681.534077510398</v>
      </c>
      <c r="BK83" s="154">
        <v>33021.244077510361</v>
      </c>
      <c r="BL83" s="154">
        <v>43978.764077510394</v>
      </c>
      <c r="BM83" s="154">
        <v>14599.044077510402</v>
      </c>
      <c r="BN83" s="154">
        <v>43720.854077510397</v>
      </c>
      <c r="BO83" s="154">
        <v>46395.694077510401</v>
      </c>
      <c r="BP83" s="154">
        <v>36760.394077510398</v>
      </c>
      <c r="BQ83" s="154">
        <v>31821.194077510361</v>
      </c>
      <c r="BR83" s="154">
        <v>13823.20967306312</v>
      </c>
      <c r="BS83" s="154">
        <v>31421.107849928423</v>
      </c>
      <c r="BT83" s="154">
        <v>-26427.69440444724</v>
      </c>
      <c r="BU83" s="154">
        <v>2592.0355955527571</v>
      </c>
      <c r="BV83" s="154">
        <v>-14965.864404447244</v>
      </c>
      <c r="BW83" s="154">
        <v>12996.30559555276</v>
      </c>
      <c r="BX83" s="154">
        <v>13759.035595552759</v>
      </c>
      <c r="BY83" s="154">
        <v>5897.2055955527612</v>
      </c>
      <c r="BZ83" s="154">
        <v>4613.8255955527602</v>
      </c>
      <c r="CA83" s="154">
        <v>8398.8855955527597</v>
      </c>
      <c r="CB83" s="154">
        <v>20079.885595552758</v>
      </c>
      <c r="CC83" s="154">
        <v>-4974.1744044472398</v>
      </c>
      <c r="CD83" s="154">
        <v>57397.575595552757</v>
      </c>
      <c r="CE83" s="154">
        <v>31204.36</v>
      </c>
      <c r="CF83" s="154">
        <v>-62313.22</v>
      </c>
      <c r="CG83" s="154">
        <v>13495.249999999996</v>
      </c>
      <c r="CH83" s="154">
        <v>-58683.39</v>
      </c>
      <c r="CI83" s="154">
        <v>67.850000000020373</v>
      </c>
      <c r="CJ83" s="154">
        <v>24529.49</v>
      </c>
      <c r="CK83" s="154">
        <v>95092.859999999986</v>
      </c>
      <c r="CL83" s="154">
        <v>-30766.719999999998</v>
      </c>
      <c r="CM83" s="154">
        <v>-141824.32000000004</v>
      </c>
      <c r="CN83" s="154">
        <v>44059.179999999986</v>
      </c>
      <c r="CO83" s="154">
        <v>39992.230000000003</v>
      </c>
      <c r="CP83" s="154">
        <v>62069.16</v>
      </c>
      <c r="CQ83" s="154">
        <v>-21890.7</v>
      </c>
      <c r="CR83" s="154">
        <v>53113.030000000006</v>
      </c>
      <c r="CS83" s="154">
        <v>35171.56</v>
      </c>
      <c r="CT83" s="154">
        <v>94556.379999999976</v>
      </c>
      <c r="CU83" s="154">
        <v>-139335.96</v>
      </c>
      <c r="CV83" s="154">
        <v>-14612.499999999978</v>
      </c>
      <c r="CW83" s="154">
        <v>32228.679999999993</v>
      </c>
      <c r="CX83" s="154">
        <v>49476.150000000707</v>
      </c>
      <c r="CY83" s="154">
        <v>76563.449999999983</v>
      </c>
      <c r="CZ83" s="154">
        <v>-88824.700000000041</v>
      </c>
      <c r="DA83" s="154">
        <v>20939.689999999991</v>
      </c>
      <c r="DB83" s="154">
        <v>-16406.919999999998</v>
      </c>
      <c r="DC83" s="154">
        <v>5557.9999999999982</v>
      </c>
      <c r="DD83" s="154">
        <v>-10299.629999999994</v>
      </c>
      <c r="DE83" s="154">
        <v>-104499.68000000001</v>
      </c>
      <c r="DF83" s="154">
        <v>5344.6700000000019</v>
      </c>
      <c r="DG83" s="154">
        <v>4819.5899999999992</v>
      </c>
      <c r="DH83" s="154">
        <v>-8256.7499999999964</v>
      </c>
      <c r="DI83" s="154">
        <v>13479.610000000004</v>
      </c>
      <c r="DJ83" s="154">
        <v>201.62000000000444</v>
      </c>
      <c r="DK83" s="154">
        <v>9374.36</v>
      </c>
      <c r="DL83" s="154">
        <v>34984.57</v>
      </c>
      <c r="DM83" s="154">
        <v>15587.020000000013</v>
      </c>
      <c r="DN83" s="154">
        <v>-878.78000000000247</v>
      </c>
      <c r="DO83" s="154">
        <v>10030.769999999986</v>
      </c>
      <c r="DP83" s="154">
        <v>9029.8700000000008</v>
      </c>
      <c r="DQ83" s="154">
        <v>3953.7600000000093</v>
      </c>
      <c r="DR83" s="154">
        <v>5020.3500000000568</v>
      </c>
      <c r="DS83" s="154">
        <v>-42229.389999999898</v>
      </c>
      <c r="DT83" s="154">
        <v>-20209.719999999979</v>
      </c>
      <c r="DU83" s="154">
        <v>7533.1899999999732</v>
      </c>
      <c r="DV83" s="154">
        <v>103425.81</v>
      </c>
      <c r="DW83" s="154">
        <v>-79868.499999999913</v>
      </c>
      <c r="DX83" s="154">
        <v>22435.33000000006</v>
      </c>
      <c r="DY83" s="154">
        <v>10292.639999999945</v>
      </c>
      <c r="DZ83" s="154">
        <v>-7357.6699999999928</v>
      </c>
      <c r="EA83" s="154">
        <v>-8560.3799999998973</v>
      </c>
      <c r="EB83" s="154">
        <v>18546.230000000003</v>
      </c>
      <c r="EC83" s="154">
        <v>18070.350000000024</v>
      </c>
      <c r="ED83" s="154">
        <v>18275.199999999953</v>
      </c>
      <c r="EE83" s="154">
        <v>17580.07</v>
      </c>
      <c r="EF83" s="154">
        <v>831.09999999989395</v>
      </c>
      <c r="EG83" s="154">
        <v>5846.5400000007357</v>
      </c>
      <c r="EH83" s="154">
        <v>15412.570000000764</v>
      </c>
      <c r="EI83" s="154">
        <v>97311.89</v>
      </c>
      <c r="EJ83" s="154">
        <v>46125.180000000633</v>
      </c>
      <c r="EK83" s="154">
        <v>36639.89</v>
      </c>
      <c r="EL83" s="154">
        <v>21454.46</v>
      </c>
      <c r="EM83" s="154">
        <v>24321.4</v>
      </c>
      <c r="EN83" s="154">
        <v>24330.760000000002</v>
      </c>
      <c r="EO83" s="154">
        <v>32406.26</v>
      </c>
      <c r="EP83" s="154">
        <v>31007.84</v>
      </c>
      <c r="EQ83" s="170"/>
      <c r="ER83" s="154">
        <f t="shared" si="585"/>
        <v>216285.79000000065</v>
      </c>
      <c r="ES83" s="170"/>
      <c r="ET83" s="154">
        <f t="shared" ca="1" si="586"/>
        <v>71701.700000000099</v>
      </c>
      <c r="EU83" s="154"/>
      <c r="EY83" s="154">
        <f t="shared" si="587"/>
        <v>-84291.930000000051</v>
      </c>
      <c r="EZ83" s="154">
        <f t="shared" si="587"/>
        <v>-109241.31</v>
      </c>
      <c r="FA83" s="154">
        <f t="shared" si="587"/>
        <v>1907.5100000000057</v>
      </c>
      <c r="FB83" s="154">
        <f t="shared" si="587"/>
        <v>23055.590000000011</v>
      </c>
      <c r="FC83" s="154">
        <f t="shared" si="587"/>
        <v>49692.810000000012</v>
      </c>
      <c r="FD83" s="154">
        <f t="shared" si="587"/>
        <v>23014.399999999994</v>
      </c>
      <c r="FE83" s="154">
        <f t="shared" si="587"/>
        <v>-57418.75999999982</v>
      </c>
      <c r="FF83" s="154">
        <f t="shared" si="587"/>
        <v>31090.500000000058</v>
      </c>
      <c r="FG83" s="154">
        <f t="shared" si="587"/>
        <v>25370.30000000001</v>
      </c>
      <c r="FH83" s="154">
        <f t="shared" si="587"/>
        <v>28056.200000000128</v>
      </c>
      <c r="FI83" s="154">
        <f t="shared" si="587"/>
        <v>36686.36999999985</v>
      </c>
      <c r="FJ83" s="154">
        <f t="shared" si="587"/>
        <v>118571.0000000015</v>
      </c>
      <c r="FK83" s="154">
        <f t="shared" si="587"/>
        <v>104219.53000000064</v>
      </c>
      <c r="FL83" s="154">
        <f t="shared" si="587"/>
        <v>81058.42</v>
      </c>
      <c r="FN83" s="154">
        <f t="shared" si="588"/>
        <v>489077.78077510389</v>
      </c>
      <c r="FO83" s="154">
        <f t="shared" si="588"/>
        <v>120689.64044243436</v>
      </c>
      <c r="FP83" s="154">
        <f t="shared" si="588"/>
        <v>-56694.553213341744</v>
      </c>
      <c r="FQ83" s="154">
        <f t="shared" si="588"/>
        <v>311390.66000000073</v>
      </c>
      <c r="FR83" s="154">
        <f t="shared" si="588"/>
        <v>-168570.14</v>
      </c>
      <c r="FS83" s="154">
        <f t="shared" si="588"/>
        <v>46378.950000000244</v>
      </c>
      <c r="FT83" s="154">
        <f t="shared" si="588"/>
        <v>208683.87000000151</v>
      </c>
      <c r="FU83" s="154">
        <f t="shared" si="588"/>
        <v>216285.79000000065</v>
      </c>
    </row>
    <row r="84" spans="2:177" ht="17.45" customHeight="1">
      <c r="B84" s="161" t="s">
        <v>98</v>
      </c>
      <c r="C84" s="162"/>
      <c r="D84" s="162"/>
      <c r="E84" s="162"/>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f t="shared" ref="AR84:BW84" si="665">AR81+AR82+AR83</f>
        <v>5401224.8100000005</v>
      </c>
      <c r="AS84" s="163">
        <f t="shared" si="665"/>
        <v>3590930.6500000004</v>
      </c>
      <c r="AT84" s="163">
        <f t="shared" si="665"/>
        <v>3346165.23</v>
      </c>
      <c r="AU84" s="163">
        <f t="shared" si="665"/>
        <v>3554249.7099999995</v>
      </c>
      <c r="AV84" s="163">
        <f t="shared" si="665"/>
        <v>2847724.8899999997</v>
      </c>
      <c r="AW84" s="163">
        <f t="shared" si="665"/>
        <v>954436.49999999616</v>
      </c>
      <c r="AX84" s="163">
        <f t="shared" si="665"/>
        <v>2405122.080000001</v>
      </c>
      <c r="AY84" s="163">
        <f t="shared" si="665"/>
        <v>3207621.2000000007</v>
      </c>
      <c r="AZ84" s="163">
        <f t="shared" si="665"/>
        <v>-833144.07999999938</v>
      </c>
      <c r="BA84" s="163">
        <f t="shared" si="665"/>
        <v>3692488.6400000011</v>
      </c>
      <c r="BB84" s="163">
        <f t="shared" si="665"/>
        <v>3081955.4800000004</v>
      </c>
      <c r="BC84" s="163">
        <f t="shared" si="665"/>
        <v>4327211.8400000008</v>
      </c>
      <c r="BD84" s="163">
        <f t="shared" si="665"/>
        <v>6394048.9759224905</v>
      </c>
      <c r="BE84" s="163">
        <f t="shared" si="665"/>
        <v>4365779.375922489</v>
      </c>
      <c r="BF84" s="163">
        <f t="shared" si="665"/>
        <v>4095278.4099999997</v>
      </c>
      <c r="BG84" s="163">
        <f t="shared" si="665"/>
        <v>4514484.1900000004</v>
      </c>
      <c r="BH84" s="163">
        <f t="shared" si="665"/>
        <v>4196894.92</v>
      </c>
      <c r="BI84" s="163">
        <f t="shared" si="665"/>
        <v>3889464.2600000007</v>
      </c>
      <c r="BJ84" s="163">
        <f t="shared" si="665"/>
        <v>3625041.0900000008</v>
      </c>
      <c r="BK84" s="163">
        <f t="shared" si="665"/>
        <v>2754012.2200000007</v>
      </c>
      <c r="BL84" s="163">
        <f t="shared" si="665"/>
        <v>2801670.9600000009</v>
      </c>
      <c r="BM84" s="163">
        <f t="shared" si="665"/>
        <v>2608327.65</v>
      </c>
      <c r="BN84" s="163">
        <f t="shared" si="665"/>
        <v>3808237.0799999996</v>
      </c>
      <c r="BO84" s="163">
        <f t="shared" si="665"/>
        <v>3309536.0800000005</v>
      </c>
      <c r="BP84" s="163">
        <f t="shared" si="665"/>
        <v>7078722.0600000005</v>
      </c>
      <c r="BQ84" s="163">
        <f t="shared" si="665"/>
        <v>4547363.53</v>
      </c>
      <c r="BR84" s="163">
        <f t="shared" si="665"/>
        <v>4073677.140000002</v>
      </c>
      <c r="BS84" s="163">
        <f t="shared" si="665"/>
        <v>674282.63000000059</v>
      </c>
      <c r="BT84" s="163">
        <f t="shared" si="665"/>
        <v>-125334.38000000018</v>
      </c>
      <c r="BU84" s="163">
        <f t="shared" si="665"/>
        <v>-523267.33000000031</v>
      </c>
      <c r="BV84" s="163">
        <f t="shared" si="665"/>
        <v>985126.96999999974</v>
      </c>
      <c r="BW84" s="164">
        <f t="shared" si="665"/>
        <v>1826463.9900000028</v>
      </c>
      <c r="BX84" s="164">
        <f>BX81+BX82+BX83</f>
        <v>2633187.4600000023</v>
      </c>
      <c r="BY84" s="164">
        <f>BY81+BY82+BY83</f>
        <v>2428708.9300000025</v>
      </c>
      <c r="BZ84" s="164">
        <f t="shared" ref="BZ84:DK84" si="666">BZ81+BZ82+BZ83</f>
        <v>3478085.450000003</v>
      </c>
      <c r="CA84" s="164">
        <f t="shared" si="666"/>
        <v>3006898.2283793367</v>
      </c>
      <c r="CB84" s="164">
        <f t="shared" si="666"/>
        <v>3722797.2110870029</v>
      </c>
      <c r="CC84" s="164">
        <f t="shared" si="666"/>
        <v>2747264.675137003</v>
      </c>
      <c r="CD84" s="164">
        <f t="shared" si="666"/>
        <v>2338138.1333820024</v>
      </c>
      <c r="CE84" s="164">
        <f t="shared" si="666"/>
        <v>-125922.69372899995</v>
      </c>
      <c r="CF84" s="164">
        <f t="shared" si="666"/>
        <v>779199.4761690005</v>
      </c>
      <c r="CG84" s="164">
        <f t="shared" si="666"/>
        <v>3218929.9438560004</v>
      </c>
      <c r="CH84" s="164">
        <f t="shared" si="666"/>
        <v>3403194.3466009977</v>
      </c>
      <c r="CI84" s="164">
        <f t="shared" si="666"/>
        <v>3808251.8481003786</v>
      </c>
      <c r="CJ84" s="164">
        <f t="shared" si="666"/>
        <v>4672974.762728136</v>
      </c>
      <c r="CK84" s="164">
        <f t="shared" si="666"/>
        <v>3823981.0952603845</v>
      </c>
      <c r="CL84" s="164">
        <f t="shared" si="666"/>
        <v>3118609.060605491</v>
      </c>
      <c r="CM84" s="164">
        <f t="shared" si="666"/>
        <v>-207171.76656362016</v>
      </c>
      <c r="CN84" s="164">
        <f t="shared" si="666"/>
        <v>7288593.6948779756</v>
      </c>
      <c r="CO84" s="164">
        <f t="shared" si="666"/>
        <v>4562125.11905926</v>
      </c>
      <c r="CP84" s="164">
        <f t="shared" si="666"/>
        <v>5356044.8927734531</v>
      </c>
      <c r="CQ84" s="164">
        <f t="shared" si="666"/>
        <v>4987727.6685383888</v>
      </c>
      <c r="CR84" s="164">
        <f t="shared" si="666"/>
        <v>5712272.34114643</v>
      </c>
      <c r="CS84" s="164">
        <f t="shared" si="666"/>
        <v>5455521.3437385587</v>
      </c>
      <c r="CT84" s="164">
        <f t="shared" si="666"/>
        <v>4354978.128804422</v>
      </c>
      <c r="CU84" s="164">
        <f t="shared" si="666"/>
        <v>5162713.1924223481</v>
      </c>
      <c r="CV84" s="164">
        <f t="shared" si="666"/>
        <v>5171901.7495040046</v>
      </c>
      <c r="CW84" s="164">
        <f t="shared" si="666"/>
        <v>4613197.1274834536</v>
      </c>
      <c r="CX84" s="164">
        <f t="shared" si="666"/>
        <v>5720400.2070704494</v>
      </c>
      <c r="CY84" s="164">
        <f t="shared" si="666"/>
        <v>7798385.0899573602</v>
      </c>
      <c r="CZ84" s="164">
        <f t="shared" si="666"/>
        <v>9273805.7823678721</v>
      </c>
      <c r="DA84" s="164">
        <f t="shared" si="666"/>
        <v>5569834.2439977778</v>
      </c>
      <c r="DB84" s="164">
        <f t="shared" si="666"/>
        <v>5545467.4288363904</v>
      </c>
      <c r="DC84" s="164">
        <f t="shared" si="666"/>
        <v>5438442.1337892395</v>
      </c>
      <c r="DD84" s="164">
        <f t="shared" si="666"/>
        <v>6045071.5282094823</v>
      </c>
      <c r="DE84" s="164">
        <f t="shared" si="666"/>
        <v>5487980.3510463983</v>
      </c>
      <c r="DF84" s="164">
        <f t="shared" si="666"/>
        <v>5511209.9542201888</v>
      </c>
      <c r="DG84" s="164">
        <f t="shared" si="666"/>
        <v>5958184.4202775443</v>
      </c>
      <c r="DH84" s="164">
        <f t="shared" si="666"/>
        <v>5408772.0268372772</v>
      </c>
      <c r="DI84" s="164">
        <f t="shared" si="666"/>
        <v>6516219.1919733128</v>
      </c>
      <c r="DJ84" s="164">
        <f t="shared" si="666"/>
        <v>6776523.7242999868</v>
      </c>
      <c r="DK84" s="164">
        <f t="shared" si="666"/>
        <v>6844074.1617820356</v>
      </c>
      <c r="DL84" s="164">
        <f t="shared" ref="DL84" si="667">DL81+DL82+DL83</f>
        <v>10003096.169999992</v>
      </c>
      <c r="DM84" s="164">
        <f t="shared" ref="DM84:DN84" si="668">DM81+DM82+DM83</f>
        <v>6398035.0117483884</v>
      </c>
      <c r="DN84" s="164">
        <f t="shared" si="668"/>
        <v>6110389.6028903881</v>
      </c>
      <c r="DO84" s="164">
        <f t="shared" ref="DO84:DP84" si="669">DO81+DO82+DO83</f>
        <v>5815606.3275274495</v>
      </c>
      <c r="DP84" s="164">
        <f t="shared" si="669"/>
        <v>5758137.4063796783</v>
      </c>
      <c r="DQ84" s="164">
        <f t="shared" ref="DQ84:DR84" si="670">DQ81+DQ82+DQ83</f>
        <v>5302040.7720358064</v>
      </c>
      <c r="DR84" s="164">
        <f t="shared" si="670"/>
        <v>5708990.4847779032</v>
      </c>
      <c r="DS84" s="164">
        <f t="shared" ref="DS84:DT84" si="671">DS81+DS82+DS83</f>
        <v>5660303.4845789587</v>
      </c>
      <c r="DT84" s="164">
        <f t="shared" si="671"/>
        <v>6154935.9886522898</v>
      </c>
      <c r="DU84" s="164">
        <f t="shared" ref="DU84:DV84" si="672">DU81+DU82+DU83</f>
        <v>6140808.476841161</v>
      </c>
      <c r="DV84" s="164">
        <f t="shared" si="672"/>
        <v>6527635.9676772589</v>
      </c>
      <c r="DW84" s="164">
        <f t="shared" ref="DW84:DX84" si="673">DW81+DW82+DW83</f>
        <v>6973957.8809385803</v>
      </c>
      <c r="DX84" s="164">
        <f t="shared" si="673"/>
        <v>10268679.461165385</v>
      </c>
      <c r="DY84" s="164">
        <f t="shared" ref="DY84:DZ84" si="674">DY81+DY82+DY83</f>
        <v>6374877.7924954463</v>
      </c>
      <c r="DZ84" s="164">
        <f t="shared" si="674"/>
        <v>4475965.4665198326</v>
      </c>
      <c r="EA84" s="164">
        <f t="shared" ref="EA84:EB84" si="675">EA81+EA82+EA83</f>
        <v>5328116.2558641871</v>
      </c>
      <c r="EB84" s="164">
        <f t="shared" si="675"/>
        <v>6389302.6499999976</v>
      </c>
      <c r="EC84" s="164">
        <f t="shared" ref="EC84:ED84" si="676">EC81+EC82+EC83</f>
        <v>6011704.0801727008</v>
      </c>
      <c r="ED84" s="164">
        <f t="shared" si="676"/>
        <v>5830847.992243859</v>
      </c>
      <c r="EE84" s="164">
        <f t="shared" ref="EE84:EF84" si="677">EE81+EE82+EE83</f>
        <v>6291844.853555344</v>
      </c>
      <c r="EF84" s="164">
        <f t="shared" si="677"/>
        <v>3418918.2036971934</v>
      </c>
      <c r="EG84" s="164">
        <f t="shared" ref="EG84:EH84" si="678">EG81+EG82+EG83</f>
        <v>5159319.3495979831</v>
      </c>
      <c r="EH84" s="164">
        <f t="shared" si="678"/>
        <v>6452528.2789016515</v>
      </c>
      <c r="EI84" s="164">
        <f t="shared" ref="EI84:EJ84" si="679">EI81+EI82+EI83</f>
        <v>6612125.1111636516</v>
      </c>
      <c r="EJ84" s="164">
        <f t="shared" si="679"/>
        <v>10863775.425071299</v>
      </c>
      <c r="EK84" s="164">
        <f t="shared" ref="EK84:EL84" si="680">EK81+EK82+EK83</f>
        <v>7185990.8854432981</v>
      </c>
      <c r="EL84" s="164">
        <f t="shared" si="680"/>
        <v>6279236.8985279985</v>
      </c>
      <c r="EM84" s="164">
        <f t="shared" ref="EM84:EN84" si="681">EM81+EM82+EM83</f>
        <v>6611180.2183550019</v>
      </c>
      <c r="EN84" s="164">
        <f t="shared" si="681"/>
        <v>6640503.7501400011</v>
      </c>
      <c r="EO84" s="164">
        <f t="shared" ref="EO84:EP84" si="682">EO81+EO82+EO83</f>
        <v>7387336.102508002</v>
      </c>
      <c r="EP84" s="164">
        <f t="shared" si="682"/>
        <v>6912210.8164793318</v>
      </c>
      <c r="ER84" s="163">
        <f t="shared" si="585"/>
        <v>51880234.096524939</v>
      </c>
      <c r="ET84" s="163">
        <f t="shared" ca="1" si="586"/>
        <v>44679493.698461406</v>
      </c>
      <c r="EU84" s="163"/>
      <c r="EY84" s="163">
        <f t="shared" si="587"/>
        <v>20389107.455202039</v>
      </c>
      <c r="EZ84" s="163">
        <f t="shared" si="587"/>
        <v>16971494.013045121</v>
      </c>
      <c r="FA84" s="163">
        <f t="shared" si="587"/>
        <v>16878166.401335012</v>
      </c>
      <c r="FB84" s="163">
        <f t="shared" si="587"/>
        <v>20136817.078055337</v>
      </c>
      <c r="FC84" s="163">
        <f t="shared" si="587"/>
        <v>22511520.78463877</v>
      </c>
      <c r="FD84" s="163">
        <f t="shared" si="587"/>
        <v>16875784.505942933</v>
      </c>
      <c r="FE84" s="163">
        <f t="shared" si="587"/>
        <v>17524229.95800915</v>
      </c>
      <c r="FF84" s="163">
        <f t="shared" si="587"/>
        <v>19642402.325456999</v>
      </c>
      <c r="FG84" s="163">
        <f t="shared" si="587"/>
        <v>21119522.720180664</v>
      </c>
      <c r="FH84" s="163">
        <f t="shared" si="587"/>
        <v>17729122.986036886</v>
      </c>
      <c r="FI84" s="163">
        <f t="shared" si="587"/>
        <v>15541611.049496397</v>
      </c>
      <c r="FJ84" s="163">
        <f t="shared" si="587"/>
        <v>18223972.739663288</v>
      </c>
      <c r="FK84" s="163">
        <f t="shared" si="587"/>
        <v>24329003.209042598</v>
      </c>
      <c r="FL84" s="163">
        <f t="shared" si="587"/>
        <v>20639020.071003005</v>
      </c>
      <c r="FN84" s="163">
        <f t="shared" si="588"/>
        <v>46362775.211844973</v>
      </c>
      <c r="FO84" s="163">
        <f t="shared" si="588"/>
        <v>30083914.678379346</v>
      </c>
      <c r="FP84" s="163">
        <f t="shared" si="588"/>
        <v>31300246.09263378</v>
      </c>
      <c r="FQ84" s="163">
        <f t="shared" si="588"/>
        <v>66183860.555376098</v>
      </c>
      <c r="FR84" s="163">
        <f t="shared" si="588"/>
        <v>74375584.947637513</v>
      </c>
      <c r="FS84" s="163">
        <f t="shared" si="588"/>
        <v>76553937.574047849</v>
      </c>
      <c r="FT84" s="163">
        <f t="shared" si="588"/>
        <v>72614229.495377228</v>
      </c>
      <c r="FU84" s="163">
        <f t="shared" si="588"/>
        <v>51880234.096524939</v>
      </c>
    </row>
    <row r="86" spans="2:177" ht="17.45" customHeight="1">
      <c r="B86" s="147" t="s">
        <v>28</v>
      </c>
      <c r="C86" s="148"/>
      <c r="D86" s="148"/>
      <c r="E86" s="148"/>
      <c r="F86" s="149"/>
      <c r="G86" s="149"/>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48"/>
      <c r="BQ86" s="148"/>
      <c r="BR86" s="148"/>
      <c r="BS86" s="148"/>
      <c r="BT86" s="148"/>
      <c r="BU86" s="148"/>
      <c r="BV86" s="148"/>
      <c r="BW86" s="150"/>
      <c r="BX86" s="150"/>
      <c r="BY86" s="150"/>
      <c r="BZ86" s="150"/>
      <c r="CA86" s="150"/>
      <c r="CB86" s="150"/>
      <c r="CC86" s="150"/>
      <c r="CD86" s="150"/>
      <c r="CE86" s="150"/>
      <c r="CF86" s="150"/>
      <c r="CG86" s="150"/>
      <c r="CH86" s="150"/>
      <c r="CI86" s="150"/>
      <c r="CJ86" s="150"/>
      <c r="CK86" s="150"/>
      <c r="CL86" s="150"/>
      <c r="CM86" s="150"/>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0"/>
      <c r="DL86" s="150"/>
      <c r="DM86" s="150"/>
      <c r="DN86" s="150"/>
      <c r="DO86" s="150"/>
      <c r="DP86" s="150"/>
      <c r="DQ86" s="150"/>
      <c r="DR86" s="150"/>
      <c r="DS86" s="150"/>
      <c r="DT86" s="150"/>
      <c r="DU86" s="150"/>
      <c r="DV86" s="150"/>
      <c r="DW86" s="150"/>
      <c r="DX86" s="150"/>
      <c r="DY86" s="150"/>
      <c r="DZ86" s="150"/>
      <c r="EA86" s="150"/>
      <c r="EB86" s="150"/>
      <c r="EC86" s="150"/>
      <c r="ED86" s="150"/>
      <c r="EE86" s="150"/>
      <c r="EF86" s="150"/>
      <c r="EG86" s="150"/>
      <c r="EH86" s="150"/>
      <c r="EI86" s="150"/>
      <c r="EJ86" s="150"/>
      <c r="EK86" s="150"/>
      <c r="EL86" s="150"/>
      <c r="EM86" s="150"/>
      <c r="EN86" s="150"/>
      <c r="EO86" s="150"/>
      <c r="EP86" s="150"/>
      <c r="EQ86" s="149"/>
      <c r="ER86" s="148"/>
      <c r="ES86" s="148"/>
      <c r="ET86" s="148"/>
      <c r="EU86" s="148"/>
      <c r="EY86" s="148"/>
      <c r="EZ86" s="148"/>
      <c r="FA86" s="148"/>
      <c r="FB86" s="148"/>
      <c r="FC86" s="148"/>
      <c r="FD86" s="148"/>
      <c r="FE86" s="148"/>
      <c r="FF86" s="148"/>
      <c r="FG86" s="148"/>
      <c r="FH86" s="148"/>
      <c r="FI86" s="148"/>
      <c r="FJ86" s="148"/>
      <c r="FK86" s="148"/>
      <c r="FL86" s="148"/>
      <c r="FN86" s="148"/>
      <c r="FO86" s="148"/>
      <c r="FP86" s="148"/>
      <c r="FQ86" s="148"/>
      <c r="FR86" s="148"/>
      <c r="FS86" s="148"/>
      <c r="FT86" s="148"/>
      <c r="FU86" s="148"/>
    </row>
    <row r="87" spans="2:177" ht="17.45" customHeight="1">
      <c r="B87" s="151" t="s">
        <v>90</v>
      </c>
      <c r="C87" s="152"/>
      <c r="D87" s="152"/>
      <c r="E87" s="152"/>
      <c r="F87" s="153"/>
      <c r="G87" s="153"/>
      <c r="H87" s="154">
        <v>876289.37000000023</v>
      </c>
      <c r="I87" s="154">
        <v>879217.09</v>
      </c>
      <c r="J87" s="154">
        <v>864885.64000000013</v>
      </c>
      <c r="K87" s="154">
        <v>851411.07</v>
      </c>
      <c r="L87" s="154">
        <v>919007.46</v>
      </c>
      <c r="M87" s="154">
        <v>874729.11</v>
      </c>
      <c r="N87" s="154">
        <v>919321.34</v>
      </c>
      <c r="O87" s="154">
        <v>942394.41000000015</v>
      </c>
      <c r="P87" s="154">
        <v>1190041.4758599997</v>
      </c>
      <c r="Q87" s="154">
        <v>957971.79</v>
      </c>
      <c r="R87" s="154">
        <v>978865.20000000007</v>
      </c>
      <c r="S87" s="154">
        <v>1147320.2100000002</v>
      </c>
      <c r="T87" s="154">
        <v>987096.1100000001</v>
      </c>
      <c r="U87" s="154">
        <v>1007704.9719999998</v>
      </c>
      <c r="V87" s="154">
        <v>978950.39000000013</v>
      </c>
      <c r="W87" s="154">
        <v>965804.64</v>
      </c>
      <c r="X87" s="154">
        <v>923487.93</v>
      </c>
      <c r="Y87" s="154">
        <v>933637.03</v>
      </c>
      <c r="Z87" s="154">
        <v>957205.79999999993</v>
      </c>
      <c r="AA87" s="154">
        <v>904962.67</v>
      </c>
      <c r="AB87" s="154">
        <v>1054820.3499999999</v>
      </c>
      <c r="AC87" s="154">
        <v>921592.61</v>
      </c>
      <c r="AD87" s="154">
        <v>947951.25999999989</v>
      </c>
      <c r="AE87" s="154">
        <v>1108359.93</v>
      </c>
      <c r="AF87" s="154">
        <v>832197.4</v>
      </c>
      <c r="AG87" s="154">
        <v>799957.45</v>
      </c>
      <c r="AH87" s="154">
        <v>1015551.6199999999</v>
      </c>
      <c r="AI87" s="154">
        <v>969797.89000000013</v>
      </c>
      <c r="AJ87" s="154">
        <v>869703.61999999988</v>
      </c>
      <c r="AK87" s="154">
        <v>898389.28761162632</v>
      </c>
      <c r="AL87" s="154">
        <v>896416.74000000011</v>
      </c>
      <c r="AM87" s="154">
        <v>903432.14000000013</v>
      </c>
      <c r="AN87" s="154">
        <v>1080468.3300000003</v>
      </c>
      <c r="AO87" s="154">
        <v>873895.92999999993</v>
      </c>
      <c r="AP87" s="154">
        <v>1136105.6199999999</v>
      </c>
      <c r="AQ87" s="154">
        <v>959777.83999999985</v>
      </c>
      <c r="AR87" s="154">
        <v>1054852.6799999997</v>
      </c>
      <c r="AS87" s="154">
        <v>791430.12000000011</v>
      </c>
      <c r="AT87" s="154">
        <v>889635.42999999993</v>
      </c>
      <c r="AU87" s="154">
        <v>865791.05420000013</v>
      </c>
      <c r="AV87" s="154">
        <v>929152.67979999969</v>
      </c>
      <c r="AW87" s="154">
        <v>941944.52876000002</v>
      </c>
      <c r="AX87" s="154">
        <v>968754.27973999979</v>
      </c>
      <c r="AY87" s="154">
        <v>1124060.0076999997</v>
      </c>
      <c r="AZ87" s="154">
        <v>1092061.2647400002</v>
      </c>
      <c r="BA87" s="154">
        <v>979722.77797999978</v>
      </c>
      <c r="BB87" s="154">
        <v>977718.99853500014</v>
      </c>
      <c r="BC87" s="154">
        <v>1022165.2400000001</v>
      </c>
      <c r="BD87" s="154">
        <v>1106886.1299999999</v>
      </c>
      <c r="BE87" s="154">
        <v>912625.47</v>
      </c>
      <c r="BF87" s="154">
        <v>935326.58999999985</v>
      </c>
      <c r="BG87" s="154">
        <v>947660.61990000005</v>
      </c>
      <c r="BH87" s="154">
        <v>989627.85266000032</v>
      </c>
      <c r="BI87" s="154">
        <v>1010205.8076899998</v>
      </c>
      <c r="BJ87" s="154">
        <v>977857.67624000029</v>
      </c>
      <c r="BK87" s="154">
        <v>985595.64501999982</v>
      </c>
      <c r="BL87" s="154">
        <v>1010052.7577600001</v>
      </c>
      <c r="BM87" s="154">
        <v>1218269.2171200002</v>
      </c>
      <c r="BN87" s="154">
        <v>991325.97359000007</v>
      </c>
      <c r="BO87" s="154">
        <v>1059213.9196700002</v>
      </c>
      <c r="BP87" s="154">
        <v>1183172.72</v>
      </c>
      <c r="BQ87" s="154">
        <v>1036732.7833999996</v>
      </c>
      <c r="BR87" s="154">
        <v>902719.38999999978</v>
      </c>
      <c r="BS87" s="154">
        <v>87316.829999999871</v>
      </c>
      <c r="BT87" s="154">
        <v>1456.1699999999255</v>
      </c>
      <c r="BU87" s="154">
        <v>5419.5428000001702</v>
      </c>
      <c r="BV87" s="154">
        <v>114389.33000000007</v>
      </c>
      <c r="BW87" s="154">
        <v>96492.629999999888</v>
      </c>
      <c r="BX87" s="154">
        <v>515532.07899999991</v>
      </c>
      <c r="BY87" s="154">
        <v>553514.85654999979</v>
      </c>
      <c r="BZ87" s="154">
        <v>787302.77457999974</v>
      </c>
      <c r="CA87" s="154">
        <v>995175</v>
      </c>
      <c r="CB87" s="154">
        <v>820613.09000000008</v>
      </c>
      <c r="CC87" s="154">
        <v>852542.44999999972</v>
      </c>
      <c r="CD87" s="154">
        <v>644422.48</v>
      </c>
      <c r="CE87" s="154">
        <v>183852.68144999992</v>
      </c>
      <c r="CF87" s="154">
        <v>379890.09893000009</v>
      </c>
      <c r="CG87" s="154">
        <v>822608.98324999982</v>
      </c>
      <c r="CH87" s="154">
        <v>957415.21140000015</v>
      </c>
      <c r="CI87" s="154">
        <v>1119336.5544800002</v>
      </c>
      <c r="CJ87" s="154">
        <v>1182175.4929149998</v>
      </c>
      <c r="CK87" s="154">
        <v>1423653.5377549999</v>
      </c>
      <c r="CL87" s="154">
        <v>1209643.3730849996</v>
      </c>
      <c r="CM87" s="154">
        <v>1355596.3893050002</v>
      </c>
      <c r="CN87" s="154">
        <v>1314996.7106899999</v>
      </c>
      <c r="CO87" s="154">
        <v>1177530.3368499996</v>
      </c>
      <c r="CP87" s="154">
        <v>1272767.35965</v>
      </c>
      <c r="CQ87" s="154">
        <v>1185306.6275299997</v>
      </c>
      <c r="CR87" s="154">
        <v>1262952.73007</v>
      </c>
      <c r="CS87" s="154">
        <v>1232803.8962499998</v>
      </c>
      <c r="CT87" s="154">
        <v>1208430.339925</v>
      </c>
      <c r="CU87" s="154">
        <v>1383728.6672</v>
      </c>
      <c r="CV87" s="154">
        <v>1307611.4854000001</v>
      </c>
      <c r="CW87" s="154">
        <v>1591398.4646250005</v>
      </c>
      <c r="CX87" s="154">
        <v>1388029.7873999996</v>
      </c>
      <c r="CY87" s="154">
        <v>1518943.883225</v>
      </c>
      <c r="CZ87" s="154">
        <v>1668392.8168212899</v>
      </c>
      <c r="DA87" s="154">
        <v>1261979.7919500005</v>
      </c>
      <c r="DB87" s="154">
        <v>1360776.55055</v>
      </c>
      <c r="DC87" s="154">
        <v>1292004.1101999998</v>
      </c>
      <c r="DD87" s="154">
        <v>1418615.1347400001</v>
      </c>
      <c r="DE87" s="154">
        <v>1344110.9994099997</v>
      </c>
      <c r="DF87" s="154">
        <v>1331839.8761249997</v>
      </c>
      <c r="DG87" s="154">
        <v>1447793.6629250005</v>
      </c>
      <c r="DH87" s="154">
        <v>1407248.2330999998</v>
      </c>
      <c r="DI87" s="154">
        <v>1705614.2981249997</v>
      </c>
      <c r="DJ87" s="154">
        <v>1745095.5975749996</v>
      </c>
      <c r="DK87" s="154">
        <v>1729799.9197749998</v>
      </c>
      <c r="DL87" s="154">
        <v>1839346.9613449995</v>
      </c>
      <c r="DM87" s="154">
        <v>1434192.3399999996</v>
      </c>
      <c r="DN87" s="154">
        <v>1570804.3631500003</v>
      </c>
      <c r="DO87" s="154">
        <v>1548891.8024000004</v>
      </c>
      <c r="DP87" s="154">
        <v>1463065.3834499998</v>
      </c>
      <c r="DQ87" s="154">
        <v>1512221.1642399998</v>
      </c>
      <c r="DR87" s="154">
        <v>1583294.2407499996</v>
      </c>
      <c r="DS87" s="154">
        <v>1636271.2698000004</v>
      </c>
      <c r="DT87" s="154">
        <v>1512037.9001000002</v>
      </c>
      <c r="DU87" s="154">
        <v>1872767.4381399998</v>
      </c>
      <c r="DV87" s="154">
        <v>1627112.2056750008</v>
      </c>
      <c r="DW87" s="154">
        <v>1807951.8514449995</v>
      </c>
      <c r="DX87" s="154">
        <v>1962511.4221897814</v>
      </c>
      <c r="DY87" s="154">
        <v>1569266.5576500001</v>
      </c>
      <c r="DZ87" s="154">
        <v>1618351.3001250001</v>
      </c>
      <c r="EA87" s="154">
        <v>1610195.2090499992</v>
      </c>
      <c r="EB87" s="154">
        <v>1600020.3768150003</v>
      </c>
      <c r="EC87" s="154">
        <v>1558828.0208900003</v>
      </c>
      <c r="ED87" s="154">
        <v>1631047.0532949998</v>
      </c>
      <c r="EE87" s="154">
        <v>1625079.6018000001</v>
      </c>
      <c r="EF87" s="154">
        <v>1735764.4775649998</v>
      </c>
      <c r="EG87" s="154">
        <v>1809421.9600000002</v>
      </c>
      <c r="EH87" s="154">
        <v>1628589.0245599996</v>
      </c>
      <c r="EI87" s="154">
        <v>1698076.18407</v>
      </c>
      <c r="EJ87" s="154">
        <v>2031209.8494599995</v>
      </c>
      <c r="EK87" s="154">
        <v>1785775.7806200003</v>
      </c>
      <c r="EL87" s="154">
        <v>1608728.4027199997</v>
      </c>
      <c r="EM87" s="154">
        <v>1580618.7741700003</v>
      </c>
      <c r="EN87" s="154">
        <v>1607979.7540600004</v>
      </c>
      <c r="EO87" s="154">
        <v>1519578.3043099998</v>
      </c>
      <c r="EP87" s="154">
        <v>1523863.0949299999</v>
      </c>
      <c r="ER87" s="154">
        <f t="shared" ref="ER87:ER100" si="683">SUMIFS($G87:$EQ87,$G$13:$EQ$13,$ER$7)</f>
        <v>11657753.960270001</v>
      </c>
      <c r="ET87" s="154">
        <f t="shared" ref="ET87:ET100" ca="1" si="684">SUM(OFFSET($B87,0,COLUMN($DX$7)-2,1,MONTH(MAX($G$7:$EQ$7))))</f>
        <v>11550219.940014781</v>
      </c>
      <c r="EU87" s="154"/>
      <c r="EY87" s="154">
        <f t="shared" ref="EY87:FL100" si="685">SUMIF($H$6:$EQ$6,EY$12,$H87:$EQ87)</f>
        <v>4291149.1593212904</v>
      </c>
      <c r="EZ87" s="154">
        <f t="shared" si="685"/>
        <v>4054730.2443499994</v>
      </c>
      <c r="FA87" s="154">
        <f t="shared" si="685"/>
        <v>4186881.7721500001</v>
      </c>
      <c r="FB87" s="154">
        <f t="shared" si="685"/>
        <v>5180509.8154749991</v>
      </c>
      <c r="FC87" s="154">
        <f t="shared" si="685"/>
        <v>4844343.6644949997</v>
      </c>
      <c r="FD87" s="154">
        <f t="shared" si="685"/>
        <v>4524178.3500899998</v>
      </c>
      <c r="FE87" s="154">
        <f t="shared" si="685"/>
        <v>4731603.41065</v>
      </c>
      <c r="FF87" s="154">
        <f t="shared" si="685"/>
        <v>5307831.4952600002</v>
      </c>
      <c r="FG87" s="154">
        <f t="shared" si="685"/>
        <v>5150129.2799647814</v>
      </c>
      <c r="FH87" s="154">
        <f t="shared" si="685"/>
        <v>4769043.6067549996</v>
      </c>
      <c r="FI87" s="154">
        <f t="shared" si="685"/>
        <v>4991891.1326599997</v>
      </c>
      <c r="FJ87" s="154">
        <f t="shared" si="685"/>
        <v>5136087.1686300002</v>
      </c>
      <c r="FK87" s="154">
        <f t="shared" si="685"/>
        <v>5425714.0327999992</v>
      </c>
      <c r="FL87" s="154">
        <f t="shared" si="685"/>
        <v>4708176.8325400008</v>
      </c>
      <c r="FN87" s="154">
        <f t="shared" ref="FN87:FU100" si="686">SUMIF($H$5:$EQ$5,FN$12,$H87:$EQ87)</f>
        <v>12144647.65965</v>
      </c>
      <c r="FO87" s="154">
        <f t="shared" si="686"/>
        <v>6279224.1063299989</v>
      </c>
      <c r="FP87" s="154">
        <f t="shared" si="686"/>
        <v>10951750.342569999</v>
      </c>
      <c r="FQ87" s="154">
        <f t="shared" si="686"/>
        <v>15844500.288815003</v>
      </c>
      <c r="FR87" s="154">
        <f t="shared" si="686"/>
        <v>17713270.991296291</v>
      </c>
      <c r="FS87" s="154">
        <f t="shared" si="686"/>
        <v>19407956.920495</v>
      </c>
      <c r="FT87" s="154">
        <f t="shared" si="686"/>
        <v>20047151.18800978</v>
      </c>
      <c r="FU87" s="154">
        <f t="shared" si="686"/>
        <v>11657753.960270001</v>
      </c>
    </row>
    <row r="88" spans="2:177" ht="17.45" customHeight="1">
      <c r="B88" s="151" t="s">
        <v>91</v>
      </c>
      <c r="C88" s="152"/>
      <c r="D88" s="152"/>
      <c r="E88" s="152"/>
      <c r="F88" s="153"/>
      <c r="G88" s="153"/>
      <c r="H88" s="154">
        <v>64072.05999999999</v>
      </c>
      <c r="I88" s="154">
        <v>17994.690579999999</v>
      </c>
      <c r="J88" s="154">
        <v>45255.901110000013</v>
      </c>
      <c r="K88" s="154">
        <v>182191.56912</v>
      </c>
      <c r="L88" s="154">
        <v>113305.7142</v>
      </c>
      <c r="M88" s="154">
        <v>66997.29883</v>
      </c>
      <c r="N88" s="154">
        <v>39502.29</v>
      </c>
      <c r="O88" s="154">
        <v>217374.94404</v>
      </c>
      <c r="P88" s="154">
        <v>53863.585859999999</v>
      </c>
      <c r="Q88" s="154">
        <v>-71962.764625000011</v>
      </c>
      <c r="R88" s="154">
        <v>74059.277470000001</v>
      </c>
      <c r="S88" s="154">
        <v>385546.16679000005</v>
      </c>
      <c r="T88" s="154">
        <v>65588.547259999978</v>
      </c>
      <c r="U88" s="154">
        <v>24935.631600000001</v>
      </c>
      <c r="V88" s="154">
        <v>64556.839515000007</v>
      </c>
      <c r="W88" s="154">
        <v>182290.31</v>
      </c>
      <c r="X88" s="154">
        <v>71563.322775000008</v>
      </c>
      <c r="Y88" s="154">
        <v>61448.83479999999</v>
      </c>
      <c r="Z88" s="154">
        <v>52333.660860000004</v>
      </c>
      <c r="AA88" s="154">
        <v>243314.55847999998</v>
      </c>
      <c r="AB88" s="154">
        <v>39049.854599999897</v>
      </c>
      <c r="AC88" s="154">
        <v>70005.378830000001</v>
      </c>
      <c r="AD88" s="154">
        <v>75011.519440000004</v>
      </c>
      <c r="AE88" s="154">
        <v>351889.18809000001</v>
      </c>
      <c r="AF88" s="154">
        <v>368507.31</v>
      </c>
      <c r="AG88" s="154">
        <v>60896.11</v>
      </c>
      <c r="AH88" s="154">
        <v>34540.49</v>
      </c>
      <c r="AI88" s="154">
        <v>49083.08</v>
      </c>
      <c r="AJ88" s="154">
        <v>291829.59000000003</v>
      </c>
      <c r="AK88" s="154">
        <v>64787.57701992002</v>
      </c>
      <c r="AL88" s="154">
        <v>57727.09</v>
      </c>
      <c r="AM88" s="154">
        <v>54658.909999999996</v>
      </c>
      <c r="AN88" s="154">
        <v>213691.36</v>
      </c>
      <c r="AO88" s="154">
        <v>51438.39</v>
      </c>
      <c r="AP88" s="154">
        <v>71631.13</v>
      </c>
      <c r="AQ88" s="154">
        <v>113715.23</v>
      </c>
      <c r="AR88" s="154">
        <v>417690.92080000002</v>
      </c>
      <c r="AS88" s="154">
        <v>90734.9</v>
      </c>
      <c r="AT88" s="154">
        <v>31572.273000000001</v>
      </c>
      <c r="AU88" s="154">
        <v>86507.535800000012</v>
      </c>
      <c r="AV88" s="154">
        <v>156150.97020000001</v>
      </c>
      <c r="AW88" s="154">
        <v>64176.571140000007</v>
      </c>
      <c r="AX88" s="154">
        <v>66448.470260000002</v>
      </c>
      <c r="AY88" s="154">
        <v>59355.322300000007</v>
      </c>
      <c r="AZ88" s="154">
        <v>154350.47525999998</v>
      </c>
      <c r="BA88" s="154">
        <v>47707.522020000004</v>
      </c>
      <c r="BB88" s="154">
        <v>71264.33146500001</v>
      </c>
      <c r="BC88" s="154">
        <v>102283.92</v>
      </c>
      <c r="BD88" s="154">
        <v>443505.14</v>
      </c>
      <c r="BE88" s="154">
        <v>85276.800000000003</v>
      </c>
      <c r="BF88" s="154">
        <v>37790.82</v>
      </c>
      <c r="BG88" s="154">
        <v>58924.670100000003</v>
      </c>
      <c r="BH88" s="154">
        <v>207887.65734000001</v>
      </c>
      <c r="BI88" s="154">
        <v>86166.672310000009</v>
      </c>
      <c r="BJ88" s="154">
        <v>90115.983760000003</v>
      </c>
      <c r="BK88" s="154">
        <v>79681.544980000021</v>
      </c>
      <c r="BL88" s="154">
        <v>256490.44224</v>
      </c>
      <c r="BM88" s="154">
        <v>56429.132880000005</v>
      </c>
      <c r="BN88" s="154">
        <v>75183.206410000013</v>
      </c>
      <c r="BO88" s="154">
        <v>140826.46033000003</v>
      </c>
      <c r="BP88" s="154">
        <v>452497.52</v>
      </c>
      <c r="BQ88" s="154">
        <v>93614.58660000001</v>
      </c>
      <c r="BR88" s="154">
        <v>51117.97</v>
      </c>
      <c r="BS88" s="154">
        <v>656.63</v>
      </c>
      <c r="BT88" s="154">
        <v>27984.41</v>
      </c>
      <c r="BU88" s="154">
        <v>99813.91889999999</v>
      </c>
      <c r="BV88" s="154">
        <v>198909.81</v>
      </c>
      <c r="BW88" s="154">
        <v>110860.17</v>
      </c>
      <c r="BX88" s="154">
        <v>85263.641000000003</v>
      </c>
      <c r="BY88" s="154">
        <v>66479.073450000025</v>
      </c>
      <c r="BZ88" s="154">
        <v>110558.51542</v>
      </c>
      <c r="CA88" s="154">
        <v>157504</v>
      </c>
      <c r="CB88" s="154">
        <v>303973.98000000004</v>
      </c>
      <c r="CC88" s="154">
        <v>53387.79</v>
      </c>
      <c r="CD88" s="154">
        <v>55097.81</v>
      </c>
      <c r="CE88" s="154">
        <v>27294.348549999995</v>
      </c>
      <c r="CF88" s="154">
        <v>30361.381069999996</v>
      </c>
      <c r="CG88" s="154">
        <v>95968.27674999999</v>
      </c>
      <c r="CH88" s="154">
        <v>72965.678599999999</v>
      </c>
      <c r="CI88" s="154">
        <v>93745.815520000018</v>
      </c>
      <c r="CJ88" s="154">
        <v>75666.037085000004</v>
      </c>
      <c r="CK88" s="154">
        <v>59563.222244999997</v>
      </c>
      <c r="CL88" s="154">
        <v>107546.23691500002</v>
      </c>
      <c r="CM88" s="154">
        <v>145222.84069500002</v>
      </c>
      <c r="CN88" s="154">
        <v>508625.22931000008</v>
      </c>
      <c r="CO88" s="154">
        <v>71699.553150000007</v>
      </c>
      <c r="CP88" s="154">
        <v>54904.870350000005</v>
      </c>
      <c r="CQ88" s="154">
        <v>68804.642470000006</v>
      </c>
      <c r="CR88" s="154">
        <v>167562.96993000002</v>
      </c>
      <c r="CS88" s="154">
        <v>155153.31375</v>
      </c>
      <c r="CT88" s="154">
        <v>99609.46007500001</v>
      </c>
      <c r="CU88" s="154">
        <v>91564.642800000001</v>
      </c>
      <c r="CV88" s="154">
        <v>212205.94459999999</v>
      </c>
      <c r="CW88" s="154">
        <v>70174.785375000007</v>
      </c>
      <c r="CX88" s="154">
        <v>95610.072599999985</v>
      </c>
      <c r="CY88" s="154">
        <v>111613.79677500001</v>
      </c>
      <c r="CZ88" s="154">
        <v>454255.48317870958</v>
      </c>
      <c r="DA88" s="154">
        <v>111448.31804999999</v>
      </c>
      <c r="DB88" s="154">
        <v>68642.57944999999</v>
      </c>
      <c r="DC88" s="154">
        <v>77384.7598</v>
      </c>
      <c r="DD88" s="154">
        <v>210186.99526</v>
      </c>
      <c r="DE88" s="154">
        <v>125223.30059</v>
      </c>
      <c r="DF88" s="154">
        <v>131161.18387500002</v>
      </c>
      <c r="DG88" s="154">
        <v>140263.49707500002</v>
      </c>
      <c r="DH88" s="154">
        <v>246253.53689999998</v>
      </c>
      <c r="DI88" s="154">
        <v>97865.351875000022</v>
      </c>
      <c r="DJ88" s="154">
        <v>149027.22242500004</v>
      </c>
      <c r="DK88" s="154">
        <v>187610.00022500003</v>
      </c>
      <c r="DL88" s="154">
        <v>566451.248655</v>
      </c>
      <c r="DM88" s="154">
        <v>135186.47000000006</v>
      </c>
      <c r="DN88" s="154">
        <v>83560.676850000003</v>
      </c>
      <c r="DO88" s="154">
        <v>174343.26759999999</v>
      </c>
      <c r="DP88" s="154">
        <v>169351.70655</v>
      </c>
      <c r="DQ88" s="154">
        <v>182807.52575999999</v>
      </c>
      <c r="DR88" s="154">
        <v>155916.66925000004</v>
      </c>
      <c r="DS88" s="154">
        <v>143499.87019999998</v>
      </c>
      <c r="DT88" s="154">
        <v>340324.8399000002</v>
      </c>
      <c r="DU88" s="154">
        <v>91670.171860000046</v>
      </c>
      <c r="DV88" s="154">
        <v>137501.42432499994</v>
      </c>
      <c r="DW88" s="154">
        <v>229709.48855499999</v>
      </c>
      <c r="DX88" s="154">
        <v>615491.02781021863</v>
      </c>
      <c r="DY88" s="154">
        <v>124744.60235</v>
      </c>
      <c r="DZ88" s="154">
        <v>80238.739874999999</v>
      </c>
      <c r="EA88" s="154">
        <v>123161.11095000002</v>
      </c>
      <c r="EB88" s="154">
        <v>213258.43318500006</v>
      </c>
      <c r="EC88" s="154">
        <v>198655.84911000004</v>
      </c>
      <c r="ED88" s="154">
        <v>143617.71670500003</v>
      </c>
      <c r="EE88" s="154">
        <v>122709.1382</v>
      </c>
      <c r="EF88" s="154">
        <v>249650.52243500002</v>
      </c>
      <c r="EG88" s="154">
        <v>104208.28</v>
      </c>
      <c r="EH88" s="154">
        <v>123354.66544000001</v>
      </c>
      <c r="EI88" s="154">
        <v>205487.72693</v>
      </c>
      <c r="EJ88" s="154">
        <v>495162.09054000024</v>
      </c>
      <c r="EK88" s="154">
        <v>139669.22938</v>
      </c>
      <c r="EL88" s="154">
        <v>74233.487279999987</v>
      </c>
      <c r="EM88" s="154">
        <v>141490.68582999997</v>
      </c>
      <c r="EN88" s="154">
        <v>172440.51594000001</v>
      </c>
      <c r="EO88" s="154">
        <v>199865.09569000002</v>
      </c>
      <c r="EP88" s="154">
        <v>148408.27507</v>
      </c>
      <c r="ER88" s="154">
        <f t="shared" si="683"/>
        <v>1371269.3797300004</v>
      </c>
      <c r="ET88" s="154">
        <f t="shared" ca="1" si="684"/>
        <v>1499167.4799852187</v>
      </c>
      <c r="EU88" s="154"/>
      <c r="EY88" s="154">
        <f t="shared" si="685"/>
        <v>634346.38067870948</v>
      </c>
      <c r="EZ88" s="154">
        <f t="shared" si="685"/>
        <v>412795.05564999999</v>
      </c>
      <c r="FA88" s="154">
        <f t="shared" si="685"/>
        <v>517678.21785000002</v>
      </c>
      <c r="FB88" s="154">
        <f t="shared" si="685"/>
        <v>434502.57452500006</v>
      </c>
      <c r="FC88" s="154">
        <f t="shared" si="685"/>
        <v>785198.39550500014</v>
      </c>
      <c r="FD88" s="154">
        <f t="shared" si="685"/>
        <v>526502.49991000001</v>
      </c>
      <c r="FE88" s="154">
        <f t="shared" si="685"/>
        <v>639741.37935000029</v>
      </c>
      <c r="FF88" s="154">
        <f t="shared" si="685"/>
        <v>458881.08473999996</v>
      </c>
      <c r="FG88" s="154">
        <f t="shared" si="685"/>
        <v>820474.37003521854</v>
      </c>
      <c r="FH88" s="154">
        <f t="shared" si="685"/>
        <v>535075.39324500016</v>
      </c>
      <c r="FI88" s="154">
        <f t="shared" si="685"/>
        <v>515977.37734000001</v>
      </c>
      <c r="FJ88" s="154">
        <f t="shared" si="685"/>
        <v>433050.67237000004</v>
      </c>
      <c r="FK88" s="154">
        <f t="shared" si="685"/>
        <v>709064.80720000027</v>
      </c>
      <c r="FL88" s="154">
        <f t="shared" si="685"/>
        <v>513796.29746000003</v>
      </c>
      <c r="FN88" s="154">
        <f t="shared" si="686"/>
        <v>1618278.5303500001</v>
      </c>
      <c r="FO88" s="154">
        <f t="shared" si="686"/>
        <v>1455260.2453700001</v>
      </c>
      <c r="FP88" s="154">
        <f t="shared" si="686"/>
        <v>1120793.4174299999</v>
      </c>
      <c r="FQ88" s="154">
        <f t="shared" si="686"/>
        <v>1707529.2811850002</v>
      </c>
      <c r="FR88" s="154">
        <f t="shared" si="686"/>
        <v>1999322.2287037096</v>
      </c>
      <c r="FS88" s="154">
        <f t="shared" si="686"/>
        <v>2410323.3595050005</v>
      </c>
      <c r="FT88" s="154">
        <f t="shared" si="686"/>
        <v>2304577.8129902184</v>
      </c>
      <c r="FU88" s="154">
        <f t="shared" si="686"/>
        <v>1371269.3797300004</v>
      </c>
    </row>
    <row r="89" spans="2:177" ht="17.45" customHeight="1">
      <c r="B89" s="151" t="s">
        <v>190</v>
      </c>
      <c r="C89" s="155"/>
      <c r="D89" s="155"/>
      <c r="E89" s="155"/>
      <c r="F89" s="153"/>
      <c r="G89" s="153"/>
      <c r="H89" s="154">
        <f>H91-H90-H88-H87</f>
        <v>135130.33999999985</v>
      </c>
      <c r="I89" s="154">
        <f t="shared" ref="I89:AQ89" si="687">I91-I90-I88-I87</f>
        <v>124622.96999999997</v>
      </c>
      <c r="J89" s="154">
        <f t="shared" si="687"/>
        <v>91494.970000000088</v>
      </c>
      <c r="K89" s="154">
        <f t="shared" si="687"/>
        <v>88386.330000000075</v>
      </c>
      <c r="L89" s="154">
        <f t="shared" si="687"/>
        <v>138937.45000000019</v>
      </c>
      <c r="M89" s="154">
        <f t="shared" si="687"/>
        <v>104456.12999999989</v>
      </c>
      <c r="N89" s="154">
        <f t="shared" si="687"/>
        <v>100079.59999999998</v>
      </c>
      <c r="O89" s="154">
        <f t="shared" si="687"/>
        <v>88650.950000000186</v>
      </c>
      <c r="P89" s="154">
        <f t="shared" si="687"/>
        <v>-97176.855860000011</v>
      </c>
      <c r="Q89" s="154">
        <f t="shared" si="687"/>
        <v>110430.51999999979</v>
      </c>
      <c r="R89" s="154">
        <f t="shared" si="687"/>
        <v>143686.84999999998</v>
      </c>
      <c r="S89" s="154">
        <f t="shared" si="687"/>
        <v>163442.46999999997</v>
      </c>
      <c r="T89" s="154">
        <f t="shared" si="687"/>
        <v>126896.92999999993</v>
      </c>
      <c r="U89" s="154">
        <f t="shared" si="687"/>
        <v>140527.1799999997</v>
      </c>
      <c r="V89" s="154">
        <f t="shared" si="687"/>
        <v>79628.019999999553</v>
      </c>
      <c r="W89" s="154">
        <f t="shared" si="687"/>
        <v>123996.77000000014</v>
      </c>
      <c r="X89" s="154">
        <f t="shared" si="687"/>
        <v>104786.63999999978</v>
      </c>
      <c r="Y89" s="154">
        <f t="shared" si="687"/>
        <v>97545.959999999846</v>
      </c>
      <c r="Z89" s="154">
        <f t="shared" si="687"/>
        <v>92190.680000000051</v>
      </c>
      <c r="AA89" s="154">
        <f t="shared" si="687"/>
        <v>70166.419999999925</v>
      </c>
      <c r="AB89" s="154">
        <f t="shared" si="687"/>
        <v>147033.53000000003</v>
      </c>
      <c r="AC89" s="154">
        <f t="shared" si="687"/>
        <v>81815.009999999893</v>
      </c>
      <c r="AD89" s="154">
        <f t="shared" si="687"/>
        <v>141291.02000000014</v>
      </c>
      <c r="AE89" s="154">
        <f t="shared" si="687"/>
        <v>173037.41000000038</v>
      </c>
      <c r="AF89" s="154">
        <f t="shared" si="687"/>
        <v>1032427.4900000001</v>
      </c>
      <c r="AG89" s="154">
        <f t="shared" si="687"/>
        <v>48687.109999999986</v>
      </c>
      <c r="AH89" s="154">
        <f t="shared" si="687"/>
        <v>55443.810000000289</v>
      </c>
      <c r="AI89" s="154">
        <f t="shared" si="687"/>
        <v>94129.540000000037</v>
      </c>
      <c r="AJ89" s="154">
        <f t="shared" si="687"/>
        <v>96933.719999999972</v>
      </c>
      <c r="AK89" s="154">
        <f t="shared" si="687"/>
        <v>138470.05188749346</v>
      </c>
      <c r="AL89" s="154">
        <f t="shared" si="687"/>
        <v>80422.939999999944</v>
      </c>
      <c r="AM89" s="154">
        <f t="shared" si="687"/>
        <v>126022.82000000018</v>
      </c>
      <c r="AN89" s="154">
        <f t="shared" si="687"/>
        <v>102485.34000000008</v>
      </c>
      <c r="AO89" s="154">
        <f t="shared" si="687"/>
        <v>255252.27000000002</v>
      </c>
      <c r="AP89" s="154">
        <f t="shared" si="687"/>
        <v>147137.25000000023</v>
      </c>
      <c r="AQ89" s="154">
        <f t="shared" si="687"/>
        <v>229710.82999999984</v>
      </c>
      <c r="AR89" s="154">
        <v>234804.70920000001</v>
      </c>
      <c r="AS89" s="154">
        <v>148693.19999999998</v>
      </c>
      <c r="AT89" s="154">
        <v>186352.867</v>
      </c>
      <c r="AU89" s="154">
        <v>182755.93</v>
      </c>
      <c r="AV89" s="154">
        <v>164818.07</v>
      </c>
      <c r="AW89" s="154">
        <v>189746.41010000001</v>
      </c>
      <c r="AX89" s="154">
        <v>278120.81</v>
      </c>
      <c r="AY89" s="154">
        <v>161151.96000000002</v>
      </c>
      <c r="AZ89" s="154">
        <v>178553.91</v>
      </c>
      <c r="BA89" s="154">
        <v>197893.45</v>
      </c>
      <c r="BB89" s="154">
        <v>180626.17</v>
      </c>
      <c r="BC89" s="154">
        <v>259437.94</v>
      </c>
      <c r="BD89" s="154">
        <v>193733.25</v>
      </c>
      <c r="BE89" s="154">
        <v>174192.94</v>
      </c>
      <c r="BF89" s="154">
        <v>146275.59</v>
      </c>
      <c r="BG89" s="154">
        <v>149570.62</v>
      </c>
      <c r="BH89" s="154">
        <v>135050.9</v>
      </c>
      <c r="BI89" s="154">
        <v>172416.78</v>
      </c>
      <c r="BJ89" s="154">
        <v>169937.45</v>
      </c>
      <c r="BK89" s="154">
        <v>162517.54999999999</v>
      </c>
      <c r="BL89" s="154">
        <v>157630</v>
      </c>
      <c r="BM89" s="154">
        <v>188349.46</v>
      </c>
      <c r="BN89" s="154">
        <v>200797.71</v>
      </c>
      <c r="BO89" s="154">
        <v>293856.73</v>
      </c>
      <c r="BP89" s="154">
        <v>168674.23</v>
      </c>
      <c r="BQ89" s="154">
        <v>176753.43000000002</v>
      </c>
      <c r="BR89" s="154">
        <v>104812.19</v>
      </c>
      <c r="BS89" s="154">
        <v>18611.759999999998</v>
      </c>
      <c r="BT89" s="154">
        <v>19782.38</v>
      </c>
      <c r="BU89" s="154">
        <v>26616.708299999998</v>
      </c>
      <c r="BV89" s="154">
        <v>49804.59</v>
      </c>
      <c r="BW89" s="154">
        <v>35918.51</v>
      </c>
      <c r="BX89" s="154">
        <v>86803.13</v>
      </c>
      <c r="BY89" s="154">
        <v>121385.53</v>
      </c>
      <c r="BZ89" s="154">
        <v>110143.42</v>
      </c>
      <c r="CA89" s="154">
        <v>159341</v>
      </c>
      <c r="CB89" s="154">
        <v>91394.72</v>
      </c>
      <c r="CC89" s="154">
        <v>114930.49</v>
      </c>
      <c r="CD89" s="154">
        <v>85167.810000000012</v>
      </c>
      <c r="CE89" s="154">
        <v>48947.35</v>
      </c>
      <c r="CF89" s="154">
        <v>70245.95</v>
      </c>
      <c r="CG89" s="154">
        <v>145893.49</v>
      </c>
      <c r="CH89" s="154">
        <v>134264.22</v>
      </c>
      <c r="CI89" s="154">
        <v>188799.52</v>
      </c>
      <c r="CJ89" s="154">
        <v>206311.19</v>
      </c>
      <c r="CK89" s="154">
        <v>206653.28</v>
      </c>
      <c r="CL89" s="154">
        <v>277143.02</v>
      </c>
      <c r="CM89" s="154">
        <v>298008.77</v>
      </c>
      <c r="CN89" s="154">
        <v>227641.66999999998</v>
      </c>
      <c r="CO89" s="154">
        <v>193216.78</v>
      </c>
      <c r="CP89" s="154">
        <v>266736.64000000001</v>
      </c>
      <c r="CQ89" s="154">
        <v>201495.74</v>
      </c>
      <c r="CR89" s="154">
        <v>206334.40999999997</v>
      </c>
      <c r="CS89" s="154">
        <v>199544.06</v>
      </c>
      <c r="CT89" s="154">
        <v>189996.08</v>
      </c>
      <c r="CU89" s="154">
        <v>216980.06000000003</v>
      </c>
      <c r="CV89" s="154">
        <v>174293.38999999998</v>
      </c>
      <c r="CW89" s="154">
        <v>256938.68</v>
      </c>
      <c r="CX89" s="154">
        <v>240016.32</v>
      </c>
      <c r="CY89" s="154">
        <v>344593.75</v>
      </c>
      <c r="CZ89" s="154">
        <v>229525.67</v>
      </c>
      <c r="DA89" s="154">
        <v>229723.18</v>
      </c>
      <c r="DB89" s="154">
        <v>223715.57</v>
      </c>
      <c r="DC89" s="154">
        <v>190044.06</v>
      </c>
      <c r="DD89" s="154">
        <v>234525.18</v>
      </c>
      <c r="DE89" s="154">
        <v>221065.72</v>
      </c>
      <c r="DF89" s="154">
        <v>243848.22000000003</v>
      </c>
      <c r="DG89" s="154">
        <v>245891.18</v>
      </c>
      <c r="DH89" s="154">
        <v>248143.58</v>
      </c>
      <c r="DI89" s="154">
        <v>236668.85</v>
      </c>
      <c r="DJ89" s="154">
        <v>251027.99</v>
      </c>
      <c r="DK89" s="154">
        <v>358480.85</v>
      </c>
      <c r="DL89" s="154">
        <v>232703.15000000002</v>
      </c>
      <c r="DM89" s="154">
        <v>249610.08</v>
      </c>
      <c r="DN89" s="154">
        <v>244250.32</v>
      </c>
      <c r="DO89" s="154">
        <v>247366.99</v>
      </c>
      <c r="DP89" s="154">
        <v>235692.59000000003</v>
      </c>
      <c r="DQ89" s="154">
        <v>235303.96000000002</v>
      </c>
      <c r="DR89" s="154">
        <v>259519.94999999998</v>
      </c>
      <c r="DS89" s="154">
        <v>249374.38</v>
      </c>
      <c r="DT89" s="154">
        <v>212109.56</v>
      </c>
      <c r="DU89" s="154">
        <v>216983.72000000003</v>
      </c>
      <c r="DV89" s="154">
        <v>268010.96000000002</v>
      </c>
      <c r="DW89" s="154">
        <v>351287.51999999996</v>
      </c>
      <c r="DX89" s="154">
        <v>214216.8</v>
      </c>
      <c r="DY89" s="154">
        <v>233557.51</v>
      </c>
      <c r="DZ89" s="154">
        <v>225433.34</v>
      </c>
      <c r="EA89" s="154">
        <v>208325.97</v>
      </c>
      <c r="EB89" s="154">
        <v>241390.63</v>
      </c>
      <c r="EC89" s="154">
        <v>265014.08</v>
      </c>
      <c r="ED89" s="154">
        <v>291949.67</v>
      </c>
      <c r="EE89" s="154">
        <v>280760.87</v>
      </c>
      <c r="EF89" s="154">
        <v>296981.61</v>
      </c>
      <c r="EG89" s="154">
        <v>317113.53000000003</v>
      </c>
      <c r="EH89" s="154">
        <v>347089.22</v>
      </c>
      <c r="EI89" s="154">
        <v>405404.53899999999</v>
      </c>
      <c r="EJ89" s="154">
        <v>309563.98</v>
      </c>
      <c r="EK89" s="154">
        <v>302056.08999999997</v>
      </c>
      <c r="EL89" s="154">
        <v>281959.77</v>
      </c>
      <c r="EM89" s="154">
        <v>287679.38</v>
      </c>
      <c r="EN89" s="154">
        <v>253023.84</v>
      </c>
      <c r="EO89" s="154">
        <v>279381.56</v>
      </c>
      <c r="EP89" s="154">
        <v>309966.76</v>
      </c>
      <c r="ER89" s="154">
        <f t="shared" si="683"/>
        <v>2023631.3800000001</v>
      </c>
      <c r="ET89" s="154">
        <f t="shared" ca="1" si="684"/>
        <v>1679888</v>
      </c>
      <c r="EU89" s="154"/>
      <c r="EY89" s="154">
        <f t="shared" si="685"/>
        <v>682964.41999999993</v>
      </c>
      <c r="EZ89" s="154">
        <f t="shared" si="685"/>
        <v>645634.96</v>
      </c>
      <c r="FA89" s="154">
        <f t="shared" si="685"/>
        <v>737882.98</v>
      </c>
      <c r="FB89" s="154">
        <f t="shared" si="685"/>
        <v>846177.69</v>
      </c>
      <c r="FC89" s="154">
        <f t="shared" si="685"/>
        <v>726563.55</v>
      </c>
      <c r="FD89" s="154">
        <f t="shared" si="685"/>
        <v>718363.54</v>
      </c>
      <c r="FE89" s="154">
        <f t="shared" si="685"/>
        <v>721003.8899999999</v>
      </c>
      <c r="FF89" s="154">
        <f t="shared" si="685"/>
        <v>836282.2</v>
      </c>
      <c r="FG89" s="154">
        <f t="shared" si="685"/>
        <v>673207.65</v>
      </c>
      <c r="FH89" s="154">
        <f t="shared" si="685"/>
        <v>714730.67999999993</v>
      </c>
      <c r="FI89" s="154">
        <f t="shared" si="685"/>
        <v>869692.15</v>
      </c>
      <c r="FJ89" s="154">
        <f t="shared" si="685"/>
        <v>1069607.2889999999</v>
      </c>
      <c r="FK89" s="154">
        <f t="shared" si="685"/>
        <v>893579.84</v>
      </c>
      <c r="FL89" s="154">
        <f t="shared" si="685"/>
        <v>820084.78</v>
      </c>
      <c r="FN89" s="154">
        <f t="shared" si="686"/>
        <v>2144328.98</v>
      </c>
      <c r="FO89" s="154">
        <f t="shared" si="686"/>
        <v>1078646.8783</v>
      </c>
      <c r="FP89" s="154">
        <f t="shared" si="686"/>
        <v>1867759.81</v>
      </c>
      <c r="FQ89" s="154">
        <f t="shared" si="686"/>
        <v>2717787.58</v>
      </c>
      <c r="FR89" s="154">
        <f t="shared" si="686"/>
        <v>2912660.0500000003</v>
      </c>
      <c r="FS89" s="154">
        <f t="shared" si="686"/>
        <v>3002213.18</v>
      </c>
      <c r="FT89" s="154">
        <f t="shared" si="686"/>
        <v>3327237.7689999994</v>
      </c>
      <c r="FU89" s="154">
        <f t="shared" si="686"/>
        <v>2023631.3800000001</v>
      </c>
    </row>
    <row r="90" spans="2:177" ht="17.45" customHeight="1">
      <c r="B90" s="151" t="s">
        <v>92</v>
      </c>
      <c r="C90" s="152"/>
      <c r="D90" s="152"/>
      <c r="E90" s="152"/>
      <c r="F90" s="153"/>
      <c r="G90" s="153"/>
      <c r="H90" s="154">
        <v>10013.130000000001</v>
      </c>
      <c r="I90" s="154">
        <v>7146.7</v>
      </c>
      <c r="J90" s="154">
        <v>12930.11</v>
      </c>
      <c r="K90" s="154">
        <v>35554.58</v>
      </c>
      <c r="L90" s="154">
        <v>10090.64</v>
      </c>
      <c r="M90" s="154">
        <v>14407.18</v>
      </c>
      <c r="N90" s="154">
        <v>127427.97</v>
      </c>
      <c r="O90" s="154">
        <v>50736.060000000005</v>
      </c>
      <c r="P90" s="154">
        <v>69041.039999999994</v>
      </c>
      <c r="Q90" s="154">
        <v>52296.08</v>
      </c>
      <c r="R90" s="154">
        <v>64893.660000000011</v>
      </c>
      <c r="S90" s="154">
        <v>132592.04</v>
      </c>
      <c r="T90" s="154">
        <v>8850.56</v>
      </c>
      <c r="U90" s="154">
        <v>6685.84</v>
      </c>
      <c r="V90" s="154">
        <v>5793.29</v>
      </c>
      <c r="W90" s="154">
        <v>16352</v>
      </c>
      <c r="X90" s="154">
        <v>28833.840000000004</v>
      </c>
      <c r="Y90" s="154">
        <v>5491.0499999999993</v>
      </c>
      <c r="Z90" s="154">
        <v>5234.6399999999994</v>
      </c>
      <c r="AA90" s="154">
        <v>18056.16</v>
      </c>
      <c r="AB90" s="154">
        <v>12380.88</v>
      </c>
      <c r="AC90" s="154">
        <v>5628.27</v>
      </c>
      <c r="AD90" s="154">
        <v>33435.18</v>
      </c>
      <c r="AE90" s="154">
        <v>13255.61</v>
      </c>
      <c r="AF90" s="154">
        <v>21537.15</v>
      </c>
      <c r="AG90" s="154">
        <v>-3000.49</v>
      </c>
      <c r="AH90" s="154">
        <v>-6773.87</v>
      </c>
      <c r="AI90" s="154">
        <v>-6758.36</v>
      </c>
      <c r="AJ90" s="154">
        <v>-4237.55</v>
      </c>
      <c r="AK90" s="154">
        <v>0</v>
      </c>
      <c r="AL90" s="154">
        <v>-6345.52</v>
      </c>
      <c r="AM90" s="154">
        <v>-4237.55</v>
      </c>
      <c r="AN90" s="154">
        <v>-7889.17</v>
      </c>
      <c r="AO90" s="154">
        <v>-7951.73</v>
      </c>
      <c r="AP90" s="154">
        <v>-6447.79</v>
      </c>
      <c r="AQ90" s="154">
        <v>-4168.99</v>
      </c>
      <c r="AR90" s="154">
        <v>23860.479999999996</v>
      </c>
      <c r="AS90" s="154">
        <v>54101.2</v>
      </c>
      <c r="AT90" s="154">
        <v>10943.650000000001</v>
      </c>
      <c r="AU90" s="154">
        <v>13200.89</v>
      </c>
      <c r="AV90" s="154">
        <v>11377.950000000004</v>
      </c>
      <c r="AW90" s="154">
        <v>18265.72</v>
      </c>
      <c r="AX90" s="154">
        <v>35368.54</v>
      </c>
      <c r="AY90" s="154">
        <v>-17886.019999999997</v>
      </c>
      <c r="AZ90" s="154">
        <v>10895.460000000003</v>
      </c>
      <c r="BA90" s="154">
        <v>23457.109999999997</v>
      </c>
      <c r="BB90" s="154">
        <v>21234.839999999997</v>
      </c>
      <c r="BC90" s="154">
        <v>23429.119999999999</v>
      </c>
      <c r="BD90" s="154">
        <v>8118.4599999999982</v>
      </c>
      <c r="BE90" s="154">
        <v>94922.23</v>
      </c>
      <c r="BF90" s="154">
        <v>101071.43</v>
      </c>
      <c r="BG90" s="154">
        <v>89773.18</v>
      </c>
      <c r="BH90" s="154">
        <v>105503.86</v>
      </c>
      <c r="BI90" s="154">
        <v>23539.300000000003</v>
      </c>
      <c r="BJ90" s="154">
        <v>87883.830000000016</v>
      </c>
      <c r="BK90" s="154">
        <v>16816.63</v>
      </c>
      <c r="BL90" s="154">
        <v>52830.380000000012</v>
      </c>
      <c r="BM90" s="154">
        <v>63063.689999999995</v>
      </c>
      <c r="BN90" s="154">
        <v>34536.39</v>
      </c>
      <c r="BO90" s="154">
        <v>63222.720000000001</v>
      </c>
      <c r="BP90" s="154">
        <v>34002.550000000003</v>
      </c>
      <c r="BQ90" s="154">
        <v>34746.770000000004</v>
      </c>
      <c r="BR90" s="154">
        <v>23556.46</v>
      </c>
      <c r="BS90" s="154">
        <v>3913.369999999999</v>
      </c>
      <c r="BT90" s="154">
        <v>11581.470000000001</v>
      </c>
      <c r="BU90" s="154">
        <v>7649.1199999999972</v>
      </c>
      <c r="BV90" s="154">
        <v>5410.83</v>
      </c>
      <c r="BW90" s="154">
        <v>9349.42</v>
      </c>
      <c r="BX90" s="154">
        <v>9809.85</v>
      </c>
      <c r="BY90" s="154">
        <v>9613.2400000000016</v>
      </c>
      <c r="BZ90" s="154">
        <v>45576.169999999991</v>
      </c>
      <c r="CA90" s="154">
        <v>6752</v>
      </c>
      <c r="CB90" s="154">
        <v>5554.72</v>
      </c>
      <c r="CC90" s="154">
        <v>5312.5153123199989</v>
      </c>
      <c r="CD90" s="154">
        <v>3584.895312319999</v>
      </c>
      <c r="CE90" s="154">
        <v>3465.37</v>
      </c>
      <c r="CF90" s="154">
        <v>5887.47</v>
      </c>
      <c r="CG90" s="154">
        <v>7290.93</v>
      </c>
      <c r="CH90" s="154">
        <v>8335.17</v>
      </c>
      <c r="CI90" s="154">
        <v>6906.7500000000009</v>
      </c>
      <c r="CJ90" s="154">
        <v>5335.7800000000007</v>
      </c>
      <c r="CK90" s="154">
        <v>13149.02</v>
      </c>
      <c r="CL90" s="154">
        <v>11160.91</v>
      </c>
      <c r="CM90" s="154">
        <v>16190.96</v>
      </c>
      <c r="CN90" s="154">
        <v>33489.769999999997</v>
      </c>
      <c r="CO90" s="154">
        <v>48602.84</v>
      </c>
      <c r="CP90" s="154">
        <v>54946.5</v>
      </c>
      <c r="CQ90" s="154">
        <v>29636.66</v>
      </c>
      <c r="CR90" s="154">
        <v>23537.43</v>
      </c>
      <c r="CS90" s="154">
        <v>14881.029999999999</v>
      </c>
      <c r="CT90" s="154">
        <v>65221.560000000005</v>
      </c>
      <c r="CU90" s="154">
        <v>16473.03</v>
      </c>
      <c r="CV90" s="154">
        <v>15028.599999999999</v>
      </c>
      <c r="CW90" s="154">
        <v>18669.32</v>
      </c>
      <c r="CX90" s="154">
        <v>15191.730000000001</v>
      </c>
      <c r="CY90" s="154">
        <v>30680.16</v>
      </c>
      <c r="CZ90" s="154">
        <v>49263.799999999996</v>
      </c>
      <c r="DA90" s="154">
        <v>18344.150000000001</v>
      </c>
      <c r="DB90" s="154">
        <v>20066.59</v>
      </c>
      <c r="DC90" s="154">
        <v>34807.21</v>
      </c>
      <c r="DD90" s="154">
        <v>500804.38</v>
      </c>
      <c r="DE90" s="154">
        <v>175877.25000000003</v>
      </c>
      <c r="DF90" s="154">
        <v>185265.36000000002</v>
      </c>
      <c r="DG90" s="154">
        <v>143490.46000000002</v>
      </c>
      <c r="DH90" s="154">
        <v>165399.37000000002</v>
      </c>
      <c r="DI90" s="154">
        <v>156489.25000000003</v>
      </c>
      <c r="DJ90" s="154">
        <v>169796.23000000004</v>
      </c>
      <c r="DK90" s="154">
        <v>283202.82000000007</v>
      </c>
      <c r="DL90" s="154">
        <v>164533.16</v>
      </c>
      <c r="DM90" s="154">
        <v>148070.02000000002</v>
      </c>
      <c r="DN90" s="154">
        <v>166848.52000000002</v>
      </c>
      <c r="DO90" s="154">
        <v>175089.96</v>
      </c>
      <c r="DP90" s="154">
        <v>160630.75</v>
      </c>
      <c r="DQ90" s="154">
        <v>37437.54</v>
      </c>
      <c r="DR90" s="154">
        <v>32723.910000000003</v>
      </c>
      <c r="DS90" s="154">
        <v>43221.39</v>
      </c>
      <c r="DT90" s="154">
        <v>35471.39</v>
      </c>
      <c r="DU90" s="154">
        <v>66090.13</v>
      </c>
      <c r="DV90" s="154">
        <v>29222.510000000002</v>
      </c>
      <c r="DW90" s="154">
        <v>91395.31</v>
      </c>
      <c r="DX90" s="154">
        <v>39219.979999999996</v>
      </c>
      <c r="DY90" s="154">
        <v>68553.909999999989</v>
      </c>
      <c r="DZ90" s="154">
        <v>86960.069999999992</v>
      </c>
      <c r="EA90" s="154">
        <v>86743.88</v>
      </c>
      <c r="EB90" s="154">
        <v>83944.410000000018</v>
      </c>
      <c r="EC90" s="154">
        <v>64983.7</v>
      </c>
      <c r="ED90" s="154">
        <v>48121.72</v>
      </c>
      <c r="EE90" s="154">
        <v>49384.71</v>
      </c>
      <c r="EF90" s="154">
        <v>59940.39</v>
      </c>
      <c r="EG90" s="154">
        <v>58871.439999999995</v>
      </c>
      <c r="EH90" s="154">
        <v>42356.63</v>
      </c>
      <c r="EI90" s="154">
        <v>41090.61</v>
      </c>
      <c r="EJ90" s="154">
        <v>26783.71</v>
      </c>
      <c r="EK90" s="154">
        <v>60956.180000000008</v>
      </c>
      <c r="EL90" s="154">
        <v>18349.23</v>
      </c>
      <c r="EM90" s="154">
        <v>35651.17</v>
      </c>
      <c r="EN90" s="154">
        <v>34135.32</v>
      </c>
      <c r="EO90" s="154">
        <v>42325.95</v>
      </c>
      <c r="EP90" s="154">
        <v>49138.710000000006</v>
      </c>
      <c r="ER90" s="154">
        <f t="shared" si="683"/>
        <v>267340.27</v>
      </c>
      <c r="ET90" s="154">
        <f t="shared" ca="1" si="684"/>
        <v>478527.67000000004</v>
      </c>
      <c r="EU90" s="154"/>
      <c r="EY90" s="154">
        <f t="shared" si="685"/>
        <v>87674.54</v>
      </c>
      <c r="EZ90" s="154">
        <f t="shared" si="685"/>
        <v>711488.84</v>
      </c>
      <c r="FA90" s="154">
        <f t="shared" si="685"/>
        <v>494155.19000000006</v>
      </c>
      <c r="FB90" s="154">
        <f t="shared" si="685"/>
        <v>609488.30000000016</v>
      </c>
      <c r="FC90" s="154">
        <f t="shared" si="685"/>
        <v>479451.70000000007</v>
      </c>
      <c r="FD90" s="154">
        <f t="shared" si="685"/>
        <v>373158.24999999994</v>
      </c>
      <c r="FE90" s="154">
        <f t="shared" si="685"/>
        <v>111416.69</v>
      </c>
      <c r="FF90" s="154">
        <f t="shared" si="685"/>
        <v>186707.95</v>
      </c>
      <c r="FG90" s="154">
        <f t="shared" si="685"/>
        <v>194733.95999999996</v>
      </c>
      <c r="FH90" s="154">
        <f t="shared" si="685"/>
        <v>235671.99000000005</v>
      </c>
      <c r="FI90" s="154">
        <f t="shared" si="685"/>
        <v>157446.82</v>
      </c>
      <c r="FJ90" s="154">
        <f t="shared" si="685"/>
        <v>142318.68</v>
      </c>
      <c r="FK90" s="154">
        <f t="shared" si="685"/>
        <v>106089.12000000001</v>
      </c>
      <c r="FL90" s="154">
        <f t="shared" si="685"/>
        <v>112112.43999999999</v>
      </c>
      <c r="FN90" s="154">
        <f t="shared" si="686"/>
        <v>741282.09999999986</v>
      </c>
      <c r="FO90" s="154">
        <f t="shared" si="686"/>
        <v>201961.24999999997</v>
      </c>
      <c r="FP90" s="154">
        <f t="shared" si="686"/>
        <v>92174.490624639991</v>
      </c>
      <c r="FQ90" s="154">
        <f t="shared" si="686"/>
        <v>366358.62999999989</v>
      </c>
      <c r="FR90" s="154">
        <f t="shared" si="686"/>
        <v>1902806.87</v>
      </c>
      <c r="FS90" s="154">
        <f t="shared" si="686"/>
        <v>1150734.5900000001</v>
      </c>
      <c r="FT90" s="154">
        <f t="shared" si="686"/>
        <v>730171.45</v>
      </c>
      <c r="FU90" s="154">
        <f t="shared" si="686"/>
        <v>267340.27</v>
      </c>
    </row>
    <row r="91" spans="2:177" ht="17.45" customHeight="1">
      <c r="B91" s="156" t="s">
        <v>93</v>
      </c>
      <c r="C91" s="157"/>
      <c r="D91" s="157"/>
      <c r="E91" s="157"/>
      <c r="H91" s="158">
        <v>1085504.8999999999</v>
      </c>
      <c r="I91" s="158">
        <v>1028981.4505799999</v>
      </c>
      <c r="J91" s="158">
        <v>1014566.6211100002</v>
      </c>
      <c r="K91" s="158">
        <v>1157543.5491200001</v>
      </c>
      <c r="L91" s="158">
        <v>1181341.2642000001</v>
      </c>
      <c r="M91" s="158">
        <v>1060589.7188299999</v>
      </c>
      <c r="N91" s="158">
        <v>1186331.2</v>
      </c>
      <c r="O91" s="158">
        <v>1299156.3640400004</v>
      </c>
      <c r="P91" s="158">
        <v>1215769.2458599997</v>
      </c>
      <c r="Q91" s="158">
        <v>1048735.6253749998</v>
      </c>
      <c r="R91" s="158">
        <v>1261504.9874700001</v>
      </c>
      <c r="S91" s="158">
        <v>1828900.8867900004</v>
      </c>
      <c r="T91" s="158">
        <v>1188432.14726</v>
      </c>
      <c r="U91" s="158">
        <v>1179853.6235999996</v>
      </c>
      <c r="V91" s="158">
        <v>1128928.5395149998</v>
      </c>
      <c r="W91" s="158">
        <v>1288443.7200000002</v>
      </c>
      <c r="X91" s="158">
        <v>1128671.7327749999</v>
      </c>
      <c r="Y91" s="158">
        <v>1098122.8747999999</v>
      </c>
      <c r="Z91" s="158">
        <v>1106964.7808599998</v>
      </c>
      <c r="AA91" s="158">
        <v>1236499.8084799999</v>
      </c>
      <c r="AB91" s="158">
        <v>1253284.6145999997</v>
      </c>
      <c r="AC91" s="158">
        <v>1079041.26883</v>
      </c>
      <c r="AD91" s="158">
        <v>1197688.9794399999</v>
      </c>
      <c r="AE91" s="158">
        <v>1646542.1380900005</v>
      </c>
      <c r="AF91" s="158">
        <v>2254669.35</v>
      </c>
      <c r="AG91" s="158">
        <v>906540.17999999993</v>
      </c>
      <c r="AH91" s="158">
        <v>1098762.05</v>
      </c>
      <c r="AI91" s="158">
        <v>1106252.1500000001</v>
      </c>
      <c r="AJ91" s="158">
        <v>1254229.3799999999</v>
      </c>
      <c r="AK91" s="158">
        <v>1101646.9165190398</v>
      </c>
      <c r="AL91" s="158">
        <v>1028221.25</v>
      </c>
      <c r="AM91" s="158">
        <v>1079876.3200000003</v>
      </c>
      <c r="AN91" s="158">
        <v>1388755.8600000003</v>
      </c>
      <c r="AO91" s="158">
        <v>1172634.8599999999</v>
      </c>
      <c r="AP91" s="158">
        <v>1348426.21</v>
      </c>
      <c r="AQ91" s="158">
        <v>1299034.9099999997</v>
      </c>
      <c r="AR91" s="158">
        <f t="shared" ref="AR91:BQ91" si="688">SUM(AR87:AR90)</f>
        <v>1731208.7899999996</v>
      </c>
      <c r="AS91" s="158">
        <f t="shared" si="688"/>
        <v>1084959.4200000002</v>
      </c>
      <c r="AT91" s="158">
        <f t="shared" si="688"/>
        <v>1118504.22</v>
      </c>
      <c r="AU91" s="158">
        <f t="shared" si="688"/>
        <v>1148255.4099999999</v>
      </c>
      <c r="AV91" s="158">
        <f t="shared" si="688"/>
        <v>1261499.6699999997</v>
      </c>
      <c r="AW91" s="158">
        <f t="shared" si="688"/>
        <v>1214133.23</v>
      </c>
      <c r="AX91" s="158">
        <f t="shared" si="688"/>
        <v>1348692.0999999999</v>
      </c>
      <c r="AY91" s="158">
        <f t="shared" si="688"/>
        <v>1326681.2699999998</v>
      </c>
      <c r="AZ91" s="158">
        <f t="shared" si="688"/>
        <v>1435861.11</v>
      </c>
      <c r="BA91" s="158">
        <f t="shared" si="688"/>
        <v>1248780.8599999999</v>
      </c>
      <c r="BB91" s="158">
        <f t="shared" si="688"/>
        <v>1250844.3400000001</v>
      </c>
      <c r="BC91" s="158">
        <f t="shared" si="688"/>
        <v>1407316.2200000002</v>
      </c>
      <c r="BD91" s="158">
        <f t="shared" si="688"/>
        <v>1752242.98</v>
      </c>
      <c r="BE91" s="158">
        <f t="shared" si="688"/>
        <v>1267017.44</v>
      </c>
      <c r="BF91" s="158">
        <f t="shared" si="688"/>
        <v>1220464.4299999997</v>
      </c>
      <c r="BG91" s="158">
        <f t="shared" si="688"/>
        <v>1245929.0900000001</v>
      </c>
      <c r="BH91" s="158">
        <f t="shared" si="688"/>
        <v>1438070.2700000003</v>
      </c>
      <c r="BI91" s="158">
        <f t="shared" si="688"/>
        <v>1292328.5599999998</v>
      </c>
      <c r="BJ91" s="158">
        <f t="shared" si="688"/>
        <v>1325794.9400000004</v>
      </c>
      <c r="BK91" s="158">
        <f t="shared" si="688"/>
        <v>1244611.3699999999</v>
      </c>
      <c r="BL91" s="158">
        <f t="shared" si="688"/>
        <v>1477003.5800000003</v>
      </c>
      <c r="BM91" s="158">
        <f t="shared" si="688"/>
        <v>1526111.5</v>
      </c>
      <c r="BN91" s="158">
        <f t="shared" si="688"/>
        <v>1301843.28</v>
      </c>
      <c r="BO91" s="158">
        <f t="shared" si="688"/>
        <v>1557119.8300000003</v>
      </c>
      <c r="BP91" s="158">
        <f t="shared" si="688"/>
        <v>1838347.02</v>
      </c>
      <c r="BQ91" s="158">
        <f t="shared" si="688"/>
        <v>1341847.5699999996</v>
      </c>
      <c r="BR91" s="158">
        <f t="shared" ref="BR91:BW91" si="689">SUM(BR87:BR90)</f>
        <v>1082206.0099999998</v>
      </c>
      <c r="BS91" s="158">
        <f t="shared" si="689"/>
        <v>110498.58999999987</v>
      </c>
      <c r="BT91" s="158">
        <f t="shared" si="689"/>
        <v>60804.429999999928</v>
      </c>
      <c r="BU91" s="158">
        <f t="shared" si="689"/>
        <v>139499.29000000015</v>
      </c>
      <c r="BV91" s="158">
        <f t="shared" si="689"/>
        <v>368514.56000000011</v>
      </c>
      <c r="BW91" s="158">
        <f t="shared" si="689"/>
        <v>252620.72999999989</v>
      </c>
      <c r="BX91" s="158">
        <f>SUM(BX87:BX90)</f>
        <v>697408.7</v>
      </c>
      <c r="BY91" s="158">
        <f>SUM(BY87:BY90)</f>
        <v>750992.69999999984</v>
      </c>
      <c r="BZ91" s="158">
        <f t="shared" ref="BZ91:DK91" si="690">SUM(BZ87:BZ90)</f>
        <v>1053580.8799999997</v>
      </c>
      <c r="CA91" s="158">
        <f t="shared" si="690"/>
        <v>1318772</v>
      </c>
      <c r="CB91" s="158">
        <f t="shared" si="690"/>
        <v>1221536.51</v>
      </c>
      <c r="CC91" s="158">
        <f t="shared" si="690"/>
        <v>1026173.2453123197</v>
      </c>
      <c r="CD91" s="158">
        <f t="shared" si="690"/>
        <v>788272.99531232007</v>
      </c>
      <c r="CE91" s="158">
        <f t="shared" si="690"/>
        <v>263559.74999999994</v>
      </c>
      <c r="CF91" s="158">
        <f t="shared" si="690"/>
        <v>486384.90000000008</v>
      </c>
      <c r="CG91" s="158">
        <f t="shared" si="690"/>
        <v>1071761.6799999997</v>
      </c>
      <c r="CH91" s="158">
        <f t="shared" si="690"/>
        <v>1172980.28</v>
      </c>
      <c r="CI91" s="158">
        <f t="shared" si="690"/>
        <v>1408788.6400000001</v>
      </c>
      <c r="CJ91" s="158">
        <f t="shared" si="690"/>
        <v>1469488.4999999998</v>
      </c>
      <c r="CK91" s="158">
        <f t="shared" si="690"/>
        <v>1703019.06</v>
      </c>
      <c r="CL91" s="158">
        <f t="shared" si="690"/>
        <v>1605493.5399999996</v>
      </c>
      <c r="CM91" s="158">
        <f t="shared" si="690"/>
        <v>1815018.9600000002</v>
      </c>
      <c r="CN91" s="158">
        <f t="shared" si="690"/>
        <v>2084753.38</v>
      </c>
      <c r="CO91" s="158">
        <f t="shared" si="690"/>
        <v>1491049.5099999998</v>
      </c>
      <c r="CP91" s="158">
        <f t="shared" si="690"/>
        <v>1649355.37</v>
      </c>
      <c r="CQ91" s="158">
        <f t="shared" si="690"/>
        <v>1485243.6699999997</v>
      </c>
      <c r="CR91" s="158">
        <f t="shared" si="690"/>
        <v>1660387.54</v>
      </c>
      <c r="CS91" s="158">
        <f t="shared" si="690"/>
        <v>1602382.2999999998</v>
      </c>
      <c r="CT91" s="158">
        <f t="shared" si="690"/>
        <v>1563257.4400000002</v>
      </c>
      <c r="CU91" s="158">
        <f t="shared" si="690"/>
        <v>1708746.4000000001</v>
      </c>
      <c r="CV91" s="158">
        <f t="shared" si="690"/>
        <v>1709139.4200000002</v>
      </c>
      <c r="CW91" s="158">
        <f t="shared" si="690"/>
        <v>1937181.2500000005</v>
      </c>
      <c r="CX91" s="158">
        <f t="shared" si="690"/>
        <v>1738847.9099999997</v>
      </c>
      <c r="CY91" s="158">
        <f t="shared" si="690"/>
        <v>2005831.5899999999</v>
      </c>
      <c r="CZ91" s="158">
        <f t="shared" si="690"/>
        <v>2401437.7699999991</v>
      </c>
      <c r="DA91" s="158">
        <f t="shared" si="690"/>
        <v>1621495.4400000002</v>
      </c>
      <c r="DB91" s="158">
        <f t="shared" si="690"/>
        <v>1673201.2900000003</v>
      </c>
      <c r="DC91" s="158">
        <f t="shared" si="690"/>
        <v>1594240.1399999997</v>
      </c>
      <c r="DD91" s="158">
        <f t="shared" si="690"/>
        <v>2364131.69</v>
      </c>
      <c r="DE91" s="158">
        <f t="shared" si="690"/>
        <v>1866277.2699999998</v>
      </c>
      <c r="DF91" s="158">
        <f t="shared" si="690"/>
        <v>1892114.64</v>
      </c>
      <c r="DG91" s="158">
        <f t="shared" si="690"/>
        <v>1977438.8000000005</v>
      </c>
      <c r="DH91" s="158">
        <f t="shared" si="690"/>
        <v>2067044.72</v>
      </c>
      <c r="DI91" s="158">
        <f t="shared" si="690"/>
        <v>2196637.75</v>
      </c>
      <c r="DJ91" s="158">
        <f t="shared" si="690"/>
        <v>2314947.0399999996</v>
      </c>
      <c r="DK91" s="158">
        <f t="shared" si="690"/>
        <v>2559093.59</v>
      </c>
      <c r="DL91" s="158">
        <f t="shared" ref="DL91" si="691">SUM(DL87:DL90)</f>
        <v>2803034.5199999996</v>
      </c>
      <c r="DM91" s="158">
        <f t="shared" ref="DM91:DN91" si="692">SUM(DM87:DM90)</f>
        <v>1967058.9099999997</v>
      </c>
      <c r="DN91" s="158">
        <f t="shared" si="692"/>
        <v>2065463.8800000004</v>
      </c>
      <c r="DO91" s="158">
        <f t="shared" ref="DO91:DP91" si="693">SUM(DO87:DO90)</f>
        <v>2145692.0200000005</v>
      </c>
      <c r="DP91" s="158">
        <f t="shared" si="693"/>
        <v>2028740.43</v>
      </c>
      <c r="DQ91" s="158">
        <f t="shared" ref="DQ91:DR91" si="694">SUM(DQ87:DQ90)</f>
        <v>1967770.19</v>
      </c>
      <c r="DR91" s="158">
        <f t="shared" si="694"/>
        <v>2031454.7699999996</v>
      </c>
      <c r="DS91" s="158">
        <f t="shared" ref="DS91:DT91" si="695">SUM(DS87:DS90)</f>
        <v>2072366.9100000004</v>
      </c>
      <c r="DT91" s="158">
        <f t="shared" si="695"/>
        <v>2099943.6900000004</v>
      </c>
      <c r="DU91" s="158">
        <f t="shared" ref="DU91:DV91" si="696">SUM(DU87:DU90)</f>
        <v>2247511.46</v>
      </c>
      <c r="DV91" s="158">
        <f t="shared" si="696"/>
        <v>2061847.1000000008</v>
      </c>
      <c r="DW91" s="158">
        <f t="shared" ref="DW91:DX91" si="697">SUM(DW87:DW90)</f>
        <v>2480344.1699999995</v>
      </c>
      <c r="DX91" s="158">
        <f t="shared" si="697"/>
        <v>2831439.23</v>
      </c>
      <c r="DY91" s="158">
        <f t="shared" ref="DY91:DZ91" si="698">SUM(DY87:DY90)</f>
        <v>1996122.58</v>
      </c>
      <c r="DZ91" s="158">
        <f t="shared" si="698"/>
        <v>2010983.4500000002</v>
      </c>
      <c r="EA91" s="158">
        <f t="shared" ref="EA91:EB91" si="699">SUM(EA87:EA90)</f>
        <v>2028426.1699999995</v>
      </c>
      <c r="EB91" s="158">
        <f t="shared" si="699"/>
        <v>2138613.8500000006</v>
      </c>
      <c r="EC91" s="158">
        <f t="shared" ref="EC91:ED91" si="700">SUM(EC87:EC90)</f>
        <v>2087481.6500000004</v>
      </c>
      <c r="ED91" s="158">
        <f t="shared" si="700"/>
        <v>2114736.1599999997</v>
      </c>
      <c r="EE91" s="158">
        <f t="shared" ref="EE91:EF91" si="701">SUM(EE87:EE90)</f>
        <v>2077934.3199999998</v>
      </c>
      <c r="EF91" s="158">
        <f t="shared" si="701"/>
        <v>2342337</v>
      </c>
      <c r="EG91" s="158">
        <f t="shared" ref="EG91:EH91" si="702">SUM(EG87:EG90)</f>
        <v>2289615.2100000004</v>
      </c>
      <c r="EH91" s="158">
        <f t="shared" si="702"/>
        <v>2141389.5399999991</v>
      </c>
      <c r="EI91" s="158">
        <f t="shared" ref="EI91:EJ91" si="703">SUM(EI87:EI90)</f>
        <v>2350059.0599999996</v>
      </c>
      <c r="EJ91" s="158">
        <f t="shared" si="703"/>
        <v>2862719.6299999994</v>
      </c>
      <c r="EK91" s="158">
        <f t="shared" ref="EK91:EL91" si="704">SUM(EK87:EK90)</f>
        <v>2288457.2800000003</v>
      </c>
      <c r="EL91" s="158">
        <f t="shared" si="704"/>
        <v>1983270.8899999997</v>
      </c>
      <c r="EM91" s="158">
        <f t="shared" ref="EM91:EN91" si="705">SUM(EM87:EM90)</f>
        <v>2045440.0100000002</v>
      </c>
      <c r="EN91" s="158">
        <f t="shared" si="705"/>
        <v>2067579.4300000006</v>
      </c>
      <c r="EO91" s="158">
        <f t="shared" ref="EO91:EP91" si="706">SUM(EO87:EO90)</f>
        <v>2041150.91</v>
      </c>
      <c r="EP91" s="158">
        <f t="shared" si="706"/>
        <v>2031376.8399999999</v>
      </c>
      <c r="ER91" s="158">
        <f t="shared" si="683"/>
        <v>15319994.990000002</v>
      </c>
      <c r="ET91" s="158">
        <f t="shared" ca="1" si="684"/>
        <v>15207803.090000002</v>
      </c>
      <c r="EU91" s="158"/>
      <c r="EY91" s="158">
        <f t="shared" si="685"/>
        <v>5696134.4999999991</v>
      </c>
      <c r="EZ91" s="158">
        <f t="shared" si="685"/>
        <v>5824649.0999999996</v>
      </c>
      <c r="FA91" s="158">
        <f t="shared" si="685"/>
        <v>5936598.1600000001</v>
      </c>
      <c r="FB91" s="158">
        <f t="shared" si="685"/>
        <v>7070678.379999999</v>
      </c>
      <c r="FC91" s="158">
        <f t="shared" si="685"/>
        <v>6835557.3100000005</v>
      </c>
      <c r="FD91" s="158">
        <f t="shared" si="685"/>
        <v>6142202.6400000006</v>
      </c>
      <c r="FE91" s="158">
        <f t="shared" si="685"/>
        <v>6203765.3700000001</v>
      </c>
      <c r="FF91" s="158">
        <f t="shared" si="685"/>
        <v>6789702.7300000004</v>
      </c>
      <c r="FG91" s="158">
        <f t="shared" si="685"/>
        <v>6838545.2600000007</v>
      </c>
      <c r="FH91" s="158">
        <f t="shared" si="685"/>
        <v>6254521.6699999999</v>
      </c>
      <c r="FI91" s="158">
        <f t="shared" si="685"/>
        <v>6535007.4799999995</v>
      </c>
      <c r="FJ91" s="158">
        <f t="shared" si="685"/>
        <v>6781063.8099999996</v>
      </c>
      <c r="FK91" s="158">
        <f t="shared" si="685"/>
        <v>7134447.7999999998</v>
      </c>
      <c r="FL91" s="158">
        <f t="shared" si="685"/>
        <v>6154170.3500000006</v>
      </c>
      <c r="FN91" s="158">
        <f t="shared" si="686"/>
        <v>16648537.27</v>
      </c>
      <c r="FO91" s="158">
        <f t="shared" si="686"/>
        <v>9015092.4800000004</v>
      </c>
      <c r="FP91" s="158">
        <f t="shared" si="686"/>
        <v>14032478.06062464</v>
      </c>
      <c r="FQ91" s="158">
        <f t="shared" si="686"/>
        <v>20636175.780000001</v>
      </c>
      <c r="FR91" s="158">
        <f t="shared" si="686"/>
        <v>24528060.139999997</v>
      </c>
      <c r="FS91" s="158">
        <f t="shared" si="686"/>
        <v>25971228.050000004</v>
      </c>
      <c r="FT91" s="158">
        <f t="shared" si="686"/>
        <v>26409138.219999999</v>
      </c>
      <c r="FU91" s="158">
        <f t="shared" si="686"/>
        <v>15319994.990000002</v>
      </c>
    </row>
    <row r="92" spans="2:177" s="159" customFormat="1" ht="17.45" customHeight="1">
      <c r="B92" s="151" t="s">
        <v>94</v>
      </c>
      <c r="C92" s="152"/>
      <c r="D92" s="152"/>
      <c r="E92" s="152"/>
      <c r="F92" s="153"/>
      <c r="G92" s="153"/>
      <c r="H92" s="154"/>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v>-139493.96</v>
      </c>
      <c r="AS92" s="154">
        <v>-138220.6</v>
      </c>
      <c r="AT92" s="154">
        <v>-139805.23000000001</v>
      </c>
      <c r="AU92" s="154">
        <v>-149271.83000000002</v>
      </c>
      <c r="AV92" s="154">
        <v>-147646.75999999998</v>
      </c>
      <c r="AW92" s="154">
        <v>-146573.85</v>
      </c>
      <c r="AX92" s="154">
        <v>-172145.36</v>
      </c>
      <c r="AY92" s="154">
        <v>-165850.76</v>
      </c>
      <c r="AZ92" s="154">
        <v>-161402.78</v>
      </c>
      <c r="BA92" s="154">
        <v>-135128.28</v>
      </c>
      <c r="BB92" s="154">
        <v>-129897.35</v>
      </c>
      <c r="BC92" s="154">
        <v>-125700.56</v>
      </c>
      <c r="BD92" s="154">
        <v>-108408.94</v>
      </c>
      <c r="BE92" s="154">
        <v>-100425.63</v>
      </c>
      <c r="BF92" s="154">
        <v>-87230.98</v>
      </c>
      <c r="BG92" s="154">
        <v>-72179.839999999997</v>
      </c>
      <c r="BH92" s="154">
        <v>-85933.58</v>
      </c>
      <c r="BI92" s="154">
        <v>-63455.95</v>
      </c>
      <c r="BJ92" s="154">
        <v>-61110.5</v>
      </c>
      <c r="BK92" s="154">
        <v>-62082.770000000004</v>
      </c>
      <c r="BL92" s="154">
        <v>-78702.709999999992</v>
      </c>
      <c r="BM92" s="154">
        <v>-72300.459999999992</v>
      </c>
      <c r="BN92" s="154">
        <v>-65596.010000000009</v>
      </c>
      <c r="BO92" s="154">
        <v>-49828.770000000004</v>
      </c>
      <c r="BP92" s="154">
        <v>-49373.599999999999</v>
      </c>
      <c r="BQ92" s="154">
        <v>-69131.199999999997</v>
      </c>
      <c r="BR92" s="154">
        <v>-61333.369999999995</v>
      </c>
      <c r="BS92" s="154">
        <v>-56889.46</v>
      </c>
      <c r="BT92" s="154">
        <v>-58048.689999999995</v>
      </c>
      <c r="BU92" s="154">
        <v>-73792.78</v>
      </c>
      <c r="BV92" s="154">
        <v>-88925.85</v>
      </c>
      <c r="BW92" s="154">
        <v>-91561.959999999992</v>
      </c>
      <c r="BX92" s="154">
        <v>-93571.82</v>
      </c>
      <c r="BY92" s="154">
        <v>-66805.78</v>
      </c>
      <c r="BZ92" s="154">
        <v>-71538.59</v>
      </c>
      <c r="CA92" s="154">
        <v>-86737</v>
      </c>
      <c r="CB92" s="154">
        <v>-83791.73</v>
      </c>
      <c r="CC92" s="154">
        <v>-68823.62</v>
      </c>
      <c r="CD92" s="154">
        <v>-91787.65</v>
      </c>
      <c r="CE92" s="154">
        <v>-95395.4</v>
      </c>
      <c r="CF92" s="154">
        <v>-97173.450000000012</v>
      </c>
      <c r="CG92" s="154">
        <v>-83979.61</v>
      </c>
      <c r="CH92" s="154">
        <v>-78904.459999999992</v>
      </c>
      <c r="CI92" s="154">
        <v>-53790.66</v>
      </c>
      <c r="CJ92" s="154">
        <v>-57748.180000000008</v>
      </c>
      <c r="CK92" s="154">
        <v>-65229.619999999995</v>
      </c>
      <c r="CL92" s="154">
        <v>-57616.009999999995</v>
      </c>
      <c r="CM92" s="154">
        <v>-33026.639999999999</v>
      </c>
      <c r="CN92" s="154">
        <v>-43176.2</v>
      </c>
      <c r="CO92" s="154">
        <v>-50428.479999999996</v>
      </c>
      <c r="CP92" s="154">
        <v>-55685.61</v>
      </c>
      <c r="CQ92" s="154">
        <v>-51826.42</v>
      </c>
      <c r="CR92" s="154">
        <v>-48288.97</v>
      </c>
      <c r="CS92" s="154">
        <v>-46704.84</v>
      </c>
      <c r="CT92" s="154">
        <v>-70307.320000000007</v>
      </c>
      <c r="CU92" s="154">
        <v>-52101.42</v>
      </c>
      <c r="CV92" s="154">
        <v>-57186.149999999994</v>
      </c>
      <c r="CW92" s="154">
        <v>-40885.47</v>
      </c>
      <c r="CX92" s="154">
        <v>-37309.72</v>
      </c>
      <c r="CY92" s="154">
        <v>-37682.43</v>
      </c>
      <c r="CZ92" s="154">
        <v>-28135.05</v>
      </c>
      <c r="DA92" s="154">
        <v>-48539.199999999997</v>
      </c>
      <c r="DB92" s="154">
        <v>-52281.770000000004</v>
      </c>
      <c r="DC92" s="154">
        <v>-51819.19</v>
      </c>
      <c r="DD92" s="154">
        <v>-33762.61</v>
      </c>
      <c r="DE92" s="154">
        <v>-42174.239999999998</v>
      </c>
      <c r="DF92" s="154">
        <v>-36752.839999999997</v>
      </c>
      <c r="DG92" s="154">
        <v>-35346.57</v>
      </c>
      <c r="DH92" s="154">
        <v>-36805.869999999995</v>
      </c>
      <c r="DI92" s="154">
        <v>-43127.5</v>
      </c>
      <c r="DJ92" s="154">
        <v>-69538.47</v>
      </c>
      <c r="DK92" s="154">
        <v>-40309.18</v>
      </c>
      <c r="DL92" s="154">
        <v>-57377.760000000002</v>
      </c>
      <c r="DM92" s="154">
        <v>-51723.5</v>
      </c>
      <c r="DN92" s="154">
        <v>-58823.81</v>
      </c>
      <c r="DO92" s="154">
        <v>-45506.95</v>
      </c>
      <c r="DP92" s="154">
        <v>-39833.14</v>
      </c>
      <c r="DQ92" s="154">
        <v>-42950.16</v>
      </c>
      <c r="DR92" s="154">
        <v>-47591.09</v>
      </c>
      <c r="DS92" s="154">
        <v>-50233.14</v>
      </c>
      <c r="DT92" s="154">
        <v>-48259.81</v>
      </c>
      <c r="DU92" s="154">
        <v>-68145.09</v>
      </c>
      <c r="DV92" s="154">
        <v>-61210.66</v>
      </c>
      <c r="DW92" s="154">
        <v>-54191.7</v>
      </c>
      <c r="DX92" s="154">
        <v>-30224.240000000002</v>
      </c>
      <c r="DY92" s="154">
        <v>-46979.8</v>
      </c>
      <c r="DZ92" s="154">
        <v>-54769.34</v>
      </c>
      <c r="EA92" s="154">
        <v>-42766</v>
      </c>
      <c r="EB92" s="154">
        <v>-48594.7</v>
      </c>
      <c r="EC92" s="154">
        <v>-53743.6</v>
      </c>
      <c r="ED92" s="154">
        <v>-48081.1</v>
      </c>
      <c r="EE92" s="154">
        <v>-52006.34</v>
      </c>
      <c r="EF92" s="154">
        <v>-47997.97</v>
      </c>
      <c r="EG92" s="154">
        <v>-63131.9</v>
      </c>
      <c r="EH92" s="154">
        <v>-53782.75</v>
      </c>
      <c r="EI92" s="154">
        <v>-39554.71</v>
      </c>
      <c r="EJ92" s="154">
        <v>-21730.02</v>
      </c>
      <c r="EK92" s="154">
        <v>-31082.25</v>
      </c>
      <c r="EL92" s="154">
        <v>-38573.06</v>
      </c>
      <c r="EM92" s="154">
        <v>-67077.72</v>
      </c>
      <c r="EN92" s="154">
        <v>-81056.42</v>
      </c>
      <c r="EO92" s="154">
        <v>-64904.450000000004</v>
      </c>
      <c r="EP92" s="154">
        <v>-44103.28</v>
      </c>
      <c r="EQ92" s="153"/>
      <c r="ER92" s="154">
        <f t="shared" si="683"/>
        <v>-348527.19999999995</v>
      </c>
      <c r="ES92" s="154"/>
      <c r="ET92" s="154">
        <f t="shared" ca="1" si="684"/>
        <v>-325158.77999999997</v>
      </c>
      <c r="EU92" s="154"/>
      <c r="EY92" s="154">
        <f t="shared" si="685"/>
        <v>-128956.02</v>
      </c>
      <c r="EZ92" s="154">
        <f t="shared" si="685"/>
        <v>-127756.04000000001</v>
      </c>
      <c r="FA92" s="154">
        <f t="shared" si="685"/>
        <v>-108905.28</v>
      </c>
      <c r="FB92" s="154">
        <f t="shared" si="685"/>
        <v>-152975.15</v>
      </c>
      <c r="FC92" s="154">
        <f t="shared" si="685"/>
        <v>-167925.07</v>
      </c>
      <c r="FD92" s="154">
        <f t="shared" si="685"/>
        <v>-128290.25</v>
      </c>
      <c r="FE92" s="154">
        <f t="shared" si="685"/>
        <v>-146084.03999999998</v>
      </c>
      <c r="FF92" s="154">
        <f t="shared" si="685"/>
        <v>-183547.45</v>
      </c>
      <c r="FG92" s="154">
        <f t="shared" si="685"/>
        <v>-131973.38</v>
      </c>
      <c r="FH92" s="154">
        <f t="shared" si="685"/>
        <v>-145104.29999999999</v>
      </c>
      <c r="FI92" s="154">
        <f t="shared" si="685"/>
        <v>-148085.41</v>
      </c>
      <c r="FJ92" s="154">
        <f t="shared" si="685"/>
        <v>-156469.35999999999</v>
      </c>
      <c r="FK92" s="154">
        <f t="shared" si="685"/>
        <v>-91385.33</v>
      </c>
      <c r="FL92" s="154">
        <f t="shared" si="685"/>
        <v>-213038.59000000003</v>
      </c>
      <c r="FN92" s="154">
        <f t="shared" si="686"/>
        <v>-907256.14</v>
      </c>
      <c r="FO92" s="154">
        <f t="shared" si="686"/>
        <v>-867710.1</v>
      </c>
      <c r="FP92" s="154">
        <f t="shared" si="686"/>
        <v>-867267.03</v>
      </c>
      <c r="FQ92" s="154">
        <f t="shared" si="686"/>
        <v>-591583.02999999991</v>
      </c>
      <c r="FR92" s="154">
        <f t="shared" si="686"/>
        <v>-518592.49000000005</v>
      </c>
      <c r="FS92" s="154">
        <f t="shared" si="686"/>
        <v>-625846.81000000006</v>
      </c>
      <c r="FT92" s="154">
        <f t="shared" si="686"/>
        <v>-581632.44999999995</v>
      </c>
      <c r="FU92" s="154">
        <f t="shared" si="686"/>
        <v>-348527.19999999995</v>
      </c>
    </row>
    <row r="93" spans="2:177" s="159" customFormat="1" ht="17.45" customHeight="1">
      <c r="B93" s="151" t="s">
        <v>95</v>
      </c>
      <c r="C93" s="152"/>
      <c r="D93" s="152"/>
      <c r="E93" s="152"/>
      <c r="F93" s="153"/>
      <c r="G93" s="153"/>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v>-189142.84</v>
      </c>
      <c r="AS93" s="154">
        <v>-125068.07999999999</v>
      </c>
      <c r="AT93" s="154">
        <v>-113288.8289473684</v>
      </c>
      <c r="AU93" s="154">
        <v>-168852.95915789466</v>
      </c>
      <c r="AV93" s="154">
        <v>-152886.47442105264</v>
      </c>
      <c r="AW93" s="154">
        <v>-170452.08126315792</v>
      </c>
      <c r="AX93" s="154">
        <v>-248555.06063157902</v>
      </c>
      <c r="AY93" s="154">
        <v>-262225.54810526321</v>
      </c>
      <c r="AZ93" s="154">
        <v>-163952.13926315794</v>
      </c>
      <c r="BA93" s="154">
        <v>-156459.38252631581</v>
      </c>
      <c r="BB93" s="154">
        <v>-151198.14578947399</v>
      </c>
      <c r="BC93" s="154">
        <v>-178787.74</v>
      </c>
      <c r="BD93" s="154">
        <v>-242219.42000000004</v>
      </c>
      <c r="BE93" s="154">
        <v>-104375.35999999999</v>
      </c>
      <c r="BF93" s="154">
        <v>-121105.01</v>
      </c>
      <c r="BG93" s="154">
        <v>-170100.59</v>
      </c>
      <c r="BH93" s="154">
        <v>-160227.5337894737</v>
      </c>
      <c r="BI93" s="154">
        <v>-138556.46473684208</v>
      </c>
      <c r="BJ93" s="154">
        <v>-209243.3191578947</v>
      </c>
      <c r="BK93" s="154">
        <v>-162416.23599999998</v>
      </c>
      <c r="BL93" s="154">
        <v>-204221.77894736841</v>
      </c>
      <c r="BM93" s="154">
        <v>-209275.43021052631</v>
      </c>
      <c r="BN93" s="154">
        <v>-210116.234</v>
      </c>
      <c r="BO93" s="154">
        <v>-138530.84084210527</v>
      </c>
      <c r="BP93" s="154">
        <v>-227998.48621052629</v>
      </c>
      <c r="BQ93" s="154">
        <v>-101122.21368421051</v>
      </c>
      <c r="BR93" s="154">
        <v>-157427.69</v>
      </c>
      <c r="BS93" s="154">
        <v>-43546.360000000008</v>
      </c>
      <c r="BT93" s="154">
        <v>-24373.30000000001</v>
      </c>
      <c r="BU93" s="154">
        <v>-16862.53</v>
      </c>
      <c r="BV93" s="154">
        <v>-31608.010000000009</v>
      </c>
      <c r="BW93" s="154">
        <v>-63575.930000000022</v>
      </c>
      <c r="BX93" s="154">
        <v>-112691.20000000001</v>
      </c>
      <c r="BY93" s="154">
        <v>-85814.819999999978</v>
      </c>
      <c r="BZ93" s="154">
        <v>-116156.98000000001</v>
      </c>
      <c r="CA93" s="154">
        <v>-119264</v>
      </c>
      <c r="CB93" s="154">
        <v>-259732.04000000004</v>
      </c>
      <c r="CC93" s="154">
        <v>-188267.43000000002</v>
      </c>
      <c r="CD93" s="154">
        <v>-94712.639999999985</v>
      </c>
      <c r="CE93" s="154">
        <v>-73062.670000000013</v>
      </c>
      <c r="CF93" s="154">
        <v>-78798.620842105302</v>
      </c>
      <c r="CG93" s="154">
        <v>-73732.460000000006</v>
      </c>
      <c r="CH93" s="154">
        <v>-119973.41</v>
      </c>
      <c r="CI93" s="154">
        <v>-121148.19999999998</v>
      </c>
      <c r="CJ93" s="154">
        <v>-175954.78999999998</v>
      </c>
      <c r="CK93" s="154">
        <v>-151723.79</v>
      </c>
      <c r="CL93" s="154">
        <v>-161617.65000000002</v>
      </c>
      <c r="CM93" s="154">
        <v>-161287.88884210534</v>
      </c>
      <c r="CN93" s="154">
        <v>-167269.59000000003</v>
      </c>
      <c r="CO93" s="154">
        <v>-166152.86000000004</v>
      </c>
      <c r="CP93" s="154">
        <v>-208623.13</v>
      </c>
      <c r="CQ93" s="154">
        <v>-193755.01999999996</v>
      </c>
      <c r="CR93" s="154">
        <v>-140265.09</v>
      </c>
      <c r="CS93" s="154">
        <v>-159322.81</v>
      </c>
      <c r="CT93" s="154">
        <v>-283379.27857894736</v>
      </c>
      <c r="CU93" s="154">
        <v>-148251.16999999998</v>
      </c>
      <c r="CV93" s="154">
        <v>-208612.38999999998</v>
      </c>
      <c r="CW93" s="154">
        <v>-156900.67000000001</v>
      </c>
      <c r="CX93" s="154">
        <v>-202789.88999999998</v>
      </c>
      <c r="CY93" s="154">
        <v>-169419.79863157889</v>
      </c>
      <c r="CZ93" s="154">
        <v>-234728.01</v>
      </c>
      <c r="DA93" s="154">
        <v>-148283.54999999999</v>
      </c>
      <c r="DB93" s="154">
        <v>-184317.59999999998</v>
      </c>
      <c r="DC93" s="154">
        <v>-266212.35000000003</v>
      </c>
      <c r="DD93" s="154">
        <v>-184082.82999999996</v>
      </c>
      <c r="DE93" s="154">
        <v>-174493.58</v>
      </c>
      <c r="DF93" s="154">
        <v>-160559.06999999998</v>
      </c>
      <c r="DG93" s="154">
        <v>-403168.99</v>
      </c>
      <c r="DH93" s="154">
        <v>-290566.03000000009</v>
      </c>
      <c r="DI93" s="154">
        <v>-246942.22000000003</v>
      </c>
      <c r="DJ93" s="154">
        <v>-319786.13</v>
      </c>
      <c r="DK93" s="154">
        <v>-341579.13999999996</v>
      </c>
      <c r="DL93" s="154">
        <v>-246491.64999999997</v>
      </c>
      <c r="DM93" s="154">
        <v>-230890.99999999994</v>
      </c>
      <c r="DN93" s="154">
        <v>-136128.44477894739</v>
      </c>
      <c r="DO93" s="154">
        <v>-287674.58999999997</v>
      </c>
      <c r="DP93" s="154">
        <v>-106834.96999999999</v>
      </c>
      <c r="DQ93" s="154">
        <v>-150266</v>
      </c>
      <c r="DR93" s="154">
        <v>-313544.27</v>
      </c>
      <c r="DS93" s="154">
        <v>-187340.40000000002</v>
      </c>
      <c r="DT93" s="154">
        <v>-160239.49</v>
      </c>
      <c r="DU93" s="154">
        <v>-126872.85999999996</v>
      </c>
      <c r="DV93" s="154">
        <v>-177678.89</v>
      </c>
      <c r="DW93" s="154">
        <v>-228081.58999999997</v>
      </c>
      <c r="DX93" s="154">
        <v>-255164.16000000003</v>
      </c>
      <c r="DY93" s="154">
        <v>-271694.39000000007</v>
      </c>
      <c r="DZ93" s="154">
        <v>-185282.77000000002</v>
      </c>
      <c r="EA93" s="154">
        <v>-260372.36</v>
      </c>
      <c r="EB93" s="154">
        <v>-238830.27999999997</v>
      </c>
      <c r="EC93" s="154">
        <v>-186850.09000000003</v>
      </c>
      <c r="ED93" s="154">
        <v>-265412.2</v>
      </c>
      <c r="EE93" s="154">
        <v>-194911.70999999996</v>
      </c>
      <c r="EF93" s="154">
        <v>-239299.87000000002</v>
      </c>
      <c r="EG93" s="154">
        <v>-331404.00636900001</v>
      </c>
      <c r="EH93" s="154">
        <v>-230612.01</v>
      </c>
      <c r="EI93" s="154">
        <v>-289881.30999999994</v>
      </c>
      <c r="EJ93" s="154">
        <v>-315722.2</v>
      </c>
      <c r="EK93" s="154">
        <v>-230841.45999999996</v>
      </c>
      <c r="EL93" s="154">
        <v>-238744.32000000001</v>
      </c>
      <c r="EM93" s="154">
        <v>-231859.05000000002</v>
      </c>
      <c r="EN93" s="154">
        <v>-233382.55000000005</v>
      </c>
      <c r="EO93" s="154">
        <v>-254260.93</v>
      </c>
      <c r="EP93" s="154">
        <v>-265473.5</v>
      </c>
      <c r="EQ93" s="153"/>
      <c r="ER93" s="154">
        <f t="shared" si="683"/>
        <v>-1770284.01</v>
      </c>
      <c r="ES93" s="154"/>
      <c r="ET93" s="154">
        <f t="shared" ca="1" si="684"/>
        <v>-1663606.25</v>
      </c>
      <c r="EU93" s="154"/>
      <c r="EY93" s="154">
        <f t="shared" si="685"/>
        <v>-567329.15999999992</v>
      </c>
      <c r="EZ93" s="154">
        <f t="shared" si="685"/>
        <v>-624788.76</v>
      </c>
      <c r="FA93" s="154">
        <f t="shared" si="685"/>
        <v>-854294.09000000008</v>
      </c>
      <c r="FB93" s="154">
        <f t="shared" si="685"/>
        <v>-908307.49</v>
      </c>
      <c r="FC93" s="154">
        <f t="shared" si="685"/>
        <v>-613511.0947789473</v>
      </c>
      <c r="FD93" s="154">
        <f t="shared" si="685"/>
        <v>-544775.55999999994</v>
      </c>
      <c r="FE93" s="154">
        <f t="shared" si="685"/>
        <v>-661124.16</v>
      </c>
      <c r="FF93" s="154">
        <f t="shared" si="685"/>
        <v>-532633.34</v>
      </c>
      <c r="FG93" s="154">
        <f t="shared" si="685"/>
        <v>-712141.32000000007</v>
      </c>
      <c r="FH93" s="154">
        <f t="shared" si="685"/>
        <v>-686052.73</v>
      </c>
      <c r="FI93" s="154">
        <f t="shared" si="685"/>
        <v>-699623.78</v>
      </c>
      <c r="FJ93" s="154">
        <f t="shared" si="685"/>
        <v>-851897.32636900002</v>
      </c>
      <c r="FK93" s="154">
        <f t="shared" si="685"/>
        <v>-785307.98</v>
      </c>
      <c r="FL93" s="154">
        <f t="shared" si="685"/>
        <v>-719502.53</v>
      </c>
      <c r="FN93" s="154">
        <f t="shared" si="686"/>
        <v>-2070388.2176842105</v>
      </c>
      <c r="FO93" s="154">
        <f t="shared" si="686"/>
        <v>-1100441.5198947368</v>
      </c>
      <c r="FP93" s="154">
        <f t="shared" si="686"/>
        <v>-1660011.5896842107</v>
      </c>
      <c r="FQ93" s="154">
        <f t="shared" si="686"/>
        <v>-2204741.6972105256</v>
      </c>
      <c r="FR93" s="154">
        <f t="shared" si="686"/>
        <v>-2954719.5</v>
      </c>
      <c r="FS93" s="154">
        <f t="shared" si="686"/>
        <v>-2352044.1547789467</v>
      </c>
      <c r="FT93" s="154">
        <f t="shared" si="686"/>
        <v>-2949715.1563690002</v>
      </c>
      <c r="FU93" s="154">
        <f t="shared" si="686"/>
        <v>-1770284.01</v>
      </c>
    </row>
    <row r="94" spans="2:177" ht="17.45" customHeight="1">
      <c r="B94" s="156" t="s">
        <v>21</v>
      </c>
      <c r="C94" s="157"/>
      <c r="D94" s="157"/>
      <c r="E94" s="157"/>
      <c r="H94" s="158">
        <f>H95-H91</f>
        <v>-228861.81000000006</v>
      </c>
      <c r="I94" s="158">
        <f t="shared" ref="I94:AQ94" si="707">I95-I91</f>
        <v>-299815.93057999981</v>
      </c>
      <c r="J94" s="158">
        <f t="shared" si="707"/>
        <v>-205846.77111000009</v>
      </c>
      <c r="K94" s="158">
        <f t="shared" si="707"/>
        <v>-403881.81912</v>
      </c>
      <c r="L94" s="158">
        <f t="shared" si="707"/>
        <v>-612066.42420000012</v>
      </c>
      <c r="M94" s="158">
        <f t="shared" si="707"/>
        <v>-441762.65882999985</v>
      </c>
      <c r="N94" s="158">
        <f t="shared" si="707"/>
        <v>-412500.16000000015</v>
      </c>
      <c r="O94" s="158">
        <f t="shared" si="707"/>
        <v>-474660.84404000023</v>
      </c>
      <c r="P94" s="158">
        <f t="shared" si="707"/>
        <v>-321141.82585999963</v>
      </c>
      <c r="Q94" s="158">
        <f t="shared" si="707"/>
        <v>-488566.10537500004</v>
      </c>
      <c r="R94" s="158">
        <f t="shared" si="707"/>
        <v>-436738.49747000018</v>
      </c>
      <c r="S94" s="158">
        <f t="shared" si="707"/>
        <v>-467713.25679000048</v>
      </c>
      <c r="T94" s="158">
        <f t="shared" si="707"/>
        <v>-445797.92726000003</v>
      </c>
      <c r="U94" s="158">
        <f t="shared" si="707"/>
        <v>-370842.93359999952</v>
      </c>
      <c r="V94" s="158">
        <f t="shared" si="707"/>
        <v>-368164.459515</v>
      </c>
      <c r="W94" s="158">
        <f t="shared" si="707"/>
        <v>-379829.28000000014</v>
      </c>
      <c r="X94" s="158">
        <f t="shared" si="707"/>
        <v>-349496.02277499984</v>
      </c>
      <c r="Y94" s="158">
        <f t="shared" si="707"/>
        <v>-448774.82479999971</v>
      </c>
      <c r="Z94" s="158">
        <f t="shared" si="707"/>
        <v>-446190.80085999984</v>
      </c>
      <c r="AA94" s="158">
        <f t="shared" si="707"/>
        <v>-393912.57480653049</v>
      </c>
      <c r="AB94" s="158">
        <f t="shared" si="707"/>
        <v>-402117.57460000017</v>
      </c>
      <c r="AC94" s="158">
        <f t="shared" si="707"/>
        <v>-396053.96729938756</v>
      </c>
      <c r="AD94" s="158">
        <f t="shared" si="707"/>
        <v>-572155.64943999983</v>
      </c>
      <c r="AE94" s="158">
        <f t="shared" si="707"/>
        <v>-859953.05051105318</v>
      </c>
      <c r="AF94" s="158">
        <f t="shared" si="707"/>
        <v>-278055.54999999981</v>
      </c>
      <c r="AG94" s="158">
        <f t="shared" si="707"/>
        <v>-462923.96999999986</v>
      </c>
      <c r="AH94" s="158">
        <f t="shared" si="707"/>
        <v>-301401.82000000007</v>
      </c>
      <c r="AI94" s="158">
        <f t="shared" si="707"/>
        <v>-360390.64999999991</v>
      </c>
      <c r="AJ94" s="158">
        <f t="shared" si="707"/>
        <v>-287816.15999999992</v>
      </c>
      <c r="AK94" s="158">
        <f t="shared" si="707"/>
        <v>-279337.72886560229</v>
      </c>
      <c r="AL94" s="158">
        <f t="shared" si="707"/>
        <v>-324961.35000000009</v>
      </c>
      <c r="AM94" s="158">
        <f t="shared" si="707"/>
        <v>-372040.74</v>
      </c>
      <c r="AN94" s="158">
        <f t="shared" si="707"/>
        <v>-336580.35000000009</v>
      </c>
      <c r="AO94" s="158">
        <f t="shared" si="707"/>
        <v>-407432.69999999984</v>
      </c>
      <c r="AP94" s="158">
        <f t="shared" si="707"/>
        <v>-354571.14957894722</v>
      </c>
      <c r="AQ94" s="158">
        <f t="shared" si="707"/>
        <v>-335085.8899999999</v>
      </c>
      <c r="AR94" s="158">
        <f t="shared" ref="AR94:BW94" si="708">SUM(AR92:AR93)</f>
        <v>-328636.79999999999</v>
      </c>
      <c r="AS94" s="158">
        <f t="shared" si="708"/>
        <v>-263288.68</v>
      </c>
      <c r="AT94" s="158">
        <f t="shared" si="708"/>
        <v>-253094.05894736841</v>
      </c>
      <c r="AU94" s="158">
        <f t="shared" si="708"/>
        <v>-318124.78915789467</v>
      </c>
      <c r="AV94" s="158">
        <f t="shared" si="708"/>
        <v>-300533.23442105262</v>
      </c>
      <c r="AW94" s="158">
        <f t="shared" si="708"/>
        <v>-317025.93126315792</v>
      </c>
      <c r="AX94" s="158">
        <f t="shared" si="708"/>
        <v>-420700.42063157901</v>
      </c>
      <c r="AY94" s="158">
        <f t="shared" si="708"/>
        <v>-428076.30810526322</v>
      </c>
      <c r="AZ94" s="158">
        <f t="shared" si="708"/>
        <v>-325354.91926315794</v>
      </c>
      <c r="BA94" s="158">
        <f t="shared" si="708"/>
        <v>-291587.66252631578</v>
      </c>
      <c r="BB94" s="158">
        <f t="shared" si="708"/>
        <v>-281095.49578947399</v>
      </c>
      <c r="BC94" s="158">
        <f t="shared" si="708"/>
        <v>-304488.3</v>
      </c>
      <c r="BD94" s="158">
        <f t="shared" si="708"/>
        <v>-350628.36000000004</v>
      </c>
      <c r="BE94" s="158">
        <f t="shared" si="708"/>
        <v>-204800.99</v>
      </c>
      <c r="BF94" s="158">
        <f t="shared" si="708"/>
        <v>-208335.99</v>
      </c>
      <c r="BG94" s="158">
        <f t="shared" si="708"/>
        <v>-242280.43</v>
      </c>
      <c r="BH94" s="158">
        <f t="shared" si="708"/>
        <v>-246161.11378947372</v>
      </c>
      <c r="BI94" s="160">
        <f t="shared" si="708"/>
        <v>-202012.4147368421</v>
      </c>
      <c r="BJ94" s="160">
        <f t="shared" si="708"/>
        <v>-270353.8191578947</v>
      </c>
      <c r="BK94" s="160">
        <f t="shared" si="708"/>
        <v>-224499.00599999999</v>
      </c>
      <c r="BL94" s="160">
        <f t="shared" si="708"/>
        <v>-282924.4889473684</v>
      </c>
      <c r="BM94" s="160">
        <f t="shared" si="708"/>
        <v>-281575.8902105263</v>
      </c>
      <c r="BN94" s="160">
        <f t="shared" si="708"/>
        <v>-275712.24400000001</v>
      </c>
      <c r="BO94" s="160">
        <f t="shared" si="708"/>
        <v>-188359.61084210529</v>
      </c>
      <c r="BP94" s="160">
        <f t="shared" si="708"/>
        <v>-277372.08621052629</v>
      </c>
      <c r="BQ94" s="160">
        <f t="shared" si="708"/>
        <v>-170253.41368421051</v>
      </c>
      <c r="BR94" s="160">
        <f t="shared" si="708"/>
        <v>-218761.06</v>
      </c>
      <c r="BS94" s="160">
        <f t="shared" si="708"/>
        <v>-100435.82</v>
      </c>
      <c r="BT94" s="160">
        <f t="shared" si="708"/>
        <v>-82421.990000000005</v>
      </c>
      <c r="BU94" s="160">
        <f t="shared" si="708"/>
        <v>-90655.31</v>
      </c>
      <c r="BV94" s="160">
        <f t="shared" si="708"/>
        <v>-120533.86000000002</v>
      </c>
      <c r="BW94" s="160">
        <f t="shared" si="708"/>
        <v>-155137.89000000001</v>
      </c>
      <c r="BX94" s="160">
        <f>SUM(BX92:BX93)</f>
        <v>-206263.02000000002</v>
      </c>
      <c r="BY94" s="160">
        <f>SUM(BY92:BY93)</f>
        <v>-152620.59999999998</v>
      </c>
      <c r="BZ94" s="160">
        <f t="shared" ref="BZ94:DK94" si="709">SUM(BZ92:BZ93)</f>
        <v>-187695.57</v>
      </c>
      <c r="CA94" s="160">
        <f t="shared" si="709"/>
        <v>-206001</v>
      </c>
      <c r="CB94" s="160">
        <f t="shared" si="709"/>
        <v>-343523.77</v>
      </c>
      <c r="CC94" s="160">
        <f t="shared" si="709"/>
        <v>-257091.05000000002</v>
      </c>
      <c r="CD94" s="160">
        <f t="shared" si="709"/>
        <v>-186500.28999999998</v>
      </c>
      <c r="CE94" s="160">
        <f t="shared" si="709"/>
        <v>-168458.07</v>
      </c>
      <c r="CF94" s="160">
        <f t="shared" si="709"/>
        <v>-175972.07084210531</v>
      </c>
      <c r="CG94" s="160">
        <f t="shared" si="709"/>
        <v>-157712.07</v>
      </c>
      <c r="CH94" s="160">
        <f t="shared" si="709"/>
        <v>-198877.87</v>
      </c>
      <c r="CI94" s="160">
        <f t="shared" si="709"/>
        <v>-174938.86</v>
      </c>
      <c r="CJ94" s="160">
        <f t="shared" si="709"/>
        <v>-233702.96999999997</v>
      </c>
      <c r="CK94" s="160">
        <f t="shared" si="709"/>
        <v>-216953.41</v>
      </c>
      <c r="CL94" s="160">
        <f t="shared" si="709"/>
        <v>-219233.66000000003</v>
      </c>
      <c r="CM94" s="160">
        <f t="shared" si="709"/>
        <v>-194314.52884210536</v>
      </c>
      <c r="CN94" s="160">
        <f t="shared" si="709"/>
        <v>-210445.79000000004</v>
      </c>
      <c r="CO94" s="160">
        <f t="shared" si="709"/>
        <v>-216581.34000000003</v>
      </c>
      <c r="CP94" s="160">
        <f t="shared" si="709"/>
        <v>-264308.74</v>
      </c>
      <c r="CQ94" s="160">
        <f t="shared" si="709"/>
        <v>-245581.43999999994</v>
      </c>
      <c r="CR94" s="160">
        <f t="shared" si="709"/>
        <v>-188554.06</v>
      </c>
      <c r="CS94" s="160">
        <f t="shared" si="709"/>
        <v>-206027.65</v>
      </c>
      <c r="CT94" s="160">
        <f t="shared" si="709"/>
        <v>-353686.59857894736</v>
      </c>
      <c r="CU94" s="160">
        <f t="shared" si="709"/>
        <v>-200352.58999999997</v>
      </c>
      <c r="CV94" s="160">
        <f t="shared" si="709"/>
        <v>-265798.53999999998</v>
      </c>
      <c r="CW94" s="160">
        <f t="shared" si="709"/>
        <v>-197786.14</v>
      </c>
      <c r="CX94" s="160">
        <f t="shared" si="709"/>
        <v>-240099.61</v>
      </c>
      <c r="CY94" s="160">
        <f t="shared" si="709"/>
        <v>-207102.22863157888</v>
      </c>
      <c r="CZ94" s="160">
        <f t="shared" si="709"/>
        <v>-262863.06</v>
      </c>
      <c r="DA94" s="160">
        <f t="shared" si="709"/>
        <v>-196822.75</v>
      </c>
      <c r="DB94" s="160">
        <f t="shared" si="709"/>
        <v>-236599.37</v>
      </c>
      <c r="DC94" s="160">
        <f t="shared" si="709"/>
        <v>-318031.54000000004</v>
      </c>
      <c r="DD94" s="160">
        <f t="shared" si="709"/>
        <v>-217845.43999999994</v>
      </c>
      <c r="DE94" s="160">
        <f t="shared" si="709"/>
        <v>-216667.81999999998</v>
      </c>
      <c r="DF94" s="160">
        <f t="shared" si="709"/>
        <v>-197311.90999999997</v>
      </c>
      <c r="DG94" s="160">
        <f t="shared" si="709"/>
        <v>-438515.56</v>
      </c>
      <c r="DH94" s="160">
        <f t="shared" si="709"/>
        <v>-327371.90000000008</v>
      </c>
      <c r="DI94" s="160">
        <f t="shared" si="709"/>
        <v>-290069.72000000003</v>
      </c>
      <c r="DJ94" s="160">
        <f t="shared" si="709"/>
        <v>-389324.6</v>
      </c>
      <c r="DK94" s="160">
        <f t="shared" si="709"/>
        <v>-381888.31999999995</v>
      </c>
      <c r="DL94" s="160">
        <f t="shared" ref="DL94" si="710">SUM(DL92:DL93)</f>
        <v>-303869.40999999997</v>
      </c>
      <c r="DM94" s="160">
        <f t="shared" ref="DM94:DN94" si="711">SUM(DM92:DM93)</f>
        <v>-282614.49999999994</v>
      </c>
      <c r="DN94" s="160">
        <f t="shared" si="711"/>
        <v>-194952.25477894739</v>
      </c>
      <c r="DO94" s="160">
        <f t="shared" ref="DO94:DP94" si="712">SUM(DO92:DO93)</f>
        <v>-333181.53999999998</v>
      </c>
      <c r="DP94" s="160">
        <f t="shared" si="712"/>
        <v>-146668.10999999999</v>
      </c>
      <c r="DQ94" s="160">
        <f t="shared" ref="DQ94:DR94" si="713">SUM(DQ92:DQ93)</f>
        <v>-193216.16</v>
      </c>
      <c r="DR94" s="160">
        <f t="shared" si="713"/>
        <v>-361135.35999999999</v>
      </c>
      <c r="DS94" s="160">
        <f t="shared" ref="DS94:DT94" si="714">SUM(DS92:DS93)</f>
        <v>-237573.54000000004</v>
      </c>
      <c r="DT94" s="160">
        <f t="shared" si="714"/>
        <v>-208499.3</v>
      </c>
      <c r="DU94" s="160">
        <f t="shared" ref="DU94:DV94" si="715">SUM(DU92:DU93)</f>
        <v>-195017.94999999995</v>
      </c>
      <c r="DV94" s="160">
        <f t="shared" si="715"/>
        <v>-238889.55000000002</v>
      </c>
      <c r="DW94" s="160">
        <f t="shared" ref="DW94:DX94" si="716">SUM(DW92:DW93)</f>
        <v>-282273.28999999998</v>
      </c>
      <c r="DX94" s="160">
        <f t="shared" si="716"/>
        <v>-285388.40000000002</v>
      </c>
      <c r="DY94" s="160">
        <f t="shared" ref="DY94:DZ94" si="717">SUM(DY92:DY93)</f>
        <v>-318674.19000000006</v>
      </c>
      <c r="DZ94" s="160">
        <f t="shared" si="717"/>
        <v>-240052.11000000002</v>
      </c>
      <c r="EA94" s="160">
        <f t="shared" ref="EA94:EB94" si="718">SUM(EA92:EA93)</f>
        <v>-303138.36</v>
      </c>
      <c r="EB94" s="160">
        <f t="shared" si="718"/>
        <v>-287424.98</v>
      </c>
      <c r="EC94" s="160">
        <f t="shared" ref="EC94:ED94" si="719">SUM(EC92:EC93)</f>
        <v>-240593.69000000003</v>
      </c>
      <c r="ED94" s="160">
        <f t="shared" si="719"/>
        <v>-313493.3</v>
      </c>
      <c r="EE94" s="160">
        <f t="shared" ref="EE94:EF94" si="720">SUM(EE92:EE93)</f>
        <v>-246918.04999999996</v>
      </c>
      <c r="EF94" s="160">
        <f t="shared" si="720"/>
        <v>-287297.84000000003</v>
      </c>
      <c r="EG94" s="160">
        <f t="shared" ref="EG94:EH94" si="721">SUM(EG92:EG93)</f>
        <v>-394535.90636900003</v>
      </c>
      <c r="EH94" s="160">
        <f t="shared" si="721"/>
        <v>-284394.76</v>
      </c>
      <c r="EI94" s="160">
        <f t="shared" ref="EI94:EJ94" si="722">SUM(EI92:EI93)</f>
        <v>-329436.01999999996</v>
      </c>
      <c r="EJ94" s="160">
        <f t="shared" si="722"/>
        <v>-337452.22000000003</v>
      </c>
      <c r="EK94" s="160">
        <f t="shared" ref="EK94:EL94" si="723">SUM(EK92:EK93)</f>
        <v>-261923.70999999996</v>
      </c>
      <c r="EL94" s="160">
        <f t="shared" si="723"/>
        <v>-277317.38</v>
      </c>
      <c r="EM94" s="160">
        <f t="shared" ref="EM94:EN94" si="724">SUM(EM92:EM93)</f>
        <v>-298936.77</v>
      </c>
      <c r="EN94" s="160">
        <f t="shared" si="724"/>
        <v>-314438.97000000003</v>
      </c>
      <c r="EO94" s="160">
        <f t="shared" ref="EO94:EP94" si="725">SUM(EO92:EO93)</f>
        <v>-319165.38</v>
      </c>
      <c r="EP94" s="160">
        <f t="shared" si="725"/>
        <v>-309576.78000000003</v>
      </c>
      <c r="ER94" s="160">
        <f t="shared" si="683"/>
        <v>-2118811.21</v>
      </c>
      <c r="ET94" s="160">
        <f t="shared" ca="1" si="684"/>
        <v>-1988765.03</v>
      </c>
      <c r="EU94" s="160"/>
      <c r="EY94" s="160">
        <f t="shared" si="685"/>
        <v>-696285.17999999993</v>
      </c>
      <c r="EZ94" s="160">
        <f t="shared" si="685"/>
        <v>-752544.79999999993</v>
      </c>
      <c r="FA94" s="160">
        <f t="shared" si="685"/>
        <v>-963199.37000000011</v>
      </c>
      <c r="FB94" s="160">
        <f t="shared" si="685"/>
        <v>-1061282.6400000001</v>
      </c>
      <c r="FC94" s="160">
        <f t="shared" si="685"/>
        <v>-781436.16477894736</v>
      </c>
      <c r="FD94" s="160">
        <f t="shared" si="685"/>
        <v>-673065.80999999994</v>
      </c>
      <c r="FE94" s="160">
        <f t="shared" si="685"/>
        <v>-807208.2</v>
      </c>
      <c r="FF94" s="160">
        <f t="shared" si="685"/>
        <v>-716180.79</v>
      </c>
      <c r="FG94" s="160">
        <f t="shared" si="685"/>
        <v>-844114.70000000007</v>
      </c>
      <c r="FH94" s="160">
        <f t="shared" si="685"/>
        <v>-831157.03</v>
      </c>
      <c r="FI94" s="160">
        <f t="shared" si="685"/>
        <v>-847709.19</v>
      </c>
      <c r="FJ94" s="160">
        <f t="shared" si="685"/>
        <v>-1008366.686369</v>
      </c>
      <c r="FK94" s="160">
        <f t="shared" si="685"/>
        <v>-876693.30999999994</v>
      </c>
      <c r="FL94" s="160">
        <f t="shared" si="685"/>
        <v>-932541.12</v>
      </c>
      <c r="FN94" s="160">
        <f t="shared" si="686"/>
        <v>-2977644.3576842104</v>
      </c>
      <c r="FO94" s="160">
        <f t="shared" si="686"/>
        <v>-1968151.6198947371</v>
      </c>
      <c r="FP94" s="160">
        <f t="shared" si="686"/>
        <v>-2527278.619684211</v>
      </c>
      <c r="FQ94" s="160">
        <f t="shared" si="686"/>
        <v>-2796324.7272105264</v>
      </c>
      <c r="FR94" s="160">
        <f t="shared" si="686"/>
        <v>-3473311.99</v>
      </c>
      <c r="FS94" s="160">
        <f t="shared" si="686"/>
        <v>-2977890.9647789467</v>
      </c>
      <c r="FT94" s="160">
        <f t="shared" si="686"/>
        <v>-3531347.6063690004</v>
      </c>
      <c r="FU94" s="160">
        <f t="shared" si="686"/>
        <v>-2118811.21</v>
      </c>
    </row>
    <row r="95" spans="2:177" ht="17.45" customHeight="1">
      <c r="B95" s="161" t="s">
        <v>191</v>
      </c>
      <c r="C95" s="162"/>
      <c r="D95" s="162"/>
      <c r="E95" s="162"/>
      <c r="H95" s="163">
        <f>H97-H96</f>
        <v>856643.08999999985</v>
      </c>
      <c r="I95" s="163">
        <f t="shared" ref="I95:AQ95" si="726">I97-I96</f>
        <v>729165.52000000014</v>
      </c>
      <c r="J95" s="163">
        <f t="shared" si="726"/>
        <v>808719.85000000009</v>
      </c>
      <c r="K95" s="163">
        <f t="shared" si="726"/>
        <v>753661.7300000001</v>
      </c>
      <c r="L95" s="163">
        <f t="shared" si="726"/>
        <v>569274.84</v>
      </c>
      <c r="M95" s="163">
        <f t="shared" si="726"/>
        <v>618827.06000000006</v>
      </c>
      <c r="N95" s="163">
        <f t="shared" si="726"/>
        <v>773831.0399999998</v>
      </c>
      <c r="O95" s="163">
        <f t="shared" si="726"/>
        <v>824495.52000000014</v>
      </c>
      <c r="P95" s="163">
        <f t="shared" si="726"/>
        <v>894627.42</v>
      </c>
      <c r="Q95" s="163">
        <f t="shared" si="726"/>
        <v>560169.51999999979</v>
      </c>
      <c r="R95" s="163">
        <f t="shared" si="726"/>
        <v>824766.48999999987</v>
      </c>
      <c r="S95" s="163">
        <f t="shared" si="726"/>
        <v>1361187.63</v>
      </c>
      <c r="T95" s="163">
        <f t="shared" si="726"/>
        <v>742634.22</v>
      </c>
      <c r="U95" s="163">
        <f t="shared" si="726"/>
        <v>809010.69000000006</v>
      </c>
      <c r="V95" s="163">
        <f t="shared" si="726"/>
        <v>760764.07999999984</v>
      </c>
      <c r="W95" s="163">
        <f t="shared" si="726"/>
        <v>908614.44000000006</v>
      </c>
      <c r="X95" s="163">
        <f t="shared" si="726"/>
        <v>779175.71000000008</v>
      </c>
      <c r="Y95" s="163">
        <f t="shared" si="726"/>
        <v>649348.05000000016</v>
      </c>
      <c r="Z95" s="163">
        <f t="shared" si="726"/>
        <v>660773.98</v>
      </c>
      <c r="AA95" s="163">
        <f t="shared" si="726"/>
        <v>842587.2336734694</v>
      </c>
      <c r="AB95" s="163">
        <f t="shared" si="726"/>
        <v>851167.03999999957</v>
      </c>
      <c r="AC95" s="163">
        <f t="shared" si="726"/>
        <v>682987.3015306124</v>
      </c>
      <c r="AD95" s="163">
        <f t="shared" si="726"/>
        <v>625533.33000000007</v>
      </c>
      <c r="AE95" s="163">
        <f t="shared" si="726"/>
        <v>786589.08757894731</v>
      </c>
      <c r="AF95" s="163">
        <f t="shared" si="726"/>
        <v>1976613.8000000003</v>
      </c>
      <c r="AG95" s="163">
        <f t="shared" si="726"/>
        <v>443616.21000000008</v>
      </c>
      <c r="AH95" s="163">
        <f t="shared" si="726"/>
        <v>797360.23</v>
      </c>
      <c r="AI95" s="163">
        <f t="shared" si="726"/>
        <v>745861.50000000023</v>
      </c>
      <c r="AJ95" s="163">
        <f t="shared" si="726"/>
        <v>966413.22</v>
      </c>
      <c r="AK95" s="163">
        <f t="shared" si="726"/>
        <v>822309.18765343749</v>
      </c>
      <c r="AL95" s="163">
        <f t="shared" si="726"/>
        <v>703259.89999999991</v>
      </c>
      <c r="AM95" s="163">
        <f t="shared" si="726"/>
        <v>707835.58000000031</v>
      </c>
      <c r="AN95" s="163">
        <f t="shared" si="726"/>
        <v>1052175.5100000002</v>
      </c>
      <c r="AO95" s="163">
        <f t="shared" si="726"/>
        <v>765202.16</v>
      </c>
      <c r="AP95" s="163">
        <f t="shared" si="726"/>
        <v>993855.06042105274</v>
      </c>
      <c r="AQ95" s="163">
        <f t="shared" si="726"/>
        <v>963949.01999999979</v>
      </c>
      <c r="AR95" s="163">
        <f t="shared" ref="AR95:BW95" si="727">AR91+AR94</f>
        <v>1402571.9899999995</v>
      </c>
      <c r="AS95" s="163">
        <f t="shared" si="727"/>
        <v>821670.74000000022</v>
      </c>
      <c r="AT95" s="163">
        <f t="shared" si="727"/>
        <v>865410.16105263156</v>
      </c>
      <c r="AU95" s="163">
        <f t="shared" si="727"/>
        <v>830130.62084210524</v>
      </c>
      <c r="AV95" s="163">
        <f t="shared" si="727"/>
        <v>960966.43557894707</v>
      </c>
      <c r="AW95" s="163">
        <f t="shared" si="727"/>
        <v>897107.29873684212</v>
      </c>
      <c r="AX95" s="163">
        <f t="shared" si="727"/>
        <v>927991.67936842085</v>
      </c>
      <c r="AY95" s="163">
        <f t="shared" si="727"/>
        <v>898604.96189473663</v>
      </c>
      <c r="AZ95" s="163">
        <f t="shared" si="727"/>
        <v>1110506.1907368421</v>
      </c>
      <c r="BA95" s="163">
        <f t="shared" si="727"/>
        <v>957193.19747368409</v>
      </c>
      <c r="BB95" s="163">
        <f t="shared" si="727"/>
        <v>969748.84421052609</v>
      </c>
      <c r="BC95" s="163">
        <f t="shared" si="727"/>
        <v>1102827.9200000002</v>
      </c>
      <c r="BD95" s="163">
        <f t="shared" si="727"/>
        <v>1401614.6199999999</v>
      </c>
      <c r="BE95" s="163">
        <f t="shared" si="727"/>
        <v>1062216.45</v>
      </c>
      <c r="BF95" s="163">
        <f t="shared" si="727"/>
        <v>1012128.4399999997</v>
      </c>
      <c r="BG95" s="163">
        <f t="shared" si="727"/>
        <v>1003648.6600000001</v>
      </c>
      <c r="BH95" s="163">
        <f t="shared" si="727"/>
        <v>1191909.1562105266</v>
      </c>
      <c r="BI95" s="163">
        <f t="shared" si="727"/>
        <v>1090316.1452631578</v>
      </c>
      <c r="BJ95" s="163">
        <f t="shared" si="727"/>
        <v>1055441.1208421057</v>
      </c>
      <c r="BK95" s="163">
        <f t="shared" si="727"/>
        <v>1020112.3639999998</v>
      </c>
      <c r="BL95" s="163">
        <f t="shared" si="727"/>
        <v>1194079.0910526318</v>
      </c>
      <c r="BM95" s="163">
        <f t="shared" si="727"/>
        <v>1244535.6097894737</v>
      </c>
      <c r="BN95" s="163">
        <f t="shared" si="727"/>
        <v>1026131.0360000001</v>
      </c>
      <c r="BO95" s="163">
        <f t="shared" si="727"/>
        <v>1368760.2191578951</v>
      </c>
      <c r="BP95" s="163">
        <f t="shared" si="727"/>
        <v>1560974.9337894737</v>
      </c>
      <c r="BQ95" s="163">
        <f t="shared" si="727"/>
        <v>1171594.1563157891</v>
      </c>
      <c r="BR95" s="163">
        <f t="shared" si="727"/>
        <v>863444.94999999972</v>
      </c>
      <c r="BS95" s="163">
        <f t="shared" si="727"/>
        <v>10062.769999999859</v>
      </c>
      <c r="BT95" s="163">
        <f t="shared" si="727"/>
        <v>-21617.560000000078</v>
      </c>
      <c r="BU95" s="163">
        <f t="shared" si="727"/>
        <v>48843.980000000156</v>
      </c>
      <c r="BV95" s="163">
        <f t="shared" si="727"/>
        <v>247980.7000000001</v>
      </c>
      <c r="BW95" s="164">
        <f t="shared" si="727"/>
        <v>97482.83999999988</v>
      </c>
      <c r="BX95" s="164">
        <f>BX91+BX94</f>
        <v>491145.67999999993</v>
      </c>
      <c r="BY95" s="164">
        <f>BY91+BY94</f>
        <v>598372.09999999986</v>
      </c>
      <c r="BZ95" s="164">
        <f t="shared" ref="BZ95:DK95" si="728">BZ91+BZ94</f>
        <v>865885.30999999959</v>
      </c>
      <c r="CA95" s="164">
        <f t="shared" si="728"/>
        <v>1112771</v>
      </c>
      <c r="CB95" s="164">
        <f t="shared" si="728"/>
        <v>878012.74</v>
      </c>
      <c r="CC95" s="164">
        <f t="shared" si="728"/>
        <v>769082.19531231967</v>
      </c>
      <c r="CD95" s="164">
        <f t="shared" si="728"/>
        <v>601772.70531232003</v>
      </c>
      <c r="CE95" s="164">
        <f t="shared" si="728"/>
        <v>95101.679999999935</v>
      </c>
      <c r="CF95" s="164">
        <f t="shared" si="728"/>
        <v>310412.82915789477</v>
      </c>
      <c r="CG95" s="164">
        <f t="shared" si="728"/>
        <v>914049.60999999964</v>
      </c>
      <c r="CH95" s="164">
        <f t="shared" si="728"/>
        <v>974102.41</v>
      </c>
      <c r="CI95" s="164">
        <f t="shared" si="728"/>
        <v>1233849.7800000003</v>
      </c>
      <c r="CJ95" s="164">
        <f t="shared" si="728"/>
        <v>1235785.5299999998</v>
      </c>
      <c r="CK95" s="164">
        <f t="shared" si="728"/>
        <v>1486065.6500000001</v>
      </c>
      <c r="CL95" s="164">
        <f t="shared" si="728"/>
        <v>1386259.8799999994</v>
      </c>
      <c r="CM95" s="164">
        <f t="shared" si="728"/>
        <v>1620704.4311578949</v>
      </c>
      <c r="CN95" s="164">
        <f t="shared" si="728"/>
        <v>1874307.5899999999</v>
      </c>
      <c r="CO95" s="164">
        <f t="shared" si="728"/>
        <v>1274468.1699999997</v>
      </c>
      <c r="CP95" s="164">
        <f t="shared" si="728"/>
        <v>1385046.6300000001</v>
      </c>
      <c r="CQ95" s="164">
        <f t="shared" si="728"/>
        <v>1239662.2299999997</v>
      </c>
      <c r="CR95" s="164">
        <f t="shared" si="728"/>
        <v>1471833.48</v>
      </c>
      <c r="CS95" s="164">
        <f t="shared" si="728"/>
        <v>1396354.65</v>
      </c>
      <c r="CT95" s="164">
        <f t="shared" si="728"/>
        <v>1209570.8414210528</v>
      </c>
      <c r="CU95" s="164">
        <f t="shared" si="728"/>
        <v>1508393.81</v>
      </c>
      <c r="CV95" s="164">
        <f t="shared" si="728"/>
        <v>1443340.8800000001</v>
      </c>
      <c r="CW95" s="164">
        <f t="shared" si="728"/>
        <v>1739395.1100000003</v>
      </c>
      <c r="CX95" s="164">
        <f t="shared" si="728"/>
        <v>1498748.2999999998</v>
      </c>
      <c r="CY95" s="164">
        <f t="shared" si="728"/>
        <v>1798729.361368421</v>
      </c>
      <c r="CZ95" s="164">
        <f t="shared" si="728"/>
        <v>2138574.709999999</v>
      </c>
      <c r="DA95" s="164">
        <f t="shared" si="728"/>
        <v>1424672.6900000002</v>
      </c>
      <c r="DB95" s="164">
        <f t="shared" si="728"/>
        <v>1436601.9200000004</v>
      </c>
      <c r="DC95" s="164">
        <f t="shared" si="728"/>
        <v>1276208.5999999996</v>
      </c>
      <c r="DD95" s="164">
        <f t="shared" si="728"/>
        <v>2146286.25</v>
      </c>
      <c r="DE95" s="164">
        <f t="shared" si="728"/>
        <v>1649609.4499999997</v>
      </c>
      <c r="DF95" s="164">
        <f t="shared" si="728"/>
        <v>1694802.73</v>
      </c>
      <c r="DG95" s="164">
        <f t="shared" si="728"/>
        <v>1538923.2400000005</v>
      </c>
      <c r="DH95" s="164">
        <f t="shared" si="728"/>
        <v>1739672.8199999998</v>
      </c>
      <c r="DI95" s="164">
        <f t="shared" si="728"/>
        <v>1906568.03</v>
      </c>
      <c r="DJ95" s="164">
        <f t="shared" si="728"/>
        <v>1925622.4399999995</v>
      </c>
      <c r="DK95" s="164">
        <f t="shared" si="728"/>
        <v>2177205.27</v>
      </c>
      <c r="DL95" s="164">
        <f t="shared" ref="DL95" si="729">DL91+DL94</f>
        <v>2499165.1099999994</v>
      </c>
      <c r="DM95" s="164">
        <f t="shared" ref="DM95:DN95" si="730">DM91+DM94</f>
        <v>1684444.4099999997</v>
      </c>
      <c r="DN95" s="164">
        <f t="shared" si="730"/>
        <v>1870511.6252210529</v>
      </c>
      <c r="DO95" s="164">
        <f t="shared" ref="DO95:DP95" si="731">DO91+DO94</f>
        <v>1812510.4800000004</v>
      </c>
      <c r="DP95" s="164">
        <f t="shared" si="731"/>
        <v>1882072.3199999998</v>
      </c>
      <c r="DQ95" s="164">
        <f t="shared" ref="DQ95:DR95" si="732">DQ91+DQ94</f>
        <v>1774554.03</v>
      </c>
      <c r="DR95" s="164">
        <f t="shared" si="732"/>
        <v>1670319.4099999997</v>
      </c>
      <c r="DS95" s="164">
        <f t="shared" ref="DS95:DT95" si="733">DS91+DS94</f>
        <v>1834793.3700000003</v>
      </c>
      <c r="DT95" s="164">
        <f t="shared" si="733"/>
        <v>1891444.3900000004</v>
      </c>
      <c r="DU95" s="164">
        <f t="shared" ref="DU95:DV95" si="734">DU91+DU94</f>
        <v>2052493.51</v>
      </c>
      <c r="DV95" s="164">
        <f t="shared" si="734"/>
        <v>1822957.5500000007</v>
      </c>
      <c r="DW95" s="164">
        <f t="shared" ref="DW95:DX95" si="735">DW91+DW94</f>
        <v>2198070.8799999994</v>
      </c>
      <c r="DX95" s="164">
        <f t="shared" si="735"/>
        <v>2546050.83</v>
      </c>
      <c r="DY95" s="164">
        <f t="shared" ref="DY95:DZ95" si="736">DY91+DY94</f>
        <v>1677448.3900000001</v>
      </c>
      <c r="DZ95" s="164">
        <f t="shared" si="736"/>
        <v>1770931.34</v>
      </c>
      <c r="EA95" s="164">
        <f t="shared" ref="EA95:EB95" si="737">EA91+EA94</f>
        <v>1725287.8099999996</v>
      </c>
      <c r="EB95" s="164">
        <f t="shared" si="737"/>
        <v>1851188.8700000006</v>
      </c>
      <c r="EC95" s="164">
        <f t="shared" ref="EC95:ED95" si="738">EC91+EC94</f>
        <v>1846887.9600000004</v>
      </c>
      <c r="ED95" s="164">
        <f t="shared" si="738"/>
        <v>1801242.8599999996</v>
      </c>
      <c r="EE95" s="164">
        <f t="shared" ref="EE95:EF95" si="739">EE91+EE94</f>
        <v>1831016.2699999998</v>
      </c>
      <c r="EF95" s="164">
        <f t="shared" si="739"/>
        <v>2055039.16</v>
      </c>
      <c r="EG95" s="164">
        <f t="shared" ref="EG95:EH95" si="740">EG91+EG94</f>
        <v>1895079.3036310005</v>
      </c>
      <c r="EH95" s="164">
        <f t="shared" si="740"/>
        <v>1856994.7799999991</v>
      </c>
      <c r="EI95" s="164">
        <f t="shared" ref="EI95:EJ95" si="741">EI91+EI94</f>
        <v>2020623.0399999996</v>
      </c>
      <c r="EJ95" s="164">
        <f t="shared" si="741"/>
        <v>2525267.4099999992</v>
      </c>
      <c r="EK95" s="164">
        <f t="shared" ref="EK95:EL95" si="742">EK91+EK94</f>
        <v>2026533.5700000003</v>
      </c>
      <c r="EL95" s="164">
        <f t="shared" si="742"/>
        <v>1705953.5099999998</v>
      </c>
      <c r="EM95" s="164">
        <f t="shared" ref="EM95:EN95" si="743">EM91+EM94</f>
        <v>1746503.2400000002</v>
      </c>
      <c r="EN95" s="164">
        <f t="shared" si="743"/>
        <v>1753140.4600000007</v>
      </c>
      <c r="EO95" s="164">
        <f t="shared" ref="EO95:EP95" si="744">EO91+EO94</f>
        <v>1721985.5299999998</v>
      </c>
      <c r="EP95" s="164">
        <f t="shared" si="744"/>
        <v>1721800.0599999998</v>
      </c>
      <c r="ER95" s="163">
        <f t="shared" si="683"/>
        <v>13201183.779999999</v>
      </c>
      <c r="ET95" s="163">
        <f t="shared" ca="1" si="684"/>
        <v>13219038.060000001</v>
      </c>
      <c r="EU95" s="163"/>
      <c r="EY95" s="163">
        <f t="shared" si="685"/>
        <v>4999849.32</v>
      </c>
      <c r="EZ95" s="163">
        <f t="shared" si="685"/>
        <v>5072104.2999999989</v>
      </c>
      <c r="FA95" s="163">
        <f t="shared" si="685"/>
        <v>4973398.790000001</v>
      </c>
      <c r="FB95" s="163">
        <f t="shared" si="685"/>
        <v>6009395.7400000002</v>
      </c>
      <c r="FC95" s="163">
        <f t="shared" si="685"/>
        <v>6054121.1452210518</v>
      </c>
      <c r="FD95" s="163">
        <f t="shared" si="685"/>
        <v>5469136.8300000001</v>
      </c>
      <c r="FE95" s="163">
        <f t="shared" si="685"/>
        <v>5396557.1700000009</v>
      </c>
      <c r="FF95" s="163">
        <f t="shared" si="685"/>
        <v>6073521.9399999995</v>
      </c>
      <c r="FG95" s="163">
        <f t="shared" si="685"/>
        <v>5994430.5600000005</v>
      </c>
      <c r="FH95" s="163">
        <f t="shared" si="685"/>
        <v>5423364.6400000006</v>
      </c>
      <c r="FI95" s="163">
        <f t="shared" si="685"/>
        <v>5687298.2899999991</v>
      </c>
      <c r="FJ95" s="163">
        <f t="shared" si="685"/>
        <v>5772697.1236309987</v>
      </c>
      <c r="FK95" s="163">
        <f t="shared" si="685"/>
        <v>6257754.4899999993</v>
      </c>
      <c r="FL95" s="163">
        <f t="shared" si="685"/>
        <v>5221629.2300000004</v>
      </c>
      <c r="FN95" s="163">
        <f t="shared" si="686"/>
        <v>13670892.912315791</v>
      </c>
      <c r="FO95" s="163">
        <f t="shared" si="686"/>
        <v>7046940.8601052612</v>
      </c>
      <c r="FP95" s="163">
        <f t="shared" si="686"/>
        <v>11505199.440940429</v>
      </c>
      <c r="FQ95" s="163">
        <f t="shared" si="686"/>
        <v>17839851.052789476</v>
      </c>
      <c r="FR95" s="163">
        <f t="shared" si="686"/>
        <v>21054748.150000002</v>
      </c>
      <c r="FS95" s="163">
        <f t="shared" si="686"/>
        <v>22993337.085221052</v>
      </c>
      <c r="FT95" s="163">
        <f t="shared" si="686"/>
        <v>22877790.613630995</v>
      </c>
      <c r="FU95" s="163">
        <f t="shared" si="686"/>
        <v>13201183.779999999</v>
      </c>
    </row>
    <row r="96" spans="2:177" s="159" customFormat="1" ht="17.45" customHeight="1" thickBot="1">
      <c r="B96" s="151" t="s">
        <v>96</v>
      </c>
      <c r="C96" s="152"/>
      <c r="D96" s="152"/>
      <c r="E96" s="152"/>
      <c r="F96" s="134"/>
      <c r="G96" s="134"/>
      <c r="H96" s="154">
        <v>342805</v>
      </c>
      <c r="I96" s="154">
        <v>248000</v>
      </c>
      <c r="J96" s="154">
        <v>265000</v>
      </c>
      <c r="K96" s="154">
        <v>265000</v>
      </c>
      <c r="L96" s="154">
        <v>265000</v>
      </c>
      <c r="M96" s="154">
        <v>288703.5</v>
      </c>
      <c r="N96" s="154">
        <v>265000</v>
      </c>
      <c r="O96" s="154">
        <v>291300.87</v>
      </c>
      <c r="P96" s="154">
        <v>290330.37</v>
      </c>
      <c r="Q96" s="154">
        <v>290330.37</v>
      </c>
      <c r="R96" s="154">
        <v>290330.37</v>
      </c>
      <c r="S96" s="154">
        <v>345330.37</v>
      </c>
      <c r="T96" s="154">
        <v>303776</v>
      </c>
      <c r="U96" s="154">
        <v>290330.37</v>
      </c>
      <c r="V96" s="154">
        <v>283333.41000000003</v>
      </c>
      <c r="W96" s="154">
        <v>290330.37</v>
      </c>
      <c r="X96" s="154">
        <v>290330.37</v>
      </c>
      <c r="Y96" s="154">
        <v>290330.37</v>
      </c>
      <c r="Z96" s="154">
        <v>290330.37</v>
      </c>
      <c r="AA96" s="154">
        <v>315694.45</v>
      </c>
      <c r="AB96" s="154">
        <v>315694.45</v>
      </c>
      <c r="AC96" s="154">
        <v>315694.45</v>
      </c>
      <c r="AD96" s="154">
        <v>315694.45</v>
      </c>
      <c r="AE96" s="154">
        <v>400271.4</v>
      </c>
      <c r="AF96" s="154">
        <v>400271.4</v>
      </c>
      <c r="AG96" s="154">
        <v>259960.97</v>
      </c>
      <c r="AH96" s="154">
        <v>340057</v>
      </c>
      <c r="AI96" s="154">
        <v>315694.45</v>
      </c>
      <c r="AJ96" s="154">
        <v>315694.45</v>
      </c>
      <c r="AK96" s="154">
        <v>319694.45</v>
      </c>
      <c r="AL96" s="154">
        <v>315694.45</v>
      </c>
      <c r="AM96" s="154">
        <v>320277</v>
      </c>
      <c r="AN96" s="154">
        <v>324254.38</v>
      </c>
      <c r="AO96" s="154">
        <v>324254.38</v>
      </c>
      <c r="AP96" s="154">
        <v>324254.38</v>
      </c>
      <c r="AQ96" s="154">
        <v>336506.55</v>
      </c>
      <c r="AR96" s="154">
        <v>437773.05</v>
      </c>
      <c r="AS96" s="154">
        <v>328854</v>
      </c>
      <c r="AT96" s="154">
        <v>324254.38</v>
      </c>
      <c r="AU96" s="154">
        <v>324254.38</v>
      </c>
      <c r="AV96" s="154">
        <v>324254.38</v>
      </c>
      <c r="AW96" s="154">
        <v>324254.38</v>
      </c>
      <c r="AX96" s="154">
        <v>324254.38</v>
      </c>
      <c r="AY96" s="154">
        <v>324254.38</v>
      </c>
      <c r="AZ96" s="154">
        <v>338796.16</v>
      </c>
      <c r="BA96" s="154">
        <v>338796.16</v>
      </c>
      <c r="BB96" s="154">
        <v>338796.16</v>
      </c>
      <c r="BC96" s="154">
        <v>338796.16</v>
      </c>
      <c r="BD96" s="154">
        <v>438582.5</v>
      </c>
      <c r="BE96" s="154">
        <v>374236.5</v>
      </c>
      <c r="BF96" s="154">
        <v>338796.16</v>
      </c>
      <c r="BG96" s="154">
        <v>346450</v>
      </c>
      <c r="BH96" s="154">
        <v>338796.16</v>
      </c>
      <c r="BI96" s="154">
        <v>356016</v>
      </c>
      <c r="BJ96" s="154">
        <v>338796.16</v>
      </c>
      <c r="BK96" s="154">
        <v>378843.5</v>
      </c>
      <c r="BL96" s="154">
        <v>349712.77</v>
      </c>
      <c r="BM96" s="154">
        <v>349712.77</v>
      </c>
      <c r="BN96" s="154">
        <v>359426.5</v>
      </c>
      <c r="BO96" s="154">
        <v>379469.5</v>
      </c>
      <c r="BP96" s="154">
        <v>488775.75</v>
      </c>
      <c r="BQ96" s="154">
        <v>363112.85</v>
      </c>
      <c r="BR96" s="154">
        <v>349712.77</v>
      </c>
      <c r="BS96" s="154">
        <v>83496.600000000006</v>
      </c>
      <c r="BT96" s="154">
        <v>41748.300000000003</v>
      </c>
      <c r="BU96" s="154">
        <v>41748.300000000003</v>
      </c>
      <c r="BV96" s="154">
        <v>0</v>
      </c>
      <c r="BW96" s="154">
        <v>51524.800000000003</v>
      </c>
      <c r="BX96" s="154">
        <v>212572.55</v>
      </c>
      <c r="BY96" s="154">
        <v>248038.85</v>
      </c>
      <c r="BZ96" s="154">
        <v>321997.71000000002</v>
      </c>
      <c r="CA96" s="154">
        <v>357775</v>
      </c>
      <c r="CB96" s="154">
        <v>357775.23</v>
      </c>
      <c r="CC96" s="154">
        <v>357775.23</v>
      </c>
      <c r="CD96" s="154">
        <v>286220.18</v>
      </c>
      <c r="CE96" s="154">
        <v>71555.05</v>
      </c>
      <c r="CF96" s="154">
        <v>143110.09</v>
      </c>
      <c r="CG96" s="154">
        <v>357775.23</v>
      </c>
      <c r="CH96" s="154">
        <v>357775.23</v>
      </c>
      <c r="CI96" s="154">
        <v>357775.23</v>
      </c>
      <c r="CJ96" s="154">
        <v>389955.84000000003</v>
      </c>
      <c r="CK96" s="154">
        <v>389955.84000000003</v>
      </c>
      <c r="CL96" s="154">
        <v>389955.84000000003</v>
      </c>
      <c r="CM96" s="154">
        <v>389955.84000000003</v>
      </c>
      <c r="CN96" s="154">
        <v>448350.3</v>
      </c>
      <c r="CO96" s="154">
        <v>389955.84000000003</v>
      </c>
      <c r="CP96" s="154">
        <v>389955.84000000003</v>
      </c>
      <c r="CQ96" s="154">
        <v>389955.84000000003</v>
      </c>
      <c r="CR96" s="154">
        <v>389955.84000000003</v>
      </c>
      <c r="CS96" s="154">
        <v>389955.84000000003</v>
      </c>
      <c r="CT96" s="154">
        <v>389955.84000000003</v>
      </c>
      <c r="CU96" s="154">
        <v>389955.84000000003</v>
      </c>
      <c r="CV96" s="154">
        <v>429221.41</v>
      </c>
      <c r="CW96" s="154">
        <v>429221.41</v>
      </c>
      <c r="CX96" s="154">
        <v>429221.41</v>
      </c>
      <c r="CY96" s="154">
        <v>429221.41</v>
      </c>
      <c r="CZ96" s="154">
        <v>520493</v>
      </c>
      <c r="DA96" s="154">
        <v>429221.41000000003</v>
      </c>
      <c r="DB96" s="154">
        <v>429221.41</v>
      </c>
      <c r="DC96" s="154">
        <v>429221.41</v>
      </c>
      <c r="DD96" s="154">
        <v>429221.41</v>
      </c>
      <c r="DE96" s="154">
        <v>430778.59</v>
      </c>
      <c r="DF96" s="154">
        <v>430000</v>
      </c>
      <c r="DG96" s="154">
        <v>495907.2</v>
      </c>
      <c r="DH96" s="154">
        <v>482305.19999999995</v>
      </c>
      <c r="DI96" s="154">
        <v>484662</v>
      </c>
      <c r="DJ96" s="154">
        <v>539772</v>
      </c>
      <c r="DK96" s="154">
        <v>523522.8</v>
      </c>
      <c r="DL96" s="154">
        <v>803860.26</v>
      </c>
      <c r="DM96" s="154">
        <v>538350</v>
      </c>
      <c r="DN96" s="154">
        <v>470014.19999999995</v>
      </c>
      <c r="DO96" s="154">
        <v>566269.19999999995</v>
      </c>
      <c r="DP96" s="154">
        <v>503258.39999999997</v>
      </c>
      <c r="DQ96" s="154">
        <v>552225</v>
      </c>
      <c r="DR96" s="154">
        <v>550258.80000000005</v>
      </c>
      <c r="DS96" s="154">
        <v>612388.80000000005</v>
      </c>
      <c r="DT96" s="154">
        <v>601459.19999999995</v>
      </c>
      <c r="DU96" s="154">
        <v>562021.19999999995</v>
      </c>
      <c r="DV96" s="154">
        <v>639614.4</v>
      </c>
      <c r="DW96" s="154">
        <v>671398.8</v>
      </c>
      <c r="DX96" s="154">
        <v>967230.66999999993</v>
      </c>
      <c r="DY96" s="154">
        <v>609938.4</v>
      </c>
      <c r="DZ96" s="154">
        <v>537762</v>
      </c>
      <c r="EA96" s="154">
        <v>580627.19999999995</v>
      </c>
      <c r="EB96" s="154">
        <v>595013.69999999995</v>
      </c>
      <c r="EC96" s="154">
        <v>654100.19999999995</v>
      </c>
      <c r="ED96" s="154">
        <v>626601.60000000009</v>
      </c>
      <c r="EE96" s="154">
        <v>634498.80000000005</v>
      </c>
      <c r="EF96" s="154">
        <v>636214.19999999995</v>
      </c>
      <c r="EG96" s="154">
        <v>609129</v>
      </c>
      <c r="EH96" s="154">
        <v>658872.59000000008</v>
      </c>
      <c r="EI96" s="154">
        <v>663679.05000000005</v>
      </c>
      <c r="EJ96" s="154">
        <v>1036339.3</v>
      </c>
      <c r="EK96" s="154">
        <v>696061.2</v>
      </c>
      <c r="EL96" s="154">
        <v>591973.80000000005</v>
      </c>
      <c r="EM96" s="154">
        <v>630208.19999999995</v>
      </c>
      <c r="EN96" s="154">
        <v>626508</v>
      </c>
      <c r="EO96" s="154">
        <v>739383.60000000009</v>
      </c>
      <c r="EP96" s="154">
        <v>648247.80000000005</v>
      </c>
      <c r="EQ96" s="153"/>
      <c r="ER96" s="154">
        <f t="shared" si="683"/>
        <v>4968721.8999999994</v>
      </c>
      <c r="ES96" s="154"/>
      <c r="ET96" s="154">
        <f t="shared" ca="1" si="684"/>
        <v>4571273.7699999996</v>
      </c>
      <c r="EU96" s="154"/>
      <c r="EY96" s="154">
        <f t="shared" si="685"/>
        <v>1378935.82</v>
      </c>
      <c r="EZ96" s="154">
        <f t="shared" si="685"/>
        <v>1289221.4099999999</v>
      </c>
      <c r="FA96" s="154">
        <f t="shared" si="685"/>
        <v>1408212.4</v>
      </c>
      <c r="FB96" s="154">
        <f t="shared" si="685"/>
        <v>1547956.8</v>
      </c>
      <c r="FC96" s="154">
        <f t="shared" si="685"/>
        <v>1812224.46</v>
      </c>
      <c r="FD96" s="154">
        <f t="shared" si="685"/>
        <v>1621752.5999999999</v>
      </c>
      <c r="FE96" s="154">
        <f t="shared" si="685"/>
        <v>1764106.8</v>
      </c>
      <c r="FF96" s="154">
        <f t="shared" si="685"/>
        <v>1873034.4000000001</v>
      </c>
      <c r="FG96" s="154">
        <f t="shared" si="685"/>
        <v>2114931.0699999998</v>
      </c>
      <c r="FH96" s="154">
        <f t="shared" si="685"/>
        <v>1829741.0999999999</v>
      </c>
      <c r="FI96" s="154">
        <f t="shared" si="685"/>
        <v>1897314.6</v>
      </c>
      <c r="FJ96" s="154">
        <f t="shared" si="685"/>
        <v>1931680.6400000001</v>
      </c>
      <c r="FK96" s="154">
        <f t="shared" si="685"/>
        <v>2324374.2999999998</v>
      </c>
      <c r="FL96" s="154">
        <f t="shared" si="685"/>
        <v>1996099.8</v>
      </c>
      <c r="FN96" s="154">
        <f t="shared" si="686"/>
        <v>4348838.5199999996</v>
      </c>
      <c r="FO96" s="154">
        <f t="shared" si="686"/>
        <v>2560503.4800000004</v>
      </c>
      <c r="FP96" s="154">
        <f t="shared" si="686"/>
        <v>3849584.8299999991</v>
      </c>
      <c r="FQ96" s="154">
        <f t="shared" si="686"/>
        <v>4894926.82</v>
      </c>
      <c r="FR96" s="154">
        <f t="shared" si="686"/>
        <v>5624326.4299999997</v>
      </c>
      <c r="FS96" s="154">
        <f t="shared" si="686"/>
        <v>7071118.2600000007</v>
      </c>
      <c r="FT96" s="154">
        <f t="shared" si="686"/>
        <v>7773667.4099999992</v>
      </c>
      <c r="FU96" s="154">
        <f t="shared" si="686"/>
        <v>4968721.8999999994</v>
      </c>
    </row>
    <row r="97" spans="2:177" ht="17.45" customHeight="1">
      <c r="B97" s="165" t="s">
        <v>192</v>
      </c>
      <c r="C97" s="166"/>
      <c r="D97" s="166"/>
      <c r="E97" s="166"/>
      <c r="H97" s="167">
        <v>1199448.0899999999</v>
      </c>
      <c r="I97" s="167">
        <v>977165.52000000014</v>
      </c>
      <c r="J97" s="167">
        <v>1073719.8500000001</v>
      </c>
      <c r="K97" s="167">
        <v>1018661.7300000001</v>
      </c>
      <c r="L97" s="167">
        <v>834274.84</v>
      </c>
      <c r="M97" s="167">
        <v>907530.56</v>
      </c>
      <c r="N97" s="167">
        <v>1038831.0399999998</v>
      </c>
      <c r="O97" s="167">
        <v>1115796.3900000001</v>
      </c>
      <c r="P97" s="167">
        <v>1184957.79</v>
      </c>
      <c r="Q97" s="167">
        <v>850499.88999999978</v>
      </c>
      <c r="R97" s="167">
        <v>1115096.8599999999</v>
      </c>
      <c r="S97" s="167">
        <v>1706518</v>
      </c>
      <c r="T97" s="167">
        <v>1046410.22</v>
      </c>
      <c r="U97" s="167">
        <v>1099341.06</v>
      </c>
      <c r="V97" s="167">
        <v>1044097.4899999999</v>
      </c>
      <c r="W97" s="167">
        <v>1198944.81</v>
      </c>
      <c r="X97" s="167">
        <v>1069506.08</v>
      </c>
      <c r="Y97" s="167">
        <v>939678.42000000016</v>
      </c>
      <c r="Z97" s="167">
        <v>951104.35</v>
      </c>
      <c r="AA97" s="167">
        <v>1158281.6836734693</v>
      </c>
      <c r="AB97" s="167">
        <v>1166861.4899999995</v>
      </c>
      <c r="AC97" s="167">
        <v>998681.75153061235</v>
      </c>
      <c r="AD97" s="167">
        <v>941227.78000000014</v>
      </c>
      <c r="AE97" s="167">
        <v>1186860.4875789473</v>
      </c>
      <c r="AF97" s="167">
        <v>2376885.2000000002</v>
      </c>
      <c r="AG97" s="167">
        <v>703577.18</v>
      </c>
      <c r="AH97" s="167">
        <v>1137417.23</v>
      </c>
      <c r="AI97" s="167">
        <v>1061555.9500000002</v>
      </c>
      <c r="AJ97" s="167">
        <v>1282107.67</v>
      </c>
      <c r="AK97" s="167">
        <v>1142003.6376534374</v>
      </c>
      <c r="AL97" s="167">
        <v>1018954.35</v>
      </c>
      <c r="AM97" s="167">
        <v>1028112.5800000003</v>
      </c>
      <c r="AN97" s="167">
        <v>1376429.8900000001</v>
      </c>
      <c r="AO97" s="167">
        <v>1089456.54</v>
      </c>
      <c r="AP97" s="167">
        <v>1318109.4404210527</v>
      </c>
      <c r="AQ97" s="167">
        <v>1300455.5699999998</v>
      </c>
      <c r="AR97" s="167">
        <f t="shared" ref="AR97:BW97" si="745">AR95+AR96</f>
        <v>1840345.0399999996</v>
      </c>
      <c r="AS97" s="167">
        <f t="shared" si="745"/>
        <v>1150524.7400000002</v>
      </c>
      <c r="AT97" s="167">
        <f t="shared" si="745"/>
        <v>1189664.5410526316</v>
      </c>
      <c r="AU97" s="167">
        <f t="shared" si="745"/>
        <v>1154385.0008421051</v>
      </c>
      <c r="AV97" s="167">
        <f t="shared" si="745"/>
        <v>1285220.8155789471</v>
      </c>
      <c r="AW97" s="167">
        <f t="shared" si="745"/>
        <v>1221361.6787368422</v>
      </c>
      <c r="AX97" s="167">
        <f t="shared" si="745"/>
        <v>1252246.0593684209</v>
      </c>
      <c r="AY97" s="167">
        <f t="shared" si="745"/>
        <v>1222859.3418947365</v>
      </c>
      <c r="AZ97" s="167">
        <f t="shared" si="745"/>
        <v>1449302.350736842</v>
      </c>
      <c r="BA97" s="167">
        <f t="shared" si="745"/>
        <v>1295989.357473684</v>
      </c>
      <c r="BB97" s="167">
        <f t="shared" si="745"/>
        <v>1308545.0042105261</v>
      </c>
      <c r="BC97" s="167">
        <f t="shared" si="745"/>
        <v>1441624.08</v>
      </c>
      <c r="BD97" s="167">
        <f t="shared" si="745"/>
        <v>1840197.1199999999</v>
      </c>
      <c r="BE97" s="167">
        <f t="shared" si="745"/>
        <v>1436452.95</v>
      </c>
      <c r="BF97" s="167">
        <f t="shared" si="745"/>
        <v>1350924.5999999996</v>
      </c>
      <c r="BG97" s="167">
        <f t="shared" si="745"/>
        <v>1350098.6600000001</v>
      </c>
      <c r="BH97" s="167">
        <f t="shared" si="745"/>
        <v>1530705.3162105265</v>
      </c>
      <c r="BI97" s="168">
        <f t="shared" si="745"/>
        <v>1446332.1452631578</v>
      </c>
      <c r="BJ97" s="168">
        <f t="shared" si="745"/>
        <v>1394237.2808421056</v>
      </c>
      <c r="BK97" s="168">
        <f t="shared" si="745"/>
        <v>1398955.8639999998</v>
      </c>
      <c r="BL97" s="168">
        <f t="shared" si="745"/>
        <v>1543791.8610526319</v>
      </c>
      <c r="BM97" s="168">
        <f t="shared" si="745"/>
        <v>1594248.3797894737</v>
      </c>
      <c r="BN97" s="168">
        <f t="shared" si="745"/>
        <v>1385557.5360000001</v>
      </c>
      <c r="BO97" s="168">
        <f t="shared" si="745"/>
        <v>1748229.7191578951</v>
      </c>
      <c r="BP97" s="168">
        <f t="shared" si="745"/>
        <v>2049750.6837894737</v>
      </c>
      <c r="BQ97" s="168">
        <f t="shared" si="745"/>
        <v>1534707.0063157892</v>
      </c>
      <c r="BR97" s="168">
        <f t="shared" si="745"/>
        <v>1213157.7199999997</v>
      </c>
      <c r="BS97" s="168">
        <f t="shared" si="745"/>
        <v>93559.369999999864</v>
      </c>
      <c r="BT97" s="168">
        <f t="shared" si="745"/>
        <v>20130.739999999925</v>
      </c>
      <c r="BU97" s="168">
        <f t="shared" si="745"/>
        <v>90592.280000000159</v>
      </c>
      <c r="BV97" s="168">
        <f t="shared" si="745"/>
        <v>247980.7000000001</v>
      </c>
      <c r="BW97" s="169">
        <f t="shared" si="745"/>
        <v>149007.6399999999</v>
      </c>
      <c r="BX97" s="169">
        <f>BX95+BX96</f>
        <v>703718.23</v>
      </c>
      <c r="BY97" s="169">
        <f>BY95+BY96</f>
        <v>846410.94999999984</v>
      </c>
      <c r="BZ97" s="169">
        <f t="shared" ref="BZ97:DK97" si="746">BZ95+BZ96</f>
        <v>1187883.0199999996</v>
      </c>
      <c r="CA97" s="169">
        <f t="shared" si="746"/>
        <v>1470546</v>
      </c>
      <c r="CB97" s="169">
        <f t="shared" si="746"/>
        <v>1235787.97</v>
      </c>
      <c r="CC97" s="169">
        <f t="shared" si="746"/>
        <v>1126857.4253123198</v>
      </c>
      <c r="CD97" s="169">
        <f t="shared" si="746"/>
        <v>887992.88531231997</v>
      </c>
      <c r="CE97" s="169">
        <f t="shared" si="746"/>
        <v>166656.72999999992</v>
      </c>
      <c r="CF97" s="169">
        <f t="shared" si="746"/>
        <v>453522.91915789479</v>
      </c>
      <c r="CG97" s="169">
        <f t="shared" si="746"/>
        <v>1271824.8399999996</v>
      </c>
      <c r="CH97" s="169">
        <f t="shared" si="746"/>
        <v>1331877.6400000001</v>
      </c>
      <c r="CI97" s="169">
        <f t="shared" si="746"/>
        <v>1591625.0100000002</v>
      </c>
      <c r="CJ97" s="169">
        <f t="shared" si="746"/>
        <v>1625741.3699999999</v>
      </c>
      <c r="CK97" s="169">
        <f t="shared" si="746"/>
        <v>1876021.4900000002</v>
      </c>
      <c r="CL97" s="169">
        <f t="shared" si="746"/>
        <v>1776215.7199999995</v>
      </c>
      <c r="CM97" s="169">
        <f t="shared" si="746"/>
        <v>2010660.271157895</v>
      </c>
      <c r="CN97" s="169">
        <f t="shared" si="746"/>
        <v>2322657.8899999997</v>
      </c>
      <c r="CO97" s="169">
        <f t="shared" si="746"/>
        <v>1664424.0099999998</v>
      </c>
      <c r="CP97" s="169">
        <f t="shared" si="746"/>
        <v>1775002.4700000002</v>
      </c>
      <c r="CQ97" s="169">
        <f t="shared" si="746"/>
        <v>1629618.0699999998</v>
      </c>
      <c r="CR97" s="169">
        <f t="shared" si="746"/>
        <v>1861789.32</v>
      </c>
      <c r="CS97" s="169">
        <f t="shared" si="746"/>
        <v>1786310.49</v>
      </c>
      <c r="CT97" s="169">
        <f t="shared" si="746"/>
        <v>1599526.6814210529</v>
      </c>
      <c r="CU97" s="169">
        <f t="shared" si="746"/>
        <v>1898349.6500000001</v>
      </c>
      <c r="CV97" s="169">
        <f t="shared" si="746"/>
        <v>1872562.29</v>
      </c>
      <c r="CW97" s="169">
        <f t="shared" si="746"/>
        <v>2168616.5200000005</v>
      </c>
      <c r="CX97" s="169">
        <f t="shared" si="746"/>
        <v>1927969.7099999997</v>
      </c>
      <c r="CY97" s="169">
        <f t="shared" si="746"/>
        <v>2227950.7713684211</v>
      </c>
      <c r="CZ97" s="169">
        <f t="shared" si="746"/>
        <v>2659067.709999999</v>
      </c>
      <c r="DA97" s="169">
        <f t="shared" si="746"/>
        <v>1853894.1</v>
      </c>
      <c r="DB97" s="169">
        <f t="shared" si="746"/>
        <v>1865823.3300000003</v>
      </c>
      <c r="DC97" s="169">
        <f t="shared" si="746"/>
        <v>1705430.0099999995</v>
      </c>
      <c r="DD97" s="169">
        <f t="shared" si="746"/>
        <v>2575507.66</v>
      </c>
      <c r="DE97" s="169">
        <f t="shared" si="746"/>
        <v>2080388.0399999998</v>
      </c>
      <c r="DF97" s="169">
        <f t="shared" si="746"/>
        <v>2124802.73</v>
      </c>
      <c r="DG97" s="169">
        <f t="shared" si="746"/>
        <v>2034830.4400000004</v>
      </c>
      <c r="DH97" s="169">
        <f t="shared" si="746"/>
        <v>2221978.0199999996</v>
      </c>
      <c r="DI97" s="169">
        <f t="shared" si="746"/>
        <v>2391230.0300000003</v>
      </c>
      <c r="DJ97" s="169">
        <f t="shared" si="746"/>
        <v>2465394.4399999995</v>
      </c>
      <c r="DK97" s="169">
        <f t="shared" si="746"/>
        <v>2700728.07</v>
      </c>
      <c r="DL97" s="169">
        <f t="shared" ref="DL97" si="747">DL95+DL96</f>
        <v>3303025.3699999992</v>
      </c>
      <c r="DM97" s="169">
        <f t="shared" ref="DM97:DN97" si="748">DM95+DM96</f>
        <v>2222794.4099999997</v>
      </c>
      <c r="DN97" s="169">
        <f t="shared" si="748"/>
        <v>2340525.8252210529</v>
      </c>
      <c r="DO97" s="169">
        <f t="shared" ref="DO97:DP97" si="749">DO95+DO96</f>
        <v>2378779.6800000006</v>
      </c>
      <c r="DP97" s="169">
        <f t="shared" si="749"/>
        <v>2385330.7199999997</v>
      </c>
      <c r="DQ97" s="169">
        <f t="shared" ref="DQ97:DR97" si="750">DQ95+DQ96</f>
        <v>2326779.0300000003</v>
      </c>
      <c r="DR97" s="169">
        <f t="shared" si="750"/>
        <v>2220578.21</v>
      </c>
      <c r="DS97" s="169">
        <f t="shared" ref="DS97:DT97" si="751">DS95+DS96</f>
        <v>2447182.1700000004</v>
      </c>
      <c r="DT97" s="169">
        <f t="shared" si="751"/>
        <v>2492903.5900000003</v>
      </c>
      <c r="DU97" s="169">
        <f t="shared" ref="DU97:DV97" si="752">DU95+DU96</f>
        <v>2614514.71</v>
      </c>
      <c r="DV97" s="169">
        <f t="shared" si="752"/>
        <v>2462571.9500000007</v>
      </c>
      <c r="DW97" s="169">
        <f t="shared" ref="DW97:DX97" si="753">DW95+DW96</f>
        <v>2869469.6799999997</v>
      </c>
      <c r="DX97" s="169">
        <f t="shared" si="753"/>
        <v>3513281.5</v>
      </c>
      <c r="DY97" s="169">
        <f t="shared" ref="DY97:DZ97" si="754">DY95+DY96</f>
        <v>2287386.79</v>
      </c>
      <c r="DZ97" s="169">
        <f t="shared" si="754"/>
        <v>2308693.34</v>
      </c>
      <c r="EA97" s="169">
        <f t="shared" ref="EA97:EB97" si="755">EA95+EA96</f>
        <v>2305915.0099999998</v>
      </c>
      <c r="EB97" s="169">
        <f t="shared" si="755"/>
        <v>2446202.5700000003</v>
      </c>
      <c r="EC97" s="169">
        <f t="shared" ref="EC97:ED97" si="756">EC95+EC96</f>
        <v>2500988.16</v>
      </c>
      <c r="ED97" s="169">
        <f t="shared" si="756"/>
        <v>2427844.46</v>
      </c>
      <c r="EE97" s="169">
        <f t="shared" ref="EE97:EF97" si="757">EE95+EE96</f>
        <v>2465515.0699999998</v>
      </c>
      <c r="EF97" s="169">
        <f t="shared" si="757"/>
        <v>2691253.36</v>
      </c>
      <c r="EG97" s="169">
        <f t="shared" ref="EG97:EH97" si="758">EG95+EG96</f>
        <v>2504208.3036310002</v>
      </c>
      <c r="EH97" s="169">
        <f t="shared" si="758"/>
        <v>2515867.3699999992</v>
      </c>
      <c r="EI97" s="169">
        <f t="shared" ref="EI97:EJ97" si="759">EI95+EI96</f>
        <v>2684302.09</v>
      </c>
      <c r="EJ97" s="169">
        <f t="shared" si="759"/>
        <v>3561606.709999999</v>
      </c>
      <c r="EK97" s="169">
        <f t="shared" ref="EK97:EL97" si="760">EK95+EK96</f>
        <v>2722594.7700000005</v>
      </c>
      <c r="EL97" s="169">
        <f t="shared" si="760"/>
        <v>2297927.3099999996</v>
      </c>
      <c r="EM97" s="169">
        <f t="shared" ref="EM97:EN97" si="761">EM95+EM96</f>
        <v>2376711.4400000004</v>
      </c>
      <c r="EN97" s="169">
        <f t="shared" si="761"/>
        <v>2379648.4600000009</v>
      </c>
      <c r="EO97" s="169">
        <f t="shared" ref="EO97:EP97" si="762">EO95+EO96</f>
        <v>2461369.13</v>
      </c>
      <c r="EP97" s="169">
        <f t="shared" si="762"/>
        <v>2370047.86</v>
      </c>
      <c r="ER97" s="168">
        <f t="shared" si="683"/>
        <v>18169905.68</v>
      </c>
      <c r="ET97" s="168">
        <f t="shared" ca="1" si="684"/>
        <v>17790311.830000002</v>
      </c>
      <c r="EU97" s="168"/>
      <c r="EY97" s="168">
        <f t="shared" si="685"/>
        <v>6378785.1399999987</v>
      </c>
      <c r="EZ97" s="168">
        <f t="shared" si="685"/>
        <v>6361325.71</v>
      </c>
      <c r="FA97" s="168">
        <f t="shared" si="685"/>
        <v>6381611.1899999995</v>
      </c>
      <c r="FB97" s="168">
        <f t="shared" si="685"/>
        <v>7557352.5399999991</v>
      </c>
      <c r="FC97" s="168">
        <f t="shared" si="685"/>
        <v>7866345.6052210517</v>
      </c>
      <c r="FD97" s="168">
        <f t="shared" si="685"/>
        <v>7090889.4300000006</v>
      </c>
      <c r="FE97" s="168">
        <f t="shared" si="685"/>
        <v>7160663.9700000007</v>
      </c>
      <c r="FF97" s="168">
        <f t="shared" si="685"/>
        <v>7946556.3399999999</v>
      </c>
      <c r="FG97" s="168">
        <f t="shared" si="685"/>
        <v>8109361.6299999999</v>
      </c>
      <c r="FH97" s="168">
        <f t="shared" si="685"/>
        <v>7253105.7400000002</v>
      </c>
      <c r="FI97" s="168">
        <f t="shared" si="685"/>
        <v>7584612.8899999987</v>
      </c>
      <c r="FJ97" s="168">
        <f t="shared" si="685"/>
        <v>7704377.7636309993</v>
      </c>
      <c r="FK97" s="168">
        <f t="shared" si="685"/>
        <v>8582128.7899999991</v>
      </c>
      <c r="FL97" s="168">
        <f t="shared" si="685"/>
        <v>7217729.0300000012</v>
      </c>
      <c r="FN97" s="168">
        <f t="shared" si="686"/>
        <v>18019731.432315789</v>
      </c>
      <c r="FO97" s="168">
        <f t="shared" si="686"/>
        <v>9607444.3401052617</v>
      </c>
      <c r="FP97" s="168">
        <f t="shared" si="686"/>
        <v>15354784.270940427</v>
      </c>
      <c r="FQ97" s="168">
        <f t="shared" si="686"/>
        <v>22734777.872789476</v>
      </c>
      <c r="FR97" s="168">
        <f t="shared" si="686"/>
        <v>26679074.579999998</v>
      </c>
      <c r="FS97" s="168">
        <f t="shared" si="686"/>
        <v>30064455.345221054</v>
      </c>
      <c r="FT97" s="168">
        <f t="shared" si="686"/>
        <v>30651458.023631003</v>
      </c>
      <c r="FU97" s="168">
        <f t="shared" si="686"/>
        <v>18169905.68</v>
      </c>
    </row>
    <row r="98" spans="2:177" s="159" customFormat="1" ht="17.45" customHeight="1">
      <c r="B98" s="151" t="s">
        <v>22</v>
      </c>
      <c r="C98" s="170"/>
      <c r="D98" s="170"/>
      <c r="E98" s="170"/>
      <c r="F98" s="134"/>
      <c r="G98" s="13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4">
        <v>-812.61</v>
      </c>
      <c r="AS98" s="154">
        <v>0</v>
      </c>
      <c r="AT98" s="154">
        <v>812.61</v>
      </c>
      <c r="AU98" s="154">
        <v>-58366.23</v>
      </c>
      <c r="AV98" s="154">
        <v>-84906.12</v>
      </c>
      <c r="AW98" s="154">
        <v>-84965.62</v>
      </c>
      <c r="AX98" s="154">
        <v>-360203.03</v>
      </c>
      <c r="AY98" s="154">
        <v>-383647.55</v>
      </c>
      <c r="AZ98" s="154">
        <v>-332174.57</v>
      </c>
      <c r="BA98" s="154">
        <v>-81795.350000000006</v>
      </c>
      <c r="BB98" s="154">
        <v>-86258</v>
      </c>
      <c r="BC98" s="154">
        <v>-52173.3</v>
      </c>
      <c r="BD98" s="154">
        <v>-539000</v>
      </c>
      <c r="BE98" s="154">
        <v>-132000</v>
      </c>
      <c r="BF98" s="154">
        <v>-349991.18</v>
      </c>
      <c r="BG98" s="154">
        <v>-28233.34</v>
      </c>
      <c r="BH98" s="154">
        <v>-89322.17</v>
      </c>
      <c r="BI98" s="154">
        <v>-142862.72</v>
      </c>
      <c r="BJ98" s="154">
        <v>-88097.7</v>
      </c>
      <c r="BK98" s="154">
        <v>-63124.79</v>
      </c>
      <c r="BL98" s="154">
        <v>-89603</v>
      </c>
      <c r="BM98" s="154">
        <v>-323011.90000000002</v>
      </c>
      <c r="BN98" s="154">
        <v>-174859.99</v>
      </c>
      <c r="BO98" s="154">
        <v>-293382.03000000003</v>
      </c>
      <c r="BP98" s="154">
        <v>-522821.84</v>
      </c>
      <c r="BQ98" s="154">
        <v>-487078.21</v>
      </c>
      <c r="BR98" s="154">
        <v>-225491.87</v>
      </c>
      <c r="BS98" s="154">
        <v>-39108.68</v>
      </c>
      <c r="BT98" s="154">
        <v>-51488.76</v>
      </c>
      <c r="BU98" s="154">
        <v>-40451.94</v>
      </c>
      <c r="BV98" s="154">
        <v>-54681.26</v>
      </c>
      <c r="BW98" s="154">
        <v>-23553.94</v>
      </c>
      <c r="BX98" s="154">
        <v>0</v>
      </c>
      <c r="BY98" s="154">
        <v>-7184.76</v>
      </c>
      <c r="BZ98" s="154">
        <v>-16337.4</v>
      </c>
      <c r="CA98" s="154">
        <v>-18200</v>
      </c>
      <c r="CB98" s="154">
        <v>-122840.82</v>
      </c>
      <c r="CC98" s="154">
        <v>-576098.04</v>
      </c>
      <c r="CD98" s="154">
        <v>-611101.81000000006</v>
      </c>
      <c r="CE98" s="154">
        <v>-421800.31</v>
      </c>
      <c r="CF98" s="154">
        <v>-567021.18999999994</v>
      </c>
      <c r="CG98" s="154">
        <v>-123611.1</v>
      </c>
      <c r="CH98" s="154">
        <v>-123215.01</v>
      </c>
      <c r="CI98" s="154">
        <v>-142697.20000000001</v>
      </c>
      <c r="CJ98" s="154">
        <v>-370822.81</v>
      </c>
      <c r="CK98" s="154">
        <v>-318349.23</v>
      </c>
      <c r="CL98" s="154">
        <v>-162424.03</v>
      </c>
      <c r="CM98" s="154">
        <v>-338964.83</v>
      </c>
      <c r="CN98" s="154">
        <v>-305381.59000000003</v>
      </c>
      <c r="CO98" s="154">
        <v>-166262.03</v>
      </c>
      <c r="CP98" s="154">
        <v>-534310.65999999992</v>
      </c>
      <c r="CQ98" s="154">
        <v>-123394.54000000001</v>
      </c>
      <c r="CR98" s="154">
        <v>-429440.71</v>
      </c>
      <c r="CS98" s="154">
        <v>-74106.080000000002</v>
      </c>
      <c r="CT98" s="154">
        <v>-74490.61</v>
      </c>
      <c r="CU98" s="154">
        <v>-111360.21</v>
      </c>
      <c r="CV98" s="154">
        <v>-228631.71000000002</v>
      </c>
      <c r="CW98" s="154">
        <v>-319756.13</v>
      </c>
      <c r="CX98" s="154">
        <v>-161541.15</v>
      </c>
      <c r="CY98" s="154">
        <v>-22869.53</v>
      </c>
      <c r="CZ98" s="154">
        <v>-15787.8</v>
      </c>
      <c r="DA98" s="154">
        <v>-29909.06</v>
      </c>
      <c r="DB98" s="154">
        <v>-40852.76</v>
      </c>
      <c r="DC98" s="154">
        <v>-67501</v>
      </c>
      <c r="DD98" s="154">
        <v>-16000</v>
      </c>
      <c r="DE98" s="154">
        <v>-317692.59999999998</v>
      </c>
      <c r="DF98" s="154">
        <v>-37240</v>
      </c>
      <c r="DG98" s="154">
        <v>-18250</v>
      </c>
      <c r="DH98" s="154">
        <v>-170552.49</v>
      </c>
      <c r="DI98" s="154">
        <v>-642903.43999999994</v>
      </c>
      <c r="DJ98" s="154">
        <v>-503402.56</v>
      </c>
      <c r="DK98" s="154">
        <v>-393840.28</v>
      </c>
      <c r="DL98" s="154">
        <v>-303816.75</v>
      </c>
      <c r="DM98" s="154">
        <v>-602296.03</v>
      </c>
      <c r="DN98" s="154">
        <v>-626376</v>
      </c>
      <c r="DO98" s="154">
        <v>-642572.81000000006</v>
      </c>
      <c r="DP98" s="154">
        <v>-65229.599999999999</v>
      </c>
      <c r="DQ98" s="154">
        <v>-12876.6</v>
      </c>
      <c r="DR98" s="154">
        <v>-139068.51</v>
      </c>
      <c r="DS98" s="154">
        <v>-107849.82</v>
      </c>
      <c r="DT98" s="154">
        <v>-206056.31</v>
      </c>
      <c r="DU98" s="154">
        <v>-320886.84000000003</v>
      </c>
      <c r="DV98" s="154">
        <v>-104000</v>
      </c>
      <c r="DW98" s="154">
        <v>-216661.05</v>
      </c>
      <c r="DX98" s="154">
        <v>0</v>
      </c>
      <c r="DY98" s="154">
        <v>-27444.43</v>
      </c>
      <c r="DZ98" s="154">
        <v>0</v>
      </c>
      <c r="EA98" s="154">
        <v>-66000</v>
      </c>
      <c r="EB98" s="154">
        <v>-118344.78</v>
      </c>
      <c r="EC98" s="154">
        <v>-281489.40000000002</v>
      </c>
      <c r="ED98" s="154">
        <v>-75089.36</v>
      </c>
      <c r="EE98" s="154">
        <v>-133980.93</v>
      </c>
      <c r="EF98" s="154">
        <v>-105264.17</v>
      </c>
      <c r="EG98" s="154">
        <v>-369945.69</v>
      </c>
      <c r="EH98" s="154">
        <v>-468790.32</v>
      </c>
      <c r="EI98" s="154">
        <v>-397424.81</v>
      </c>
      <c r="EJ98" s="154">
        <v>-32045</v>
      </c>
      <c r="EK98" s="154">
        <v>-19223.080000000002</v>
      </c>
      <c r="EL98" s="154">
        <v>0</v>
      </c>
      <c r="EM98" s="154">
        <v>-87496.39</v>
      </c>
      <c r="EN98" s="154">
        <v>-320557.56</v>
      </c>
      <c r="EO98" s="154">
        <v>-47356.63</v>
      </c>
      <c r="EP98" s="154">
        <v>-243366.63</v>
      </c>
      <c r="EQ98" s="153"/>
      <c r="ER98" s="154">
        <f t="shared" si="683"/>
        <v>-750045.29</v>
      </c>
      <c r="ES98" s="153"/>
      <c r="ET98" s="154">
        <f t="shared" ca="1" si="684"/>
        <v>-568367.97</v>
      </c>
      <c r="EU98" s="154"/>
      <c r="EY98" s="154">
        <f t="shared" si="685"/>
        <v>-86549.62</v>
      </c>
      <c r="EZ98" s="154">
        <f t="shared" si="685"/>
        <v>-401193.6</v>
      </c>
      <c r="FA98" s="154">
        <f t="shared" si="685"/>
        <v>-226042.49</v>
      </c>
      <c r="FB98" s="154">
        <f t="shared" si="685"/>
        <v>-1540146.28</v>
      </c>
      <c r="FC98" s="154">
        <f t="shared" si="685"/>
        <v>-1532488.78</v>
      </c>
      <c r="FD98" s="154">
        <f t="shared" si="685"/>
        <v>-720679.01</v>
      </c>
      <c r="FE98" s="154">
        <f t="shared" si="685"/>
        <v>-452974.64</v>
      </c>
      <c r="FF98" s="154">
        <f t="shared" si="685"/>
        <v>-641547.89</v>
      </c>
      <c r="FG98" s="154">
        <f t="shared" si="685"/>
        <v>-27444.43</v>
      </c>
      <c r="FH98" s="154">
        <f t="shared" si="685"/>
        <v>-465834.18000000005</v>
      </c>
      <c r="FI98" s="154">
        <f t="shared" si="685"/>
        <v>-314334.45999999996</v>
      </c>
      <c r="FJ98" s="154">
        <f t="shared" si="685"/>
        <v>-1236160.82</v>
      </c>
      <c r="FK98" s="154">
        <f t="shared" si="685"/>
        <v>-51268.08</v>
      </c>
      <c r="FL98" s="154">
        <f t="shared" si="685"/>
        <v>-455410.58</v>
      </c>
      <c r="FN98" s="154">
        <f t="shared" si="686"/>
        <v>-2313488.8199999998</v>
      </c>
      <c r="FO98" s="154">
        <f t="shared" si="686"/>
        <v>-1486398.6599999997</v>
      </c>
      <c r="FP98" s="154">
        <f t="shared" si="686"/>
        <v>-3878946.38</v>
      </c>
      <c r="FQ98" s="154">
        <f t="shared" si="686"/>
        <v>-2551544.9499999997</v>
      </c>
      <c r="FR98" s="154">
        <f t="shared" si="686"/>
        <v>-2253931.9900000002</v>
      </c>
      <c r="FS98" s="154">
        <f t="shared" si="686"/>
        <v>-3347690.3199999994</v>
      </c>
      <c r="FT98" s="154">
        <f t="shared" si="686"/>
        <v>-2043773.8900000001</v>
      </c>
      <c r="FU98" s="154">
        <f t="shared" si="686"/>
        <v>-750045.29</v>
      </c>
    </row>
    <row r="99" spans="2:177" s="159" customFormat="1" ht="17.45" customHeight="1">
      <c r="B99" s="151" t="s">
        <v>97</v>
      </c>
      <c r="C99" s="170"/>
      <c r="D99" s="170"/>
      <c r="E99" s="170"/>
      <c r="F99" s="134"/>
      <c r="G99" s="13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c r="AE99" s="154"/>
      <c r="AF99" s="154"/>
      <c r="AG99" s="154"/>
      <c r="AH99" s="154"/>
      <c r="AI99" s="154"/>
      <c r="AJ99" s="154"/>
      <c r="AK99" s="154"/>
      <c r="AL99" s="154"/>
      <c r="AM99" s="154"/>
      <c r="AN99" s="154"/>
      <c r="AO99" s="154"/>
      <c r="AP99" s="154"/>
      <c r="AQ99" s="154"/>
      <c r="AR99" s="154">
        <v>0</v>
      </c>
      <c r="AS99" s="154">
        <v>0</v>
      </c>
      <c r="AT99" s="154">
        <v>0</v>
      </c>
      <c r="AU99" s="154">
        <v>0</v>
      </c>
      <c r="AV99" s="154">
        <v>-80000</v>
      </c>
      <c r="AW99" s="154">
        <v>0</v>
      </c>
      <c r="AX99" s="154">
        <v>0</v>
      </c>
      <c r="AY99" s="154">
        <v>0</v>
      </c>
      <c r="AZ99" s="154">
        <v>0</v>
      </c>
      <c r="BA99" s="154">
        <v>-80000</v>
      </c>
      <c r="BB99" s="154">
        <v>0</v>
      </c>
      <c r="BC99" s="154">
        <v>0</v>
      </c>
      <c r="BD99" s="154">
        <v>0</v>
      </c>
      <c r="BE99" s="154">
        <v>0</v>
      </c>
      <c r="BF99" s="154">
        <v>0</v>
      </c>
      <c r="BG99" s="154">
        <v>0</v>
      </c>
      <c r="BH99" s="154">
        <v>0</v>
      </c>
      <c r="BI99" s="154">
        <v>0</v>
      </c>
      <c r="BJ99" s="154">
        <v>-65000</v>
      </c>
      <c r="BK99" s="154">
        <v>-65000</v>
      </c>
      <c r="BL99" s="154">
        <v>0</v>
      </c>
      <c r="BM99" s="154">
        <v>0</v>
      </c>
      <c r="BN99" s="154">
        <v>0</v>
      </c>
      <c r="BO99" s="154">
        <v>0</v>
      </c>
      <c r="BP99" s="154">
        <v>0</v>
      </c>
      <c r="BQ99" s="154">
        <v>0</v>
      </c>
      <c r="BR99" s="154">
        <v>0</v>
      </c>
      <c r="BS99" s="154">
        <v>0</v>
      </c>
      <c r="BT99" s="154">
        <v>0</v>
      </c>
      <c r="BU99" s="154">
        <v>0</v>
      </c>
      <c r="BV99" s="154">
        <v>0</v>
      </c>
      <c r="BW99" s="154">
        <v>0</v>
      </c>
      <c r="BX99" s="154">
        <v>0</v>
      </c>
      <c r="BY99" s="154">
        <v>0</v>
      </c>
      <c r="BZ99" s="154">
        <v>0</v>
      </c>
      <c r="CA99" s="154">
        <v>0</v>
      </c>
      <c r="CB99" s="154">
        <v>0</v>
      </c>
      <c r="CC99" s="154">
        <v>0</v>
      </c>
      <c r="CD99" s="154">
        <v>0</v>
      </c>
      <c r="CE99" s="154">
        <v>0</v>
      </c>
      <c r="CF99" s="154">
        <v>0</v>
      </c>
      <c r="CG99" s="154">
        <v>0</v>
      </c>
      <c r="CH99" s="154">
        <v>0</v>
      </c>
      <c r="CI99" s="154">
        <v>0</v>
      </c>
      <c r="CJ99" s="154">
        <v>0</v>
      </c>
      <c r="CK99" s="154">
        <v>0</v>
      </c>
      <c r="CL99" s="154">
        <v>0</v>
      </c>
      <c r="CM99" s="154">
        <v>0</v>
      </c>
      <c r="CN99" s="154">
        <v>0</v>
      </c>
      <c r="CO99" s="154">
        <v>0</v>
      </c>
      <c r="CP99" s="154">
        <v>0</v>
      </c>
      <c r="CQ99" s="154">
        <v>0</v>
      </c>
      <c r="CR99" s="154">
        <v>0</v>
      </c>
      <c r="CS99" s="154">
        <v>0</v>
      </c>
      <c r="CT99" s="154">
        <v>0</v>
      </c>
      <c r="CU99" s="154">
        <v>0</v>
      </c>
      <c r="CV99" s="154">
        <v>0</v>
      </c>
      <c r="CW99" s="154">
        <v>0</v>
      </c>
      <c r="CX99" s="154">
        <v>0</v>
      </c>
      <c r="CY99" s="154">
        <v>0</v>
      </c>
      <c r="CZ99" s="154">
        <v>0</v>
      </c>
      <c r="DA99" s="154">
        <v>0</v>
      </c>
      <c r="DB99" s="154">
        <v>0</v>
      </c>
      <c r="DC99" s="154">
        <v>0</v>
      </c>
      <c r="DD99" s="154">
        <v>0</v>
      </c>
      <c r="DE99" s="154">
        <v>0</v>
      </c>
      <c r="DF99" s="154">
        <v>0</v>
      </c>
      <c r="DG99" s="154">
        <v>0</v>
      </c>
      <c r="DH99" s="154">
        <v>0</v>
      </c>
      <c r="DI99" s="154">
        <v>0</v>
      </c>
      <c r="DJ99" s="154">
        <v>0</v>
      </c>
      <c r="DK99" s="154">
        <v>0</v>
      </c>
      <c r="DL99" s="154">
        <v>0</v>
      </c>
      <c r="DM99" s="154">
        <v>0</v>
      </c>
      <c r="DN99" s="154">
        <v>0</v>
      </c>
      <c r="DO99" s="154">
        <v>0</v>
      </c>
      <c r="DP99" s="154">
        <v>0</v>
      </c>
      <c r="DQ99" s="154">
        <v>0</v>
      </c>
      <c r="DR99" s="154">
        <v>-180000</v>
      </c>
      <c r="DS99" s="154">
        <v>19448.89</v>
      </c>
      <c r="DT99" s="154">
        <v>0</v>
      </c>
      <c r="DU99" s="154">
        <v>0</v>
      </c>
      <c r="DV99" s="154">
        <v>0</v>
      </c>
      <c r="DW99" s="154">
        <v>0</v>
      </c>
      <c r="DX99" s="154">
        <v>0</v>
      </c>
      <c r="DY99" s="154">
        <v>0</v>
      </c>
      <c r="DZ99" s="154">
        <v>0</v>
      </c>
      <c r="EA99" s="154">
        <v>0</v>
      </c>
      <c r="EB99" s="154">
        <v>0</v>
      </c>
      <c r="EC99" s="154">
        <v>0</v>
      </c>
      <c r="ED99" s="154">
        <v>0</v>
      </c>
      <c r="EE99" s="154">
        <v>0</v>
      </c>
      <c r="EF99" s="154">
        <v>0</v>
      </c>
      <c r="EG99" s="154">
        <v>0</v>
      </c>
      <c r="EH99" s="154">
        <v>0</v>
      </c>
      <c r="EI99" s="154">
        <v>0</v>
      </c>
      <c r="EJ99" s="154">
        <v>0</v>
      </c>
      <c r="EK99" s="154">
        <v>0</v>
      </c>
      <c r="EL99" s="154">
        <v>0</v>
      </c>
      <c r="EM99" s="154">
        <v>0</v>
      </c>
      <c r="EN99" s="154">
        <v>0</v>
      </c>
      <c r="EO99" s="154">
        <v>0</v>
      </c>
      <c r="EP99" s="154">
        <v>0</v>
      </c>
      <c r="EQ99" s="170"/>
      <c r="ER99" s="154">
        <f t="shared" si="683"/>
        <v>0</v>
      </c>
      <c r="ES99" s="170"/>
      <c r="ET99" s="154">
        <f t="shared" ca="1" si="684"/>
        <v>0</v>
      </c>
      <c r="EU99" s="154"/>
      <c r="EY99" s="154">
        <f t="shared" si="685"/>
        <v>0</v>
      </c>
      <c r="EZ99" s="154">
        <f t="shared" si="685"/>
        <v>0</v>
      </c>
      <c r="FA99" s="154">
        <f t="shared" si="685"/>
        <v>0</v>
      </c>
      <c r="FB99" s="154">
        <f t="shared" si="685"/>
        <v>0</v>
      </c>
      <c r="FC99" s="154">
        <f t="shared" si="685"/>
        <v>0</v>
      </c>
      <c r="FD99" s="154">
        <f t="shared" si="685"/>
        <v>0</v>
      </c>
      <c r="FE99" s="154">
        <f t="shared" si="685"/>
        <v>-160551.10999999999</v>
      </c>
      <c r="FF99" s="154">
        <f t="shared" si="685"/>
        <v>0</v>
      </c>
      <c r="FG99" s="154">
        <f t="shared" si="685"/>
        <v>0</v>
      </c>
      <c r="FH99" s="154">
        <f t="shared" si="685"/>
        <v>0</v>
      </c>
      <c r="FI99" s="154">
        <f t="shared" si="685"/>
        <v>0</v>
      </c>
      <c r="FJ99" s="154">
        <f t="shared" si="685"/>
        <v>0</v>
      </c>
      <c r="FK99" s="154">
        <f t="shared" si="685"/>
        <v>0</v>
      </c>
      <c r="FL99" s="154">
        <f t="shared" si="685"/>
        <v>0</v>
      </c>
      <c r="FN99" s="154">
        <f t="shared" si="686"/>
        <v>-130000</v>
      </c>
      <c r="FO99" s="154">
        <f t="shared" si="686"/>
        <v>0</v>
      </c>
      <c r="FP99" s="154">
        <f t="shared" si="686"/>
        <v>0</v>
      </c>
      <c r="FQ99" s="154">
        <f t="shared" si="686"/>
        <v>0</v>
      </c>
      <c r="FR99" s="154">
        <f t="shared" si="686"/>
        <v>0</v>
      </c>
      <c r="FS99" s="154">
        <f t="shared" si="686"/>
        <v>-160551.10999999999</v>
      </c>
      <c r="FT99" s="154">
        <f t="shared" si="686"/>
        <v>0</v>
      </c>
      <c r="FU99" s="154">
        <f t="shared" si="686"/>
        <v>0</v>
      </c>
    </row>
    <row r="100" spans="2:177" ht="17.45" customHeight="1">
      <c r="B100" s="161" t="s">
        <v>98</v>
      </c>
      <c r="C100" s="162"/>
      <c r="D100" s="162"/>
      <c r="E100" s="162"/>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f t="shared" ref="AR100:BW100" si="763">AR97+AR98+AR99</f>
        <v>1839532.4299999995</v>
      </c>
      <c r="AS100" s="163">
        <f t="shared" si="763"/>
        <v>1150524.7400000002</v>
      </c>
      <c r="AT100" s="163">
        <f t="shared" si="763"/>
        <v>1190477.1510526317</v>
      </c>
      <c r="AU100" s="163">
        <f t="shared" si="763"/>
        <v>1096018.7708421052</v>
      </c>
      <c r="AV100" s="163">
        <f t="shared" si="763"/>
        <v>1120314.6955789472</v>
      </c>
      <c r="AW100" s="163">
        <f t="shared" si="763"/>
        <v>1136396.0587368421</v>
      </c>
      <c r="AX100" s="163">
        <f t="shared" si="763"/>
        <v>892043.02936842083</v>
      </c>
      <c r="AY100" s="163">
        <f t="shared" si="763"/>
        <v>839211.79189473647</v>
      </c>
      <c r="AZ100" s="163">
        <f t="shared" si="763"/>
        <v>1117127.780736842</v>
      </c>
      <c r="BA100" s="163">
        <f t="shared" si="763"/>
        <v>1134194.0074736839</v>
      </c>
      <c r="BB100" s="163">
        <f t="shared" si="763"/>
        <v>1222287.0042105261</v>
      </c>
      <c r="BC100" s="163">
        <f t="shared" si="763"/>
        <v>1389450.78</v>
      </c>
      <c r="BD100" s="163">
        <f t="shared" si="763"/>
        <v>1301197.1199999999</v>
      </c>
      <c r="BE100" s="163">
        <f t="shared" si="763"/>
        <v>1304452.95</v>
      </c>
      <c r="BF100" s="163">
        <f t="shared" si="763"/>
        <v>1000933.4199999997</v>
      </c>
      <c r="BG100" s="163">
        <f t="shared" si="763"/>
        <v>1321865.32</v>
      </c>
      <c r="BH100" s="163">
        <f t="shared" si="763"/>
        <v>1441383.1462105266</v>
      </c>
      <c r="BI100" s="163">
        <f t="shared" si="763"/>
        <v>1303469.4252631578</v>
      </c>
      <c r="BJ100" s="163">
        <f t="shared" si="763"/>
        <v>1241139.5808421057</v>
      </c>
      <c r="BK100" s="163">
        <f t="shared" si="763"/>
        <v>1270831.0739999998</v>
      </c>
      <c r="BL100" s="163">
        <f t="shared" si="763"/>
        <v>1454188.8610526319</v>
      </c>
      <c r="BM100" s="163">
        <f t="shared" si="763"/>
        <v>1271236.4797894736</v>
      </c>
      <c r="BN100" s="163">
        <f t="shared" si="763"/>
        <v>1210697.5460000001</v>
      </c>
      <c r="BO100" s="163">
        <f t="shared" si="763"/>
        <v>1454847.689157895</v>
      </c>
      <c r="BP100" s="163">
        <f t="shared" si="763"/>
        <v>1526928.8437894736</v>
      </c>
      <c r="BQ100" s="163">
        <f t="shared" si="763"/>
        <v>1047628.7963157892</v>
      </c>
      <c r="BR100" s="163">
        <f t="shared" si="763"/>
        <v>987665.84999999974</v>
      </c>
      <c r="BS100" s="163">
        <f t="shared" si="763"/>
        <v>54450.689999999864</v>
      </c>
      <c r="BT100" s="163">
        <f t="shared" si="763"/>
        <v>-31358.020000000077</v>
      </c>
      <c r="BU100" s="163">
        <f t="shared" si="763"/>
        <v>50140.340000000157</v>
      </c>
      <c r="BV100" s="163">
        <f t="shared" si="763"/>
        <v>193299.44000000009</v>
      </c>
      <c r="BW100" s="164">
        <f t="shared" si="763"/>
        <v>125453.6999999999</v>
      </c>
      <c r="BX100" s="164">
        <f>BX97+BX98+BX99</f>
        <v>703718.23</v>
      </c>
      <c r="BY100" s="164">
        <f>BY97+BY98+BY99</f>
        <v>839226.18999999983</v>
      </c>
      <c r="BZ100" s="164">
        <f t="shared" ref="BZ100:DK100" si="764">BZ97+BZ98+BZ99</f>
        <v>1171545.6199999996</v>
      </c>
      <c r="CA100" s="164">
        <f t="shared" si="764"/>
        <v>1452346</v>
      </c>
      <c r="CB100" s="164">
        <f t="shared" si="764"/>
        <v>1112947.1499999999</v>
      </c>
      <c r="CC100" s="164">
        <f t="shared" si="764"/>
        <v>550759.38531231973</v>
      </c>
      <c r="CD100" s="164">
        <f t="shared" si="764"/>
        <v>276891.07531231991</v>
      </c>
      <c r="CE100" s="164">
        <f t="shared" si="764"/>
        <v>-255143.58000000007</v>
      </c>
      <c r="CF100" s="164">
        <f t="shared" si="764"/>
        <v>-113498.27084210515</v>
      </c>
      <c r="CG100" s="164">
        <f t="shared" si="764"/>
        <v>1148213.7399999995</v>
      </c>
      <c r="CH100" s="164">
        <f t="shared" si="764"/>
        <v>1208662.6300000001</v>
      </c>
      <c r="CI100" s="164">
        <f t="shared" si="764"/>
        <v>1448927.8100000003</v>
      </c>
      <c r="CJ100" s="164">
        <f t="shared" si="764"/>
        <v>1254918.5599999998</v>
      </c>
      <c r="CK100" s="164">
        <f t="shared" si="764"/>
        <v>1557672.2600000002</v>
      </c>
      <c r="CL100" s="164">
        <f t="shared" si="764"/>
        <v>1613791.6899999995</v>
      </c>
      <c r="CM100" s="164">
        <f t="shared" si="764"/>
        <v>1671695.4411578949</v>
      </c>
      <c r="CN100" s="164">
        <f t="shared" si="764"/>
        <v>2017276.2999999996</v>
      </c>
      <c r="CO100" s="164">
        <f t="shared" si="764"/>
        <v>1498161.9799999997</v>
      </c>
      <c r="CP100" s="164">
        <f t="shared" si="764"/>
        <v>1240691.8100000003</v>
      </c>
      <c r="CQ100" s="164">
        <f t="shared" si="764"/>
        <v>1506223.5299999998</v>
      </c>
      <c r="CR100" s="164">
        <f t="shared" si="764"/>
        <v>1432348.61</v>
      </c>
      <c r="CS100" s="164">
        <f t="shared" si="764"/>
        <v>1712204.41</v>
      </c>
      <c r="CT100" s="164">
        <f t="shared" si="764"/>
        <v>1525036.0714210528</v>
      </c>
      <c r="CU100" s="164">
        <f t="shared" si="764"/>
        <v>1786989.4400000002</v>
      </c>
      <c r="CV100" s="164">
        <f t="shared" si="764"/>
        <v>1643930.58</v>
      </c>
      <c r="CW100" s="164">
        <f t="shared" si="764"/>
        <v>1848860.3900000006</v>
      </c>
      <c r="CX100" s="164">
        <f t="shared" si="764"/>
        <v>1766428.5599999998</v>
      </c>
      <c r="CY100" s="164">
        <f t="shared" si="764"/>
        <v>2205081.2413684214</v>
      </c>
      <c r="CZ100" s="164">
        <f t="shared" si="764"/>
        <v>2643279.9099999992</v>
      </c>
      <c r="DA100" s="164">
        <f t="shared" si="764"/>
        <v>1823985.04</v>
      </c>
      <c r="DB100" s="164">
        <f t="shared" si="764"/>
        <v>1824970.5700000003</v>
      </c>
      <c r="DC100" s="164">
        <f t="shared" si="764"/>
        <v>1637929.0099999995</v>
      </c>
      <c r="DD100" s="164">
        <f t="shared" si="764"/>
        <v>2559507.66</v>
      </c>
      <c r="DE100" s="164">
        <f t="shared" si="764"/>
        <v>1762695.44</v>
      </c>
      <c r="DF100" s="164">
        <f t="shared" si="764"/>
        <v>2087562.73</v>
      </c>
      <c r="DG100" s="164">
        <f t="shared" si="764"/>
        <v>2016580.4400000004</v>
      </c>
      <c r="DH100" s="164">
        <f t="shared" si="764"/>
        <v>2051425.5299999996</v>
      </c>
      <c r="DI100" s="164">
        <f t="shared" si="764"/>
        <v>1748326.5900000003</v>
      </c>
      <c r="DJ100" s="164">
        <f t="shared" si="764"/>
        <v>1961991.8799999994</v>
      </c>
      <c r="DK100" s="164">
        <f t="shared" si="764"/>
        <v>2306887.79</v>
      </c>
      <c r="DL100" s="164">
        <f t="shared" ref="DL100" si="765">DL97+DL98+DL99</f>
        <v>2999208.6199999992</v>
      </c>
      <c r="DM100" s="164">
        <f t="shared" ref="DM100:DN100" si="766">DM97+DM98+DM99</f>
        <v>1620498.3799999997</v>
      </c>
      <c r="DN100" s="164">
        <f t="shared" si="766"/>
        <v>1714149.8252210529</v>
      </c>
      <c r="DO100" s="164">
        <f t="shared" ref="DO100:DP100" si="767">DO97+DO98+DO99</f>
        <v>1736206.8700000006</v>
      </c>
      <c r="DP100" s="164">
        <f t="shared" si="767"/>
        <v>2320101.1199999996</v>
      </c>
      <c r="DQ100" s="164">
        <f t="shared" ref="DQ100:DR100" si="768">DQ97+DQ98+DQ99</f>
        <v>2313902.4300000002</v>
      </c>
      <c r="DR100" s="164">
        <f t="shared" si="768"/>
        <v>1901509.7</v>
      </c>
      <c r="DS100" s="164">
        <f t="shared" ref="DS100:DT100" si="769">DS97+DS98+DS99</f>
        <v>2358781.2400000007</v>
      </c>
      <c r="DT100" s="164">
        <f t="shared" si="769"/>
        <v>2286847.2800000003</v>
      </c>
      <c r="DU100" s="164">
        <f t="shared" ref="DU100:DV100" si="770">DU97+DU98+DU99</f>
        <v>2293627.87</v>
      </c>
      <c r="DV100" s="164">
        <f t="shared" si="770"/>
        <v>2358571.9500000007</v>
      </c>
      <c r="DW100" s="164">
        <f t="shared" ref="DW100:DX100" si="771">DW97+DW98+DW99</f>
        <v>2652808.63</v>
      </c>
      <c r="DX100" s="164">
        <f t="shared" si="771"/>
        <v>3513281.5</v>
      </c>
      <c r="DY100" s="164">
        <f t="shared" ref="DY100:DZ100" si="772">DY97+DY98+DY99</f>
        <v>2259942.36</v>
      </c>
      <c r="DZ100" s="164">
        <f t="shared" si="772"/>
        <v>2308693.34</v>
      </c>
      <c r="EA100" s="164">
        <f t="shared" ref="EA100:EB100" si="773">EA97+EA98+EA99</f>
        <v>2239915.0099999998</v>
      </c>
      <c r="EB100" s="164">
        <f t="shared" si="773"/>
        <v>2327857.7900000005</v>
      </c>
      <c r="EC100" s="164">
        <f t="shared" ref="EC100:ED100" si="774">EC97+EC98+EC99</f>
        <v>2219498.7600000002</v>
      </c>
      <c r="ED100" s="164">
        <f t="shared" si="774"/>
        <v>2352755.1</v>
      </c>
      <c r="EE100" s="164">
        <f t="shared" ref="EE100:EF100" si="775">EE97+EE98+EE99</f>
        <v>2331534.1399999997</v>
      </c>
      <c r="EF100" s="164">
        <f t="shared" si="775"/>
        <v>2585989.19</v>
      </c>
      <c r="EG100" s="164">
        <f t="shared" ref="EG100:EH100" si="776">EG97+EG98+EG99</f>
        <v>2134262.6136310003</v>
      </c>
      <c r="EH100" s="164">
        <f t="shared" si="776"/>
        <v>2047077.0499999991</v>
      </c>
      <c r="EI100" s="164">
        <f t="shared" ref="EI100:EJ100" si="777">EI97+EI98+EI99</f>
        <v>2286877.2799999998</v>
      </c>
      <c r="EJ100" s="164">
        <f t="shared" si="777"/>
        <v>3529561.709999999</v>
      </c>
      <c r="EK100" s="164">
        <f t="shared" ref="EK100:EL100" si="778">EK97+EK98+EK99</f>
        <v>2703371.6900000004</v>
      </c>
      <c r="EL100" s="164">
        <f t="shared" si="778"/>
        <v>2297927.3099999996</v>
      </c>
      <c r="EM100" s="164">
        <f t="shared" ref="EM100:EN100" si="779">EM97+EM98+EM99</f>
        <v>2289215.0500000003</v>
      </c>
      <c r="EN100" s="164">
        <f t="shared" si="779"/>
        <v>2059090.9000000008</v>
      </c>
      <c r="EO100" s="164">
        <f t="shared" ref="EO100:EP100" si="780">EO97+EO98+EO99</f>
        <v>2414012.5</v>
      </c>
      <c r="EP100" s="164">
        <f t="shared" si="780"/>
        <v>2126681.23</v>
      </c>
      <c r="ER100" s="163">
        <f t="shared" si="683"/>
        <v>17419860.390000001</v>
      </c>
      <c r="ET100" s="163">
        <f t="shared" ca="1" si="684"/>
        <v>17221943.859999999</v>
      </c>
      <c r="EU100" s="163"/>
      <c r="EY100" s="163">
        <f t="shared" si="685"/>
        <v>6292235.5199999996</v>
      </c>
      <c r="EZ100" s="163">
        <f t="shared" si="685"/>
        <v>5960132.1099999994</v>
      </c>
      <c r="FA100" s="163">
        <f t="shared" si="685"/>
        <v>6155568.7000000002</v>
      </c>
      <c r="FB100" s="163">
        <f t="shared" si="685"/>
        <v>6017206.2599999998</v>
      </c>
      <c r="FC100" s="163">
        <f t="shared" si="685"/>
        <v>6333856.8252210524</v>
      </c>
      <c r="FD100" s="163">
        <f t="shared" si="685"/>
        <v>6370210.4199999999</v>
      </c>
      <c r="FE100" s="163">
        <f t="shared" si="685"/>
        <v>6547138.2200000007</v>
      </c>
      <c r="FF100" s="163">
        <f t="shared" si="685"/>
        <v>7305008.4500000002</v>
      </c>
      <c r="FG100" s="163">
        <f t="shared" si="685"/>
        <v>8081917.1999999993</v>
      </c>
      <c r="FH100" s="163">
        <f t="shared" si="685"/>
        <v>6787271.5600000005</v>
      </c>
      <c r="FI100" s="163">
        <f t="shared" si="685"/>
        <v>7270278.4299999997</v>
      </c>
      <c r="FJ100" s="163">
        <f t="shared" si="685"/>
        <v>6468216.943630999</v>
      </c>
      <c r="FK100" s="163">
        <f t="shared" si="685"/>
        <v>8530860.709999999</v>
      </c>
      <c r="FL100" s="163">
        <f t="shared" si="685"/>
        <v>6762318.4500000011</v>
      </c>
      <c r="FN100" s="163">
        <f t="shared" si="686"/>
        <v>15576242.612315791</v>
      </c>
      <c r="FO100" s="163">
        <f t="shared" si="686"/>
        <v>8121045.6801052615</v>
      </c>
      <c r="FP100" s="163">
        <f t="shared" si="686"/>
        <v>11475837.890940428</v>
      </c>
      <c r="FQ100" s="163">
        <f t="shared" si="686"/>
        <v>20183232.922789473</v>
      </c>
      <c r="FR100" s="163">
        <f t="shared" si="686"/>
        <v>24425142.59</v>
      </c>
      <c r="FS100" s="163">
        <f t="shared" si="686"/>
        <v>26556213.915221054</v>
      </c>
      <c r="FT100" s="163">
        <f t="shared" si="686"/>
        <v>28607684.133631002</v>
      </c>
      <c r="FU100" s="163">
        <f t="shared" si="686"/>
        <v>17419860.390000001</v>
      </c>
    </row>
    <row r="102" spans="2:177" ht="17.45" customHeight="1">
      <c r="B102" s="147" t="s">
        <v>29</v>
      </c>
      <c r="C102" s="148"/>
      <c r="D102" s="148"/>
      <c r="E102" s="148"/>
      <c r="F102" s="149"/>
      <c r="G102" s="149"/>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c r="BM102" s="148"/>
      <c r="BN102" s="148"/>
      <c r="BO102" s="148"/>
      <c r="BP102" s="148"/>
      <c r="BQ102" s="148"/>
      <c r="BR102" s="148"/>
      <c r="BS102" s="148"/>
      <c r="BT102" s="148"/>
      <c r="BU102" s="148"/>
      <c r="BV102" s="148"/>
      <c r="BW102" s="150"/>
      <c r="BX102" s="150"/>
      <c r="BY102" s="150"/>
      <c r="BZ102" s="150"/>
      <c r="CA102" s="150"/>
      <c r="CB102" s="150"/>
      <c r="CC102" s="150"/>
      <c r="CD102" s="150"/>
      <c r="CE102" s="150"/>
      <c r="CF102" s="150"/>
      <c r="CG102" s="150"/>
      <c r="CH102" s="150"/>
      <c r="CI102" s="150"/>
      <c r="CJ102" s="150"/>
      <c r="CK102" s="150"/>
      <c r="CL102" s="150"/>
      <c r="CM102" s="150"/>
      <c r="CN102" s="150"/>
      <c r="CO102" s="150"/>
      <c r="CP102" s="150"/>
      <c r="CQ102" s="150"/>
      <c r="CR102" s="150"/>
      <c r="CS102" s="150"/>
      <c r="CT102" s="150"/>
      <c r="CU102" s="150"/>
      <c r="CV102" s="150"/>
      <c r="CW102" s="150"/>
      <c r="CX102" s="150"/>
      <c r="CY102" s="150"/>
      <c r="CZ102" s="150"/>
      <c r="DA102" s="150"/>
      <c r="DB102" s="150"/>
      <c r="DC102" s="150"/>
      <c r="DD102" s="150"/>
      <c r="DE102" s="150"/>
      <c r="DF102" s="150"/>
      <c r="DG102" s="150"/>
      <c r="DH102" s="150"/>
      <c r="DI102" s="150"/>
      <c r="DJ102" s="150"/>
      <c r="DK102" s="150"/>
      <c r="DL102" s="150"/>
      <c r="DM102" s="150"/>
      <c r="DN102" s="150"/>
      <c r="DO102" s="150"/>
      <c r="DP102" s="150"/>
      <c r="DQ102" s="150"/>
      <c r="DR102" s="150"/>
      <c r="DS102" s="150"/>
      <c r="DT102" s="150"/>
      <c r="DU102" s="150"/>
      <c r="DV102" s="150"/>
      <c r="DW102" s="150"/>
      <c r="DX102" s="150"/>
      <c r="DY102" s="150"/>
      <c r="DZ102" s="150"/>
      <c r="EA102" s="150"/>
      <c r="EB102" s="150"/>
      <c r="EC102" s="150"/>
      <c r="ED102" s="150"/>
      <c r="EE102" s="150"/>
      <c r="EF102" s="150"/>
      <c r="EG102" s="150"/>
      <c r="EH102" s="150"/>
      <c r="EI102" s="150"/>
      <c r="EJ102" s="150"/>
      <c r="EK102" s="150"/>
      <c r="EL102" s="150"/>
      <c r="EM102" s="150"/>
      <c r="EN102" s="150"/>
      <c r="EO102" s="150"/>
      <c r="EP102" s="150"/>
      <c r="EQ102" s="149"/>
      <c r="ER102" s="148"/>
      <c r="ES102" s="148"/>
      <c r="ET102" s="148"/>
      <c r="EU102" s="148"/>
      <c r="EY102" s="148"/>
      <c r="EZ102" s="148"/>
      <c r="FA102" s="148"/>
      <c r="FB102" s="148"/>
      <c r="FC102" s="148"/>
      <c r="FD102" s="148"/>
      <c r="FE102" s="148"/>
      <c r="FF102" s="148"/>
      <c r="FG102" s="148"/>
      <c r="FH102" s="148"/>
      <c r="FI102" s="148"/>
      <c r="FJ102" s="148"/>
      <c r="FK102" s="148"/>
      <c r="FL102" s="148"/>
      <c r="FN102" s="148"/>
      <c r="FO102" s="148"/>
      <c r="FP102" s="148"/>
      <c r="FQ102" s="148"/>
      <c r="FR102" s="148"/>
      <c r="FS102" s="148"/>
      <c r="FT102" s="148"/>
      <c r="FU102" s="148"/>
    </row>
    <row r="103" spans="2:177" ht="17.45" customHeight="1">
      <c r="B103" s="151" t="s">
        <v>90</v>
      </c>
      <c r="C103" s="152"/>
      <c r="D103" s="152"/>
      <c r="E103" s="152"/>
      <c r="F103" s="153"/>
      <c r="G103" s="153"/>
      <c r="H103" s="154">
        <v>972700.70999999985</v>
      </c>
      <c r="I103" s="154">
        <v>945761.79999999981</v>
      </c>
      <c r="J103" s="154">
        <v>919481.26999999979</v>
      </c>
      <c r="K103" s="154">
        <v>944211.99</v>
      </c>
      <c r="L103" s="154">
        <v>944248.19999999972</v>
      </c>
      <c r="M103" s="154">
        <v>926886.45</v>
      </c>
      <c r="N103" s="154">
        <v>917317.88</v>
      </c>
      <c r="O103" s="154">
        <v>932462.84999999974</v>
      </c>
      <c r="P103" s="154">
        <v>918169.12999999989</v>
      </c>
      <c r="Q103" s="154">
        <v>933661.89000000013</v>
      </c>
      <c r="R103" s="154">
        <v>946388.79000000015</v>
      </c>
      <c r="S103" s="154">
        <v>1832138.78</v>
      </c>
      <c r="T103" s="154">
        <v>965888.72</v>
      </c>
      <c r="U103" s="154">
        <v>971869.31999999983</v>
      </c>
      <c r="V103" s="154">
        <v>950261.30999999994</v>
      </c>
      <c r="W103" s="154">
        <v>942434.72000000009</v>
      </c>
      <c r="X103" s="154">
        <v>898565.18999999983</v>
      </c>
      <c r="Y103" s="154">
        <v>927935.4</v>
      </c>
      <c r="Z103" s="154">
        <v>886846.69000000006</v>
      </c>
      <c r="AA103" s="154">
        <v>899130.12</v>
      </c>
      <c r="AB103" s="154">
        <v>913147.39999999979</v>
      </c>
      <c r="AC103" s="154">
        <v>927144.49</v>
      </c>
      <c r="AD103" s="154">
        <v>946142.20000000007</v>
      </c>
      <c r="AE103" s="154">
        <v>1777964.14</v>
      </c>
      <c r="AF103" s="154">
        <v>1009993.7899999999</v>
      </c>
      <c r="AG103" s="154">
        <v>0</v>
      </c>
      <c r="AH103" s="154">
        <v>0</v>
      </c>
      <c r="AI103" s="154">
        <v>822785</v>
      </c>
      <c r="AJ103" s="154">
        <v>821019.50999999989</v>
      </c>
      <c r="AK103" s="154">
        <v>819543</v>
      </c>
      <c r="AL103" s="154">
        <v>860262</v>
      </c>
      <c r="AM103" s="154">
        <v>762090</v>
      </c>
      <c r="AN103" s="154">
        <v>839555</v>
      </c>
      <c r="AO103" s="154">
        <v>825747</v>
      </c>
      <c r="AP103" s="154">
        <v>804089</v>
      </c>
      <c r="AQ103" s="154">
        <v>1507573</v>
      </c>
      <c r="AR103" s="154">
        <v>1216661.9000000001</v>
      </c>
      <c r="AS103" s="154">
        <v>863008.4700000002</v>
      </c>
      <c r="AT103" s="154">
        <v>838268.29</v>
      </c>
      <c r="AU103" s="154">
        <v>689941.26999999909</v>
      </c>
      <c r="AV103" s="154">
        <v>720763.54999999993</v>
      </c>
      <c r="AW103" s="154">
        <v>679920.48</v>
      </c>
      <c r="AX103" s="154">
        <v>809279.22</v>
      </c>
      <c r="AY103" s="154">
        <v>679155.46</v>
      </c>
      <c r="AZ103" s="154">
        <v>751960.99</v>
      </c>
      <c r="BA103" s="154">
        <v>630684.26000000024</v>
      </c>
      <c r="BB103" s="154">
        <v>703304.64000000025</v>
      </c>
      <c r="BC103" s="154">
        <v>669137.74</v>
      </c>
      <c r="BD103" s="154">
        <v>927140.70000000019</v>
      </c>
      <c r="BE103" s="154">
        <v>569810.1</v>
      </c>
      <c r="BF103" s="154">
        <v>430037.83999999997</v>
      </c>
      <c r="BG103" s="154">
        <v>354701.19999999995</v>
      </c>
      <c r="BH103" s="154">
        <v>387338.27999999997</v>
      </c>
      <c r="BI103" s="154">
        <v>294436.69</v>
      </c>
      <c r="BJ103" s="154">
        <v>393469.72000000009</v>
      </c>
      <c r="BK103" s="154">
        <v>307471.92000000004</v>
      </c>
      <c r="BL103" s="154">
        <v>271619.14000000013</v>
      </c>
      <c r="BM103" s="154">
        <v>297624.70999999996</v>
      </c>
      <c r="BN103" s="154">
        <v>210812.02999999988</v>
      </c>
      <c r="BO103" s="154">
        <v>378754.46999999991</v>
      </c>
      <c r="BP103" s="154">
        <v>353576.53999999992</v>
      </c>
      <c r="BQ103" s="154">
        <v>221552.07000000007</v>
      </c>
      <c r="BR103" s="154">
        <v>162325.72999999992</v>
      </c>
      <c r="BS103" s="154">
        <v>282675.57000000041</v>
      </c>
      <c r="BT103" s="154">
        <v>353728.53</v>
      </c>
      <c r="BU103" s="154">
        <v>681551.0900000002</v>
      </c>
      <c r="BV103" s="154">
        <v>-28895.200000000004</v>
      </c>
      <c r="BW103" s="154">
        <v>633804.55000000016</v>
      </c>
      <c r="BX103" s="154">
        <v>59782</v>
      </c>
      <c r="BY103" s="154">
        <v>106782.97</v>
      </c>
      <c r="BZ103" s="154">
        <v>116750.90999999997</v>
      </c>
      <c r="CA103" s="154">
        <v>147628.04999999996</v>
      </c>
      <c r="CB103" s="154">
        <v>42863.529999999984</v>
      </c>
      <c r="CC103" s="154">
        <v>252047.39999999997</v>
      </c>
      <c r="CD103" s="154">
        <v>158815.99000000008</v>
      </c>
      <c r="CE103" s="154">
        <v>77332.76999999999</v>
      </c>
      <c r="CF103" s="154">
        <v>56370</v>
      </c>
      <c r="CG103" s="154">
        <v>62838.359999999986</v>
      </c>
      <c r="CH103" s="154">
        <v>100412.93000000017</v>
      </c>
      <c r="CI103" s="154">
        <v>115265.57000000015</v>
      </c>
      <c r="CJ103" s="154">
        <v>84274.750000000116</v>
      </c>
      <c r="CK103" s="154">
        <v>169131.38999999996</v>
      </c>
      <c r="CL103" s="154">
        <v>183404.25</v>
      </c>
      <c r="CM103" s="154">
        <v>241633.44999999995</v>
      </c>
      <c r="CN103" s="154">
        <v>385688.0500000001</v>
      </c>
      <c r="CO103" s="154">
        <v>229363.49000000011</v>
      </c>
      <c r="CP103" s="154">
        <v>185290.54</v>
      </c>
      <c r="CQ103" s="154">
        <v>278458.57999999984</v>
      </c>
      <c r="CR103" s="154">
        <v>294898.75999999983</v>
      </c>
      <c r="CS103" s="154">
        <v>371448.14</v>
      </c>
      <c r="CT103" s="154">
        <v>293672.38999999955</v>
      </c>
      <c r="CU103" s="154">
        <v>248234</v>
      </c>
      <c r="CV103" s="154">
        <v>344254.12000000017</v>
      </c>
      <c r="CW103" s="154">
        <v>235084.95000000027</v>
      </c>
      <c r="CX103" s="154">
        <v>369423.04999999993</v>
      </c>
      <c r="CY103" s="154">
        <v>286402.69000000006</v>
      </c>
      <c r="CZ103" s="154">
        <v>487855.61000000022</v>
      </c>
      <c r="DA103" s="154">
        <v>284169.57999999996</v>
      </c>
      <c r="DB103" s="154">
        <v>336882.83000000019</v>
      </c>
      <c r="DC103" s="154">
        <v>249890.78999999992</v>
      </c>
      <c r="DD103" s="154">
        <v>173503.00000000009</v>
      </c>
      <c r="DE103" s="154">
        <v>185976.53000000003</v>
      </c>
      <c r="DF103" s="154">
        <v>178693.63</v>
      </c>
      <c r="DG103" s="154">
        <v>228194.43999999994</v>
      </c>
      <c r="DH103" s="154">
        <v>201400.36999999991</v>
      </c>
      <c r="DI103" s="154">
        <v>179735.31000000003</v>
      </c>
      <c r="DJ103" s="154">
        <v>209146.37000000005</v>
      </c>
      <c r="DK103" s="154">
        <v>246534.29999999996</v>
      </c>
      <c r="DL103" s="154">
        <v>414355.68999999994</v>
      </c>
      <c r="DM103" s="154">
        <v>213804.45000000004</v>
      </c>
      <c r="DN103" s="154">
        <v>218180</v>
      </c>
      <c r="DO103" s="154">
        <v>151875</v>
      </c>
      <c r="DP103" s="154">
        <v>225587</v>
      </c>
      <c r="DQ103" s="154">
        <v>163322</v>
      </c>
      <c r="DR103" s="154">
        <v>251562</v>
      </c>
      <c r="DS103" s="154">
        <v>211137</v>
      </c>
      <c r="DT103" s="154">
        <v>153746</v>
      </c>
      <c r="DU103" s="154">
        <v>175010</v>
      </c>
      <c r="DV103" s="154">
        <v>249840</v>
      </c>
      <c r="DW103" s="154">
        <v>177421</v>
      </c>
      <c r="DX103" s="154">
        <v>282867</v>
      </c>
      <c r="DY103" s="154">
        <v>171079</v>
      </c>
      <c r="DZ103" s="154">
        <v>129128</v>
      </c>
      <c r="EA103" s="154">
        <v>255149</v>
      </c>
      <c r="EB103" s="154">
        <v>163642</v>
      </c>
      <c r="EC103" s="154">
        <v>141732</v>
      </c>
      <c r="ED103" s="154">
        <v>147660</v>
      </c>
      <c r="EE103" s="154">
        <v>218211.85000000003</v>
      </c>
      <c r="EF103" s="154">
        <v>220326.14999999997</v>
      </c>
      <c r="EG103" s="154">
        <v>219455.09000000005</v>
      </c>
      <c r="EH103" s="154">
        <v>273555.81999999995</v>
      </c>
      <c r="EI103" s="154">
        <v>228546.77999999997</v>
      </c>
      <c r="EJ103" s="154">
        <v>261200.5</v>
      </c>
      <c r="EK103" s="154">
        <v>169063.91999999998</v>
      </c>
      <c r="EL103" s="154">
        <v>189548.17999999993</v>
      </c>
      <c r="EM103" s="154">
        <v>265809.45</v>
      </c>
      <c r="EN103" s="154">
        <v>205313.32999999996</v>
      </c>
      <c r="EO103" s="154">
        <v>140501.02000000002</v>
      </c>
      <c r="EP103" s="154">
        <v>212344.7</v>
      </c>
      <c r="ER103" s="154">
        <f t="shared" ref="ER103:ER116" si="781">SUMIFS($G103:$EQ103,$G$13:$EQ$13,$ER$7)</f>
        <v>1443781.0999999999</v>
      </c>
      <c r="ET103" s="154">
        <f t="shared" ref="ET103:ET116" ca="1" si="782">SUM(OFFSET($B103,0,COLUMN($DX$7)-2,1,MONTH(MAX($G$7:$EQ$7))))</f>
        <v>1291257</v>
      </c>
      <c r="EU103" s="154"/>
      <c r="EY103" s="154">
        <f t="shared" ref="EY103:FL116" si="783">SUMIF($H$6:$EQ$6,EY$12,$H103:$EQ103)</f>
        <v>1108908.0200000005</v>
      </c>
      <c r="EZ103" s="154">
        <f t="shared" si="783"/>
        <v>609370.32000000007</v>
      </c>
      <c r="FA103" s="154">
        <f t="shared" si="783"/>
        <v>608288.43999999983</v>
      </c>
      <c r="FB103" s="154">
        <f t="shared" si="783"/>
        <v>635415.98</v>
      </c>
      <c r="FC103" s="154">
        <f t="shared" si="783"/>
        <v>846340.14</v>
      </c>
      <c r="FD103" s="154">
        <f t="shared" si="783"/>
        <v>540784</v>
      </c>
      <c r="FE103" s="154">
        <f t="shared" si="783"/>
        <v>616445</v>
      </c>
      <c r="FF103" s="154">
        <f t="shared" si="783"/>
        <v>602271</v>
      </c>
      <c r="FG103" s="154">
        <f t="shared" si="783"/>
        <v>583074</v>
      </c>
      <c r="FH103" s="154">
        <f t="shared" si="783"/>
        <v>560523</v>
      </c>
      <c r="FI103" s="154">
        <f t="shared" si="783"/>
        <v>586198</v>
      </c>
      <c r="FJ103" s="154">
        <f t="shared" si="783"/>
        <v>721557.69</v>
      </c>
      <c r="FK103" s="154">
        <f t="shared" si="783"/>
        <v>619812.59999999986</v>
      </c>
      <c r="FL103" s="154">
        <f t="shared" si="783"/>
        <v>611623.80000000005</v>
      </c>
      <c r="FN103" s="154">
        <f t="shared" ref="FN103:FU116" si="784">SUMIF($H$5:$EQ$5,FN$12,$H103:$EQ103)</f>
        <v>4823216.8</v>
      </c>
      <c r="FO103" s="154">
        <f t="shared" si="784"/>
        <v>3091262.810000001</v>
      </c>
      <c r="FP103" s="154">
        <f t="shared" si="784"/>
        <v>1544390.3900000004</v>
      </c>
      <c r="FQ103" s="154">
        <f t="shared" si="784"/>
        <v>3522218.76</v>
      </c>
      <c r="FR103" s="154">
        <f t="shared" si="784"/>
        <v>2961982.7600000007</v>
      </c>
      <c r="FS103" s="154">
        <f t="shared" si="784"/>
        <v>2605840.14</v>
      </c>
      <c r="FT103" s="154">
        <f t="shared" si="784"/>
        <v>2451352.69</v>
      </c>
      <c r="FU103" s="154">
        <f t="shared" si="784"/>
        <v>1443781.0999999999</v>
      </c>
    </row>
    <row r="104" spans="2:177" ht="17.45" customHeight="1">
      <c r="B104" s="151" t="s">
        <v>91</v>
      </c>
      <c r="C104" s="152"/>
      <c r="D104" s="152"/>
      <c r="E104" s="152"/>
      <c r="F104" s="153"/>
      <c r="G104" s="153"/>
      <c r="H104" s="154">
        <v>315118.14</v>
      </c>
      <c r="I104" s="154">
        <v>426273.9</v>
      </c>
      <c r="J104" s="154">
        <v>234477.57</v>
      </c>
      <c r="K104" s="154">
        <v>310149.31</v>
      </c>
      <c r="L104" s="154">
        <v>268864.87</v>
      </c>
      <c r="M104" s="154">
        <v>303091.36</v>
      </c>
      <c r="N104" s="154">
        <v>335092.76</v>
      </c>
      <c r="O104" s="154">
        <v>231216.68</v>
      </c>
      <c r="P104" s="154">
        <v>205228.92</v>
      </c>
      <c r="Q104" s="154">
        <v>256560.25</v>
      </c>
      <c r="R104" s="154">
        <v>255943.96</v>
      </c>
      <c r="S104" s="154">
        <v>378542.72</v>
      </c>
      <c r="T104" s="154">
        <v>285127.5</v>
      </c>
      <c r="U104" s="154">
        <v>340581.54</v>
      </c>
      <c r="V104" s="154">
        <v>254220.99</v>
      </c>
      <c r="W104" s="154">
        <v>210911.27</v>
      </c>
      <c r="X104" s="154">
        <v>263333.745</v>
      </c>
      <c r="Y104" s="154">
        <v>278163.72000000003</v>
      </c>
      <c r="Z104" s="154">
        <v>303981.83999999997</v>
      </c>
      <c r="AA104" s="154">
        <v>199743.76</v>
      </c>
      <c r="AB104" s="154">
        <v>197643.1</v>
      </c>
      <c r="AC104" s="154">
        <v>217582.5</v>
      </c>
      <c r="AD104" s="154">
        <v>277710.8</v>
      </c>
      <c r="AE104" s="154">
        <v>457793.52999999997</v>
      </c>
      <c r="AF104" s="154">
        <v>294138.67</v>
      </c>
      <c r="AG104" s="154">
        <v>0</v>
      </c>
      <c r="AH104" s="154">
        <v>0</v>
      </c>
      <c r="AI104" s="154">
        <v>322406</v>
      </c>
      <c r="AJ104" s="154">
        <v>245323.36</v>
      </c>
      <c r="AK104" s="154">
        <v>298375</v>
      </c>
      <c r="AL104" s="154">
        <v>299483</v>
      </c>
      <c r="AM104" s="154">
        <v>171625</v>
      </c>
      <c r="AN104" s="154">
        <v>153852</v>
      </c>
      <c r="AO104" s="154">
        <v>139463</v>
      </c>
      <c r="AP104" s="154">
        <v>167274</v>
      </c>
      <c r="AQ104" s="154">
        <v>419523</v>
      </c>
      <c r="AR104" s="154">
        <v>556531.80000000005</v>
      </c>
      <c r="AS104" s="154">
        <v>311766.01000000007</v>
      </c>
      <c r="AT104" s="154">
        <v>194961.3</v>
      </c>
      <c r="AU104" s="154">
        <v>283421.27999999997</v>
      </c>
      <c r="AV104" s="154">
        <v>248983.43999999997</v>
      </c>
      <c r="AW104" s="154">
        <v>289122.98</v>
      </c>
      <c r="AX104" s="154">
        <v>279576.48</v>
      </c>
      <c r="AY104" s="154">
        <v>320203.49</v>
      </c>
      <c r="AZ104" s="154">
        <v>320932.16000000009</v>
      </c>
      <c r="BA104" s="154">
        <v>218649.75000000003</v>
      </c>
      <c r="BB104" s="154">
        <v>219975.52000000002</v>
      </c>
      <c r="BC104" s="154">
        <v>219678</v>
      </c>
      <c r="BD104" s="154">
        <v>312855.08</v>
      </c>
      <c r="BE104" s="154">
        <v>160752.64000000001</v>
      </c>
      <c r="BF104" s="154">
        <v>92149.290000000008</v>
      </c>
      <c r="BG104" s="154">
        <v>113424.01</v>
      </c>
      <c r="BH104" s="154">
        <v>160362.16</v>
      </c>
      <c r="BI104" s="154">
        <v>168598.01</v>
      </c>
      <c r="BJ104" s="154">
        <v>178099.36000000002</v>
      </c>
      <c r="BK104" s="154">
        <v>172839.75</v>
      </c>
      <c r="BL104" s="154">
        <v>113075.42</v>
      </c>
      <c r="BM104" s="154">
        <v>103221.85</v>
      </c>
      <c r="BN104" s="154">
        <v>109790.7</v>
      </c>
      <c r="BO104" s="154">
        <v>123953.69</v>
      </c>
      <c r="BP104" s="154">
        <v>230646.82</v>
      </c>
      <c r="BQ104" s="154">
        <v>174463.03000000003</v>
      </c>
      <c r="BR104" s="154">
        <v>134829.93</v>
      </c>
      <c r="BS104" s="154">
        <v>32477.87</v>
      </c>
      <c r="BT104" s="154">
        <v>0</v>
      </c>
      <c r="BU104" s="154">
        <v>0</v>
      </c>
      <c r="BV104" s="154">
        <v>113596.7</v>
      </c>
      <c r="BW104" s="154">
        <v>144543.74999999994</v>
      </c>
      <c r="BX104" s="154">
        <v>105864</v>
      </c>
      <c r="BY104" s="154">
        <v>79573.510000000009</v>
      </c>
      <c r="BZ104" s="154">
        <v>74936.410000000105</v>
      </c>
      <c r="CA104" s="154">
        <v>132036.59999999998</v>
      </c>
      <c r="CB104" s="154">
        <v>175663.94</v>
      </c>
      <c r="CC104" s="154">
        <v>82247.64</v>
      </c>
      <c r="CD104" s="154">
        <v>34985.300000000003</v>
      </c>
      <c r="CE104" s="154">
        <v>50023.320000000007</v>
      </c>
      <c r="CF104" s="154">
        <v>23129</v>
      </c>
      <c r="CG104" s="154">
        <v>54819.86</v>
      </c>
      <c r="CH104" s="154">
        <v>79803.66</v>
      </c>
      <c r="CI104" s="154">
        <v>73686.000000000015</v>
      </c>
      <c r="CJ104" s="154">
        <v>57743.150000000009</v>
      </c>
      <c r="CK104" s="154">
        <v>50566.62000000001</v>
      </c>
      <c r="CL104" s="154">
        <v>81098.739999999991</v>
      </c>
      <c r="CM104" s="154">
        <v>125471.31</v>
      </c>
      <c r="CN104" s="154">
        <v>139649.26</v>
      </c>
      <c r="CO104" s="154">
        <v>41841.159999999989</v>
      </c>
      <c r="CP104" s="154">
        <v>39998.229999999996</v>
      </c>
      <c r="CQ104" s="154">
        <v>61895.55</v>
      </c>
      <c r="CR104" s="154">
        <v>109285.95999999999</v>
      </c>
      <c r="CS104" s="154">
        <v>108790.86</v>
      </c>
      <c r="CT104" s="154">
        <v>110027.41000000002</v>
      </c>
      <c r="CU104" s="154">
        <v>103847</v>
      </c>
      <c r="CV104" s="154">
        <v>100053.05</v>
      </c>
      <c r="CW104" s="154">
        <v>68341.73</v>
      </c>
      <c r="CX104" s="154">
        <v>43582.2</v>
      </c>
      <c r="CY104" s="154">
        <v>53547.880000000005</v>
      </c>
      <c r="CZ104" s="154">
        <v>143020.03000000003</v>
      </c>
      <c r="DA104" s="154">
        <v>75477.390000000014</v>
      </c>
      <c r="DB104" s="154">
        <v>39639.480000000003</v>
      </c>
      <c r="DC104" s="154">
        <v>65584.47</v>
      </c>
      <c r="DD104" s="154">
        <v>89049.76999999999</v>
      </c>
      <c r="DE104" s="154">
        <v>119091.30999999998</v>
      </c>
      <c r="DF104" s="154">
        <v>143871.1</v>
      </c>
      <c r="DG104" s="154">
        <v>174445.72</v>
      </c>
      <c r="DH104" s="154">
        <v>101163.24000000002</v>
      </c>
      <c r="DI104" s="154">
        <v>83575.59</v>
      </c>
      <c r="DJ104" s="154">
        <v>93117.589999999982</v>
      </c>
      <c r="DK104" s="154">
        <v>133639.62</v>
      </c>
      <c r="DL104" s="154">
        <v>198165.39999999997</v>
      </c>
      <c r="DM104" s="154">
        <v>148999.48000000001</v>
      </c>
      <c r="DN104" s="154">
        <v>102210</v>
      </c>
      <c r="DO104" s="154">
        <v>98541</v>
      </c>
      <c r="DP104" s="154">
        <v>63851</v>
      </c>
      <c r="DQ104" s="154">
        <v>89366</v>
      </c>
      <c r="DR104" s="154">
        <v>123172</v>
      </c>
      <c r="DS104" s="154">
        <v>96962</v>
      </c>
      <c r="DT104" s="154">
        <v>56834</v>
      </c>
      <c r="DU104" s="154">
        <v>46716</v>
      </c>
      <c r="DV104" s="154">
        <v>61744</v>
      </c>
      <c r="DW104" s="154">
        <v>76990</v>
      </c>
      <c r="DX104" s="154">
        <v>167196</v>
      </c>
      <c r="DY104" s="154">
        <v>89193</v>
      </c>
      <c r="DZ104" s="154">
        <v>36302</v>
      </c>
      <c r="EA104" s="154">
        <v>73776</v>
      </c>
      <c r="EB104" s="154">
        <v>79287</v>
      </c>
      <c r="EC104" s="154">
        <v>138037</v>
      </c>
      <c r="ED104" s="154">
        <v>77616</v>
      </c>
      <c r="EE104" s="154">
        <v>52134.81</v>
      </c>
      <c r="EF104" s="154">
        <v>61434.560000000005</v>
      </c>
      <c r="EG104" s="154">
        <v>100491.85</v>
      </c>
      <c r="EH104" s="154">
        <v>113254.23</v>
      </c>
      <c r="EI104" s="154">
        <v>68656.200000000012</v>
      </c>
      <c r="EJ104" s="154">
        <v>126433.63000000002</v>
      </c>
      <c r="EK104" s="154">
        <v>40915.08</v>
      </c>
      <c r="EL104" s="154">
        <v>38934.310000000005</v>
      </c>
      <c r="EM104" s="154">
        <v>59921.810000000005</v>
      </c>
      <c r="EN104" s="154">
        <v>58524.600000000006</v>
      </c>
      <c r="EO104" s="154">
        <v>86587.98000000001</v>
      </c>
      <c r="EP104" s="154">
        <v>76775.370000000024</v>
      </c>
      <c r="ER104" s="154">
        <f t="shared" si="781"/>
        <v>488092.78</v>
      </c>
      <c r="ET104" s="154">
        <f t="shared" ca="1" si="782"/>
        <v>661407</v>
      </c>
      <c r="EU104" s="154"/>
      <c r="EY104" s="154">
        <f t="shared" si="783"/>
        <v>258136.90000000005</v>
      </c>
      <c r="EZ104" s="154">
        <f t="shared" si="783"/>
        <v>273725.55</v>
      </c>
      <c r="FA104" s="154">
        <f t="shared" si="783"/>
        <v>419480.06000000006</v>
      </c>
      <c r="FB104" s="154">
        <f t="shared" si="783"/>
        <v>310332.79999999999</v>
      </c>
      <c r="FC104" s="154">
        <f t="shared" si="783"/>
        <v>449374.88</v>
      </c>
      <c r="FD104" s="154">
        <f t="shared" si="783"/>
        <v>251758</v>
      </c>
      <c r="FE104" s="154">
        <f t="shared" si="783"/>
        <v>276968</v>
      </c>
      <c r="FF104" s="154">
        <f t="shared" si="783"/>
        <v>185450</v>
      </c>
      <c r="FG104" s="154">
        <f t="shared" si="783"/>
        <v>292691</v>
      </c>
      <c r="FH104" s="154">
        <f t="shared" si="783"/>
        <v>291100</v>
      </c>
      <c r="FI104" s="154">
        <f t="shared" si="783"/>
        <v>191185.37</v>
      </c>
      <c r="FJ104" s="154">
        <f t="shared" si="783"/>
        <v>282402.28000000003</v>
      </c>
      <c r="FK104" s="154">
        <f t="shared" si="783"/>
        <v>206283.02000000002</v>
      </c>
      <c r="FL104" s="154">
        <f t="shared" si="783"/>
        <v>205034.39</v>
      </c>
      <c r="FN104" s="154">
        <f t="shared" si="784"/>
        <v>1809121.96</v>
      </c>
      <c r="FO104" s="154">
        <f t="shared" si="784"/>
        <v>1222968.6200000001</v>
      </c>
      <c r="FP104" s="154">
        <f t="shared" si="784"/>
        <v>889238.54</v>
      </c>
      <c r="FQ104" s="154">
        <f t="shared" si="784"/>
        <v>980860.28999999992</v>
      </c>
      <c r="FR104" s="154">
        <f t="shared" si="784"/>
        <v>1261675.31</v>
      </c>
      <c r="FS104" s="154">
        <f t="shared" si="784"/>
        <v>1163550.8799999999</v>
      </c>
      <c r="FT104" s="154">
        <f t="shared" si="784"/>
        <v>1057378.6500000001</v>
      </c>
      <c r="FU104" s="154">
        <f t="shared" si="784"/>
        <v>488092.78</v>
      </c>
    </row>
    <row r="105" spans="2:177" ht="17.45" customHeight="1">
      <c r="B105" s="151" t="s">
        <v>190</v>
      </c>
      <c r="C105" s="155"/>
      <c r="D105" s="155"/>
      <c r="E105" s="155"/>
      <c r="F105" s="153"/>
      <c r="G105" s="153"/>
      <c r="H105" s="154">
        <f>H107-H106-H104-H103</f>
        <v>145499.10000000021</v>
      </c>
      <c r="I105" s="154">
        <f t="shared" ref="I105:AQ105" si="785">I107-I106-I104-I103</f>
        <v>137559.28000000026</v>
      </c>
      <c r="J105" s="154">
        <f t="shared" si="785"/>
        <v>316720.57000000007</v>
      </c>
      <c r="K105" s="154">
        <f t="shared" si="785"/>
        <v>233512.57000000007</v>
      </c>
      <c r="L105" s="154">
        <f t="shared" si="785"/>
        <v>147738.56000000006</v>
      </c>
      <c r="M105" s="154">
        <f t="shared" si="785"/>
        <v>153343.17999999993</v>
      </c>
      <c r="N105" s="154">
        <f t="shared" si="785"/>
        <v>138529.37000000023</v>
      </c>
      <c r="O105" s="154">
        <f t="shared" si="785"/>
        <v>164436.2300000001</v>
      </c>
      <c r="P105" s="154">
        <f t="shared" si="785"/>
        <v>314584.25999999978</v>
      </c>
      <c r="Q105" s="154">
        <f t="shared" si="785"/>
        <v>180330.68999999994</v>
      </c>
      <c r="R105" s="154">
        <f t="shared" si="785"/>
        <v>248834.70000000007</v>
      </c>
      <c r="S105" s="154">
        <f t="shared" si="785"/>
        <v>243118.45999999996</v>
      </c>
      <c r="T105" s="154">
        <f t="shared" si="785"/>
        <v>172474.3899999999</v>
      </c>
      <c r="U105" s="154">
        <f t="shared" si="785"/>
        <v>164359.12999999989</v>
      </c>
      <c r="V105" s="154">
        <f t="shared" si="785"/>
        <v>164200.96999999986</v>
      </c>
      <c r="W105" s="154">
        <f t="shared" si="785"/>
        <v>186017.67999999982</v>
      </c>
      <c r="X105" s="154">
        <f t="shared" si="785"/>
        <v>172230.21000000008</v>
      </c>
      <c r="Y105" s="154">
        <f t="shared" si="785"/>
        <v>160884.82000000018</v>
      </c>
      <c r="Z105" s="154">
        <f t="shared" si="785"/>
        <v>158020.89999999991</v>
      </c>
      <c r="AA105" s="154">
        <f t="shared" si="785"/>
        <v>196433.29999999993</v>
      </c>
      <c r="AB105" s="154">
        <f t="shared" si="785"/>
        <v>184859.37666666659</v>
      </c>
      <c r="AC105" s="154">
        <f t="shared" si="785"/>
        <v>168777.55666666664</v>
      </c>
      <c r="AD105" s="154">
        <f t="shared" si="785"/>
        <v>279731.39</v>
      </c>
      <c r="AE105" s="154">
        <f t="shared" si="785"/>
        <v>212346.10999999987</v>
      </c>
      <c r="AF105" s="154">
        <f t="shared" si="785"/>
        <v>154854.92000000004</v>
      </c>
      <c r="AG105" s="154">
        <f t="shared" si="785"/>
        <v>0</v>
      </c>
      <c r="AH105" s="154">
        <f t="shared" si="785"/>
        <v>0</v>
      </c>
      <c r="AI105" s="154" t="e">
        <f t="shared" si="785"/>
        <v>#VALUE!</v>
      </c>
      <c r="AJ105" s="154" t="e">
        <f t="shared" si="785"/>
        <v>#VALUE!</v>
      </c>
      <c r="AK105" s="154" t="e">
        <f t="shared" si="785"/>
        <v>#VALUE!</v>
      </c>
      <c r="AL105" s="154" t="e">
        <f t="shared" si="785"/>
        <v>#VALUE!</v>
      </c>
      <c r="AM105" s="154" t="e">
        <f t="shared" si="785"/>
        <v>#VALUE!</v>
      </c>
      <c r="AN105" s="154" t="e">
        <f t="shared" si="785"/>
        <v>#VALUE!</v>
      </c>
      <c r="AO105" s="154" t="e">
        <f t="shared" si="785"/>
        <v>#VALUE!</v>
      </c>
      <c r="AP105" s="154" t="e">
        <f t="shared" si="785"/>
        <v>#VALUE!</v>
      </c>
      <c r="AQ105" s="154" t="e">
        <f t="shared" si="785"/>
        <v>#VALUE!</v>
      </c>
      <c r="AR105" s="154">
        <v>214347.07999999996</v>
      </c>
      <c r="AS105" s="154">
        <v>172513.75</v>
      </c>
      <c r="AT105" s="154">
        <v>247977.96999999997</v>
      </c>
      <c r="AU105" s="154">
        <v>226391.02999999997</v>
      </c>
      <c r="AV105" s="154">
        <v>187025.55</v>
      </c>
      <c r="AW105" s="154">
        <v>156512.90000000002</v>
      </c>
      <c r="AX105" s="154">
        <v>156651.78999999998</v>
      </c>
      <c r="AY105" s="154">
        <v>166819.97999999998</v>
      </c>
      <c r="AZ105" s="154">
        <v>157930.57</v>
      </c>
      <c r="BA105" s="154">
        <v>151818.12</v>
      </c>
      <c r="BB105" s="154">
        <v>147350.84999999998</v>
      </c>
      <c r="BC105" s="154">
        <v>175437.77</v>
      </c>
      <c r="BD105" s="154">
        <v>177249.67</v>
      </c>
      <c r="BE105" s="154">
        <v>105725.90000000002</v>
      </c>
      <c r="BF105" s="154">
        <v>128725.90000000002</v>
      </c>
      <c r="BG105" s="154">
        <v>113005.65000000002</v>
      </c>
      <c r="BH105" s="154">
        <v>114522.40000000002</v>
      </c>
      <c r="BI105" s="154">
        <v>126055.39</v>
      </c>
      <c r="BJ105" s="154">
        <v>137409.78</v>
      </c>
      <c r="BK105" s="154">
        <v>123709.19</v>
      </c>
      <c r="BL105" s="154">
        <v>96771.44</v>
      </c>
      <c r="BM105" s="154">
        <v>79355.210000000006</v>
      </c>
      <c r="BN105" s="154">
        <v>111750.87</v>
      </c>
      <c r="BO105" s="154">
        <v>117290.59000000001</v>
      </c>
      <c r="BP105" s="154">
        <v>144588.83000000002</v>
      </c>
      <c r="BQ105" s="154">
        <v>98803.69</v>
      </c>
      <c r="BR105" s="154">
        <v>117058.56999999999</v>
      </c>
      <c r="BS105" s="154">
        <v>130499.60000000002</v>
      </c>
      <c r="BT105" s="154">
        <v>113731.16000000002</v>
      </c>
      <c r="BU105" s="154">
        <v>86024.319999999992</v>
      </c>
      <c r="BV105" s="154">
        <v>22641.360000000001</v>
      </c>
      <c r="BW105" s="154">
        <v>88212.779999999984</v>
      </c>
      <c r="BX105" s="154">
        <v>39794</v>
      </c>
      <c r="BY105" s="154">
        <v>46509.969999999994</v>
      </c>
      <c r="BZ105" s="154">
        <v>60203.83</v>
      </c>
      <c r="CA105" s="154">
        <v>65476.63</v>
      </c>
      <c r="CB105" s="154">
        <v>147529.29</v>
      </c>
      <c r="CC105" s="154">
        <v>71240.56</v>
      </c>
      <c r="CD105" s="154">
        <v>77000.289999999994</v>
      </c>
      <c r="CE105" s="154">
        <v>43939.459999999992</v>
      </c>
      <c r="CF105" s="154">
        <v>87926</v>
      </c>
      <c r="CG105" s="154">
        <v>72232.87</v>
      </c>
      <c r="CH105" s="154">
        <v>83665.149999999994</v>
      </c>
      <c r="CI105" s="154">
        <v>96888.58</v>
      </c>
      <c r="CJ105" s="154">
        <v>92238.859999999986</v>
      </c>
      <c r="CK105" s="154">
        <v>75899.349999999991</v>
      </c>
      <c r="CL105" s="154">
        <v>67018.25</v>
      </c>
      <c r="CM105" s="154">
        <v>197927.77</v>
      </c>
      <c r="CN105" s="154">
        <v>48847.05999999999</v>
      </c>
      <c r="CO105" s="154">
        <v>35680.82</v>
      </c>
      <c r="CP105" s="154">
        <v>33993.599999999991</v>
      </c>
      <c r="CQ105" s="154">
        <v>22236.360000000008</v>
      </c>
      <c r="CR105" s="154">
        <v>64196.090000000011</v>
      </c>
      <c r="CS105" s="154">
        <v>33764.26999999999</v>
      </c>
      <c r="CT105" s="154">
        <v>43181.78</v>
      </c>
      <c r="CU105" s="154">
        <v>47935</v>
      </c>
      <c r="CV105" s="154">
        <v>115423.49000000002</v>
      </c>
      <c r="CW105" s="154">
        <v>77138.489999999991</v>
      </c>
      <c r="CX105" s="154">
        <v>53838.490000000005</v>
      </c>
      <c r="CY105" s="154">
        <v>51523.429999999993</v>
      </c>
      <c r="CZ105" s="154">
        <v>198895.15000000002</v>
      </c>
      <c r="DA105" s="154">
        <v>48641.259999999987</v>
      </c>
      <c r="DB105" s="154">
        <v>68654.36</v>
      </c>
      <c r="DC105" s="154">
        <v>54788.07</v>
      </c>
      <c r="DD105" s="154">
        <v>50559.390000000007</v>
      </c>
      <c r="DE105" s="154">
        <v>62385.430000000008</v>
      </c>
      <c r="DF105" s="154">
        <v>48064.059999999983</v>
      </c>
      <c r="DG105" s="154">
        <v>86338.860000000015</v>
      </c>
      <c r="DH105" s="154">
        <v>58908.259999999987</v>
      </c>
      <c r="DI105" s="154">
        <v>50804.15</v>
      </c>
      <c r="DJ105" s="154">
        <v>252865.37000000002</v>
      </c>
      <c r="DK105" s="154">
        <v>108897.20000000001</v>
      </c>
      <c r="DL105" s="154">
        <v>70833.180000000008</v>
      </c>
      <c r="DM105" s="154">
        <v>50004.519999999982</v>
      </c>
      <c r="DN105" s="154">
        <v>62647</v>
      </c>
      <c r="DO105" s="154">
        <v>100303</v>
      </c>
      <c r="DP105" s="154">
        <v>55788</v>
      </c>
      <c r="DQ105" s="154">
        <v>69078</v>
      </c>
      <c r="DR105" s="154">
        <v>75884</v>
      </c>
      <c r="DS105" s="154">
        <v>61504</v>
      </c>
      <c r="DT105" s="154">
        <v>83362</v>
      </c>
      <c r="DU105" s="154">
        <v>75816</v>
      </c>
      <c r="DV105" s="154">
        <v>198408</v>
      </c>
      <c r="DW105" s="154">
        <v>86166</v>
      </c>
      <c r="DX105" s="154">
        <v>107942</v>
      </c>
      <c r="DY105" s="154">
        <v>80280</v>
      </c>
      <c r="DZ105" s="154">
        <v>60329</v>
      </c>
      <c r="EA105" s="154">
        <v>75877</v>
      </c>
      <c r="EB105" s="154">
        <v>97686</v>
      </c>
      <c r="EC105" s="154">
        <v>78489</v>
      </c>
      <c r="ED105" s="154">
        <v>71638</v>
      </c>
      <c r="EE105" s="154">
        <v>70949.040000000008</v>
      </c>
      <c r="EF105" s="154">
        <v>67186.63</v>
      </c>
      <c r="EG105" s="154">
        <v>78162.139999999985</v>
      </c>
      <c r="EH105" s="154">
        <v>208630.85</v>
      </c>
      <c r="EI105" s="154">
        <v>96416.91</v>
      </c>
      <c r="EJ105" s="154">
        <v>103398.17</v>
      </c>
      <c r="EK105" s="154">
        <v>67925.5</v>
      </c>
      <c r="EL105" s="154">
        <v>305386.67000000004</v>
      </c>
      <c r="EM105" s="154">
        <v>92982.49</v>
      </c>
      <c r="EN105" s="154">
        <v>95579.67</v>
      </c>
      <c r="EO105" s="154">
        <v>126616</v>
      </c>
      <c r="EP105" s="154">
        <v>76799.149999999994</v>
      </c>
      <c r="ER105" s="154">
        <f t="shared" si="781"/>
        <v>868687.65000000014</v>
      </c>
      <c r="ET105" s="154">
        <f t="shared" ca="1" si="782"/>
        <v>572241</v>
      </c>
      <c r="EU105" s="154"/>
      <c r="EY105" s="154">
        <f t="shared" si="783"/>
        <v>316190.77</v>
      </c>
      <c r="EZ105" s="154">
        <f t="shared" si="783"/>
        <v>167732.89000000001</v>
      </c>
      <c r="FA105" s="154">
        <f t="shared" si="783"/>
        <v>193311.17999999996</v>
      </c>
      <c r="FB105" s="154">
        <f t="shared" si="783"/>
        <v>412566.72000000003</v>
      </c>
      <c r="FC105" s="154">
        <f t="shared" si="783"/>
        <v>183484.69999999998</v>
      </c>
      <c r="FD105" s="154">
        <f t="shared" si="783"/>
        <v>225169</v>
      </c>
      <c r="FE105" s="154">
        <f t="shared" si="783"/>
        <v>220750</v>
      </c>
      <c r="FF105" s="154">
        <f t="shared" si="783"/>
        <v>360390</v>
      </c>
      <c r="FG105" s="154">
        <f t="shared" si="783"/>
        <v>248551</v>
      </c>
      <c r="FH105" s="154">
        <f t="shared" si="783"/>
        <v>252052</v>
      </c>
      <c r="FI105" s="154">
        <f t="shared" si="783"/>
        <v>209773.67</v>
      </c>
      <c r="FJ105" s="154">
        <f t="shared" si="783"/>
        <v>383209.9</v>
      </c>
      <c r="FK105" s="154">
        <f t="shared" si="783"/>
        <v>476710.34</v>
      </c>
      <c r="FL105" s="154">
        <f t="shared" si="783"/>
        <v>315178.16000000003</v>
      </c>
      <c r="FN105" s="154">
        <f t="shared" si="784"/>
        <v>1431571.99</v>
      </c>
      <c r="FO105" s="154">
        <f t="shared" si="784"/>
        <v>1013544.74</v>
      </c>
      <c r="FP105" s="154">
        <f t="shared" si="784"/>
        <v>1113506.43</v>
      </c>
      <c r="FQ105" s="154">
        <f t="shared" si="784"/>
        <v>627758.87999999989</v>
      </c>
      <c r="FR105" s="154">
        <f t="shared" si="784"/>
        <v>1089801.56</v>
      </c>
      <c r="FS105" s="154">
        <f t="shared" si="784"/>
        <v>989793.7</v>
      </c>
      <c r="FT105" s="154">
        <f t="shared" si="784"/>
        <v>1093586.57</v>
      </c>
      <c r="FU105" s="154">
        <f t="shared" si="784"/>
        <v>868687.65000000014</v>
      </c>
    </row>
    <row r="106" spans="2:177" ht="17.45" customHeight="1">
      <c r="B106" s="151" t="s">
        <v>92</v>
      </c>
      <c r="C106" s="152"/>
      <c r="D106" s="152"/>
      <c r="E106" s="152"/>
      <c r="F106" s="153"/>
      <c r="G106" s="153"/>
      <c r="H106" s="154">
        <v>0</v>
      </c>
      <c r="I106" s="154">
        <v>5000</v>
      </c>
      <c r="J106" s="154">
        <v>5000</v>
      </c>
      <c r="K106" s="154">
        <v>0</v>
      </c>
      <c r="L106" s="154">
        <v>0</v>
      </c>
      <c r="M106" s="154">
        <v>0</v>
      </c>
      <c r="N106" s="154">
        <v>0</v>
      </c>
      <c r="O106" s="154">
        <v>0</v>
      </c>
      <c r="P106" s="154">
        <v>0</v>
      </c>
      <c r="Q106" s="154">
        <v>0</v>
      </c>
      <c r="R106" s="154">
        <v>0</v>
      </c>
      <c r="S106" s="154">
        <v>0</v>
      </c>
      <c r="T106" s="154">
        <v>0</v>
      </c>
      <c r="U106" s="154">
        <v>0</v>
      </c>
      <c r="V106" s="154">
        <v>0</v>
      </c>
      <c r="W106" s="154">
        <v>0</v>
      </c>
      <c r="X106" s="154">
        <v>0</v>
      </c>
      <c r="Y106" s="154">
        <v>0</v>
      </c>
      <c r="Z106" s="154">
        <v>0</v>
      </c>
      <c r="AA106" s="154">
        <v>0</v>
      </c>
      <c r="AB106" s="154">
        <v>0</v>
      </c>
      <c r="AC106" s="154">
        <v>0</v>
      </c>
      <c r="AD106" s="154">
        <v>0</v>
      </c>
      <c r="AE106" s="154">
        <v>0</v>
      </c>
      <c r="AF106" s="154">
        <v>0</v>
      </c>
      <c r="AG106" s="154">
        <v>0</v>
      </c>
      <c r="AH106" s="154">
        <v>0</v>
      </c>
      <c r="AI106" s="154" t="s">
        <v>228</v>
      </c>
      <c r="AJ106" s="154" t="s">
        <v>228</v>
      </c>
      <c r="AK106" s="154" t="s">
        <v>228</v>
      </c>
      <c r="AL106" s="154" t="s">
        <v>228</v>
      </c>
      <c r="AM106" s="154" t="s">
        <v>228</v>
      </c>
      <c r="AN106" s="154" t="s">
        <v>228</v>
      </c>
      <c r="AO106" s="154" t="s">
        <v>228</v>
      </c>
      <c r="AP106" s="154" t="s">
        <v>228</v>
      </c>
      <c r="AQ106" s="154" t="s">
        <v>228</v>
      </c>
      <c r="AR106" s="154">
        <v>30277.140000000007</v>
      </c>
      <c r="AS106" s="154">
        <v>3643.6399999999994</v>
      </c>
      <c r="AT106" s="154">
        <v>14679.97</v>
      </c>
      <c r="AU106" s="154">
        <v>13449.58</v>
      </c>
      <c r="AV106" s="154">
        <v>4624.09</v>
      </c>
      <c r="AW106" s="154">
        <v>32776.549999999996</v>
      </c>
      <c r="AX106" s="154">
        <v>12558.24</v>
      </c>
      <c r="AY106" s="154">
        <v>15962.869999999999</v>
      </c>
      <c r="AZ106" s="154">
        <v>16142.460000000001</v>
      </c>
      <c r="BA106" s="154">
        <v>11275.69</v>
      </c>
      <c r="BB106" s="154">
        <v>15349.599999999999</v>
      </c>
      <c r="BC106" s="154">
        <v>10353.36</v>
      </c>
      <c r="BD106" s="154">
        <v>7481.93</v>
      </c>
      <c r="BE106" s="154">
        <v>5738.42</v>
      </c>
      <c r="BF106" s="154">
        <v>3767.0699999999997</v>
      </c>
      <c r="BG106" s="154">
        <v>1800.61</v>
      </c>
      <c r="BH106" s="154">
        <v>6916.12</v>
      </c>
      <c r="BI106" s="154">
        <v>7643.05</v>
      </c>
      <c r="BJ106" s="154">
        <v>10790.15</v>
      </c>
      <c r="BK106" s="154">
        <v>6008.22</v>
      </c>
      <c r="BL106" s="154">
        <v>4522.2800000000007</v>
      </c>
      <c r="BM106" s="154">
        <v>3004.1800000000003</v>
      </c>
      <c r="BN106" s="154">
        <v>0</v>
      </c>
      <c r="BO106" s="154">
        <v>2016573.26</v>
      </c>
      <c r="BP106" s="154">
        <v>2132.08</v>
      </c>
      <c r="BQ106" s="154">
        <v>0</v>
      </c>
      <c r="BR106" s="154">
        <v>1500001.1</v>
      </c>
      <c r="BS106" s="154">
        <v>-168445.51</v>
      </c>
      <c r="BT106" s="154">
        <v>326365.98</v>
      </c>
      <c r="BU106" s="154">
        <v>-220952.83000000002</v>
      </c>
      <c r="BV106" s="154">
        <v>500007.95</v>
      </c>
      <c r="BW106" s="154">
        <v>-267868.04000000004</v>
      </c>
      <c r="BX106" s="154">
        <v>0</v>
      </c>
      <c r="BY106" s="154">
        <v>398.78</v>
      </c>
      <c r="BZ106" s="154">
        <v>94.87</v>
      </c>
      <c r="CA106" s="154">
        <v>0</v>
      </c>
      <c r="CB106" s="154">
        <v>0</v>
      </c>
      <c r="CC106" s="154">
        <v>31118.85</v>
      </c>
      <c r="CD106" s="154">
        <v>289.38</v>
      </c>
      <c r="CE106" s="154">
        <v>0</v>
      </c>
      <c r="CF106" s="154">
        <v>0</v>
      </c>
      <c r="CG106" s="154">
        <v>1.4799999999999969</v>
      </c>
      <c r="CH106" s="154">
        <v>3.32</v>
      </c>
      <c r="CI106" s="154">
        <v>183.6</v>
      </c>
      <c r="CJ106" s="154">
        <v>8.18</v>
      </c>
      <c r="CK106" s="154">
        <v>78.72</v>
      </c>
      <c r="CL106" s="154">
        <v>508.21</v>
      </c>
      <c r="CM106" s="154">
        <v>107.6</v>
      </c>
      <c r="CN106" s="154">
        <v>121.41</v>
      </c>
      <c r="CO106" s="154">
        <v>149.13</v>
      </c>
      <c r="CP106" s="154">
        <v>1654.78</v>
      </c>
      <c r="CQ106" s="154">
        <v>152.99</v>
      </c>
      <c r="CR106" s="154">
        <v>627.78000000000009</v>
      </c>
      <c r="CS106" s="154">
        <v>824.31</v>
      </c>
      <c r="CT106" s="154">
        <v>574.67999999999995</v>
      </c>
      <c r="CU106" s="154">
        <v>9.1199999999999992</v>
      </c>
      <c r="CV106" s="154">
        <v>2685.98</v>
      </c>
      <c r="CW106" s="154">
        <v>569.04999999999995</v>
      </c>
      <c r="CX106" s="154">
        <v>600.1</v>
      </c>
      <c r="CY106" s="154">
        <v>1282.27</v>
      </c>
      <c r="CZ106" s="154">
        <v>-9050.9500000000007</v>
      </c>
      <c r="DA106" s="154">
        <v>9485.9199999999964</v>
      </c>
      <c r="DB106" s="154">
        <v>8177.81</v>
      </c>
      <c r="DC106" s="154">
        <v>0</v>
      </c>
      <c r="DD106" s="154">
        <v>0</v>
      </c>
      <c r="DE106" s="154">
        <v>46.99</v>
      </c>
      <c r="DF106" s="154">
        <v>0</v>
      </c>
      <c r="DG106" s="154">
        <v>1304.1099999999999</v>
      </c>
      <c r="DH106" s="154">
        <v>2.42</v>
      </c>
      <c r="DI106" s="154">
        <v>405.96000000000004</v>
      </c>
      <c r="DJ106" s="154">
        <v>7442.7300000000005</v>
      </c>
      <c r="DK106" s="154">
        <v>1828.28</v>
      </c>
      <c r="DL106" s="154">
        <v>16153.35</v>
      </c>
      <c r="DM106" s="154">
        <v>29375</v>
      </c>
      <c r="DN106" s="154">
        <v>29886</v>
      </c>
      <c r="DO106" s="154">
        <v>29908</v>
      </c>
      <c r="DP106" s="154">
        <v>30228</v>
      </c>
      <c r="DQ106" s="154">
        <v>38495</v>
      </c>
      <c r="DR106" s="154">
        <v>35940</v>
      </c>
      <c r="DS106" s="154">
        <v>34627</v>
      </c>
      <c r="DT106" s="154">
        <v>30039</v>
      </c>
      <c r="DU106" s="154">
        <v>346</v>
      </c>
      <c r="DV106" s="154">
        <v>36521</v>
      </c>
      <c r="DW106" s="154">
        <v>0</v>
      </c>
      <c r="DX106" s="154">
        <v>821</v>
      </c>
      <c r="DY106" s="154">
        <v>69</v>
      </c>
      <c r="DZ106" s="154">
        <v>31</v>
      </c>
      <c r="EA106" s="154">
        <v>159</v>
      </c>
      <c r="EB106" s="154">
        <v>614</v>
      </c>
      <c r="EC106" s="154">
        <v>509</v>
      </c>
      <c r="ED106" s="154">
        <v>177</v>
      </c>
      <c r="EE106" s="154">
        <v>324.28000000000003</v>
      </c>
      <c r="EF106" s="154">
        <v>22827</v>
      </c>
      <c r="EG106" s="154">
        <v>1748.02</v>
      </c>
      <c r="EH106" s="154">
        <v>640.56000000000006</v>
      </c>
      <c r="EI106" s="154">
        <v>373.76</v>
      </c>
      <c r="EJ106" s="154">
        <v>796.21</v>
      </c>
      <c r="EK106" s="154">
        <v>7073.49</v>
      </c>
      <c r="EL106" s="154">
        <v>59853.340000000004</v>
      </c>
      <c r="EM106" s="154">
        <v>414.48</v>
      </c>
      <c r="EN106" s="154">
        <v>655.47</v>
      </c>
      <c r="EO106" s="154">
        <v>538.84</v>
      </c>
      <c r="EP106" s="154">
        <v>929.76</v>
      </c>
      <c r="ER106" s="154">
        <f t="shared" si="781"/>
        <v>70261.59</v>
      </c>
      <c r="ET106" s="154">
        <f t="shared" ca="1" si="782"/>
        <v>2380</v>
      </c>
      <c r="EU106" s="154"/>
      <c r="EY106" s="154">
        <f t="shared" si="783"/>
        <v>8612.7799999999952</v>
      </c>
      <c r="EZ106" s="154">
        <f t="shared" si="783"/>
        <v>46.99</v>
      </c>
      <c r="FA106" s="154">
        <f t="shared" si="783"/>
        <v>1306.53</v>
      </c>
      <c r="FB106" s="154">
        <f t="shared" si="783"/>
        <v>9676.9700000000012</v>
      </c>
      <c r="FC106" s="154">
        <f t="shared" si="783"/>
        <v>75414.350000000006</v>
      </c>
      <c r="FD106" s="154">
        <f t="shared" si="783"/>
        <v>98631</v>
      </c>
      <c r="FE106" s="154">
        <f t="shared" si="783"/>
        <v>100606</v>
      </c>
      <c r="FF106" s="154">
        <f t="shared" si="783"/>
        <v>36867</v>
      </c>
      <c r="FG106" s="154">
        <f t="shared" si="783"/>
        <v>921</v>
      </c>
      <c r="FH106" s="154">
        <f t="shared" si="783"/>
        <v>1282</v>
      </c>
      <c r="FI106" s="154">
        <f t="shared" si="783"/>
        <v>23328.28</v>
      </c>
      <c r="FJ106" s="154">
        <f t="shared" si="783"/>
        <v>2762.34</v>
      </c>
      <c r="FK106" s="154">
        <f t="shared" si="783"/>
        <v>67723.040000000008</v>
      </c>
      <c r="FL106" s="154">
        <f t="shared" si="783"/>
        <v>1608.79</v>
      </c>
      <c r="FN106" s="154">
        <f t="shared" si="784"/>
        <v>2074245.29</v>
      </c>
      <c r="FO106" s="154">
        <f t="shared" si="784"/>
        <v>1671734.3800000001</v>
      </c>
      <c r="FP106" s="154">
        <f t="shared" si="784"/>
        <v>32299.339999999997</v>
      </c>
      <c r="FQ106" s="154">
        <f t="shared" si="784"/>
        <v>9251.6</v>
      </c>
      <c r="FR106" s="154">
        <f t="shared" si="784"/>
        <v>19643.269999999993</v>
      </c>
      <c r="FS106" s="154">
        <f t="shared" si="784"/>
        <v>311518.34999999998</v>
      </c>
      <c r="FT106" s="154">
        <f t="shared" si="784"/>
        <v>28293.62</v>
      </c>
      <c r="FU106" s="154">
        <f t="shared" si="784"/>
        <v>70261.59</v>
      </c>
    </row>
    <row r="107" spans="2:177" ht="17.45" customHeight="1">
      <c r="B107" s="156" t="s">
        <v>93</v>
      </c>
      <c r="C107" s="157"/>
      <c r="D107" s="157"/>
      <c r="E107" s="157"/>
      <c r="H107" s="158">
        <v>1433317.9500000002</v>
      </c>
      <c r="I107" s="158">
        <v>1514594.98</v>
      </c>
      <c r="J107" s="158">
        <v>1475679.41</v>
      </c>
      <c r="K107" s="158">
        <v>1487873.87</v>
      </c>
      <c r="L107" s="158">
        <v>1360851.63</v>
      </c>
      <c r="M107" s="158">
        <v>1383320.99</v>
      </c>
      <c r="N107" s="158">
        <v>1390940.0100000002</v>
      </c>
      <c r="O107" s="158">
        <v>1328115.7599999998</v>
      </c>
      <c r="P107" s="158">
        <v>1437982.3099999996</v>
      </c>
      <c r="Q107" s="158">
        <v>1370552.83</v>
      </c>
      <c r="R107" s="158">
        <v>1451167.4500000002</v>
      </c>
      <c r="S107" s="158">
        <v>2453799.96</v>
      </c>
      <c r="T107" s="158">
        <v>1423490.6099999999</v>
      </c>
      <c r="U107" s="158">
        <v>1476809.9899999998</v>
      </c>
      <c r="V107" s="158">
        <v>1368683.2699999998</v>
      </c>
      <c r="W107" s="158">
        <v>1339363.67</v>
      </c>
      <c r="X107" s="158">
        <v>1334129.145</v>
      </c>
      <c r="Y107" s="158">
        <v>1366983.9400000002</v>
      </c>
      <c r="Z107" s="158">
        <v>1348849.43</v>
      </c>
      <c r="AA107" s="158">
        <v>1295307.18</v>
      </c>
      <c r="AB107" s="158">
        <v>1295649.8766666665</v>
      </c>
      <c r="AC107" s="158">
        <v>1313504.5466666666</v>
      </c>
      <c r="AD107" s="158">
        <v>1503584.3900000001</v>
      </c>
      <c r="AE107" s="158">
        <v>2448103.7799999998</v>
      </c>
      <c r="AF107" s="158">
        <v>1458987.38</v>
      </c>
      <c r="AG107" s="158">
        <v>0</v>
      </c>
      <c r="AH107" s="158">
        <v>0</v>
      </c>
      <c r="AI107" s="158">
        <v>1338334</v>
      </c>
      <c r="AJ107" s="158">
        <v>1242459.0899999999</v>
      </c>
      <c r="AK107" s="158">
        <v>1295911</v>
      </c>
      <c r="AL107" s="158">
        <v>1344203</v>
      </c>
      <c r="AM107" s="158">
        <v>1379185</v>
      </c>
      <c r="AN107" s="158">
        <v>1187244</v>
      </c>
      <c r="AO107" s="158">
        <v>1264025</v>
      </c>
      <c r="AP107" s="158">
        <v>1171192.44</v>
      </c>
      <c r="AQ107" s="158">
        <v>1829343.4100000001</v>
      </c>
      <c r="AR107" s="158">
        <f t="shared" ref="AR107:BQ107" si="786">SUM(AR103:AR106)</f>
        <v>2017817.9200000002</v>
      </c>
      <c r="AS107" s="158">
        <f t="shared" si="786"/>
        <v>1350931.87</v>
      </c>
      <c r="AT107" s="158">
        <f t="shared" si="786"/>
        <v>1295887.53</v>
      </c>
      <c r="AU107" s="158">
        <f t="shared" si="786"/>
        <v>1213203.1599999992</v>
      </c>
      <c r="AV107" s="158">
        <f t="shared" si="786"/>
        <v>1161396.6299999999</v>
      </c>
      <c r="AW107" s="158">
        <f t="shared" si="786"/>
        <v>1158332.9099999999</v>
      </c>
      <c r="AX107" s="158">
        <f t="shared" si="786"/>
        <v>1258065.73</v>
      </c>
      <c r="AY107" s="158">
        <f t="shared" si="786"/>
        <v>1182141.8</v>
      </c>
      <c r="AZ107" s="158">
        <f t="shared" si="786"/>
        <v>1246966.1800000002</v>
      </c>
      <c r="BA107" s="158">
        <f t="shared" si="786"/>
        <v>1012427.8200000002</v>
      </c>
      <c r="BB107" s="158">
        <f t="shared" si="786"/>
        <v>1085980.6100000003</v>
      </c>
      <c r="BC107" s="158">
        <f t="shared" si="786"/>
        <v>1074606.8700000001</v>
      </c>
      <c r="BD107" s="158">
        <f t="shared" si="786"/>
        <v>1424727.3800000001</v>
      </c>
      <c r="BE107" s="158">
        <f t="shared" si="786"/>
        <v>842027.06</v>
      </c>
      <c r="BF107" s="158">
        <f t="shared" si="786"/>
        <v>654680.1</v>
      </c>
      <c r="BG107" s="158">
        <f t="shared" si="786"/>
        <v>582931.47</v>
      </c>
      <c r="BH107" s="158">
        <f t="shared" si="786"/>
        <v>669138.96</v>
      </c>
      <c r="BI107" s="158">
        <f t="shared" si="786"/>
        <v>596733.14</v>
      </c>
      <c r="BJ107" s="158">
        <f t="shared" si="786"/>
        <v>719769.01000000013</v>
      </c>
      <c r="BK107" s="158">
        <f t="shared" si="786"/>
        <v>610029.08000000007</v>
      </c>
      <c r="BL107" s="158">
        <f t="shared" si="786"/>
        <v>485988.28000000014</v>
      </c>
      <c r="BM107" s="158">
        <f t="shared" si="786"/>
        <v>483205.94999999995</v>
      </c>
      <c r="BN107" s="158">
        <f t="shared" si="786"/>
        <v>432353.59999999986</v>
      </c>
      <c r="BO107" s="158">
        <f t="shared" si="786"/>
        <v>2636572.0099999998</v>
      </c>
      <c r="BP107" s="158">
        <f t="shared" si="786"/>
        <v>730944.2699999999</v>
      </c>
      <c r="BQ107" s="158">
        <f t="shared" si="786"/>
        <v>494818.7900000001</v>
      </c>
      <c r="BR107" s="158">
        <f t="shared" ref="BR107:BW107" si="787">SUM(BR103:BR106)</f>
        <v>1914215.33</v>
      </c>
      <c r="BS107" s="158">
        <f t="shared" si="787"/>
        <v>277207.53000000044</v>
      </c>
      <c r="BT107" s="158">
        <f t="shared" si="787"/>
        <v>793825.67</v>
      </c>
      <c r="BU107" s="158">
        <f t="shared" si="787"/>
        <v>546622.58000000007</v>
      </c>
      <c r="BV107" s="158">
        <f t="shared" si="787"/>
        <v>607350.81000000006</v>
      </c>
      <c r="BW107" s="158">
        <f t="shared" si="787"/>
        <v>598693.04</v>
      </c>
      <c r="BX107" s="158">
        <f>SUM(BX103:BX106)</f>
        <v>205440</v>
      </c>
      <c r="BY107" s="158">
        <f>SUM(BY103:BY106)</f>
        <v>233265.23</v>
      </c>
      <c r="BZ107" s="158">
        <f t="shared" ref="BZ107:DK107" si="788">SUM(BZ103:BZ106)</f>
        <v>251986.02000000008</v>
      </c>
      <c r="CA107" s="158">
        <f t="shared" si="788"/>
        <v>345141.27999999991</v>
      </c>
      <c r="CB107" s="158">
        <f t="shared" si="788"/>
        <v>366056.76</v>
      </c>
      <c r="CC107" s="158">
        <f t="shared" si="788"/>
        <v>436654.44999999995</v>
      </c>
      <c r="CD107" s="158">
        <f t="shared" si="788"/>
        <v>271090.96000000008</v>
      </c>
      <c r="CE107" s="158">
        <f t="shared" si="788"/>
        <v>171295.55</v>
      </c>
      <c r="CF107" s="158">
        <f t="shared" si="788"/>
        <v>167425</v>
      </c>
      <c r="CG107" s="158">
        <f t="shared" si="788"/>
        <v>189892.56999999998</v>
      </c>
      <c r="CH107" s="158">
        <f t="shared" si="788"/>
        <v>263885.06000000017</v>
      </c>
      <c r="CI107" s="158">
        <f t="shared" si="788"/>
        <v>286023.75000000017</v>
      </c>
      <c r="CJ107" s="158">
        <f t="shared" si="788"/>
        <v>234264.94000000012</v>
      </c>
      <c r="CK107" s="158">
        <f t="shared" si="788"/>
        <v>295676.0799999999</v>
      </c>
      <c r="CL107" s="158">
        <f t="shared" si="788"/>
        <v>332029.45</v>
      </c>
      <c r="CM107" s="158">
        <f t="shared" si="788"/>
        <v>565140.12999999989</v>
      </c>
      <c r="CN107" s="158">
        <f t="shared" si="788"/>
        <v>574305.78</v>
      </c>
      <c r="CO107" s="158">
        <f t="shared" si="788"/>
        <v>307034.60000000009</v>
      </c>
      <c r="CP107" s="158">
        <f t="shared" si="788"/>
        <v>260937.15</v>
      </c>
      <c r="CQ107" s="158">
        <f t="shared" si="788"/>
        <v>362743.47999999981</v>
      </c>
      <c r="CR107" s="158">
        <f t="shared" si="788"/>
        <v>469008.58999999991</v>
      </c>
      <c r="CS107" s="158">
        <f t="shared" si="788"/>
        <v>514827.58</v>
      </c>
      <c r="CT107" s="158">
        <f t="shared" si="788"/>
        <v>447456.2599999996</v>
      </c>
      <c r="CU107" s="158">
        <f t="shared" si="788"/>
        <v>400025.12</v>
      </c>
      <c r="CV107" s="158">
        <f t="shared" si="788"/>
        <v>562416.64000000013</v>
      </c>
      <c r="CW107" s="158">
        <f t="shared" si="788"/>
        <v>381134.22000000026</v>
      </c>
      <c r="CX107" s="158">
        <f t="shared" si="788"/>
        <v>467443.83999999991</v>
      </c>
      <c r="CY107" s="158">
        <f t="shared" si="788"/>
        <v>392756.27000000008</v>
      </c>
      <c r="CZ107" s="158">
        <f t="shared" si="788"/>
        <v>820719.84000000032</v>
      </c>
      <c r="DA107" s="158">
        <f t="shared" si="788"/>
        <v>417774.14999999997</v>
      </c>
      <c r="DB107" s="158">
        <f t="shared" si="788"/>
        <v>453354.48000000016</v>
      </c>
      <c r="DC107" s="158">
        <f t="shared" si="788"/>
        <v>370263.3299999999</v>
      </c>
      <c r="DD107" s="158">
        <f t="shared" si="788"/>
        <v>313112.16000000009</v>
      </c>
      <c r="DE107" s="158">
        <f t="shared" si="788"/>
        <v>367500.26</v>
      </c>
      <c r="DF107" s="158">
        <f t="shared" si="788"/>
        <v>370628.79</v>
      </c>
      <c r="DG107" s="158">
        <f t="shared" si="788"/>
        <v>490283.12999999989</v>
      </c>
      <c r="DH107" s="158">
        <f t="shared" si="788"/>
        <v>361474.28999999992</v>
      </c>
      <c r="DI107" s="158">
        <f t="shared" si="788"/>
        <v>314521.01000000007</v>
      </c>
      <c r="DJ107" s="158">
        <f t="shared" si="788"/>
        <v>562572.06000000006</v>
      </c>
      <c r="DK107" s="158">
        <f t="shared" si="788"/>
        <v>490899.39999999997</v>
      </c>
      <c r="DL107" s="158">
        <f t="shared" ref="DL107" si="789">SUM(DL103:DL106)</f>
        <v>699507.61999999988</v>
      </c>
      <c r="DM107" s="158">
        <f t="shared" ref="DM107:DN107" si="790">SUM(DM103:DM106)</f>
        <v>442183.45</v>
      </c>
      <c r="DN107" s="158">
        <f t="shared" si="790"/>
        <v>412923</v>
      </c>
      <c r="DO107" s="158">
        <f t="shared" ref="DO107:DP107" si="791">SUM(DO103:DO106)</f>
        <v>380627</v>
      </c>
      <c r="DP107" s="158">
        <f t="shared" si="791"/>
        <v>375454</v>
      </c>
      <c r="DQ107" s="158">
        <f t="shared" ref="DQ107:DR107" si="792">SUM(DQ103:DQ106)</f>
        <v>360261</v>
      </c>
      <c r="DR107" s="158">
        <f t="shared" si="792"/>
        <v>486558</v>
      </c>
      <c r="DS107" s="158">
        <f t="shared" ref="DS107:DT107" si="793">SUM(DS103:DS106)</f>
        <v>404230</v>
      </c>
      <c r="DT107" s="158">
        <f t="shared" si="793"/>
        <v>323981</v>
      </c>
      <c r="DU107" s="158">
        <f t="shared" ref="DU107:DV107" si="794">SUM(DU103:DU106)</f>
        <v>297888</v>
      </c>
      <c r="DV107" s="158">
        <f t="shared" si="794"/>
        <v>546513</v>
      </c>
      <c r="DW107" s="158">
        <f t="shared" ref="DW107:DX107" si="795">SUM(DW103:DW106)</f>
        <v>340577</v>
      </c>
      <c r="DX107" s="158">
        <f t="shared" si="795"/>
        <v>558826</v>
      </c>
      <c r="DY107" s="158">
        <f t="shared" ref="DY107:DZ107" si="796">SUM(DY103:DY106)</f>
        <v>340621</v>
      </c>
      <c r="DZ107" s="158">
        <f t="shared" si="796"/>
        <v>225790</v>
      </c>
      <c r="EA107" s="158">
        <f t="shared" ref="EA107:EB107" si="797">SUM(EA103:EA106)</f>
        <v>404961</v>
      </c>
      <c r="EB107" s="158">
        <f t="shared" si="797"/>
        <v>341229</v>
      </c>
      <c r="EC107" s="158">
        <f t="shared" ref="EC107:ED107" si="798">SUM(EC103:EC106)</f>
        <v>358767</v>
      </c>
      <c r="ED107" s="158">
        <f t="shared" si="798"/>
        <v>297091</v>
      </c>
      <c r="EE107" s="158">
        <f t="shared" ref="EE107:EF107" si="799">SUM(EE103:EE106)</f>
        <v>341619.9800000001</v>
      </c>
      <c r="EF107" s="158">
        <f t="shared" si="799"/>
        <v>371774.33999999997</v>
      </c>
      <c r="EG107" s="158">
        <f t="shared" ref="EG107:EH107" si="800">SUM(EG103:EG106)</f>
        <v>399857.10000000009</v>
      </c>
      <c r="EH107" s="158">
        <f t="shared" si="800"/>
        <v>596081.46</v>
      </c>
      <c r="EI107" s="158">
        <f t="shared" ref="EI107:EJ107" si="801">SUM(EI103:EI106)</f>
        <v>393993.65</v>
      </c>
      <c r="EJ107" s="158">
        <f t="shared" si="801"/>
        <v>491828.51</v>
      </c>
      <c r="EK107" s="158">
        <f t="shared" ref="EK107:EL107" si="802">SUM(EK103:EK106)</f>
        <v>284977.99</v>
      </c>
      <c r="EL107" s="158">
        <f t="shared" si="802"/>
        <v>593722.49999999988</v>
      </c>
      <c r="EM107" s="158">
        <f t="shared" ref="EM107:EN107" si="803">SUM(EM103:EM106)</f>
        <v>419128.23</v>
      </c>
      <c r="EN107" s="158">
        <f t="shared" si="803"/>
        <v>360073.06999999989</v>
      </c>
      <c r="EO107" s="158">
        <f t="shared" ref="EO107:EP107" si="804">SUM(EO103:EO106)</f>
        <v>354243.84000000003</v>
      </c>
      <c r="EP107" s="158">
        <f t="shared" si="804"/>
        <v>366848.9800000001</v>
      </c>
      <c r="ER107" s="158">
        <f t="shared" si="781"/>
        <v>2870823.1199999996</v>
      </c>
      <c r="ET107" s="158">
        <f t="shared" ca="1" si="782"/>
        <v>2527285</v>
      </c>
      <c r="EU107" s="158"/>
      <c r="EY107" s="158">
        <f t="shared" si="783"/>
        <v>1691848.4700000004</v>
      </c>
      <c r="EZ107" s="158">
        <f t="shared" si="783"/>
        <v>1050875.75</v>
      </c>
      <c r="FA107" s="158">
        <f t="shared" si="783"/>
        <v>1222386.21</v>
      </c>
      <c r="FB107" s="158">
        <f t="shared" si="783"/>
        <v>1367992.47</v>
      </c>
      <c r="FC107" s="158">
        <f t="shared" si="783"/>
        <v>1554614.0699999998</v>
      </c>
      <c r="FD107" s="158">
        <f t="shared" si="783"/>
        <v>1116342</v>
      </c>
      <c r="FE107" s="158">
        <f t="shared" si="783"/>
        <v>1214769</v>
      </c>
      <c r="FF107" s="158">
        <f t="shared" si="783"/>
        <v>1184978</v>
      </c>
      <c r="FG107" s="158">
        <f t="shared" si="783"/>
        <v>1125237</v>
      </c>
      <c r="FH107" s="158">
        <f t="shared" si="783"/>
        <v>1104957</v>
      </c>
      <c r="FI107" s="158">
        <f t="shared" si="783"/>
        <v>1010485.3200000001</v>
      </c>
      <c r="FJ107" s="158">
        <f t="shared" si="783"/>
        <v>1389932.21</v>
      </c>
      <c r="FK107" s="158">
        <f t="shared" si="783"/>
        <v>1370529</v>
      </c>
      <c r="FL107" s="158">
        <f t="shared" si="783"/>
        <v>1133445.1399999999</v>
      </c>
      <c r="FN107" s="158">
        <f t="shared" si="784"/>
        <v>10138156.039999999</v>
      </c>
      <c r="FO107" s="158">
        <f t="shared" si="784"/>
        <v>6999510.5500000017</v>
      </c>
      <c r="FP107" s="158">
        <f t="shared" si="784"/>
        <v>3579434.7</v>
      </c>
      <c r="FQ107" s="158">
        <f t="shared" si="784"/>
        <v>5140089.53</v>
      </c>
      <c r="FR107" s="158">
        <f t="shared" si="784"/>
        <v>5333102.9000000004</v>
      </c>
      <c r="FS107" s="158">
        <f t="shared" si="784"/>
        <v>5070703.07</v>
      </c>
      <c r="FT107" s="158">
        <f t="shared" si="784"/>
        <v>4630611.53</v>
      </c>
      <c r="FU107" s="158">
        <f t="shared" si="784"/>
        <v>2870823.1199999996</v>
      </c>
    </row>
    <row r="108" spans="2:177" s="159" customFormat="1" ht="17.45" customHeight="1">
      <c r="B108" s="151" t="s">
        <v>94</v>
      </c>
      <c r="C108" s="152"/>
      <c r="D108" s="152"/>
      <c r="E108" s="152"/>
      <c r="F108" s="153"/>
      <c r="G108" s="153"/>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v>-309833.57</v>
      </c>
      <c r="AS108" s="154">
        <v>-182406.76</v>
      </c>
      <c r="AT108" s="154">
        <v>-417650.26999999996</v>
      </c>
      <c r="AU108" s="154">
        <v>-376422.13999999996</v>
      </c>
      <c r="AV108" s="154">
        <v>-403826.77999999997</v>
      </c>
      <c r="AW108" s="154">
        <v>-415413.12</v>
      </c>
      <c r="AX108" s="154">
        <v>-499019.89</v>
      </c>
      <c r="AY108" s="154">
        <v>-373142.14</v>
      </c>
      <c r="AZ108" s="154">
        <v>-60000</v>
      </c>
      <c r="BA108" s="154">
        <v>-324182.26</v>
      </c>
      <c r="BB108" s="154">
        <v>-494767.95</v>
      </c>
      <c r="BC108" s="154">
        <v>-823700.15</v>
      </c>
      <c r="BD108" s="154">
        <v>-408658.44999999995</v>
      </c>
      <c r="BE108" s="154">
        <v>-411000</v>
      </c>
      <c r="BF108" s="154">
        <v>-137000</v>
      </c>
      <c r="BG108" s="154">
        <v>-546000</v>
      </c>
      <c r="BH108" s="154">
        <v>-62238.060000000012</v>
      </c>
      <c r="BI108" s="154">
        <v>-639892.63000000012</v>
      </c>
      <c r="BJ108" s="154">
        <v>-135000</v>
      </c>
      <c r="BK108" s="154">
        <v>-217502.9</v>
      </c>
      <c r="BL108" s="154">
        <v>-594935.8899999999</v>
      </c>
      <c r="BM108" s="154">
        <v>-751449.98</v>
      </c>
      <c r="BN108" s="154">
        <v>-777111.82</v>
      </c>
      <c r="BO108" s="154">
        <v>-780463.01</v>
      </c>
      <c r="BP108" s="154">
        <v>0</v>
      </c>
      <c r="BQ108" s="154">
        <v>-651128.55000000005</v>
      </c>
      <c r="BR108" s="154">
        <v>-368920.64999999997</v>
      </c>
      <c r="BS108" s="154">
        <v>-1721143.52</v>
      </c>
      <c r="BT108" s="154">
        <v>-258537.15000000002</v>
      </c>
      <c r="BU108" s="154">
        <v>-370356.57999999996</v>
      </c>
      <c r="BV108" s="154">
        <v>-254223.99</v>
      </c>
      <c r="BW108" s="154">
        <v>0</v>
      </c>
      <c r="BX108" s="154">
        <v>-892299</v>
      </c>
      <c r="BY108" s="154">
        <v>-525748.26</v>
      </c>
      <c r="BZ108" s="154">
        <v>-559319.16</v>
      </c>
      <c r="CA108" s="154">
        <v>-763399.36</v>
      </c>
      <c r="CB108" s="154">
        <v>-464214.95999999996</v>
      </c>
      <c r="CC108" s="154">
        <v>-660892.16000000003</v>
      </c>
      <c r="CD108" s="154">
        <v>-483906.49000000005</v>
      </c>
      <c r="CE108" s="154">
        <v>-373409.63999999996</v>
      </c>
      <c r="CF108" s="154">
        <v>-394007</v>
      </c>
      <c r="CG108" s="154">
        <v>-534357.76000000001</v>
      </c>
      <c r="CH108" s="154">
        <v>-507471.52</v>
      </c>
      <c r="CI108" s="154">
        <v>0</v>
      </c>
      <c r="CJ108" s="154">
        <v>-806088.61</v>
      </c>
      <c r="CK108" s="154">
        <v>-433667.12</v>
      </c>
      <c r="CL108" s="154">
        <v>-523221.23</v>
      </c>
      <c r="CM108" s="154">
        <v>-755760.08</v>
      </c>
      <c r="CN108" s="154">
        <v>-725119.24</v>
      </c>
      <c r="CO108" s="154">
        <v>-670574.29</v>
      </c>
      <c r="CP108" s="154">
        <v>-750611.21</v>
      </c>
      <c r="CQ108" s="154">
        <v>0</v>
      </c>
      <c r="CR108" s="154">
        <v>-1400875.81</v>
      </c>
      <c r="CS108" s="154">
        <v>-746733.49</v>
      </c>
      <c r="CT108" s="154">
        <v>-614958.02</v>
      </c>
      <c r="CU108" s="154">
        <v>-606104</v>
      </c>
      <c r="CV108" s="154">
        <v>-200000</v>
      </c>
      <c r="CW108" s="154">
        <v>-976885.05</v>
      </c>
      <c r="CX108" s="154">
        <v>-296076.62</v>
      </c>
      <c r="CY108" s="154">
        <v>-767038.17999999993</v>
      </c>
      <c r="CZ108" s="154">
        <v>-710071.97</v>
      </c>
      <c r="DA108" s="154">
        <v>-825140.28</v>
      </c>
      <c r="DB108" s="154">
        <v>-557167.73</v>
      </c>
      <c r="DC108" s="154">
        <v>-680044.48</v>
      </c>
      <c r="DD108" s="154">
        <v>-838358.79</v>
      </c>
      <c r="DE108" s="154">
        <v>-800386.7</v>
      </c>
      <c r="DF108" s="154">
        <v>-834989.40999999992</v>
      </c>
      <c r="DG108" s="154">
        <v>-666717.75</v>
      </c>
      <c r="DH108" s="154">
        <v>-570752.67000000004</v>
      </c>
      <c r="DI108" s="154">
        <v>-679526.92999999993</v>
      </c>
      <c r="DJ108" s="154">
        <v>-608054.16</v>
      </c>
      <c r="DK108" s="154">
        <v>-588524.06000000006</v>
      </c>
      <c r="DL108" s="154">
        <v>-618011.30000000005</v>
      </c>
      <c r="DM108" s="154">
        <v>-756060.51</v>
      </c>
      <c r="DN108" s="154">
        <v>-541249</v>
      </c>
      <c r="DO108" s="154">
        <v>-898399</v>
      </c>
      <c r="DP108" s="154">
        <v>-896013</v>
      </c>
      <c r="DQ108" s="154">
        <v>-807601</v>
      </c>
      <c r="DR108" s="154">
        <v>-825310</v>
      </c>
      <c r="DS108" s="154">
        <v>-629931</v>
      </c>
      <c r="DT108" s="154">
        <v>-555098</v>
      </c>
      <c r="DU108" s="154">
        <v>-786329</v>
      </c>
      <c r="DV108" s="154">
        <v>-720656</v>
      </c>
      <c r="DW108" s="154">
        <v>132553</v>
      </c>
      <c r="DX108" s="154">
        <v>-738329</v>
      </c>
      <c r="DY108" s="154">
        <v>-1358624</v>
      </c>
      <c r="DZ108" s="154">
        <v>-395949</v>
      </c>
      <c r="EA108" s="154">
        <v>-737051</v>
      </c>
      <c r="EB108" s="154">
        <v>-628576</v>
      </c>
      <c r="EC108" s="154">
        <v>-761467</v>
      </c>
      <c r="ED108" s="154">
        <v>-937606</v>
      </c>
      <c r="EE108" s="154">
        <v>-756195.49</v>
      </c>
      <c r="EF108" s="154">
        <v>-866586.21</v>
      </c>
      <c r="EG108" s="154">
        <v>-560838.43000000005</v>
      </c>
      <c r="EH108" s="154">
        <v>-816363.04</v>
      </c>
      <c r="EI108" s="154">
        <v>0</v>
      </c>
      <c r="EJ108" s="154">
        <v>-1419614.88</v>
      </c>
      <c r="EK108" s="154">
        <v>-1005566.93</v>
      </c>
      <c r="EL108" s="154">
        <v>-715000.01000000013</v>
      </c>
      <c r="EM108" s="154">
        <v>-805449.95000000007</v>
      </c>
      <c r="EN108" s="154">
        <v>-823643.52</v>
      </c>
      <c r="EO108" s="154">
        <v>-951144.95</v>
      </c>
      <c r="EP108" s="154">
        <v>-1052769.2</v>
      </c>
      <c r="EQ108" s="153"/>
      <c r="ER108" s="154">
        <f t="shared" si="781"/>
        <v>-6773189.4400000013</v>
      </c>
      <c r="ES108" s="154"/>
      <c r="ET108" s="154">
        <f t="shared" ca="1" si="782"/>
        <v>-5557602</v>
      </c>
      <c r="EU108" s="154"/>
      <c r="EY108" s="154">
        <f t="shared" si="783"/>
        <v>-2092379.98</v>
      </c>
      <c r="EZ108" s="154">
        <f t="shared" si="783"/>
        <v>-2318789.9699999997</v>
      </c>
      <c r="FA108" s="154">
        <f t="shared" si="783"/>
        <v>-2072459.83</v>
      </c>
      <c r="FB108" s="154">
        <f t="shared" si="783"/>
        <v>-1876105.15</v>
      </c>
      <c r="FC108" s="154">
        <f t="shared" si="783"/>
        <v>-1915320.81</v>
      </c>
      <c r="FD108" s="154">
        <f t="shared" si="783"/>
        <v>-2602013</v>
      </c>
      <c r="FE108" s="154">
        <f t="shared" si="783"/>
        <v>-2010339</v>
      </c>
      <c r="FF108" s="154">
        <f t="shared" si="783"/>
        <v>-1374432</v>
      </c>
      <c r="FG108" s="154">
        <f t="shared" si="783"/>
        <v>-2492902</v>
      </c>
      <c r="FH108" s="154">
        <f t="shared" si="783"/>
        <v>-2127094</v>
      </c>
      <c r="FI108" s="154">
        <f t="shared" si="783"/>
        <v>-2560387.7000000002</v>
      </c>
      <c r="FJ108" s="154">
        <f t="shared" si="783"/>
        <v>-1377201.4700000002</v>
      </c>
      <c r="FK108" s="154">
        <f t="shared" si="783"/>
        <v>-3140181.8200000003</v>
      </c>
      <c r="FL108" s="154">
        <f t="shared" si="783"/>
        <v>-2580238.42</v>
      </c>
      <c r="FN108" s="154">
        <f t="shared" si="784"/>
        <v>-5461252.7399999993</v>
      </c>
      <c r="FO108" s="154">
        <f t="shared" si="784"/>
        <v>-6365076.2199999997</v>
      </c>
      <c r="FP108" s="154">
        <f t="shared" si="784"/>
        <v>-5936996.5700000003</v>
      </c>
      <c r="FQ108" s="154">
        <f t="shared" si="784"/>
        <v>-7754975.9100000001</v>
      </c>
      <c r="FR108" s="154">
        <f t="shared" si="784"/>
        <v>-8359734.9299999997</v>
      </c>
      <c r="FS108" s="154">
        <f t="shared" si="784"/>
        <v>-7902104.8100000005</v>
      </c>
      <c r="FT108" s="154">
        <f t="shared" si="784"/>
        <v>-8557585.1699999999</v>
      </c>
      <c r="FU108" s="154">
        <f t="shared" si="784"/>
        <v>-6773189.4400000013</v>
      </c>
    </row>
    <row r="109" spans="2:177" s="159" customFormat="1" ht="17.45" customHeight="1">
      <c r="B109" s="151" t="s">
        <v>95</v>
      </c>
      <c r="C109" s="152"/>
      <c r="D109" s="152"/>
      <c r="E109" s="152"/>
      <c r="F109" s="153"/>
      <c r="G109" s="153"/>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v>-64992.160000000003</v>
      </c>
      <c r="AS109" s="154">
        <v>-44742.23</v>
      </c>
      <c r="AT109" s="154">
        <v>-26169.809999999998</v>
      </c>
      <c r="AU109" s="154">
        <v>-38502.93</v>
      </c>
      <c r="AV109" s="154">
        <v>-34411.24</v>
      </c>
      <c r="AW109" s="154">
        <v>-13595.169999999998</v>
      </c>
      <c r="AX109" s="154">
        <v>-11897.970000000001</v>
      </c>
      <c r="AY109" s="154">
        <v>-24436.36</v>
      </c>
      <c r="AZ109" s="154">
        <v>-46882.460000000006</v>
      </c>
      <c r="BA109" s="154">
        <v>-3020.74</v>
      </c>
      <c r="BB109" s="154">
        <v>-14979.75</v>
      </c>
      <c r="BC109" s="154">
        <v>-26560.63</v>
      </c>
      <c r="BD109" s="154">
        <v>-230982.22</v>
      </c>
      <c r="BE109" s="154">
        <v>-26953.620000000003</v>
      </c>
      <c r="BF109" s="154">
        <v>-25760.85</v>
      </c>
      <c r="BG109" s="154">
        <v>-48258.36</v>
      </c>
      <c r="BH109" s="154">
        <v>-113854.98</v>
      </c>
      <c r="BI109" s="154">
        <v>-18123.239999999998</v>
      </c>
      <c r="BJ109" s="154">
        <v>-6916.9299999999994</v>
      </c>
      <c r="BK109" s="154">
        <v>-40016.31</v>
      </c>
      <c r="BL109" s="154">
        <v>-73861.2</v>
      </c>
      <c r="BM109" s="154">
        <v>-123114.42000000001</v>
      </c>
      <c r="BN109" s="154">
        <v>-68442.850000000006</v>
      </c>
      <c r="BO109" s="154">
        <v>-426214.58000000007</v>
      </c>
      <c r="BP109" s="154">
        <v>-137550.5</v>
      </c>
      <c r="BQ109" s="154">
        <v>-22519.7</v>
      </c>
      <c r="BR109" s="154">
        <v>-46618.460000000006</v>
      </c>
      <c r="BS109" s="154">
        <v>-65892.140000000014</v>
      </c>
      <c r="BT109" s="154">
        <v>-78421.63</v>
      </c>
      <c r="BU109" s="154">
        <v>-62070.979999999996</v>
      </c>
      <c r="BV109" s="154">
        <v>-45498.520000000004</v>
      </c>
      <c r="BW109" s="154">
        <v>-25819.57</v>
      </c>
      <c r="BX109" s="154">
        <v>-37860</v>
      </c>
      <c r="BY109" s="154">
        <v>-58262.44</v>
      </c>
      <c r="BZ109" s="154">
        <v>-40694.69</v>
      </c>
      <c r="CA109" s="154">
        <v>-53796.39</v>
      </c>
      <c r="CB109" s="154">
        <v>-51175.42</v>
      </c>
      <c r="CC109" s="154">
        <v>-61698.369999999995</v>
      </c>
      <c r="CD109" s="154">
        <v>-73173.08</v>
      </c>
      <c r="CE109" s="154">
        <v>-34588.909999999996</v>
      </c>
      <c r="CF109" s="154">
        <v>-65970</v>
      </c>
      <c r="CG109" s="154">
        <v>-30456.5</v>
      </c>
      <c r="CH109" s="154">
        <v>-88680.830000000075</v>
      </c>
      <c r="CI109" s="154">
        <v>-20541.09</v>
      </c>
      <c r="CJ109" s="154">
        <v>-139848.70000000007</v>
      </c>
      <c r="CK109" s="154">
        <v>-59223.100000000035</v>
      </c>
      <c r="CL109" s="154">
        <v>-70908.930000000051</v>
      </c>
      <c r="CM109" s="154">
        <v>-49819.95000000007</v>
      </c>
      <c r="CN109" s="154">
        <v>-50604.969999999972</v>
      </c>
      <c r="CO109" s="154">
        <v>-24327.140000000014</v>
      </c>
      <c r="CP109" s="154">
        <v>-20817.229999999981</v>
      </c>
      <c r="CQ109" s="154">
        <v>-17511.32</v>
      </c>
      <c r="CR109" s="154">
        <v>-35018</v>
      </c>
      <c r="CS109" s="154">
        <v>-33227.469999999972</v>
      </c>
      <c r="CT109" s="154">
        <v>-43290.290000000037</v>
      </c>
      <c r="CU109" s="154">
        <v>-29113</v>
      </c>
      <c r="CV109" s="154">
        <v>-65175.989999999991</v>
      </c>
      <c r="CW109" s="154">
        <v>-66634.839999999967</v>
      </c>
      <c r="CX109" s="154">
        <v>-43685.590000000026</v>
      </c>
      <c r="CY109" s="154">
        <v>-162118.82000000007</v>
      </c>
      <c r="CZ109" s="154">
        <v>-34296.790000000037</v>
      </c>
      <c r="DA109" s="154">
        <v>-54895.939999999944</v>
      </c>
      <c r="DB109" s="154">
        <v>-40858.75</v>
      </c>
      <c r="DC109" s="154">
        <v>-41176</v>
      </c>
      <c r="DD109" s="154">
        <v>-41343.369999999995</v>
      </c>
      <c r="DE109" s="154">
        <v>-38085.439999999944</v>
      </c>
      <c r="DF109" s="154">
        <v>-48126.989999999874</v>
      </c>
      <c r="DG109" s="154">
        <v>-55752.670000000042</v>
      </c>
      <c r="DH109" s="154">
        <v>-36641.619999999995</v>
      </c>
      <c r="DI109" s="154">
        <v>-49892.369999999995</v>
      </c>
      <c r="DJ109" s="154">
        <v>-86359.800000000047</v>
      </c>
      <c r="DK109" s="154">
        <v>-68546.300000000047</v>
      </c>
      <c r="DL109" s="154">
        <v>-102405.51000000001</v>
      </c>
      <c r="DM109" s="154">
        <v>-56646.219999999972</v>
      </c>
      <c r="DN109" s="154">
        <v>-72646.699999999953</v>
      </c>
      <c r="DO109" s="154">
        <v>-54374.800000000047</v>
      </c>
      <c r="DP109" s="154">
        <v>-74994.479999999981</v>
      </c>
      <c r="DQ109" s="154">
        <v>-77698.650000000023</v>
      </c>
      <c r="DR109" s="154">
        <v>-57590.89000000013</v>
      </c>
      <c r="DS109" s="154">
        <v>-186599.19999999995</v>
      </c>
      <c r="DT109" s="154">
        <v>-56194.689999999944</v>
      </c>
      <c r="DU109" s="154">
        <v>-46500.70000000007</v>
      </c>
      <c r="DV109" s="154">
        <v>-55674.769999999902</v>
      </c>
      <c r="DW109" s="154">
        <v>-79226.720000000016</v>
      </c>
      <c r="DX109" s="154">
        <v>-73346.729999999981</v>
      </c>
      <c r="DY109" s="154">
        <v>-105974.87999999989</v>
      </c>
      <c r="DZ109" s="154">
        <v>-69003.5</v>
      </c>
      <c r="EA109" s="154">
        <v>-38244.70000000007</v>
      </c>
      <c r="EB109" s="154">
        <v>-79323</v>
      </c>
      <c r="EC109" s="154">
        <v>-57870.149999999907</v>
      </c>
      <c r="ED109" s="154">
        <v>-59168.369999999879</v>
      </c>
      <c r="EE109" s="154">
        <v>-89191.050000000047</v>
      </c>
      <c r="EF109" s="154">
        <v>-52979.400000000023</v>
      </c>
      <c r="EG109" s="154">
        <v>-79507.899999999907</v>
      </c>
      <c r="EH109" s="154">
        <v>-53184.400000000023</v>
      </c>
      <c r="EI109" s="154">
        <v>-71209.84</v>
      </c>
      <c r="EJ109" s="154">
        <v>-77360.960000000196</v>
      </c>
      <c r="EK109" s="154">
        <v>-73389.29999999993</v>
      </c>
      <c r="EL109" s="154">
        <v>-70244.959999999846</v>
      </c>
      <c r="EM109" s="154">
        <v>-92107.749999999767</v>
      </c>
      <c r="EN109" s="154">
        <v>-79813.489999999991</v>
      </c>
      <c r="EO109" s="154">
        <v>-109269.82000000007</v>
      </c>
      <c r="EP109" s="154">
        <v>-89634.5</v>
      </c>
      <c r="EQ109" s="153"/>
      <c r="ER109" s="154">
        <f t="shared" si="781"/>
        <v>-591820.7799999998</v>
      </c>
      <c r="ES109" s="154"/>
      <c r="ET109" s="154">
        <f t="shared" ca="1" si="782"/>
        <v>-482931.32999999973</v>
      </c>
      <c r="EU109" s="154"/>
      <c r="EY109" s="154">
        <f t="shared" si="783"/>
        <v>-130051.47999999998</v>
      </c>
      <c r="EZ109" s="154">
        <f t="shared" si="783"/>
        <v>-120604.80999999994</v>
      </c>
      <c r="FA109" s="154">
        <f t="shared" si="783"/>
        <v>-140521.27999999991</v>
      </c>
      <c r="FB109" s="154">
        <f t="shared" si="783"/>
        <v>-204798.47000000009</v>
      </c>
      <c r="FC109" s="154">
        <f t="shared" si="783"/>
        <v>-231698.42999999993</v>
      </c>
      <c r="FD109" s="154">
        <f t="shared" si="783"/>
        <v>-207067.93000000005</v>
      </c>
      <c r="FE109" s="154">
        <f t="shared" si="783"/>
        <v>-300384.78000000003</v>
      </c>
      <c r="FF109" s="154">
        <f t="shared" si="783"/>
        <v>-181402.19</v>
      </c>
      <c r="FG109" s="154">
        <f t="shared" si="783"/>
        <v>-248325.10999999987</v>
      </c>
      <c r="FH109" s="154">
        <f t="shared" si="783"/>
        <v>-175437.84999999998</v>
      </c>
      <c r="FI109" s="154">
        <f t="shared" si="783"/>
        <v>-201338.81999999995</v>
      </c>
      <c r="FJ109" s="154">
        <f t="shared" si="783"/>
        <v>-203902.13999999993</v>
      </c>
      <c r="FK109" s="154">
        <f t="shared" si="783"/>
        <v>-220995.21999999997</v>
      </c>
      <c r="FL109" s="154">
        <f t="shared" si="783"/>
        <v>-281191.05999999982</v>
      </c>
      <c r="FN109" s="154">
        <f t="shared" si="784"/>
        <v>-1202499.56</v>
      </c>
      <c r="FO109" s="154">
        <f t="shared" si="784"/>
        <v>-675005.02000000014</v>
      </c>
      <c r="FP109" s="154">
        <f t="shared" si="784"/>
        <v>-746084.88000000035</v>
      </c>
      <c r="FQ109" s="154">
        <f t="shared" si="784"/>
        <v>-591524.66</v>
      </c>
      <c r="FR109" s="154">
        <f t="shared" si="784"/>
        <v>-595976.03999999992</v>
      </c>
      <c r="FS109" s="154">
        <f t="shared" si="784"/>
        <v>-920553.33</v>
      </c>
      <c r="FT109" s="154">
        <f t="shared" si="784"/>
        <v>-829003.91999999969</v>
      </c>
      <c r="FU109" s="154">
        <f t="shared" si="784"/>
        <v>-591820.7799999998</v>
      </c>
    </row>
    <row r="110" spans="2:177" ht="17.45" customHeight="1">
      <c r="B110" s="156" t="s">
        <v>21</v>
      </c>
      <c r="C110" s="157"/>
      <c r="D110" s="157"/>
      <c r="E110" s="157"/>
      <c r="H110" s="158">
        <f>H111-H107</f>
        <v>-163627.29000000004</v>
      </c>
      <c r="I110" s="158">
        <f t="shared" ref="I110:AQ110" si="805">I111-I107</f>
        <v>-156783.78000000003</v>
      </c>
      <c r="J110" s="158">
        <f t="shared" si="805"/>
        <v>-158145.8600000001</v>
      </c>
      <c r="K110" s="158">
        <f t="shared" si="805"/>
        <v>-161486.21999999974</v>
      </c>
      <c r="L110" s="158">
        <f t="shared" si="805"/>
        <v>-180327.43999999994</v>
      </c>
      <c r="M110" s="158">
        <f t="shared" si="805"/>
        <v>-154039.19999999995</v>
      </c>
      <c r="N110" s="158">
        <f t="shared" si="805"/>
        <v>-148436.5299999998</v>
      </c>
      <c r="O110" s="158">
        <f t="shared" si="805"/>
        <v>-133349.37000000011</v>
      </c>
      <c r="P110" s="158">
        <f t="shared" si="805"/>
        <v>-147125.71999999974</v>
      </c>
      <c r="Q110" s="158">
        <f t="shared" si="805"/>
        <v>-148166.97999999998</v>
      </c>
      <c r="R110" s="158">
        <f t="shared" si="805"/>
        <v>-176398.68999999994</v>
      </c>
      <c r="S110" s="158">
        <f t="shared" si="805"/>
        <v>-183730.79000000004</v>
      </c>
      <c r="T110" s="158">
        <f t="shared" si="805"/>
        <v>-172642.52399999998</v>
      </c>
      <c r="U110" s="158">
        <f t="shared" si="805"/>
        <v>-155994.54000000004</v>
      </c>
      <c r="V110" s="158">
        <f t="shared" si="805"/>
        <v>-189326.80000000005</v>
      </c>
      <c r="W110" s="158">
        <f t="shared" si="805"/>
        <v>-164783.90999999992</v>
      </c>
      <c r="X110" s="158">
        <f t="shared" si="805"/>
        <v>-181555.37000000011</v>
      </c>
      <c r="Y110" s="158">
        <f t="shared" si="805"/>
        <v>-205618.32000000007</v>
      </c>
      <c r="Z110" s="158">
        <f t="shared" si="805"/>
        <v>-214490.34000000008</v>
      </c>
      <c r="AA110" s="158">
        <f t="shared" si="805"/>
        <v>-217246.54000000004</v>
      </c>
      <c r="AB110" s="158">
        <f t="shared" si="805"/>
        <v>-210931.29000000004</v>
      </c>
      <c r="AC110" s="158">
        <f t="shared" si="805"/>
        <v>-200962.90899999999</v>
      </c>
      <c r="AD110" s="158">
        <f t="shared" si="805"/>
        <v>-237104.55957412161</v>
      </c>
      <c r="AE110" s="158">
        <f t="shared" si="805"/>
        <v>-208002.52000000002</v>
      </c>
      <c r="AF110" s="158">
        <f t="shared" si="805"/>
        <v>-274262.98999999976</v>
      </c>
      <c r="AG110" s="158">
        <f t="shared" si="805"/>
        <v>1449832.44</v>
      </c>
      <c r="AH110" s="158">
        <f t="shared" si="805"/>
        <v>1514839.94</v>
      </c>
      <c r="AI110" s="158">
        <f t="shared" si="805"/>
        <v>-248775</v>
      </c>
      <c r="AJ110" s="158">
        <f t="shared" si="805"/>
        <v>-294189.91999999993</v>
      </c>
      <c r="AK110" s="158">
        <f t="shared" si="805"/>
        <v>-252594</v>
      </c>
      <c r="AL110" s="158">
        <f t="shared" si="805"/>
        <v>-244857</v>
      </c>
      <c r="AM110" s="158">
        <f t="shared" si="805"/>
        <v>-234677</v>
      </c>
      <c r="AN110" s="158">
        <f t="shared" si="805"/>
        <v>-82608</v>
      </c>
      <c r="AO110" s="158">
        <f t="shared" si="805"/>
        <v>-498783</v>
      </c>
      <c r="AP110" s="158">
        <f t="shared" si="805"/>
        <v>-8903.4399999999441</v>
      </c>
      <c r="AQ110" s="158">
        <f t="shared" si="805"/>
        <v>561185.58999999985</v>
      </c>
      <c r="AR110" s="158">
        <f t="shared" ref="AR110:BW110" si="806">SUM(AR108:AR109)</f>
        <v>-374825.73</v>
      </c>
      <c r="AS110" s="158">
        <f t="shared" si="806"/>
        <v>-227148.99000000002</v>
      </c>
      <c r="AT110" s="158">
        <f t="shared" si="806"/>
        <v>-443820.07999999996</v>
      </c>
      <c r="AU110" s="158">
        <f t="shared" si="806"/>
        <v>-414925.06999999995</v>
      </c>
      <c r="AV110" s="158">
        <f t="shared" si="806"/>
        <v>-438238.01999999996</v>
      </c>
      <c r="AW110" s="158">
        <f t="shared" si="806"/>
        <v>-429008.29</v>
      </c>
      <c r="AX110" s="158">
        <f t="shared" si="806"/>
        <v>-510917.86</v>
      </c>
      <c r="AY110" s="158">
        <f t="shared" si="806"/>
        <v>-397578.5</v>
      </c>
      <c r="AZ110" s="158">
        <f t="shared" si="806"/>
        <v>-106882.46</v>
      </c>
      <c r="BA110" s="158">
        <f t="shared" si="806"/>
        <v>-327203</v>
      </c>
      <c r="BB110" s="158">
        <f t="shared" si="806"/>
        <v>-509747.7</v>
      </c>
      <c r="BC110" s="158">
        <f t="shared" si="806"/>
        <v>-850260.78</v>
      </c>
      <c r="BD110" s="158">
        <f t="shared" si="806"/>
        <v>-639640.66999999993</v>
      </c>
      <c r="BE110" s="158">
        <f t="shared" si="806"/>
        <v>-437953.62</v>
      </c>
      <c r="BF110" s="158">
        <f t="shared" si="806"/>
        <v>-162760.85</v>
      </c>
      <c r="BG110" s="158">
        <f t="shared" si="806"/>
        <v>-594258.36</v>
      </c>
      <c r="BH110" s="158">
        <f t="shared" si="806"/>
        <v>-176093.04</v>
      </c>
      <c r="BI110" s="160">
        <f t="shared" si="806"/>
        <v>-658015.87000000011</v>
      </c>
      <c r="BJ110" s="160">
        <f t="shared" si="806"/>
        <v>-141916.93</v>
      </c>
      <c r="BK110" s="160">
        <f t="shared" si="806"/>
        <v>-257519.21</v>
      </c>
      <c r="BL110" s="160">
        <f t="shared" si="806"/>
        <v>-668797.08999999985</v>
      </c>
      <c r="BM110" s="160">
        <f t="shared" si="806"/>
        <v>-874564.4</v>
      </c>
      <c r="BN110" s="160">
        <f t="shared" si="806"/>
        <v>-845554.66999999993</v>
      </c>
      <c r="BO110" s="160">
        <f t="shared" si="806"/>
        <v>-1206677.5900000001</v>
      </c>
      <c r="BP110" s="160">
        <f t="shared" si="806"/>
        <v>-137550.5</v>
      </c>
      <c r="BQ110" s="160">
        <f t="shared" si="806"/>
        <v>-673648.25</v>
      </c>
      <c r="BR110" s="160">
        <f t="shared" si="806"/>
        <v>-415539.11</v>
      </c>
      <c r="BS110" s="160">
        <f t="shared" si="806"/>
        <v>-1787035.6600000001</v>
      </c>
      <c r="BT110" s="160">
        <f t="shared" si="806"/>
        <v>-336958.78</v>
      </c>
      <c r="BU110" s="160">
        <f t="shared" si="806"/>
        <v>-432427.55999999994</v>
      </c>
      <c r="BV110" s="160">
        <f t="shared" si="806"/>
        <v>-299722.51</v>
      </c>
      <c r="BW110" s="160">
        <f t="shared" si="806"/>
        <v>-25819.57</v>
      </c>
      <c r="BX110" s="160">
        <f>SUM(BX108:BX109)</f>
        <v>-930159</v>
      </c>
      <c r="BY110" s="160">
        <f>SUM(BY108:BY109)</f>
        <v>-584010.69999999995</v>
      </c>
      <c r="BZ110" s="160">
        <f t="shared" ref="BZ110:DK110" si="807">SUM(BZ108:BZ109)</f>
        <v>-600013.85000000009</v>
      </c>
      <c r="CA110" s="160">
        <f t="shared" si="807"/>
        <v>-817195.75</v>
      </c>
      <c r="CB110" s="160">
        <f t="shared" si="807"/>
        <v>-515390.37999999995</v>
      </c>
      <c r="CC110" s="160">
        <f t="shared" si="807"/>
        <v>-722590.53</v>
      </c>
      <c r="CD110" s="160">
        <f t="shared" si="807"/>
        <v>-557079.57000000007</v>
      </c>
      <c r="CE110" s="160">
        <f t="shared" si="807"/>
        <v>-407998.54999999993</v>
      </c>
      <c r="CF110" s="160">
        <f t="shared" si="807"/>
        <v>-459977</v>
      </c>
      <c r="CG110" s="160">
        <f t="shared" si="807"/>
        <v>-564814.26</v>
      </c>
      <c r="CH110" s="160">
        <f t="shared" si="807"/>
        <v>-596152.35000000009</v>
      </c>
      <c r="CI110" s="160">
        <f t="shared" si="807"/>
        <v>-20541.09</v>
      </c>
      <c r="CJ110" s="160">
        <f t="shared" si="807"/>
        <v>-945937.31</v>
      </c>
      <c r="CK110" s="160">
        <f t="shared" si="807"/>
        <v>-492890.22000000003</v>
      </c>
      <c r="CL110" s="160">
        <f t="shared" si="807"/>
        <v>-594130.16</v>
      </c>
      <c r="CM110" s="160">
        <f t="shared" si="807"/>
        <v>-805580.03</v>
      </c>
      <c r="CN110" s="160">
        <f t="shared" si="807"/>
        <v>-775724.21</v>
      </c>
      <c r="CO110" s="160">
        <f t="shared" si="807"/>
        <v>-694901.43</v>
      </c>
      <c r="CP110" s="160">
        <f t="shared" si="807"/>
        <v>-771428.44</v>
      </c>
      <c r="CQ110" s="160">
        <f t="shared" si="807"/>
        <v>-17511.32</v>
      </c>
      <c r="CR110" s="160">
        <f t="shared" si="807"/>
        <v>-1435893.81</v>
      </c>
      <c r="CS110" s="160">
        <f t="shared" si="807"/>
        <v>-779960.96</v>
      </c>
      <c r="CT110" s="160">
        <f t="shared" si="807"/>
        <v>-658248.31000000006</v>
      </c>
      <c r="CU110" s="160">
        <f t="shared" si="807"/>
        <v>-635217</v>
      </c>
      <c r="CV110" s="160">
        <f t="shared" si="807"/>
        <v>-265175.99</v>
      </c>
      <c r="CW110" s="160">
        <f t="shared" si="807"/>
        <v>-1043519.89</v>
      </c>
      <c r="CX110" s="160">
        <f t="shared" si="807"/>
        <v>-339762.21</v>
      </c>
      <c r="CY110" s="160">
        <f t="shared" si="807"/>
        <v>-929157</v>
      </c>
      <c r="CZ110" s="160">
        <f t="shared" si="807"/>
        <v>-744368.76</v>
      </c>
      <c r="DA110" s="160">
        <f t="shared" si="807"/>
        <v>-880036.22</v>
      </c>
      <c r="DB110" s="160">
        <f t="shared" si="807"/>
        <v>-598026.48</v>
      </c>
      <c r="DC110" s="160">
        <f t="shared" si="807"/>
        <v>-721220.48</v>
      </c>
      <c r="DD110" s="160">
        <f t="shared" si="807"/>
        <v>-879702.16</v>
      </c>
      <c r="DE110" s="160">
        <f t="shared" si="807"/>
        <v>-838472.1399999999</v>
      </c>
      <c r="DF110" s="160">
        <f t="shared" si="807"/>
        <v>-883116.39999999979</v>
      </c>
      <c r="DG110" s="160">
        <f t="shared" si="807"/>
        <v>-722470.42</v>
      </c>
      <c r="DH110" s="160">
        <f t="shared" si="807"/>
        <v>-607394.29</v>
      </c>
      <c r="DI110" s="160">
        <f t="shared" si="807"/>
        <v>-729419.29999999993</v>
      </c>
      <c r="DJ110" s="160">
        <f t="shared" si="807"/>
        <v>-694413.96000000008</v>
      </c>
      <c r="DK110" s="160">
        <f t="shared" si="807"/>
        <v>-657070.3600000001</v>
      </c>
      <c r="DL110" s="160">
        <f t="shared" ref="DL110" si="808">SUM(DL108:DL109)</f>
        <v>-720416.81</v>
      </c>
      <c r="DM110" s="160">
        <f t="shared" ref="DM110:DN110" si="809">SUM(DM108:DM109)</f>
        <v>-812706.73</v>
      </c>
      <c r="DN110" s="160">
        <f t="shared" si="809"/>
        <v>-613895.69999999995</v>
      </c>
      <c r="DO110" s="160">
        <f t="shared" ref="DO110:DP110" si="810">SUM(DO108:DO109)</f>
        <v>-952773.8</v>
      </c>
      <c r="DP110" s="160">
        <f t="shared" si="810"/>
        <v>-971007.48</v>
      </c>
      <c r="DQ110" s="160">
        <f t="shared" ref="DQ110:DR110" si="811">SUM(DQ108:DQ109)</f>
        <v>-885299.65</v>
      </c>
      <c r="DR110" s="160">
        <f t="shared" si="811"/>
        <v>-882900.89000000013</v>
      </c>
      <c r="DS110" s="160">
        <f t="shared" ref="DS110:DT110" si="812">SUM(DS108:DS109)</f>
        <v>-816530.2</v>
      </c>
      <c r="DT110" s="160">
        <f t="shared" si="812"/>
        <v>-611292.68999999994</v>
      </c>
      <c r="DU110" s="160">
        <f t="shared" ref="DU110:DV110" si="813">SUM(DU108:DU109)</f>
        <v>-832829.70000000007</v>
      </c>
      <c r="DV110" s="160">
        <f t="shared" si="813"/>
        <v>-776330.7699999999</v>
      </c>
      <c r="DW110" s="160">
        <f t="shared" ref="DW110:DX110" si="814">SUM(DW108:DW109)</f>
        <v>53326.279999999984</v>
      </c>
      <c r="DX110" s="160">
        <f t="shared" si="814"/>
        <v>-811675.73</v>
      </c>
      <c r="DY110" s="160">
        <f t="shared" ref="DY110:DZ110" si="815">SUM(DY108:DY109)</f>
        <v>-1464598.88</v>
      </c>
      <c r="DZ110" s="160">
        <f t="shared" si="815"/>
        <v>-464952.5</v>
      </c>
      <c r="EA110" s="160">
        <f t="shared" ref="EA110:EB110" si="816">SUM(EA108:EA109)</f>
        <v>-775295.70000000007</v>
      </c>
      <c r="EB110" s="160">
        <f t="shared" si="816"/>
        <v>-707899</v>
      </c>
      <c r="EC110" s="160">
        <f t="shared" ref="EC110:ED110" si="817">SUM(EC108:EC109)</f>
        <v>-819337.14999999991</v>
      </c>
      <c r="ED110" s="160">
        <f t="shared" si="817"/>
        <v>-996774.36999999988</v>
      </c>
      <c r="EE110" s="160">
        <f t="shared" ref="EE110:EF110" si="818">SUM(EE108:EE109)</f>
        <v>-845386.54</v>
      </c>
      <c r="EF110" s="160">
        <f t="shared" si="818"/>
        <v>-919565.61</v>
      </c>
      <c r="EG110" s="160">
        <f t="shared" ref="EG110:EH110" si="819">SUM(EG108:EG109)</f>
        <v>-640346.32999999996</v>
      </c>
      <c r="EH110" s="160">
        <f t="shared" si="819"/>
        <v>-869547.44000000006</v>
      </c>
      <c r="EI110" s="160">
        <f t="shared" ref="EI110:EJ110" si="820">SUM(EI108:EI109)</f>
        <v>-71209.84</v>
      </c>
      <c r="EJ110" s="160">
        <f t="shared" si="820"/>
        <v>-1496975.84</v>
      </c>
      <c r="EK110" s="160">
        <f t="shared" ref="EK110:EL110" si="821">SUM(EK108:EK109)</f>
        <v>-1078956.23</v>
      </c>
      <c r="EL110" s="160">
        <f t="shared" si="821"/>
        <v>-785244.97</v>
      </c>
      <c r="EM110" s="160">
        <f t="shared" ref="EM110:EN110" si="822">SUM(EM108:EM109)</f>
        <v>-897557.69999999984</v>
      </c>
      <c r="EN110" s="160">
        <f t="shared" si="822"/>
        <v>-903457.01</v>
      </c>
      <c r="EO110" s="160">
        <f t="shared" ref="EO110:EP110" si="823">SUM(EO108:EO109)</f>
        <v>-1060414.77</v>
      </c>
      <c r="EP110" s="160">
        <f t="shared" si="823"/>
        <v>-1142403.7</v>
      </c>
      <c r="ER110" s="160">
        <f t="shared" si="781"/>
        <v>-7365010.2199999997</v>
      </c>
      <c r="ET110" s="160">
        <f t="shared" ca="1" si="782"/>
        <v>-6040533.330000001</v>
      </c>
      <c r="EU110" s="160"/>
      <c r="EY110" s="160">
        <f t="shared" si="783"/>
        <v>-2222431.46</v>
      </c>
      <c r="EZ110" s="160">
        <f t="shared" si="783"/>
        <v>-2439394.7800000003</v>
      </c>
      <c r="FA110" s="160">
        <f t="shared" si="783"/>
        <v>-2212981.11</v>
      </c>
      <c r="FB110" s="160">
        <f t="shared" si="783"/>
        <v>-2080903.62</v>
      </c>
      <c r="FC110" s="160">
        <f t="shared" si="783"/>
        <v>-2147019.2400000002</v>
      </c>
      <c r="FD110" s="160">
        <f t="shared" si="783"/>
        <v>-2809080.93</v>
      </c>
      <c r="FE110" s="160">
        <f t="shared" si="783"/>
        <v>-2310723.7800000003</v>
      </c>
      <c r="FF110" s="160">
        <f t="shared" si="783"/>
        <v>-1555834.19</v>
      </c>
      <c r="FG110" s="160">
        <f t="shared" si="783"/>
        <v>-2741227.11</v>
      </c>
      <c r="FH110" s="160">
        <f t="shared" si="783"/>
        <v>-2302531.85</v>
      </c>
      <c r="FI110" s="160">
        <f t="shared" si="783"/>
        <v>-2761726.52</v>
      </c>
      <c r="FJ110" s="160">
        <f t="shared" si="783"/>
        <v>-1581103.61</v>
      </c>
      <c r="FK110" s="160">
        <f t="shared" si="783"/>
        <v>-3361177.04</v>
      </c>
      <c r="FL110" s="160">
        <f t="shared" si="783"/>
        <v>-2861429.48</v>
      </c>
      <c r="FN110" s="160">
        <f t="shared" si="784"/>
        <v>-6663752.2999999998</v>
      </c>
      <c r="FO110" s="160">
        <f t="shared" si="784"/>
        <v>-7040081.2400000002</v>
      </c>
      <c r="FP110" s="160">
        <f t="shared" si="784"/>
        <v>-6683081.4500000002</v>
      </c>
      <c r="FQ110" s="160">
        <f t="shared" si="784"/>
        <v>-8346500.5700000003</v>
      </c>
      <c r="FR110" s="160">
        <f t="shared" si="784"/>
        <v>-8955710.9699999988</v>
      </c>
      <c r="FS110" s="160">
        <f t="shared" si="784"/>
        <v>-8822658.1400000025</v>
      </c>
      <c r="FT110" s="160">
        <f t="shared" si="784"/>
        <v>-9386589.0899999999</v>
      </c>
      <c r="FU110" s="160">
        <f t="shared" si="784"/>
        <v>-7365010.2199999997</v>
      </c>
    </row>
    <row r="111" spans="2:177" ht="17.45" customHeight="1">
      <c r="B111" s="161" t="s">
        <v>191</v>
      </c>
      <c r="C111" s="162"/>
      <c r="D111" s="162"/>
      <c r="E111" s="162"/>
      <c r="H111" s="163">
        <f>H113-H112</f>
        <v>1269690.6600000001</v>
      </c>
      <c r="I111" s="163">
        <f t="shared" ref="I111:AQ111" si="824">I113-I112</f>
        <v>1357811.2</v>
      </c>
      <c r="J111" s="163">
        <f t="shared" si="824"/>
        <v>1317533.5499999998</v>
      </c>
      <c r="K111" s="163">
        <f t="shared" si="824"/>
        <v>1326387.6500000004</v>
      </c>
      <c r="L111" s="163">
        <f t="shared" si="824"/>
        <v>1180524.19</v>
      </c>
      <c r="M111" s="163">
        <f t="shared" si="824"/>
        <v>1229281.79</v>
      </c>
      <c r="N111" s="163">
        <f t="shared" si="824"/>
        <v>1242503.4800000004</v>
      </c>
      <c r="O111" s="163">
        <f t="shared" si="824"/>
        <v>1194766.3899999997</v>
      </c>
      <c r="P111" s="163">
        <f t="shared" si="824"/>
        <v>1290856.5899999999</v>
      </c>
      <c r="Q111" s="163">
        <f t="shared" si="824"/>
        <v>1222385.8500000001</v>
      </c>
      <c r="R111" s="163">
        <f t="shared" si="824"/>
        <v>1274768.7600000002</v>
      </c>
      <c r="S111" s="163">
        <f t="shared" si="824"/>
        <v>2270069.17</v>
      </c>
      <c r="T111" s="163">
        <f t="shared" si="824"/>
        <v>1250848.0859999999</v>
      </c>
      <c r="U111" s="163">
        <f t="shared" si="824"/>
        <v>1320815.4499999997</v>
      </c>
      <c r="V111" s="163">
        <f t="shared" si="824"/>
        <v>1179356.4699999997</v>
      </c>
      <c r="W111" s="163">
        <f t="shared" si="824"/>
        <v>1174579.76</v>
      </c>
      <c r="X111" s="163">
        <f t="shared" si="824"/>
        <v>1152573.7749999999</v>
      </c>
      <c r="Y111" s="163">
        <f t="shared" si="824"/>
        <v>1161365.6200000001</v>
      </c>
      <c r="Z111" s="163">
        <f t="shared" si="824"/>
        <v>1134359.0899999999</v>
      </c>
      <c r="AA111" s="163">
        <f t="shared" si="824"/>
        <v>1078060.6399999999</v>
      </c>
      <c r="AB111" s="163">
        <f t="shared" si="824"/>
        <v>1084718.5866666664</v>
      </c>
      <c r="AC111" s="163">
        <f t="shared" si="824"/>
        <v>1112541.6376666666</v>
      </c>
      <c r="AD111" s="163">
        <f t="shared" si="824"/>
        <v>1266479.8304258785</v>
      </c>
      <c r="AE111" s="163">
        <f t="shared" si="824"/>
        <v>2240101.2599999998</v>
      </c>
      <c r="AF111" s="163">
        <f t="shared" si="824"/>
        <v>1184724.3900000001</v>
      </c>
      <c r="AG111" s="163">
        <f t="shared" si="824"/>
        <v>1449832.44</v>
      </c>
      <c r="AH111" s="163">
        <f t="shared" si="824"/>
        <v>1514839.94</v>
      </c>
      <c r="AI111" s="163">
        <f t="shared" si="824"/>
        <v>1089559</v>
      </c>
      <c r="AJ111" s="163">
        <f t="shared" si="824"/>
        <v>948269.16999999993</v>
      </c>
      <c r="AK111" s="163">
        <f t="shared" si="824"/>
        <v>1043317</v>
      </c>
      <c r="AL111" s="163">
        <f t="shared" si="824"/>
        <v>1099346</v>
      </c>
      <c r="AM111" s="163">
        <f t="shared" si="824"/>
        <v>1144508</v>
      </c>
      <c r="AN111" s="163">
        <f t="shared" si="824"/>
        <v>1104636</v>
      </c>
      <c r="AO111" s="163">
        <f t="shared" si="824"/>
        <v>765242</v>
      </c>
      <c r="AP111" s="163">
        <f t="shared" si="824"/>
        <v>1162289</v>
      </c>
      <c r="AQ111" s="163">
        <f t="shared" si="824"/>
        <v>2390529</v>
      </c>
      <c r="AR111" s="163">
        <f t="shared" ref="AR111:BW111" si="825">AR107+AR110</f>
        <v>1642992.1900000002</v>
      </c>
      <c r="AS111" s="163">
        <f t="shared" si="825"/>
        <v>1123782.8800000001</v>
      </c>
      <c r="AT111" s="163">
        <f t="shared" si="825"/>
        <v>852067.45000000007</v>
      </c>
      <c r="AU111" s="163">
        <f t="shared" si="825"/>
        <v>798278.08999999927</v>
      </c>
      <c r="AV111" s="163">
        <f t="shared" si="825"/>
        <v>723158.60999999987</v>
      </c>
      <c r="AW111" s="163">
        <f t="shared" si="825"/>
        <v>729324.61999999988</v>
      </c>
      <c r="AX111" s="163">
        <f t="shared" si="825"/>
        <v>747147.87</v>
      </c>
      <c r="AY111" s="163">
        <f t="shared" si="825"/>
        <v>784563.3</v>
      </c>
      <c r="AZ111" s="163">
        <f t="shared" si="825"/>
        <v>1140083.7200000002</v>
      </c>
      <c r="BA111" s="163">
        <f t="shared" si="825"/>
        <v>685224.82000000018</v>
      </c>
      <c r="BB111" s="163">
        <f t="shared" si="825"/>
        <v>576232.91000000038</v>
      </c>
      <c r="BC111" s="163">
        <f t="shared" si="825"/>
        <v>224346.09000000008</v>
      </c>
      <c r="BD111" s="163">
        <f t="shared" si="825"/>
        <v>785086.7100000002</v>
      </c>
      <c r="BE111" s="163">
        <f t="shared" si="825"/>
        <v>404073.44000000006</v>
      </c>
      <c r="BF111" s="163">
        <f t="shared" si="825"/>
        <v>491919.25</v>
      </c>
      <c r="BG111" s="163">
        <f t="shared" si="825"/>
        <v>-11326.890000000014</v>
      </c>
      <c r="BH111" s="163">
        <f t="shared" si="825"/>
        <v>493045.91999999993</v>
      </c>
      <c r="BI111" s="163">
        <f t="shared" si="825"/>
        <v>-61282.730000000098</v>
      </c>
      <c r="BJ111" s="163">
        <f t="shared" si="825"/>
        <v>577852.08000000007</v>
      </c>
      <c r="BK111" s="163">
        <f t="shared" si="825"/>
        <v>352509.87000000011</v>
      </c>
      <c r="BL111" s="163">
        <f t="shared" si="825"/>
        <v>-182808.80999999971</v>
      </c>
      <c r="BM111" s="163">
        <f t="shared" si="825"/>
        <v>-391358.45000000007</v>
      </c>
      <c r="BN111" s="163">
        <f t="shared" si="825"/>
        <v>-413201.07000000007</v>
      </c>
      <c r="BO111" s="163">
        <f t="shared" si="825"/>
        <v>1429894.4199999997</v>
      </c>
      <c r="BP111" s="163">
        <f t="shared" si="825"/>
        <v>593393.7699999999</v>
      </c>
      <c r="BQ111" s="163">
        <f t="shared" si="825"/>
        <v>-178829.4599999999</v>
      </c>
      <c r="BR111" s="163">
        <f t="shared" si="825"/>
        <v>1498676.2200000002</v>
      </c>
      <c r="BS111" s="163">
        <f t="shared" si="825"/>
        <v>-1509828.1299999997</v>
      </c>
      <c r="BT111" s="163">
        <f t="shared" si="825"/>
        <v>456866.89</v>
      </c>
      <c r="BU111" s="163">
        <f t="shared" si="825"/>
        <v>114195.02000000014</v>
      </c>
      <c r="BV111" s="163">
        <f t="shared" si="825"/>
        <v>307628.30000000005</v>
      </c>
      <c r="BW111" s="164">
        <f t="shared" si="825"/>
        <v>572873.47000000009</v>
      </c>
      <c r="BX111" s="164">
        <f>BX107+BX110</f>
        <v>-724719</v>
      </c>
      <c r="BY111" s="164">
        <f>BY107+BY110</f>
        <v>-350745.47</v>
      </c>
      <c r="BZ111" s="164">
        <f t="shared" ref="BZ111:DK111" si="826">BZ107+BZ110</f>
        <v>-348027.83</v>
      </c>
      <c r="CA111" s="164">
        <f t="shared" si="826"/>
        <v>-472054.47000000009</v>
      </c>
      <c r="CB111" s="164">
        <f t="shared" si="826"/>
        <v>-149333.61999999994</v>
      </c>
      <c r="CC111" s="164">
        <f t="shared" si="826"/>
        <v>-285936.08000000007</v>
      </c>
      <c r="CD111" s="164">
        <f t="shared" si="826"/>
        <v>-285988.61</v>
      </c>
      <c r="CE111" s="164">
        <f t="shared" si="826"/>
        <v>-236702.99999999994</v>
      </c>
      <c r="CF111" s="164">
        <f t="shared" si="826"/>
        <v>-292552</v>
      </c>
      <c r="CG111" s="164">
        <f t="shared" si="826"/>
        <v>-374921.69000000006</v>
      </c>
      <c r="CH111" s="164">
        <f t="shared" si="826"/>
        <v>-332267.28999999992</v>
      </c>
      <c r="CI111" s="164">
        <f t="shared" si="826"/>
        <v>265482.66000000015</v>
      </c>
      <c r="CJ111" s="164">
        <f t="shared" si="826"/>
        <v>-711672.36999999988</v>
      </c>
      <c r="CK111" s="164">
        <f t="shared" si="826"/>
        <v>-197214.14000000013</v>
      </c>
      <c r="CL111" s="164">
        <f t="shared" si="826"/>
        <v>-262100.71000000002</v>
      </c>
      <c r="CM111" s="164">
        <f t="shared" si="826"/>
        <v>-240439.90000000014</v>
      </c>
      <c r="CN111" s="164">
        <f t="shared" si="826"/>
        <v>-201418.42999999993</v>
      </c>
      <c r="CO111" s="164">
        <f t="shared" si="826"/>
        <v>-387866.82999999996</v>
      </c>
      <c r="CP111" s="164">
        <f t="shared" si="826"/>
        <v>-510491.28999999992</v>
      </c>
      <c r="CQ111" s="164">
        <f t="shared" si="826"/>
        <v>345232.1599999998</v>
      </c>
      <c r="CR111" s="164">
        <f t="shared" si="826"/>
        <v>-966885.2200000002</v>
      </c>
      <c r="CS111" s="164">
        <f t="shared" si="826"/>
        <v>-265133.37999999995</v>
      </c>
      <c r="CT111" s="164">
        <f t="shared" si="826"/>
        <v>-210792.05000000045</v>
      </c>
      <c r="CU111" s="164">
        <f t="shared" si="826"/>
        <v>-235191.88</v>
      </c>
      <c r="CV111" s="164">
        <f t="shared" si="826"/>
        <v>297240.65000000014</v>
      </c>
      <c r="CW111" s="164">
        <f t="shared" si="826"/>
        <v>-662385.66999999969</v>
      </c>
      <c r="CX111" s="164">
        <f t="shared" si="826"/>
        <v>127681.62999999989</v>
      </c>
      <c r="CY111" s="164">
        <f t="shared" si="826"/>
        <v>-536400.73</v>
      </c>
      <c r="CZ111" s="164">
        <f t="shared" si="826"/>
        <v>76351.080000000307</v>
      </c>
      <c r="DA111" s="164">
        <f t="shared" si="826"/>
        <v>-462262.07</v>
      </c>
      <c r="DB111" s="164">
        <f t="shared" si="826"/>
        <v>-144671.99999999983</v>
      </c>
      <c r="DC111" s="164">
        <f t="shared" si="826"/>
        <v>-350957.15000000008</v>
      </c>
      <c r="DD111" s="164">
        <f t="shared" si="826"/>
        <v>-566590</v>
      </c>
      <c r="DE111" s="164">
        <f t="shared" si="826"/>
        <v>-470971.87999999989</v>
      </c>
      <c r="DF111" s="164">
        <f t="shared" si="826"/>
        <v>-512487.60999999981</v>
      </c>
      <c r="DG111" s="164">
        <f t="shared" si="826"/>
        <v>-232187.29000000015</v>
      </c>
      <c r="DH111" s="164">
        <f t="shared" si="826"/>
        <v>-245920.00000000012</v>
      </c>
      <c r="DI111" s="164">
        <f t="shared" si="826"/>
        <v>-414898.28999999986</v>
      </c>
      <c r="DJ111" s="164">
        <f t="shared" si="826"/>
        <v>-131841.90000000002</v>
      </c>
      <c r="DK111" s="164">
        <f t="shared" si="826"/>
        <v>-166170.96000000014</v>
      </c>
      <c r="DL111" s="164">
        <f t="shared" ref="DL111" si="827">DL107+DL110</f>
        <v>-20909.190000000177</v>
      </c>
      <c r="DM111" s="164">
        <f t="shared" ref="DM111:DN111" si="828">DM107+DM110</f>
        <v>-370523.27999999997</v>
      </c>
      <c r="DN111" s="164">
        <f t="shared" si="828"/>
        <v>-200972.69999999995</v>
      </c>
      <c r="DO111" s="164">
        <f t="shared" ref="DO111:DP111" si="829">DO107+DO110</f>
        <v>-572146.80000000005</v>
      </c>
      <c r="DP111" s="164">
        <f t="shared" si="829"/>
        <v>-595553.48</v>
      </c>
      <c r="DQ111" s="164">
        <f t="shared" ref="DQ111:DR111" si="830">DQ107+DQ110</f>
        <v>-525038.65</v>
      </c>
      <c r="DR111" s="164">
        <f t="shared" si="830"/>
        <v>-396342.89000000013</v>
      </c>
      <c r="DS111" s="164">
        <f t="shared" ref="DS111:DT111" si="831">DS107+DS110</f>
        <v>-412300.19999999995</v>
      </c>
      <c r="DT111" s="164">
        <f t="shared" si="831"/>
        <v>-287311.68999999994</v>
      </c>
      <c r="DU111" s="164">
        <f t="shared" ref="DU111:DV111" si="832">DU107+DU110</f>
        <v>-534941.70000000007</v>
      </c>
      <c r="DV111" s="164">
        <f t="shared" si="832"/>
        <v>-229817.7699999999</v>
      </c>
      <c r="DW111" s="164">
        <f t="shared" ref="DW111:DX111" si="833">DW107+DW110</f>
        <v>393903.27999999997</v>
      </c>
      <c r="DX111" s="164">
        <f t="shared" si="833"/>
        <v>-252849.72999999998</v>
      </c>
      <c r="DY111" s="164">
        <f t="shared" ref="DY111:DZ111" si="834">DY107+DY110</f>
        <v>-1123977.8799999999</v>
      </c>
      <c r="DZ111" s="164">
        <f t="shared" si="834"/>
        <v>-239162.5</v>
      </c>
      <c r="EA111" s="164">
        <f t="shared" ref="EA111:EB111" si="835">EA107+EA110</f>
        <v>-370334.70000000007</v>
      </c>
      <c r="EB111" s="164">
        <f t="shared" si="835"/>
        <v>-366670</v>
      </c>
      <c r="EC111" s="164">
        <f t="shared" ref="EC111:ED111" si="836">EC107+EC110</f>
        <v>-460570.14999999991</v>
      </c>
      <c r="ED111" s="164">
        <f t="shared" si="836"/>
        <v>-699683.36999999988</v>
      </c>
      <c r="EE111" s="164">
        <f t="shared" ref="EE111:EF111" si="837">EE107+EE110</f>
        <v>-503766.55999999994</v>
      </c>
      <c r="EF111" s="164">
        <f t="shared" si="837"/>
        <v>-547791.27</v>
      </c>
      <c r="EG111" s="164">
        <f t="shared" ref="EG111:EH111" si="838">EG107+EG110</f>
        <v>-240489.22999999986</v>
      </c>
      <c r="EH111" s="164">
        <f t="shared" si="838"/>
        <v>-273465.9800000001</v>
      </c>
      <c r="EI111" s="164">
        <f t="shared" ref="EI111:EJ111" si="839">EI107+EI110</f>
        <v>322783.81000000006</v>
      </c>
      <c r="EJ111" s="164">
        <f t="shared" si="839"/>
        <v>-1005147.3300000001</v>
      </c>
      <c r="EK111" s="164">
        <f t="shared" ref="EK111:EL111" si="840">EK107+EK110</f>
        <v>-793978.24</v>
      </c>
      <c r="EL111" s="164">
        <f t="shared" si="840"/>
        <v>-191522.47000000009</v>
      </c>
      <c r="EM111" s="164">
        <f t="shared" ref="EM111:EN111" si="841">EM107+EM110</f>
        <v>-478429.46999999986</v>
      </c>
      <c r="EN111" s="164">
        <f t="shared" si="841"/>
        <v>-543383.94000000018</v>
      </c>
      <c r="EO111" s="164">
        <f t="shared" ref="EO111:EP111" si="842">EO107+EO110</f>
        <v>-706170.92999999993</v>
      </c>
      <c r="EP111" s="164">
        <f t="shared" si="842"/>
        <v>-775554.71999999986</v>
      </c>
      <c r="ER111" s="163">
        <f t="shared" si="781"/>
        <v>-4494187.0999999996</v>
      </c>
      <c r="ET111" s="163">
        <f t="shared" ca="1" si="782"/>
        <v>-3513248.33</v>
      </c>
      <c r="EU111" s="163"/>
      <c r="EY111" s="163">
        <f t="shared" si="783"/>
        <v>-530582.98999999953</v>
      </c>
      <c r="EZ111" s="163">
        <f t="shared" si="783"/>
        <v>-1388519.03</v>
      </c>
      <c r="FA111" s="163">
        <f t="shared" si="783"/>
        <v>-990594.9</v>
      </c>
      <c r="FB111" s="163">
        <f t="shared" si="783"/>
        <v>-712911.15000000014</v>
      </c>
      <c r="FC111" s="163">
        <f t="shared" si="783"/>
        <v>-592405.17000000016</v>
      </c>
      <c r="FD111" s="163">
        <f t="shared" si="783"/>
        <v>-1692738.9300000002</v>
      </c>
      <c r="FE111" s="163">
        <f t="shared" si="783"/>
        <v>-1095954.78</v>
      </c>
      <c r="FF111" s="163">
        <f t="shared" si="783"/>
        <v>-370856.19</v>
      </c>
      <c r="FG111" s="163">
        <f t="shared" si="783"/>
        <v>-1615990.1099999999</v>
      </c>
      <c r="FH111" s="163">
        <f t="shared" si="783"/>
        <v>-1197574.8500000001</v>
      </c>
      <c r="FI111" s="163">
        <f t="shared" si="783"/>
        <v>-1751241.1999999997</v>
      </c>
      <c r="FJ111" s="163">
        <f t="shared" si="783"/>
        <v>-191171.39999999991</v>
      </c>
      <c r="FK111" s="163">
        <f t="shared" si="783"/>
        <v>-1990648.04</v>
      </c>
      <c r="FL111" s="163">
        <f t="shared" si="783"/>
        <v>-1727984.3399999999</v>
      </c>
      <c r="FN111" s="163">
        <f t="shared" si="784"/>
        <v>3474403.74</v>
      </c>
      <c r="FO111" s="163">
        <f t="shared" si="784"/>
        <v>-40570.689999999071</v>
      </c>
      <c r="FP111" s="163">
        <f t="shared" si="784"/>
        <v>-3103646.75</v>
      </c>
      <c r="FQ111" s="163">
        <f t="shared" si="784"/>
        <v>-3206411.0400000005</v>
      </c>
      <c r="FR111" s="163">
        <f t="shared" si="784"/>
        <v>-3622608.0699999994</v>
      </c>
      <c r="FS111" s="163">
        <f t="shared" si="784"/>
        <v>-3751955.0700000008</v>
      </c>
      <c r="FT111" s="163">
        <f t="shared" si="784"/>
        <v>-4755977.5600000005</v>
      </c>
      <c r="FU111" s="163">
        <f t="shared" si="784"/>
        <v>-4494187.0999999996</v>
      </c>
    </row>
    <row r="112" spans="2:177" s="159" customFormat="1" ht="17.45" customHeight="1" thickBot="1">
      <c r="B112" s="151" t="s">
        <v>96</v>
      </c>
      <c r="C112" s="152"/>
      <c r="D112" s="152"/>
      <c r="E112" s="152"/>
      <c r="F112" s="134"/>
      <c r="G112" s="134"/>
      <c r="H112" s="154">
        <v>279605.67095881898</v>
      </c>
      <c r="I112" s="154">
        <v>228109.33178462001</v>
      </c>
      <c r="J112" s="154">
        <v>260589.22989389999</v>
      </c>
      <c r="K112" s="154">
        <v>283019.89603785996</v>
      </c>
      <c r="L112" s="154">
        <v>245923.42736990002</v>
      </c>
      <c r="M112" s="154">
        <v>252238.76240452001</v>
      </c>
      <c r="N112" s="154">
        <v>290852.36690502998</v>
      </c>
      <c r="O112" s="154">
        <v>271192.27102670999</v>
      </c>
      <c r="P112" s="154">
        <v>266622.56981213007</v>
      </c>
      <c r="Q112" s="154">
        <v>311924.79144555388</v>
      </c>
      <c r="R112" s="154">
        <v>303306.61272011651</v>
      </c>
      <c r="S112" s="154">
        <v>392695.65196893271</v>
      </c>
      <c r="T112" s="154">
        <v>282613.67338982993</v>
      </c>
      <c r="U112" s="154">
        <v>265328.18549470999</v>
      </c>
      <c r="V112" s="154">
        <v>291631.35807972</v>
      </c>
      <c r="W112" s="154">
        <v>278340.80202715</v>
      </c>
      <c r="X112" s="154">
        <v>265457.86443496001</v>
      </c>
      <c r="Y112" s="154">
        <v>237990.35323082499</v>
      </c>
      <c r="Z112" s="154">
        <v>287134.90471442998</v>
      </c>
      <c r="AA112" s="154">
        <v>254849.90164241003</v>
      </c>
      <c r="AB112" s="154">
        <v>251315.28784432309</v>
      </c>
      <c r="AC112" s="154">
        <v>272093.53850238392</v>
      </c>
      <c r="AD112" s="154">
        <v>287690.32692604617</v>
      </c>
      <c r="AE112" s="154">
        <v>393549.95041876996</v>
      </c>
      <c r="AF112" s="154">
        <v>339915.53552577773</v>
      </c>
      <c r="AG112" s="154">
        <v>0</v>
      </c>
      <c r="AH112" s="154">
        <v>0</v>
      </c>
      <c r="AI112" s="154">
        <v>340816</v>
      </c>
      <c r="AJ112" s="154">
        <v>326618.83600048861</v>
      </c>
      <c r="AK112" s="154">
        <v>329360</v>
      </c>
      <c r="AL112" s="154">
        <v>403532</v>
      </c>
      <c r="AM112" s="154">
        <v>356887</v>
      </c>
      <c r="AN112" s="154">
        <v>374396</v>
      </c>
      <c r="AO112" s="154">
        <v>348408</v>
      </c>
      <c r="AP112" s="154">
        <v>444338</v>
      </c>
      <c r="AQ112" s="154">
        <v>371483</v>
      </c>
      <c r="AR112" s="154">
        <v>480283.23300000001</v>
      </c>
      <c r="AS112" s="154">
        <v>382244.78</v>
      </c>
      <c r="AT112" s="154">
        <v>326222.95</v>
      </c>
      <c r="AU112" s="154">
        <v>524699.68999999994</v>
      </c>
      <c r="AV112" s="154">
        <v>420158.13000000006</v>
      </c>
      <c r="AW112" s="154">
        <v>387562.82</v>
      </c>
      <c r="AX112" s="154">
        <v>441783.97</v>
      </c>
      <c r="AY112" s="154">
        <v>401973.79</v>
      </c>
      <c r="AZ112" s="154">
        <v>350411.20999999996</v>
      </c>
      <c r="BA112" s="154">
        <v>487953.27000000014</v>
      </c>
      <c r="BB112" s="154">
        <v>284620.28999999992</v>
      </c>
      <c r="BC112" s="154">
        <v>367846.91000000003</v>
      </c>
      <c r="BD112" s="154">
        <v>201185.81</v>
      </c>
      <c r="BE112" s="154">
        <v>227346.34999999998</v>
      </c>
      <c r="BF112" s="154">
        <v>257252.41999999998</v>
      </c>
      <c r="BG112" s="154">
        <v>239870.55</v>
      </c>
      <c r="BH112" s="154">
        <v>150113.85999999999</v>
      </c>
      <c r="BI112" s="154">
        <v>178764.14</v>
      </c>
      <c r="BJ112" s="154">
        <v>156913.14000000001</v>
      </c>
      <c r="BK112" s="154">
        <v>64129.25</v>
      </c>
      <c r="BL112" s="154">
        <v>21414.31</v>
      </c>
      <c r="BM112" s="154">
        <v>174483.43</v>
      </c>
      <c r="BN112" s="154">
        <v>129356.72</v>
      </c>
      <c r="BO112" s="154">
        <v>17714.32</v>
      </c>
      <c r="BP112" s="154">
        <v>-28166.239999999998</v>
      </c>
      <c r="BQ112" s="154">
        <v>2504.9499999999998</v>
      </c>
      <c r="BR112" s="154">
        <v>2504.9499999999998</v>
      </c>
      <c r="BS112" s="154">
        <v>870.23</v>
      </c>
      <c r="BT112" s="154">
        <v>0</v>
      </c>
      <c r="BU112" s="154">
        <v>0</v>
      </c>
      <c r="BV112" s="154">
        <v>3382.97</v>
      </c>
      <c r="BW112" s="154">
        <v>0</v>
      </c>
      <c r="BX112" s="154">
        <v>0</v>
      </c>
      <c r="BY112" s="154">
        <v>0</v>
      </c>
      <c r="BZ112" s="154">
        <v>994.47</v>
      </c>
      <c r="CA112" s="154">
        <v>1478.87</v>
      </c>
      <c r="CB112" s="154">
        <v>1984.2</v>
      </c>
      <c r="CC112" s="154">
        <v>1167.52</v>
      </c>
      <c r="CD112" s="154">
        <v>1038.82</v>
      </c>
      <c r="CE112" s="154">
        <v>346.85</v>
      </c>
      <c r="CF112" s="154">
        <v>257</v>
      </c>
      <c r="CG112" s="154">
        <v>38.06</v>
      </c>
      <c r="CH112" s="154">
        <v>1200.47</v>
      </c>
      <c r="CI112" s="154">
        <v>1170.8700000000001</v>
      </c>
      <c r="CJ112" s="154">
        <v>1030.78</v>
      </c>
      <c r="CK112" s="154">
        <v>1215.6099999999999</v>
      </c>
      <c r="CL112" s="154">
        <v>1866.17</v>
      </c>
      <c r="CM112" s="154">
        <v>1553.22</v>
      </c>
      <c r="CN112" s="154">
        <v>2235.6</v>
      </c>
      <c r="CO112" s="154">
        <v>995.7</v>
      </c>
      <c r="CP112" s="154">
        <v>942.61</v>
      </c>
      <c r="CQ112" s="154">
        <v>1845.6100000000001</v>
      </c>
      <c r="CR112" s="154">
        <v>1640.45</v>
      </c>
      <c r="CS112" s="154">
        <v>2009.23</v>
      </c>
      <c r="CT112" s="154">
        <v>1799.54</v>
      </c>
      <c r="CU112" s="154">
        <v>548</v>
      </c>
      <c r="CV112" s="154">
        <v>1884.86</v>
      </c>
      <c r="CW112" s="154">
        <v>1717.73</v>
      </c>
      <c r="CX112" s="154">
        <v>2098.88</v>
      </c>
      <c r="CY112" s="154">
        <v>2294.6799999999998</v>
      </c>
      <c r="CZ112" s="154">
        <v>3027.4</v>
      </c>
      <c r="DA112" s="154">
        <v>1974.33</v>
      </c>
      <c r="DB112" s="154">
        <v>662.75</v>
      </c>
      <c r="DC112" s="154">
        <v>2282.71</v>
      </c>
      <c r="DD112" s="154">
        <v>1950.09</v>
      </c>
      <c r="DE112" s="154">
        <v>2108</v>
      </c>
      <c r="DF112" s="154">
        <v>2123.7800000000002</v>
      </c>
      <c r="DG112" s="154">
        <v>3468.63</v>
      </c>
      <c r="DH112" s="154">
        <v>2502.5700000000002</v>
      </c>
      <c r="DI112" s="154">
        <v>2235.4</v>
      </c>
      <c r="DJ112" s="154">
        <v>2328.65</v>
      </c>
      <c r="DK112" s="154">
        <v>2489.56</v>
      </c>
      <c r="DL112" s="154">
        <v>2719.63</v>
      </c>
      <c r="DM112" s="154">
        <v>2048.5100000000002</v>
      </c>
      <c r="DN112" s="154">
        <v>2119</v>
      </c>
      <c r="DO112" s="154">
        <v>2283</v>
      </c>
      <c r="DP112" s="154">
        <v>3384</v>
      </c>
      <c r="DQ112" s="154">
        <v>2756</v>
      </c>
      <c r="DR112" s="154">
        <v>3197</v>
      </c>
      <c r="DS112" s="154">
        <v>2892</v>
      </c>
      <c r="DT112" s="154">
        <v>2685</v>
      </c>
      <c r="DU112" s="154">
        <v>1481</v>
      </c>
      <c r="DV112" s="154">
        <v>2564</v>
      </c>
      <c r="DW112" s="154">
        <v>1525</v>
      </c>
      <c r="DX112" s="154">
        <v>2477</v>
      </c>
      <c r="DY112" s="154">
        <v>2172</v>
      </c>
      <c r="DZ112" s="154">
        <v>2468</v>
      </c>
      <c r="EA112" s="154">
        <v>2541</v>
      </c>
      <c r="EB112" s="154">
        <v>2999</v>
      </c>
      <c r="EC112" s="154">
        <v>2769</v>
      </c>
      <c r="ED112" s="154">
        <v>2754</v>
      </c>
      <c r="EE112" s="154">
        <v>3069.1</v>
      </c>
      <c r="EF112" s="154">
        <v>2657.27</v>
      </c>
      <c r="EG112" s="154">
        <v>2432.12</v>
      </c>
      <c r="EH112" s="154">
        <v>0</v>
      </c>
      <c r="EI112" s="154">
        <v>2509.89</v>
      </c>
      <c r="EJ112" s="154">
        <v>2878.9500000000003</v>
      </c>
      <c r="EK112" s="154">
        <v>965.30000000000007</v>
      </c>
      <c r="EL112" s="154">
        <v>2039.22</v>
      </c>
      <c r="EM112" s="154">
        <v>1826.39</v>
      </c>
      <c r="EN112" s="154">
        <v>2157.0300000000002</v>
      </c>
      <c r="EO112" s="154">
        <v>2650.62</v>
      </c>
      <c r="EP112" s="154">
        <v>2027.55</v>
      </c>
      <c r="EQ112" s="153"/>
      <c r="ER112" s="154">
        <f t="shared" si="781"/>
        <v>14545.060000000001</v>
      </c>
      <c r="ES112" s="154"/>
      <c r="ET112" s="154">
        <f t="shared" ca="1" si="782"/>
        <v>18180</v>
      </c>
      <c r="EU112" s="154"/>
      <c r="EY112" s="154">
        <f t="shared" si="783"/>
        <v>5664.48</v>
      </c>
      <c r="EZ112" s="154">
        <f t="shared" si="783"/>
        <v>6340.8</v>
      </c>
      <c r="FA112" s="154">
        <f t="shared" si="783"/>
        <v>8094.98</v>
      </c>
      <c r="FB112" s="154">
        <f t="shared" si="783"/>
        <v>7053.6100000000006</v>
      </c>
      <c r="FC112" s="154">
        <f t="shared" si="783"/>
        <v>6887.14</v>
      </c>
      <c r="FD112" s="154">
        <f t="shared" si="783"/>
        <v>8423</v>
      </c>
      <c r="FE112" s="154">
        <f t="shared" si="783"/>
        <v>8774</v>
      </c>
      <c r="FF112" s="154">
        <f t="shared" si="783"/>
        <v>5570</v>
      </c>
      <c r="FG112" s="154">
        <f t="shared" si="783"/>
        <v>7117</v>
      </c>
      <c r="FH112" s="154">
        <f t="shared" si="783"/>
        <v>8309</v>
      </c>
      <c r="FI112" s="154">
        <f t="shared" si="783"/>
        <v>8480.3700000000008</v>
      </c>
      <c r="FJ112" s="154">
        <f t="shared" si="783"/>
        <v>4942.01</v>
      </c>
      <c r="FK112" s="154">
        <f t="shared" si="783"/>
        <v>5883.47</v>
      </c>
      <c r="FL112" s="154">
        <f t="shared" si="783"/>
        <v>6634.04</v>
      </c>
      <c r="FN112" s="154">
        <f t="shared" si="784"/>
        <v>1818544.3</v>
      </c>
      <c r="FO112" s="154">
        <f t="shared" si="784"/>
        <v>-16429.799999999996</v>
      </c>
      <c r="FP112" s="154">
        <f t="shared" si="784"/>
        <v>12869.570000000002</v>
      </c>
      <c r="FQ112" s="154">
        <f t="shared" si="784"/>
        <v>20012.890000000003</v>
      </c>
      <c r="FR112" s="154">
        <f t="shared" si="784"/>
        <v>27153.870000000003</v>
      </c>
      <c r="FS112" s="154">
        <f t="shared" si="784"/>
        <v>29654.14</v>
      </c>
      <c r="FT112" s="154">
        <f t="shared" si="784"/>
        <v>28848.379999999997</v>
      </c>
      <c r="FU112" s="154">
        <f t="shared" si="784"/>
        <v>14545.060000000001</v>
      </c>
    </row>
    <row r="113" spans="2:177" ht="17.45" customHeight="1">
      <c r="B113" s="165" t="s">
        <v>192</v>
      </c>
      <c r="C113" s="166"/>
      <c r="D113" s="166"/>
      <c r="E113" s="166"/>
      <c r="H113" s="167">
        <v>1549296.330958819</v>
      </c>
      <c r="I113" s="167">
        <v>1585920.5317846199</v>
      </c>
      <c r="J113" s="167">
        <v>1578122.7798938998</v>
      </c>
      <c r="K113" s="167">
        <v>1609407.5460378602</v>
      </c>
      <c r="L113" s="167">
        <v>1426447.6173699</v>
      </c>
      <c r="M113" s="167">
        <v>1481520.5524045201</v>
      </c>
      <c r="N113" s="167">
        <v>1533355.8469050303</v>
      </c>
      <c r="O113" s="167">
        <v>1465958.6610267097</v>
      </c>
      <c r="P113" s="167">
        <v>1557479.1598121298</v>
      </c>
      <c r="Q113" s="167">
        <v>1534310.6414455539</v>
      </c>
      <c r="R113" s="167">
        <v>1578075.3727201167</v>
      </c>
      <c r="S113" s="167">
        <v>2662764.8219689326</v>
      </c>
      <c r="T113" s="167">
        <v>1533461.7593898298</v>
      </c>
      <c r="U113" s="167">
        <v>1586143.6354947097</v>
      </c>
      <c r="V113" s="167">
        <v>1470987.8280797198</v>
      </c>
      <c r="W113" s="167">
        <v>1452920.5620271501</v>
      </c>
      <c r="X113" s="167">
        <v>1418031.63943496</v>
      </c>
      <c r="Y113" s="167">
        <v>1399355.973230825</v>
      </c>
      <c r="Z113" s="167">
        <v>1421493.9947144298</v>
      </c>
      <c r="AA113" s="167">
        <v>1332910.54164241</v>
      </c>
      <c r="AB113" s="167">
        <v>1336033.8745109895</v>
      </c>
      <c r="AC113" s="167">
        <v>1384635.1761690506</v>
      </c>
      <c r="AD113" s="167">
        <v>1554170.1573519248</v>
      </c>
      <c r="AE113" s="167">
        <v>2633651.2104187696</v>
      </c>
      <c r="AF113" s="167">
        <v>1524639.9255257777</v>
      </c>
      <c r="AG113" s="167">
        <v>1449832.44</v>
      </c>
      <c r="AH113" s="167">
        <v>1514839.94</v>
      </c>
      <c r="AI113" s="167">
        <v>1430375</v>
      </c>
      <c r="AJ113" s="167">
        <v>1274888.0060004885</v>
      </c>
      <c r="AK113" s="167">
        <v>1372677</v>
      </c>
      <c r="AL113" s="167">
        <v>1502878</v>
      </c>
      <c r="AM113" s="167">
        <v>1501395</v>
      </c>
      <c r="AN113" s="167">
        <v>1479032</v>
      </c>
      <c r="AO113" s="167">
        <v>1113650</v>
      </c>
      <c r="AP113" s="167">
        <v>1606627</v>
      </c>
      <c r="AQ113" s="167">
        <v>2762012</v>
      </c>
      <c r="AR113" s="167">
        <f t="shared" ref="AR113:BW113" si="843">AR111+AR112</f>
        <v>2123275.4230000004</v>
      </c>
      <c r="AS113" s="167">
        <f t="shared" si="843"/>
        <v>1506027.6600000001</v>
      </c>
      <c r="AT113" s="167">
        <f t="shared" si="843"/>
        <v>1178290.4000000001</v>
      </c>
      <c r="AU113" s="167">
        <f t="shared" si="843"/>
        <v>1322977.7799999993</v>
      </c>
      <c r="AV113" s="167">
        <f t="shared" si="843"/>
        <v>1143316.74</v>
      </c>
      <c r="AW113" s="167">
        <f t="shared" si="843"/>
        <v>1116887.44</v>
      </c>
      <c r="AX113" s="167">
        <f t="shared" si="843"/>
        <v>1188931.8399999999</v>
      </c>
      <c r="AY113" s="167">
        <f t="shared" si="843"/>
        <v>1186537.0900000001</v>
      </c>
      <c r="AZ113" s="167">
        <f t="shared" si="843"/>
        <v>1490494.9300000002</v>
      </c>
      <c r="BA113" s="167">
        <f t="shared" si="843"/>
        <v>1173178.0900000003</v>
      </c>
      <c r="BB113" s="167">
        <f t="shared" si="843"/>
        <v>860853.2000000003</v>
      </c>
      <c r="BC113" s="167">
        <f t="shared" si="843"/>
        <v>592193.00000000012</v>
      </c>
      <c r="BD113" s="167">
        <f t="shared" si="843"/>
        <v>986272.52000000025</v>
      </c>
      <c r="BE113" s="167">
        <f t="shared" si="843"/>
        <v>631419.79</v>
      </c>
      <c r="BF113" s="167">
        <f t="shared" si="843"/>
        <v>749171.66999999993</v>
      </c>
      <c r="BG113" s="167">
        <f t="shared" si="843"/>
        <v>228543.65999999997</v>
      </c>
      <c r="BH113" s="167">
        <f t="shared" si="843"/>
        <v>643159.77999999991</v>
      </c>
      <c r="BI113" s="168">
        <f t="shared" si="843"/>
        <v>117481.40999999992</v>
      </c>
      <c r="BJ113" s="168">
        <f t="shared" si="843"/>
        <v>734765.22000000009</v>
      </c>
      <c r="BK113" s="168">
        <f t="shared" si="843"/>
        <v>416639.12000000011</v>
      </c>
      <c r="BL113" s="168">
        <f t="shared" si="843"/>
        <v>-161394.49999999971</v>
      </c>
      <c r="BM113" s="168">
        <f t="shared" si="843"/>
        <v>-216875.02000000008</v>
      </c>
      <c r="BN113" s="168">
        <f t="shared" si="843"/>
        <v>-283844.35000000009</v>
      </c>
      <c r="BO113" s="168">
        <f t="shared" si="843"/>
        <v>1447608.7399999998</v>
      </c>
      <c r="BP113" s="168">
        <f t="shared" si="843"/>
        <v>565227.52999999991</v>
      </c>
      <c r="BQ113" s="168">
        <f t="shared" si="843"/>
        <v>-176324.50999999989</v>
      </c>
      <c r="BR113" s="168">
        <f t="shared" si="843"/>
        <v>1501181.1700000002</v>
      </c>
      <c r="BS113" s="168">
        <f t="shared" si="843"/>
        <v>-1508957.8999999997</v>
      </c>
      <c r="BT113" s="168">
        <f t="shared" si="843"/>
        <v>456866.89</v>
      </c>
      <c r="BU113" s="168">
        <f t="shared" si="843"/>
        <v>114195.02000000014</v>
      </c>
      <c r="BV113" s="168">
        <f t="shared" si="843"/>
        <v>311011.27</v>
      </c>
      <c r="BW113" s="169">
        <f t="shared" si="843"/>
        <v>572873.47000000009</v>
      </c>
      <c r="BX113" s="169">
        <f>BX111+BX112</f>
        <v>-724719</v>
      </c>
      <c r="BY113" s="169">
        <f>BY111+BY112</f>
        <v>-350745.47</v>
      </c>
      <c r="BZ113" s="169">
        <f t="shared" ref="BZ113:DK113" si="844">BZ111+BZ112</f>
        <v>-347033.36000000004</v>
      </c>
      <c r="CA113" s="169">
        <f t="shared" si="844"/>
        <v>-470575.60000000009</v>
      </c>
      <c r="CB113" s="169">
        <f t="shared" si="844"/>
        <v>-147349.41999999993</v>
      </c>
      <c r="CC113" s="169">
        <f t="shared" si="844"/>
        <v>-284768.56000000006</v>
      </c>
      <c r="CD113" s="169">
        <f t="shared" si="844"/>
        <v>-284949.78999999998</v>
      </c>
      <c r="CE113" s="169">
        <f t="shared" si="844"/>
        <v>-236356.14999999994</v>
      </c>
      <c r="CF113" s="169">
        <f t="shared" si="844"/>
        <v>-292295</v>
      </c>
      <c r="CG113" s="169">
        <f t="shared" si="844"/>
        <v>-374883.63000000006</v>
      </c>
      <c r="CH113" s="169">
        <f t="shared" si="844"/>
        <v>-331066.81999999995</v>
      </c>
      <c r="CI113" s="169">
        <f t="shared" si="844"/>
        <v>266653.53000000014</v>
      </c>
      <c r="CJ113" s="169">
        <f t="shared" si="844"/>
        <v>-710641.58999999985</v>
      </c>
      <c r="CK113" s="169">
        <f t="shared" si="844"/>
        <v>-195998.53000000014</v>
      </c>
      <c r="CL113" s="169">
        <f t="shared" si="844"/>
        <v>-260234.54</v>
      </c>
      <c r="CM113" s="169">
        <f t="shared" si="844"/>
        <v>-238886.68000000014</v>
      </c>
      <c r="CN113" s="169">
        <f t="shared" si="844"/>
        <v>-199182.82999999993</v>
      </c>
      <c r="CO113" s="169">
        <f t="shared" si="844"/>
        <v>-386871.12999999995</v>
      </c>
      <c r="CP113" s="169">
        <f t="shared" si="844"/>
        <v>-509548.67999999993</v>
      </c>
      <c r="CQ113" s="169">
        <f t="shared" si="844"/>
        <v>347077.76999999979</v>
      </c>
      <c r="CR113" s="169">
        <f t="shared" si="844"/>
        <v>-965244.77000000025</v>
      </c>
      <c r="CS113" s="169">
        <f t="shared" si="844"/>
        <v>-263124.14999999997</v>
      </c>
      <c r="CT113" s="169">
        <f t="shared" si="844"/>
        <v>-208992.51000000045</v>
      </c>
      <c r="CU113" s="169">
        <f t="shared" si="844"/>
        <v>-234643.88</v>
      </c>
      <c r="CV113" s="169">
        <f t="shared" si="844"/>
        <v>299125.51000000013</v>
      </c>
      <c r="CW113" s="169">
        <f t="shared" si="844"/>
        <v>-660667.93999999971</v>
      </c>
      <c r="CX113" s="169">
        <f t="shared" si="844"/>
        <v>129780.50999999989</v>
      </c>
      <c r="CY113" s="169">
        <f t="shared" si="844"/>
        <v>-534106.04999999993</v>
      </c>
      <c r="CZ113" s="169">
        <f t="shared" si="844"/>
        <v>79378.480000000302</v>
      </c>
      <c r="DA113" s="169">
        <f t="shared" si="844"/>
        <v>-460287.74</v>
      </c>
      <c r="DB113" s="169">
        <f t="shared" si="844"/>
        <v>-144009.24999999983</v>
      </c>
      <c r="DC113" s="169">
        <f t="shared" si="844"/>
        <v>-348674.44000000006</v>
      </c>
      <c r="DD113" s="169">
        <f t="shared" si="844"/>
        <v>-564639.91</v>
      </c>
      <c r="DE113" s="169">
        <f t="shared" si="844"/>
        <v>-468863.87999999989</v>
      </c>
      <c r="DF113" s="169">
        <f t="shared" si="844"/>
        <v>-510363.82999999978</v>
      </c>
      <c r="DG113" s="169">
        <f t="shared" si="844"/>
        <v>-228718.66000000015</v>
      </c>
      <c r="DH113" s="169">
        <f t="shared" si="844"/>
        <v>-243417.43000000011</v>
      </c>
      <c r="DI113" s="169">
        <f t="shared" si="844"/>
        <v>-412662.88999999984</v>
      </c>
      <c r="DJ113" s="169">
        <f t="shared" si="844"/>
        <v>-129513.25000000003</v>
      </c>
      <c r="DK113" s="169">
        <f t="shared" si="844"/>
        <v>-163681.40000000014</v>
      </c>
      <c r="DL113" s="169">
        <f t="shared" ref="DL113" si="845">DL111+DL112</f>
        <v>-18189.560000000176</v>
      </c>
      <c r="DM113" s="169">
        <f t="shared" ref="DM113:DN113" si="846">DM111+DM112</f>
        <v>-368474.76999999996</v>
      </c>
      <c r="DN113" s="169">
        <f t="shared" si="846"/>
        <v>-198853.69999999995</v>
      </c>
      <c r="DO113" s="169">
        <f t="shared" ref="DO113:DP113" si="847">DO111+DO112</f>
        <v>-569863.80000000005</v>
      </c>
      <c r="DP113" s="169">
        <f t="shared" si="847"/>
        <v>-592169.48</v>
      </c>
      <c r="DQ113" s="169">
        <f t="shared" ref="DQ113:DR113" si="848">DQ111+DQ112</f>
        <v>-522282.65</v>
      </c>
      <c r="DR113" s="169">
        <f t="shared" si="848"/>
        <v>-393145.89000000013</v>
      </c>
      <c r="DS113" s="169">
        <f t="shared" ref="DS113:DT113" si="849">DS111+DS112</f>
        <v>-409408.19999999995</v>
      </c>
      <c r="DT113" s="169">
        <f t="shared" si="849"/>
        <v>-284626.68999999994</v>
      </c>
      <c r="DU113" s="169">
        <f t="shared" ref="DU113:DV113" si="850">DU111+DU112</f>
        <v>-533460.70000000007</v>
      </c>
      <c r="DV113" s="169">
        <f t="shared" si="850"/>
        <v>-227253.7699999999</v>
      </c>
      <c r="DW113" s="169">
        <f t="shared" ref="DW113:DX113" si="851">DW111+DW112</f>
        <v>395428.27999999997</v>
      </c>
      <c r="DX113" s="169">
        <f t="shared" si="851"/>
        <v>-250372.72999999998</v>
      </c>
      <c r="DY113" s="169">
        <f t="shared" ref="DY113:DZ113" si="852">DY111+DY112</f>
        <v>-1121805.8799999999</v>
      </c>
      <c r="DZ113" s="169">
        <f t="shared" si="852"/>
        <v>-236694.5</v>
      </c>
      <c r="EA113" s="169">
        <f t="shared" ref="EA113:EB113" si="853">EA111+EA112</f>
        <v>-367793.70000000007</v>
      </c>
      <c r="EB113" s="169">
        <f t="shared" si="853"/>
        <v>-363671</v>
      </c>
      <c r="EC113" s="169">
        <f t="shared" ref="EC113:ED113" si="854">EC111+EC112</f>
        <v>-457801.14999999991</v>
      </c>
      <c r="ED113" s="169">
        <f t="shared" si="854"/>
        <v>-696929.36999999988</v>
      </c>
      <c r="EE113" s="169">
        <f t="shared" ref="EE113:EF113" si="855">EE111+EE112</f>
        <v>-500697.45999999996</v>
      </c>
      <c r="EF113" s="169">
        <f t="shared" si="855"/>
        <v>-545134</v>
      </c>
      <c r="EG113" s="169">
        <f t="shared" ref="EG113:EH113" si="856">EG111+EG112</f>
        <v>-238057.10999999987</v>
      </c>
      <c r="EH113" s="169">
        <f t="shared" si="856"/>
        <v>-273465.9800000001</v>
      </c>
      <c r="EI113" s="169">
        <f t="shared" ref="EI113:EJ113" si="857">EI111+EI112</f>
        <v>325293.70000000007</v>
      </c>
      <c r="EJ113" s="169">
        <f t="shared" si="857"/>
        <v>-1002268.3800000001</v>
      </c>
      <c r="EK113" s="169">
        <f t="shared" ref="EK113:EL113" si="858">EK111+EK112</f>
        <v>-793012.94</v>
      </c>
      <c r="EL113" s="169">
        <f t="shared" si="858"/>
        <v>-189483.25000000009</v>
      </c>
      <c r="EM113" s="169">
        <f t="shared" ref="EM113:EN113" si="859">EM111+EM112</f>
        <v>-476603.07999999984</v>
      </c>
      <c r="EN113" s="169">
        <f t="shared" si="859"/>
        <v>-541226.91000000015</v>
      </c>
      <c r="EO113" s="169">
        <f t="shared" ref="EO113:EP113" si="860">EO111+EO112</f>
        <v>-703520.30999999994</v>
      </c>
      <c r="EP113" s="169">
        <f t="shared" si="860"/>
        <v>-773527.16999999981</v>
      </c>
      <c r="ER113" s="168">
        <f t="shared" si="781"/>
        <v>-4479642.04</v>
      </c>
      <c r="ET113" s="168">
        <f t="shared" ca="1" si="782"/>
        <v>-3495068.33</v>
      </c>
      <c r="EU113" s="168"/>
      <c r="EY113" s="168">
        <f t="shared" si="783"/>
        <v>-524918.50999999954</v>
      </c>
      <c r="EZ113" s="168">
        <f t="shared" si="783"/>
        <v>-1382178.23</v>
      </c>
      <c r="FA113" s="168">
        <f t="shared" si="783"/>
        <v>-982499.92000000016</v>
      </c>
      <c r="FB113" s="168">
        <f t="shared" si="783"/>
        <v>-705857.54</v>
      </c>
      <c r="FC113" s="168">
        <f t="shared" si="783"/>
        <v>-585518.03</v>
      </c>
      <c r="FD113" s="168">
        <f t="shared" si="783"/>
        <v>-1684315.9300000002</v>
      </c>
      <c r="FE113" s="168">
        <f t="shared" si="783"/>
        <v>-1087180.78</v>
      </c>
      <c r="FF113" s="168">
        <f t="shared" si="783"/>
        <v>-365286.19</v>
      </c>
      <c r="FG113" s="168">
        <f t="shared" si="783"/>
        <v>-1608873.1099999999</v>
      </c>
      <c r="FH113" s="168">
        <f t="shared" si="783"/>
        <v>-1189265.8500000001</v>
      </c>
      <c r="FI113" s="168">
        <f t="shared" si="783"/>
        <v>-1742760.8299999998</v>
      </c>
      <c r="FJ113" s="168">
        <f t="shared" si="783"/>
        <v>-186229.3899999999</v>
      </c>
      <c r="FK113" s="168">
        <f t="shared" si="783"/>
        <v>-1984764.57</v>
      </c>
      <c r="FL113" s="168">
        <f t="shared" si="783"/>
        <v>-1721350.2999999998</v>
      </c>
      <c r="FN113" s="168">
        <f t="shared" si="784"/>
        <v>5292948.0399999991</v>
      </c>
      <c r="FO113" s="168">
        <f t="shared" si="784"/>
        <v>-57000.489999999234</v>
      </c>
      <c r="FP113" s="168">
        <f t="shared" si="784"/>
        <v>-3090777.18</v>
      </c>
      <c r="FQ113" s="168">
        <f t="shared" si="784"/>
        <v>-3186398.1499999994</v>
      </c>
      <c r="FR113" s="168">
        <f t="shared" si="784"/>
        <v>-3595454.1999999993</v>
      </c>
      <c r="FS113" s="168">
        <f t="shared" si="784"/>
        <v>-3722300.93</v>
      </c>
      <c r="FT113" s="168">
        <f t="shared" si="784"/>
        <v>-4727129.1800000006</v>
      </c>
      <c r="FU113" s="168">
        <f t="shared" si="784"/>
        <v>-4479642.04</v>
      </c>
    </row>
    <row r="114" spans="2:177" s="159" customFormat="1" ht="17.45" customHeight="1">
      <c r="B114" s="151" t="s">
        <v>22</v>
      </c>
      <c r="C114" s="170"/>
      <c r="D114" s="170"/>
      <c r="E114" s="170"/>
      <c r="F114" s="134"/>
      <c r="G114" s="134"/>
      <c r="H114" s="154"/>
      <c r="I114" s="154"/>
      <c r="J114" s="154"/>
      <c r="K114" s="154"/>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v>-48467.17</v>
      </c>
      <c r="AS114" s="154">
        <v>-22149.9</v>
      </c>
      <c r="AT114" s="154">
        <v>-26978.33</v>
      </c>
      <c r="AU114" s="154">
        <v>-33747.65</v>
      </c>
      <c r="AV114" s="154">
        <v>-16407.75</v>
      </c>
      <c r="AW114" s="154">
        <v>-18642.25</v>
      </c>
      <c r="AX114" s="154">
        <v>-18853.88</v>
      </c>
      <c r="AY114" s="154">
        <v>-122237.18</v>
      </c>
      <c r="AZ114" s="154">
        <v>-92134.58</v>
      </c>
      <c r="BA114" s="154">
        <v>-214350.12</v>
      </c>
      <c r="BB114" s="154">
        <v>-208403.69</v>
      </c>
      <c r="BC114" s="154">
        <v>-328065.08</v>
      </c>
      <c r="BD114" s="154">
        <v>-180466.19</v>
      </c>
      <c r="BE114" s="154">
        <v>-54519.360000000001</v>
      </c>
      <c r="BF114" s="154">
        <v>-11144.460000000001</v>
      </c>
      <c r="BG114" s="154">
        <v>-53014.094720000001</v>
      </c>
      <c r="BH114" s="154">
        <v>-43004.75</v>
      </c>
      <c r="BI114" s="154">
        <v>-21307.320159999999</v>
      </c>
      <c r="BJ114" s="154">
        <v>-31587.889759999998</v>
      </c>
      <c r="BK114" s="154">
        <v>-1116802.2897599998</v>
      </c>
      <c r="BL114" s="154">
        <v>-694949.2699999999</v>
      </c>
      <c r="BM114" s="154">
        <v>-560928.46896000009</v>
      </c>
      <c r="BN114" s="154">
        <v>-1096326.42</v>
      </c>
      <c r="BO114" s="154">
        <v>-599329.37999999989</v>
      </c>
      <c r="BP114" s="154">
        <v>-189817.18</v>
      </c>
      <c r="BQ114" s="154">
        <v>-47478.39</v>
      </c>
      <c r="BR114" s="154">
        <v>-35588.07</v>
      </c>
      <c r="BS114" s="154">
        <v>-57880.07</v>
      </c>
      <c r="BT114" s="154">
        <v>-55148.33</v>
      </c>
      <c r="BU114" s="154">
        <v>-563.44000000000005</v>
      </c>
      <c r="BV114" s="154">
        <v>-4060.81</v>
      </c>
      <c r="BW114" s="154">
        <v>0</v>
      </c>
      <c r="BX114" s="154">
        <v>-66969</v>
      </c>
      <c r="BY114" s="154">
        <v>-3567.85</v>
      </c>
      <c r="BZ114" s="154">
        <v>-1088.44</v>
      </c>
      <c r="CA114" s="154">
        <v>-123237.16</v>
      </c>
      <c r="CB114" s="154">
        <v>-10379.66</v>
      </c>
      <c r="CC114" s="154">
        <v>-7379.66</v>
      </c>
      <c r="CD114" s="154">
        <v>-8360</v>
      </c>
      <c r="CE114" s="154">
        <v>0</v>
      </c>
      <c r="CF114" s="154">
        <v>-44352</v>
      </c>
      <c r="CG114" s="154">
        <v>-78063.95</v>
      </c>
      <c r="CH114" s="154">
        <v>-75684</v>
      </c>
      <c r="CI114" s="154">
        <v>-105853.31</v>
      </c>
      <c r="CJ114" s="154">
        <v>-181579.95</v>
      </c>
      <c r="CK114" s="154">
        <v>-71889.56</v>
      </c>
      <c r="CL114" s="154">
        <v>-6330.63</v>
      </c>
      <c r="CM114" s="154">
        <v>-57491.95</v>
      </c>
      <c r="CN114" s="154">
        <v>-4288.8500000000004</v>
      </c>
      <c r="CO114" s="154">
        <v>-4288.8500000000004</v>
      </c>
      <c r="CP114" s="154">
        <v>0</v>
      </c>
      <c r="CQ114" s="154">
        <v>-8577.7000000000007</v>
      </c>
      <c r="CR114" s="154">
        <v>0</v>
      </c>
      <c r="CS114" s="154">
        <v>0</v>
      </c>
      <c r="CT114" s="154">
        <v>0</v>
      </c>
      <c r="CU114" s="154">
        <v>0</v>
      </c>
      <c r="CV114" s="154">
        <v>-269373.68</v>
      </c>
      <c r="CW114" s="154">
        <v>-1029066.3799999999</v>
      </c>
      <c r="CX114" s="154">
        <v>-1526020.98</v>
      </c>
      <c r="CY114" s="154">
        <v>-1934243.5499999998</v>
      </c>
      <c r="CZ114" s="154">
        <v>-34675</v>
      </c>
      <c r="DA114" s="154">
        <v>-28261.599999999999</v>
      </c>
      <c r="DB114" s="154">
        <v>-52419.68</v>
      </c>
      <c r="DC114" s="154">
        <v>-41550.21</v>
      </c>
      <c r="DD114" s="154">
        <v>-40142.21</v>
      </c>
      <c r="DE114" s="154">
        <v>-548291.73</v>
      </c>
      <c r="DF114" s="154">
        <v>-493982.91000000009</v>
      </c>
      <c r="DG114" s="154">
        <v>-329955.79000000004</v>
      </c>
      <c r="DH114" s="154">
        <v>-300512.90000000002</v>
      </c>
      <c r="DI114" s="154">
        <v>-202147.32</v>
      </c>
      <c r="DJ114" s="154">
        <v>-161675.11000000002</v>
      </c>
      <c r="DK114" s="154">
        <v>-40601.550000000003</v>
      </c>
      <c r="DL114" s="154">
        <v>-15900</v>
      </c>
      <c r="DM114" s="154">
        <v>-977.85</v>
      </c>
      <c r="DN114" s="154">
        <v>-29274</v>
      </c>
      <c r="DO114" s="154">
        <v>-86714</v>
      </c>
      <c r="DP114" s="154">
        <v>-54262</v>
      </c>
      <c r="DQ114" s="154">
        <v>-96082</v>
      </c>
      <c r="DR114" s="154">
        <v>-305745</v>
      </c>
      <c r="DS114" s="154">
        <v>-47766</v>
      </c>
      <c r="DT114" s="154">
        <v>-13889</v>
      </c>
      <c r="DU114" s="154">
        <v>-130494</v>
      </c>
      <c r="DV114" s="154">
        <v>-400</v>
      </c>
      <c r="DW114" s="154">
        <v>-255730</v>
      </c>
      <c r="DX114" s="154">
        <v>-36230</v>
      </c>
      <c r="DY114" s="154">
        <v>-28530</v>
      </c>
      <c r="DZ114" s="154">
        <v>-288040</v>
      </c>
      <c r="EA114" s="154">
        <v>0</v>
      </c>
      <c r="EB114" s="154">
        <v>0</v>
      </c>
      <c r="EC114" s="154">
        <v>-42000</v>
      </c>
      <c r="ED114" s="154">
        <v>-77866</v>
      </c>
      <c r="EE114" s="154">
        <v>-61007.28</v>
      </c>
      <c r="EF114" s="154">
        <v>-54958.41</v>
      </c>
      <c r="EG114" s="154">
        <v>-339973.26</v>
      </c>
      <c r="EH114" s="154">
        <v>-74378.23</v>
      </c>
      <c r="EI114" s="154">
        <v>-142678.81</v>
      </c>
      <c r="EJ114" s="154">
        <v>-30431</v>
      </c>
      <c r="EK114" s="154">
        <v>-38931</v>
      </c>
      <c r="EL114" s="154">
        <v>-37252.400000000001</v>
      </c>
      <c r="EM114" s="154">
        <v>-92173</v>
      </c>
      <c r="EN114" s="154">
        <v>-40439</v>
      </c>
      <c r="EO114" s="154">
        <v>-48431</v>
      </c>
      <c r="EP114" s="154">
        <v>-10565.08</v>
      </c>
      <c r="EQ114" s="153"/>
      <c r="ER114" s="154">
        <f t="shared" si="781"/>
        <v>-298222.48000000004</v>
      </c>
      <c r="ES114" s="153"/>
      <c r="ET114" s="154">
        <f t="shared" ca="1" si="782"/>
        <v>-472666</v>
      </c>
      <c r="EU114" s="154"/>
      <c r="EY114" s="154">
        <f t="shared" si="783"/>
        <v>-115356.28</v>
      </c>
      <c r="EZ114" s="154">
        <f t="shared" si="783"/>
        <v>-629984.15</v>
      </c>
      <c r="FA114" s="154">
        <f t="shared" si="783"/>
        <v>-1124451.6000000001</v>
      </c>
      <c r="FB114" s="154">
        <f t="shared" si="783"/>
        <v>-404423.98000000004</v>
      </c>
      <c r="FC114" s="154">
        <f t="shared" si="783"/>
        <v>-46151.85</v>
      </c>
      <c r="FD114" s="154">
        <f t="shared" si="783"/>
        <v>-237058</v>
      </c>
      <c r="FE114" s="154">
        <f t="shared" si="783"/>
        <v>-367400</v>
      </c>
      <c r="FF114" s="154">
        <f t="shared" si="783"/>
        <v>-386624</v>
      </c>
      <c r="FG114" s="154">
        <f t="shared" si="783"/>
        <v>-352800</v>
      </c>
      <c r="FH114" s="154">
        <f t="shared" si="783"/>
        <v>-42000</v>
      </c>
      <c r="FI114" s="154">
        <f t="shared" si="783"/>
        <v>-193831.69</v>
      </c>
      <c r="FJ114" s="154">
        <f t="shared" si="783"/>
        <v>-557030.30000000005</v>
      </c>
      <c r="FK114" s="154">
        <f t="shared" si="783"/>
        <v>-106614.39999999999</v>
      </c>
      <c r="FL114" s="154">
        <f t="shared" si="783"/>
        <v>-181043</v>
      </c>
      <c r="FN114" s="154">
        <f t="shared" si="784"/>
        <v>-4463379.8933600001</v>
      </c>
      <c r="FO114" s="154">
        <f t="shared" si="784"/>
        <v>-585398.74</v>
      </c>
      <c r="FP114" s="154">
        <f t="shared" si="784"/>
        <v>-647364.67000000004</v>
      </c>
      <c r="FQ114" s="154">
        <f t="shared" si="784"/>
        <v>-4775859.99</v>
      </c>
      <c r="FR114" s="154">
        <f t="shared" si="784"/>
        <v>-2274216.0100000002</v>
      </c>
      <c r="FS114" s="154">
        <f t="shared" si="784"/>
        <v>-1037233.85</v>
      </c>
      <c r="FT114" s="154">
        <f t="shared" si="784"/>
        <v>-1145661.99</v>
      </c>
      <c r="FU114" s="154">
        <f t="shared" si="784"/>
        <v>-298222.48000000004</v>
      </c>
    </row>
    <row r="115" spans="2:177" s="159" customFormat="1" ht="17.45" customHeight="1">
      <c r="B115" s="151" t="s">
        <v>97</v>
      </c>
      <c r="C115" s="170"/>
      <c r="D115" s="170"/>
      <c r="E115" s="170"/>
      <c r="F115" s="134"/>
      <c r="G115" s="13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4">
        <v>0</v>
      </c>
      <c r="AS115" s="154">
        <v>0</v>
      </c>
      <c r="AT115" s="154">
        <v>0</v>
      </c>
      <c r="AU115" s="154">
        <v>0</v>
      </c>
      <c r="AV115" s="154">
        <v>0</v>
      </c>
      <c r="AW115" s="154">
        <v>-1073.8099999999986</v>
      </c>
      <c r="AX115" s="154">
        <v>-3280.96</v>
      </c>
      <c r="AY115" s="154">
        <v>-5904.04</v>
      </c>
      <c r="AZ115" s="154">
        <v>-5579.8900000000012</v>
      </c>
      <c r="BA115" s="154">
        <v>-2934.2799999999984</v>
      </c>
      <c r="BB115" s="154">
        <v>-2586.31</v>
      </c>
      <c r="BC115" s="154">
        <v>-721.849999999999</v>
      </c>
      <c r="BD115" s="154">
        <v>0</v>
      </c>
      <c r="BE115" s="154">
        <v>0</v>
      </c>
      <c r="BF115" s="154">
        <v>0</v>
      </c>
      <c r="BG115" s="154">
        <v>0</v>
      </c>
      <c r="BH115" s="154">
        <v>0</v>
      </c>
      <c r="BI115" s="154">
        <v>0</v>
      </c>
      <c r="BJ115" s="154">
        <v>0</v>
      </c>
      <c r="BK115" s="154">
        <v>0</v>
      </c>
      <c r="BL115" s="154">
        <v>0</v>
      </c>
      <c r="BM115" s="154">
        <v>0</v>
      </c>
      <c r="BN115" s="154">
        <v>0</v>
      </c>
      <c r="BO115" s="154">
        <v>0</v>
      </c>
      <c r="BP115" s="154">
        <v>0</v>
      </c>
      <c r="BQ115" s="154">
        <v>0</v>
      </c>
      <c r="BR115" s="154">
        <v>0</v>
      </c>
      <c r="BS115" s="154">
        <v>0</v>
      </c>
      <c r="BT115" s="154">
        <v>0</v>
      </c>
      <c r="BU115" s="154">
        <v>0</v>
      </c>
      <c r="BV115" s="154">
        <v>0</v>
      </c>
      <c r="BW115" s="154">
        <v>0</v>
      </c>
      <c r="BX115" s="154">
        <v>0</v>
      </c>
      <c r="BY115" s="154">
        <v>0</v>
      </c>
      <c r="BZ115" s="154">
        <v>0</v>
      </c>
      <c r="CA115" s="154">
        <v>0</v>
      </c>
      <c r="CB115" s="154">
        <v>0</v>
      </c>
      <c r="CC115" s="154">
        <v>0</v>
      </c>
      <c r="CD115" s="154">
        <v>0</v>
      </c>
      <c r="CE115" s="154">
        <v>0</v>
      </c>
      <c r="CF115" s="154">
        <v>0</v>
      </c>
      <c r="CG115" s="154">
        <v>0</v>
      </c>
      <c r="CH115" s="154">
        <v>0</v>
      </c>
      <c r="CI115" s="154">
        <v>0</v>
      </c>
      <c r="CJ115" s="154">
        <v>0</v>
      </c>
      <c r="CK115" s="154">
        <v>0</v>
      </c>
      <c r="CL115" s="154">
        <v>0</v>
      </c>
      <c r="CM115" s="154">
        <v>0</v>
      </c>
      <c r="CN115" s="154">
        <v>0</v>
      </c>
      <c r="CO115" s="154">
        <v>0</v>
      </c>
      <c r="CP115" s="154">
        <v>0</v>
      </c>
      <c r="CQ115" s="154">
        <v>-574454.81999999983</v>
      </c>
      <c r="CR115" s="154">
        <v>574454.81999999995</v>
      </c>
      <c r="CS115" s="154">
        <v>0</v>
      </c>
      <c r="CT115" s="154">
        <v>0</v>
      </c>
      <c r="CU115" s="154">
        <v>0</v>
      </c>
      <c r="CV115" s="154">
        <v>0</v>
      </c>
      <c r="CW115" s="154">
        <v>0</v>
      </c>
      <c r="CX115" s="154">
        <v>0</v>
      </c>
      <c r="CY115" s="154">
        <v>0</v>
      </c>
      <c r="CZ115" s="154">
        <v>0</v>
      </c>
      <c r="DA115" s="154">
        <v>0</v>
      </c>
      <c r="DB115" s="154">
        <v>0</v>
      </c>
      <c r="DC115" s="154">
        <v>0</v>
      </c>
      <c r="DD115" s="154">
        <v>0</v>
      </c>
      <c r="DE115" s="154">
        <v>0</v>
      </c>
      <c r="DF115" s="154">
        <v>0</v>
      </c>
      <c r="DG115" s="154">
        <v>0</v>
      </c>
      <c r="DH115" s="154">
        <v>0</v>
      </c>
      <c r="DI115" s="154">
        <v>0</v>
      </c>
      <c r="DJ115" s="154">
        <v>0</v>
      </c>
      <c r="DK115" s="154">
        <v>0</v>
      </c>
      <c r="DL115" s="154">
        <v>-160000</v>
      </c>
      <c r="DM115" s="154">
        <v>-203946</v>
      </c>
      <c r="DN115" s="154">
        <v>-70000</v>
      </c>
      <c r="DO115" s="154">
        <v>-120000</v>
      </c>
      <c r="DP115" s="154">
        <v>-165000</v>
      </c>
      <c r="DQ115" s="154">
        <v>-315000</v>
      </c>
      <c r="DR115" s="154">
        <v>-145000</v>
      </c>
      <c r="DS115" s="154">
        <v>-115000</v>
      </c>
      <c r="DT115" s="154">
        <v>-425000</v>
      </c>
      <c r="DU115" s="154">
        <v>-295000</v>
      </c>
      <c r="DV115" s="154">
        <v>-255000</v>
      </c>
      <c r="DW115" s="154">
        <v>-425000</v>
      </c>
      <c r="DX115" s="154">
        <v>-325000</v>
      </c>
      <c r="DY115" s="154">
        <v>-125000</v>
      </c>
      <c r="DZ115" s="154">
        <v>-105000</v>
      </c>
      <c r="EA115" s="154">
        <v>0</v>
      </c>
      <c r="EB115" s="154">
        <v>-75000</v>
      </c>
      <c r="EC115" s="154">
        <v>-155000</v>
      </c>
      <c r="ED115" s="154">
        <v>-105000</v>
      </c>
      <c r="EE115" s="154">
        <v>-155000</v>
      </c>
      <c r="EF115" s="154">
        <v>0</v>
      </c>
      <c r="EG115" s="154">
        <v>0</v>
      </c>
      <c r="EH115" s="154">
        <v>0</v>
      </c>
      <c r="EI115" s="154">
        <v>0</v>
      </c>
      <c r="EJ115" s="154">
        <v>0</v>
      </c>
      <c r="EK115" s="154">
        <v>0</v>
      </c>
      <c r="EL115" s="154">
        <v>0</v>
      </c>
      <c r="EM115" s="154">
        <v>0</v>
      </c>
      <c r="EN115" s="154">
        <v>0</v>
      </c>
      <c r="EO115" s="154">
        <v>0</v>
      </c>
      <c r="EP115" s="154">
        <v>0</v>
      </c>
      <c r="EQ115" s="170"/>
      <c r="ER115" s="154">
        <f t="shared" si="781"/>
        <v>0</v>
      </c>
      <c r="ES115" s="170"/>
      <c r="ET115" s="154">
        <f t="shared" ca="1" si="782"/>
        <v>-890000</v>
      </c>
      <c r="EU115" s="154"/>
      <c r="EY115" s="154">
        <f t="shared" si="783"/>
        <v>0</v>
      </c>
      <c r="EZ115" s="154">
        <f t="shared" si="783"/>
        <v>0</v>
      </c>
      <c r="FA115" s="154">
        <f t="shared" si="783"/>
        <v>0</v>
      </c>
      <c r="FB115" s="154">
        <f t="shared" si="783"/>
        <v>0</v>
      </c>
      <c r="FC115" s="154">
        <f t="shared" si="783"/>
        <v>-433946</v>
      </c>
      <c r="FD115" s="154">
        <f t="shared" si="783"/>
        <v>-600000</v>
      </c>
      <c r="FE115" s="154">
        <f t="shared" si="783"/>
        <v>-685000</v>
      </c>
      <c r="FF115" s="154">
        <f t="shared" si="783"/>
        <v>-975000</v>
      </c>
      <c r="FG115" s="154">
        <f t="shared" si="783"/>
        <v>-555000</v>
      </c>
      <c r="FH115" s="154">
        <f t="shared" si="783"/>
        <v>-230000</v>
      </c>
      <c r="FI115" s="154">
        <f t="shared" si="783"/>
        <v>-260000</v>
      </c>
      <c r="FJ115" s="154">
        <f t="shared" si="783"/>
        <v>0</v>
      </c>
      <c r="FK115" s="154">
        <f t="shared" si="783"/>
        <v>0</v>
      </c>
      <c r="FL115" s="154">
        <f t="shared" si="783"/>
        <v>0</v>
      </c>
      <c r="FN115" s="154">
        <f t="shared" si="784"/>
        <v>0</v>
      </c>
      <c r="FO115" s="154">
        <f t="shared" si="784"/>
        <v>0</v>
      </c>
      <c r="FP115" s="154">
        <f t="shared" si="784"/>
        <v>0</v>
      </c>
      <c r="FQ115" s="154">
        <f t="shared" si="784"/>
        <v>1.1641532182693481E-10</v>
      </c>
      <c r="FR115" s="154">
        <f t="shared" si="784"/>
        <v>0</v>
      </c>
      <c r="FS115" s="154">
        <f t="shared" si="784"/>
        <v>-2693946</v>
      </c>
      <c r="FT115" s="154">
        <f t="shared" si="784"/>
        <v>-1045000</v>
      </c>
      <c r="FU115" s="154">
        <f t="shared" si="784"/>
        <v>0</v>
      </c>
    </row>
    <row r="116" spans="2:177" ht="17.45" customHeight="1">
      <c r="B116" s="161" t="s">
        <v>98</v>
      </c>
      <c r="C116" s="162"/>
      <c r="D116" s="162"/>
      <c r="E116" s="162"/>
      <c r="H116" s="163"/>
      <c r="I116" s="163"/>
      <c r="J116" s="163"/>
      <c r="K116" s="163"/>
      <c r="L116" s="163"/>
      <c r="M116" s="163"/>
      <c r="N116" s="163"/>
      <c r="O116" s="163"/>
      <c r="P116" s="163"/>
      <c r="Q116" s="163"/>
      <c r="R116" s="163"/>
      <c r="S116" s="163"/>
      <c r="T116" s="163"/>
      <c r="U116" s="163"/>
      <c r="V116" s="163"/>
      <c r="W116" s="163"/>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f t="shared" ref="AR116:BW116" si="861">AR113+AR114+AR115</f>
        <v>2074808.2530000005</v>
      </c>
      <c r="AS116" s="163">
        <f t="shared" si="861"/>
        <v>1483877.7600000002</v>
      </c>
      <c r="AT116" s="163">
        <f t="shared" si="861"/>
        <v>1151312.07</v>
      </c>
      <c r="AU116" s="163">
        <f t="shared" si="861"/>
        <v>1289230.1299999994</v>
      </c>
      <c r="AV116" s="163">
        <f t="shared" si="861"/>
        <v>1126908.99</v>
      </c>
      <c r="AW116" s="163">
        <f t="shared" si="861"/>
        <v>1097171.3799999999</v>
      </c>
      <c r="AX116" s="163">
        <f t="shared" si="861"/>
        <v>1166797</v>
      </c>
      <c r="AY116" s="163">
        <f t="shared" si="861"/>
        <v>1058395.8700000001</v>
      </c>
      <c r="AZ116" s="163">
        <f t="shared" si="861"/>
        <v>1392780.4600000002</v>
      </c>
      <c r="BA116" s="163">
        <f t="shared" si="861"/>
        <v>955893.69000000029</v>
      </c>
      <c r="BB116" s="163">
        <f t="shared" si="861"/>
        <v>649863.20000000019</v>
      </c>
      <c r="BC116" s="163">
        <f t="shared" si="861"/>
        <v>263406.07000000012</v>
      </c>
      <c r="BD116" s="163">
        <f t="shared" si="861"/>
        <v>805806.33000000031</v>
      </c>
      <c r="BE116" s="163">
        <f t="shared" si="861"/>
        <v>576900.43000000005</v>
      </c>
      <c r="BF116" s="163">
        <f t="shared" si="861"/>
        <v>738027.21</v>
      </c>
      <c r="BG116" s="163">
        <f t="shared" si="861"/>
        <v>175529.56527999998</v>
      </c>
      <c r="BH116" s="163">
        <f t="shared" si="861"/>
        <v>600155.02999999991</v>
      </c>
      <c r="BI116" s="163">
        <f t="shared" si="861"/>
        <v>96174.089839999913</v>
      </c>
      <c r="BJ116" s="163">
        <f t="shared" si="861"/>
        <v>703177.33024000004</v>
      </c>
      <c r="BK116" s="163">
        <f t="shared" si="861"/>
        <v>-700163.16975999973</v>
      </c>
      <c r="BL116" s="163">
        <f t="shared" si="861"/>
        <v>-856343.76999999955</v>
      </c>
      <c r="BM116" s="163">
        <f t="shared" si="861"/>
        <v>-777803.48896000022</v>
      </c>
      <c r="BN116" s="163">
        <f t="shared" si="861"/>
        <v>-1380170.77</v>
      </c>
      <c r="BO116" s="163">
        <f t="shared" si="861"/>
        <v>848279.35999999987</v>
      </c>
      <c r="BP116" s="163">
        <f t="shared" si="861"/>
        <v>375410.34999999992</v>
      </c>
      <c r="BQ116" s="163">
        <f t="shared" si="861"/>
        <v>-223802.89999999991</v>
      </c>
      <c r="BR116" s="163">
        <f t="shared" si="861"/>
        <v>1465593.1</v>
      </c>
      <c r="BS116" s="163">
        <f t="shared" si="861"/>
        <v>-1566837.9699999997</v>
      </c>
      <c r="BT116" s="163">
        <f t="shared" si="861"/>
        <v>401718.56</v>
      </c>
      <c r="BU116" s="163">
        <f t="shared" si="861"/>
        <v>113631.58000000013</v>
      </c>
      <c r="BV116" s="163">
        <f t="shared" si="861"/>
        <v>306950.46000000002</v>
      </c>
      <c r="BW116" s="164">
        <f t="shared" si="861"/>
        <v>572873.47000000009</v>
      </c>
      <c r="BX116" s="164">
        <f>BX113+BX114+BX115</f>
        <v>-791688</v>
      </c>
      <c r="BY116" s="164">
        <f>BY113+BY114+BY115</f>
        <v>-354313.31999999995</v>
      </c>
      <c r="BZ116" s="164">
        <f t="shared" ref="BZ116:DK116" si="862">BZ113+BZ114+BZ115</f>
        <v>-348121.80000000005</v>
      </c>
      <c r="CA116" s="164">
        <f t="shared" si="862"/>
        <v>-593812.76000000013</v>
      </c>
      <c r="CB116" s="164">
        <f t="shared" si="862"/>
        <v>-157729.07999999993</v>
      </c>
      <c r="CC116" s="164">
        <f t="shared" si="862"/>
        <v>-292148.22000000003</v>
      </c>
      <c r="CD116" s="164">
        <f t="shared" si="862"/>
        <v>-293309.78999999998</v>
      </c>
      <c r="CE116" s="164">
        <f t="shared" si="862"/>
        <v>-236356.14999999994</v>
      </c>
      <c r="CF116" s="164">
        <f t="shared" si="862"/>
        <v>-336647</v>
      </c>
      <c r="CG116" s="164">
        <f t="shared" si="862"/>
        <v>-452947.58000000007</v>
      </c>
      <c r="CH116" s="164">
        <f t="shared" si="862"/>
        <v>-406750.81999999995</v>
      </c>
      <c r="CI116" s="164">
        <f t="shared" si="862"/>
        <v>160800.22000000015</v>
      </c>
      <c r="CJ116" s="164">
        <f t="shared" si="862"/>
        <v>-892221.5399999998</v>
      </c>
      <c r="CK116" s="164">
        <f t="shared" si="862"/>
        <v>-267888.09000000014</v>
      </c>
      <c r="CL116" s="164">
        <f t="shared" si="862"/>
        <v>-266565.17</v>
      </c>
      <c r="CM116" s="164">
        <f t="shared" si="862"/>
        <v>-296378.63000000012</v>
      </c>
      <c r="CN116" s="164">
        <f t="shared" si="862"/>
        <v>-203471.67999999993</v>
      </c>
      <c r="CO116" s="164">
        <f t="shared" si="862"/>
        <v>-391159.97999999992</v>
      </c>
      <c r="CP116" s="164">
        <f t="shared" si="862"/>
        <v>-509548.67999999993</v>
      </c>
      <c r="CQ116" s="164">
        <f t="shared" si="862"/>
        <v>-235954.75000000006</v>
      </c>
      <c r="CR116" s="164">
        <f t="shared" si="862"/>
        <v>-390789.9500000003</v>
      </c>
      <c r="CS116" s="164">
        <f t="shared" si="862"/>
        <v>-263124.14999999997</v>
      </c>
      <c r="CT116" s="164">
        <f t="shared" si="862"/>
        <v>-208992.51000000045</v>
      </c>
      <c r="CU116" s="164">
        <f t="shared" si="862"/>
        <v>-234643.88</v>
      </c>
      <c r="CV116" s="164">
        <f t="shared" si="862"/>
        <v>29751.830000000133</v>
      </c>
      <c r="CW116" s="164">
        <f t="shared" si="862"/>
        <v>-1689734.3199999996</v>
      </c>
      <c r="CX116" s="164">
        <f t="shared" si="862"/>
        <v>-1396240.4700000002</v>
      </c>
      <c r="CY116" s="164">
        <f t="shared" si="862"/>
        <v>-2468349.5999999996</v>
      </c>
      <c r="CZ116" s="164">
        <f t="shared" si="862"/>
        <v>44703.480000000302</v>
      </c>
      <c r="DA116" s="164">
        <f t="shared" si="862"/>
        <v>-488549.33999999997</v>
      </c>
      <c r="DB116" s="164">
        <f t="shared" si="862"/>
        <v>-196428.92999999982</v>
      </c>
      <c r="DC116" s="164">
        <f t="shared" si="862"/>
        <v>-390224.65000000008</v>
      </c>
      <c r="DD116" s="164">
        <f t="shared" si="862"/>
        <v>-604782.12</v>
      </c>
      <c r="DE116" s="164">
        <f t="shared" si="862"/>
        <v>-1017155.6099999999</v>
      </c>
      <c r="DF116" s="164">
        <f t="shared" si="862"/>
        <v>-1004346.7399999999</v>
      </c>
      <c r="DG116" s="164">
        <f t="shared" si="862"/>
        <v>-558674.45000000019</v>
      </c>
      <c r="DH116" s="164">
        <f t="shared" si="862"/>
        <v>-543930.33000000007</v>
      </c>
      <c r="DI116" s="164">
        <f t="shared" si="862"/>
        <v>-614810.20999999985</v>
      </c>
      <c r="DJ116" s="164">
        <f t="shared" si="862"/>
        <v>-291188.36000000004</v>
      </c>
      <c r="DK116" s="164">
        <f t="shared" si="862"/>
        <v>-204282.95000000013</v>
      </c>
      <c r="DL116" s="164">
        <f t="shared" ref="DL116" si="863">DL113+DL114+DL115</f>
        <v>-194089.56000000017</v>
      </c>
      <c r="DM116" s="164">
        <f t="shared" ref="DM116:DN116" si="864">DM113+DM114+DM115</f>
        <v>-573398.61999999988</v>
      </c>
      <c r="DN116" s="164">
        <f t="shared" si="864"/>
        <v>-298127.69999999995</v>
      </c>
      <c r="DO116" s="164">
        <f t="shared" ref="DO116:DP116" si="865">DO113+DO114+DO115</f>
        <v>-776577.8</v>
      </c>
      <c r="DP116" s="164">
        <f t="shared" si="865"/>
        <v>-811431.48</v>
      </c>
      <c r="DQ116" s="164">
        <f t="shared" ref="DQ116:DR116" si="866">DQ113+DQ114+DQ115</f>
        <v>-933364.65</v>
      </c>
      <c r="DR116" s="164">
        <f t="shared" si="866"/>
        <v>-843890.89000000013</v>
      </c>
      <c r="DS116" s="164">
        <f t="shared" ref="DS116:DT116" si="867">DS113+DS114+DS115</f>
        <v>-572174.19999999995</v>
      </c>
      <c r="DT116" s="164">
        <f t="shared" si="867"/>
        <v>-723515.69</v>
      </c>
      <c r="DU116" s="164">
        <f t="shared" ref="DU116:DV116" si="868">DU113+DU114+DU115</f>
        <v>-958954.70000000007</v>
      </c>
      <c r="DV116" s="164">
        <f t="shared" si="868"/>
        <v>-482653.7699999999</v>
      </c>
      <c r="DW116" s="164">
        <f t="shared" ref="DW116:DX116" si="869">DW113+DW114+DW115</f>
        <v>-285301.72000000003</v>
      </c>
      <c r="DX116" s="164">
        <f t="shared" si="869"/>
        <v>-611602.73</v>
      </c>
      <c r="DY116" s="164">
        <f t="shared" ref="DY116:DZ116" si="870">DY113+DY114+DY115</f>
        <v>-1275335.8799999999</v>
      </c>
      <c r="DZ116" s="164">
        <f t="shared" si="870"/>
        <v>-629734.5</v>
      </c>
      <c r="EA116" s="164">
        <f t="shared" ref="EA116:EB116" si="871">EA113+EA114+EA115</f>
        <v>-367793.70000000007</v>
      </c>
      <c r="EB116" s="164">
        <f t="shared" si="871"/>
        <v>-438671</v>
      </c>
      <c r="EC116" s="164">
        <f t="shared" ref="EC116:ED116" si="872">EC113+EC114+EC115</f>
        <v>-654801.14999999991</v>
      </c>
      <c r="ED116" s="164">
        <f t="shared" si="872"/>
        <v>-879795.36999999988</v>
      </c>
      <c r="EE116" s="164">
        <f t="shared" ref="EE116:EF116" si="873">EE113+EE114+EE115</f>
        <v>-716704.74</v>
      </c>
      <c r="EF116" s="164">
        <f t="shared" si="873"/>
        <v>-600092.41</v>
      </c>
      <c r="EG116" s="164">
        <f t="shared" ref="EG116:EH116" si="874">EG113+EG114+EG115</f>
        <v>-578030.36999999988</v>
      </c>
      <c r="EH116" s="164">
        <f t="shared" si="874"/>
        <v>-347844.21000000008</v>
      </c>
      <c r="EI116" s="164">
        <f t="shared" ref="EI116:EJ116" si="875">EI113+EI114+EI115</f>
        <v>182614.89000000007</v>
      </c>
      <c r="EJ116" s="164">
        <f t="shared" si="875"/>
        <v>-1032699.3800000001</v>
      </c>
      <c r="EK116" s="164">
        <f t="shared" ref="EK116:EL116" si="876">EK113+EK114+EK115</f>
        <v>-831943.94</v>
      </c>
      <c r="EL116" s="164">
        <f t="shared" si="876"/>
        <v>-226735.65000000008</v>
      </c>
      <c r="EM116" s="164">
        <f t="shared" ref="EM116:EN116" si="877">EM113+EM114+EM115</f>
        <v>-568776.07999999984</v>
      </c>
      <c r="EN116" s="164">
        <f t="shared" si="877"/>
        <v>-581665.91000000015</v>
      </c>
      <c r="EO116" s="164">
        <f t="shared" ref="EO116:EP116" si="878">EO113+EO114+EO115</f>
        <v>-751951.30999999994</v>
      </c>
      <c r="EP116" s="164">
        <f t="shared" si="878"/>
        <v>-784092.24999999977</v>
      </c>
      <c r="ER116" s="163">
        <f t="shared" si="781"/>
        <v>-4777864.5199999996</v>
      </c>
      <c r="ET116" s="163">
        <f t="shared" ca="1" si="782"/>
        <v>-4857734.33</v>
      </c>
      <c r="EU116" s="163"/>
      <c r="EY116" s="163">
        <f t="shared" si="783"/>
        <v>-640274.78999999946</v>
      </c>
      <c r="EZ116" s="163">
        <f t="shared" si="783"/>
        <v>-2012162.38</v>
      </c>
      <c r="FA116" s="163">
        <f t="shared" si="783"/>
        <v>-2106951.52</v>
      </c>
      <c r="FB116" s="163">
        <f t="shared" si="783"/>
        <v>-1110281.52</v>
      </c>
      <c r="FC116" s="163">
        <f t="shared" si="783"/>
        <v>-1065615.8799999999</v>
      </c>
      <c r="FD116" s="163">
        <f t="shared" si="783"/>
        <v>-2521373.9300000002</v>
      </c>
      <c r="FE116" s="163">
        <f t="shared" si="783"/>
        <v>-2139580.7800000003</v>
      </c>
      <c r="FF116" s="163">
        <f t="shared" si="783"/>
        <v>-1726910.19</v>
      </c>
      <c r="FG116" s="163">
        <f t="shared" si="783"/>
        <v>-2516673.11</v>
      </c>
      <c r="FH116" s="163">
        <f t="shared" si="783"/>
        <v>-1461265.85</v>
      </c>
      <c r="FI116" s="163">
        <f t="shared" si="783"/>
        <v>-2196592.52</v>
      </c>
      <c r="FJ116" s="163">
        <f t="shared" si="783"/>
        <v>-743259.69</v>
      </c>
      <c r="FK116" s="163">
        <f t="shared" si="783"/>
        <v>-2091378.9700000002</v>
      </c>
      <c r="FL116" s="163">
        <f t="shared" si="783"/>
        <v>-1902393.2999999998</v>
      </c>
      <c r="FN116" s="163">
        <f t="shared" si="784"/>
        <v>829568.1466400004</v>
      </c>
      <c r="FO116" s="163">
        <f t="shared" si="784"/>
        <v>-642399.22999999975</v>
      </c>
      <c r="FP116" s="163">
        <f t="shared" si="784"/>
        <v>-3738141.8499999996</v>
      </c>
      <c r="FQ116" s="163">
        <f t="shared" si="784"/>
        <v>-7962258.1399999987</v>
      </c>
      <c r="FR116" s="163">
        <f t="shared" si="784"/>
        <v>-5869670.21</v>
      </c>
      <c r="FS116" s="163">
        <f t="shared" si="784"/>
        <v>-7453480.7799999993</v>
      </c>
      <c r="FT116" s="163">
        <f t="shared" si="784"/>
        <v>-6917791.1700000009</v>
      </c>
      <c r="FU116" s="163">
        <f t="shared" si="784"/>
        <v>-4777864.5199999996</v>
      </c>
    </row>
    <row r="118" spans="2:177" ht="17.45" customHeight="1">
      <c r="B118" s="147" t="s">
        <v>30</v>
      </c>
      <c r="C118" s="148"/>
      <c r="D118" s="148"/>
      <c r="E118" s="148"/>
      <c r="F118" s="149"/>
      <c r="G118" s="149"/>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0"/>
      <c r="DJ118" s="150"/>
      <c r="DK118" s="150"/>
      <c r="DL118" s="150"/>
      <c r="DM118" s="150"/>
      <c r="DN118" s="150"/>
      <c r="DO118" s="150"/>
      <c r="DP118" s="150"/>
      <c r="DQ118" s="150"/>
      <c r="DR118" s="150"/>
      <c r="DS118" s="150"/>
      <c r="DT118" s="150"/>
      <c r="DU118" s="150"/>
      <c r="DV118" s="150"/>
      <c r="DW118" s="150"/>
      <c r="DX118" s="150"/>
      <c r="DY118" s="150"/>
      <c r="DZ118" s="150"/>
      <c r="EA118" s="150"/>
      <c r="EB118" s="150"/>
      <c r="EC118" s="150"/>
      <c r="ED118" s="150"/>
      <c r="EE118" s="150"/>
      <c r="EF118" s="150"/>
      <c r="EG118" s="150"/>
      <c r="EH118" s="150"/>
      <c r="EI118" s="150"/>
      <c r="EJ118" s="150"/>
      <c r="EK118" s="150"/>
      <c r="EL118" s="150"/>
      <c r="EM118" s="150"/>
      <c r="EN118" s="150"/>
      <c r="EO118" s="150"/>
      <c r="EP118" s="150"/>
      <c r="EQ118" s="149"/>
      <c r="ER118" s="148"/>
      <c r="ES118" s="148"/>
      <c r="ET118" s="148"/>
      <c r="EU118" s="148"/>
      <c r="EY118" s="148"/>
      <c r="EZ118" s="148"/>
      <c r="FA118" s="148"/>
      <c r="FB118" s="148"/>
      <c r="FC118" s="148"/>
      <c r="FD118" s="148"/>
      <c r="FE118" s="148"/>
      <c r="FF118" s="148"/>
      <c r="FG118" s="148"/>
      <c r="FH118" s="148"/>
      <c r="FI118" s="148"/>
      <c r="FJ118" s="148"/>
      <c r="FK118" s="148"/>
      <c r="FL118" s="148"/>
      <c r="FN118" s="148"/>
      <c r="FO118" s="148"/>
      <c r="FP118" s="148"/>
      <c r="FQ118" s="148"/>
      <c r="FR118" s="148"/>
      <c r="FS118" s="148"/>
      <c r="FT118" s="148"/>
      <c r="FU118" s="148"/>
    </row>
    <row r="119" spans="2:177" ht="17.45" customHeight="1">
      <c r="B119" s="151" t="s">
        <v>90</v>
      </c>
      <c r="C119" s="152"/>
      <c r="D119" s="152"/>
      <c r="E119" s="152"/>
      <c r="F119" s="153"/>
      <c r="G119" s="153"/>
      <c r="H119" s="154">
        <v>641236.39</v>
      </c>
      <c r="I119" s="154">
        <v>559256.25999999989</v>
      </c>
      <c r="J119" s="154">
        <v>564007.98</v>
      </c>
      <c r="K119" s="154">
        <v>582013.69000000006</v>
      </c>
      <c r="L119" s="154">
        <v>578857.24</v>
      </c>
      <c r="M119" s="154">
        <v>596756.73</v>
      </c>
      <c r="N119" s="154">
        <v>597335.05000000005</v>
      </c>
      <c r="O119" s="154">
        <v>575011.43000000005</v>
      </c>
      <c r="P119" s="154">
        <v>582307.34</v>
      </c>
      <c r="Q119" s="154">
        <v>634713.88</v>
      </c>
      <c r="R119" s="154">
        <v>646696.55000000005</v>
      </c>
      <c r="S119" s="154">
        <v>906723.15999999992</v>
      </c>
      <c r="T119" s="154">
        <v>696949.23</v>
      </c>
      <c r="U119" s="154">
        <v>599695.20000000007</v>
      </c>
      <c r="V119" s="154">
        <v>584493.89</v>
      </c>
      <c r="W119" s="154">
        <v>569380.78</v>
      </c>
      <c r="X119" s="154">
        <v>549043.24</v>
      </c>
      <c r="Y119" s="154">
        <v>551800.62</v>
      </c>
      <c r="Z119" s="154">
        <v>554495.88</v>
      </c>
      <c r="AA119" s="154">
        <v>555301.91</v>
      </c>
      <c r="AB119" s="154">
        <v>590598.05000000005</v>
      </c>
      <c r="AC119" s="154">
        <v>650093.81999999995</v>
      </c>
      <c r="AD119" s="154">
        <v>626887.179999999</v>
      </c>
      <c r="AE119" s="154">
        <v>920879.9099999991</v>
      </c>
      <c r="AF119" s="154">
        <v>685656.83999999904</v>
      </c>
      <c r="AG119" s="154">
        <v>657000</v>
      </c>
      <c r="AH119" s="154">
        <v>651677.43999999994</v>
      </c>
      <c r="AI119" s="154">
        <v>658000</v>
      </c>
      <c r="AJ119" s="154">
        <v>604000</v>
      </c>
      <c r="AK119" s="154">
        <v>612000</v>
      </c>
      <c r="AL119" s="154">
        <v>612348.19999999995</v>
      </c>
      <c r="AM119" s="154">
        <v>627970.53</v>
      </c>
      <c r="AN119" s="154">
        <v>619000</v>
      </c>
      <c r="AO119" s="154">
        <v>1221475.94</v>
      </c>
      <c r="AP119" s="154">
        <v>841000</v>
      </c>
      <c r="AQ119" s="154">
        <v>1102000</v>
      </c>
      <c r="AR119" s="154">
        <v>902555.64</v>
      </c>
      <c r="AS119" s="154">
        <v>630445.64</v>
      </c>
      <c r="AT119" s="154">
        <v>635579.32999999996</v>
      </c>
      <c r="AU119" s="154">
        <v>724003.58</v>
      </c>
      <c r="AV119" s="154">
        <v>719733.56</v>
      </c>
      <c r="AW119" s="154">
        <v>525840.42000000004</v>
      </c>
      <c r="AX119" s="154">
        <v>696246.77999999991</v>
      </c>
      <c r="AY119" s="154">
        <v>738970.76</v>
      </c>
      <c r="AZ119" s="154">
        <v>712175.48</v>
      </c>
      <c r="BA119" s="154">
        <v>753798.63</v>
      </c>
      <c r="BB119" s="154">
        <v>589076.91</v>
      </c>
      <c r="BC119" s="154">
        <v>661725.68000000005</v>
      </c>
      <c r="BD119" s="154">
        <v>742113.45</v>
      </c>
      <c r="BE119" s="154">
        <v>567774</v>
      </c>
      <c r="BF119" s="154">
        <v>545553.61</v>
      </c>
      <c r="BG119" s="154">
        <v>654164.86</v>
      </c>
      <c r="BH119" s="154">
        <v>698916.57</v>
      </c>
      <c r="BI119" s="154">
        <v>638883.92000000004</v>
      </c>
      <c r="BJ119" s="154">
        <v>644322.1100000001</v>
      </c>
      <c r="BK119" s="154">
        <v>696174.23</v>
      </c>
      <c r="BL119" s="154">
        <v>636843.81000000006</v>
      </c>
      <c r="BM119" s="154">
        <v>704095.67</v>
      </c>
      <c r="BN119" s="154">
        <v>592810.77</v>
      </c>
      <c r="BO119" s="154">
        <v>818250.92999999993</v>
      </c>
      <c r="BP119" s="154">
        <v>873518.27</v>
      </c>
      <c r="BQ119" s="154">
        <v>662245.34</v>
      </c>
      <c r="BR119" s="154">
        <v>526814.19000000006</v>
      </c>
      <c r="BS119" s="154">
        <v>5862.56</v>
      </c>
      <c r="BT119" s="154">
        <v>5922.0400000000009</v>
      </c>
      <c r="BU119" s="154">
        <v>130300.55999999997</v>
      </c>
      <c r="BV119" s="154">
        <v>235023.88</v>
      </c>
      <c r="BW119" s="154">
        <v>19239.430000000004</v>
      </c>
      <c r="BX119" s="154">
        <v>314311.99</v>
      </c>
      <c r="BY119" s="154">
        <v>655170.52</v>
      </c>
      <c r="BZ119" s="154">
        <v>780642.89</v>
      </c>
      <c r="CA119" s="154">
        <v>830632.79999999993</v>
      </c>
      <c r="CB119" s="154">
        <v>806751.15</v>
      </c>
      <c r="CC119" s="154">
        <v>617460.60000000009</v>
      </c>
      <c r="CD119" s="154">
        <v>486491.18</v>
      </c>
      <c r="CE119" s="154">
        <v>261054.81000000003</v>
      </c>
      <c r="CF119" s="154">
        <v>408564.36000000004</v>
      </c>
      <c r="CG119" s="154">
        <v>1077341.06</v>
      </c>
      <c r="CH119" s="154">
        <v>683489.59999999986</v>
      </c>
      <c r="CI119" s="154">
        <v>875461.01</v>
      </c>
      <c r="CJ119" s="154">
        <v>646413.89</v>
      </c>
      <c r="CK119" s="154">
        <v>755066.69</v>
      </c>
      <c r="CL119" s="154">
        <v>762772.03</v>
      </c>
      <c r="CM119" s="154">
        <v>798930.77</v>
      </c>
      <c r="CN119" s="154">
        <v>1125976.8900000001</v>
      </c>
      <c r="CO119" s="154">
        <v>920634.46</v>
      </c>
      <c r="CP119" s="154">
        <v>928273.84</v>
      </c>
      <c r="CQ119" s="154">
        <v>890959.11</v>
      </c>
      <c r="CR119" s="154">
        <v>980510.29</v>
      </c>
      <c r="CS119" s="154">
        <v>1026118.0900000002</v>
      </c>
      <c r="CT119" s="154">
        <v>1024224.1100000001</v>
      </c>
      <c r="CU119" s="154">
        <v>1024383.4500000001</v>
      </c>
      <c r="CV119" s="154">
        <v>1010981.09</v>
      </c>
      <c r="CW119" s="154">
        <v>1088473.4100000001</v>
      </c>
      <c r="CX119" s="154">
        <v>1064261.6200000001</v>
      </c>
      <c r="CY119" s="154">
        <v>1300553.8399999999</v>
      </c>
      <c r="CZ119" s="154">
        <v>1491615.6600000001</v>
      </c>
      <c r="DA119" s="154">
        <v>1042386.9700000002</v>
      </c>
      <c r="DB119" s="154">
        <v>1200155.6299999999</v>
      </c>
      <c r="DC119" s="154">
        <v>1133091.95</v>
      </c>
      <c r="DD119" s="154">
        <v>1140920.9700000002</v>
      </c>
      <c r="DE119" s="154">
        <v>1098216.8600000001</v>
      </c>
      <c r="DF119" s="154">
        <v>1056082.2</v>
      </c>
      <c r="DG119" s="154">
        <v>1107911.19</v>
      </c>
      <c r="DH119" s="154">
        <v>1115974.93</v>
      </c>
      <c r="DI119" s="154">
        <v>1182398.74</v>
      </c>
      <c r="DJ119" s="154">
        <v>1227127.81</v>
      </c>
      <c r="DK119" s="154">
        <v>1253299.04</v>
      </c>
      <c r="DL119" s="154">
        <v>1602355.08</v>
      </c>
      <c r="DM119" s="154">
        <v>1077402.44</v>
      </c>
      <c r="DN119" s="154">
        <v>1068862.69</v>
      </c>
      <c r="DO119" s="154">
        <v>1187229.6200000001</v>
      </c>
      <c r="DP119" s="154">
        <v>1016902.92</v>
      </c>
      <c r="DQ119" s="154">
        <v>387069.72000000003</v>
      </c>
      <c r="DR119" s="154">
        <v>1169955.0799999998</v>
      </c>
      <c r="DS119" s="154">
        <v>1265215.2099999997</v>
      </c>
      <c r="DT119" s="154">
        <v>1385253.8599999999</v>
      </c>
      <c r="DU119" s="154">
        <v>1297674.8699999999</v>
      </c>
      <c r="DV119" s="154">
        <v>1140811.74</v>
      </c>
      <c r="DW119" s="154">
        <v>1380315.07</v>
      </c>
      <c r="DX119" s="154">
        <v>1740062.0000000002</v>
      </c>
      <c r="DY119" s="154">
        <v>1203108.58</v>
      </c>
      <c r="DZ119" s="154">
        <v>1157966.4699999997</v>
      </c>
      <c r="EA119" s="154">
        <v>1121603.3899999999</v>
      </c>
      <c r="EB119" s="154">
        <v>1202400.47</v>
      </c>
      <c r="EC119" s="154">
        <v>1204761.81</v>
      </c>
      <c r="ED119" s="154">
        <v>1224618.24</v>
      </c>
      <c r="EE119" s="154">
        <v>1189443.3699999999</v>
      </c>
      <c r="EF119" s="154">
        <v>1334351.8999999999</v>
      </c>
      <c r="EG119" s="154">
        <v>1256025.7999999998</v>
      </c>
      <c r="EH119" s="154">
        <v>1307196.82</v>
      </c>
      <c r="EI119" s="154">
        <v>1486363.57</v>
      </c>
      <c r="EJ119" s="154">
        <v>1790511.0299999998</v>
      </c>
      <c r="EK119" s="154">
        <v>1241777.03</v>
      </c>
      <c r="EL119" s="154">
        <v>1112087.6599999999</v>
      </c>
      <c r="EM119" s="154">
        <v>1072990.23</v>
      </c>
      <c r="EN119" s="154"/>
      <c r="EO119" s="154"/>
      <c r="EP119" s="154"/>
      <c r="ER119" s="154">
        <f t="shared" ref="ER119:ER132" si="879">SUMIFS($G119:$EQ119,$G$13:$EQ$13,$ER$7)</f>
        <v>5217365.9499999993</v>
      </c>
      <c r="ET119" s="154">
        <f t="shared" ref="ET119:ET132" ca="1" si="880">SUM(OFFSET($B119,0,COLUMN($DX$7)-2,1,MONTH(MAX($G$7:$EQ$7))))</f>
        <v>8854520.959999999</v>
      </c>
      <c r="EU119" s="154"/>
      <c r="EY119" s="154">
        <f t="shared" ref="EY119:FL132" si="881">SUMIF($H$6:$EQ$6,EY$12,$H119:$EQ119)</f>
        <v>3734158.2600000002</v>
      </c>
      <c r="EZ119" s="154">
        <f t="shared" si="881"/>
        <v>3372229.7800000003</v>
      </c>
      <c r="FA119" s="154">
        <f t="shared" si="881"/>
        <v>3279968.3199999994</v>
      </c>
      <c r="FB119" s="154">
        <f t="shared" si="881"/>
        <v>3662825.59</v>
      </c>
      <c r="FC119" s="154">
        <f t="shared" si="881"/>
        <v>3748620.21</v>
      </c>
      <c r="FD119" s="154">
        <f t="shared" si="881"/>
        <v>2591202.2600000002</v>
      </c>
      <c r="FE119" s="154">
        <f t="shared" si="881"/>
        <v>3820424.1499999994</v>
      </c>
      <c r="FF119" s="154">
        <f t="shared" si="881"/>
        <v>3818801.6799999997</v>
      </c>
      <c r="FG119" s="154">
        <f t="shared" si="881"/>
        <v>4101137.05</v>
      </c>
      <c r="FH119" s="154">
        <f t="shared" si="881"/>
        <v>3528765.67</v>
      </c>
      <c r="FI119" s="154">
        <f t="shared" si="881"/>
        <v>3748413.51</v>
      </c>
      <c r="FJ119" s="154">
        <f t="shared" si="881"/>
        <v>4049586.1900000004</v>
      </c>
      <c r="FK119" s="154">
        <f t="shared" si="881"/>
        <v>4144375.7199999997</v>
      </c>
      <c r="FL119" s="154">
        <f t="shared" si="881"/>
        <v>1072990.23</v>
      </c>
      <c r="FN119" s="154">
        <f t="shared" ref="FN119:FU132" si="882">SUMIF($H$5:$EQ$5,FN$12,$H119:$EQ119)</f>
        <v>7939903.9299999997</v>
      </c>
      <c r="FO119" s="154">
        <f t="shared" si="882"/>
        <v>5039684.47</v>
      </c>
      <c r="FP119" s="154">
        <f t="shared" si="882"/>
        <v>8179797.1500000004</v>
      </c>
      <c r="FQ119" s="154">
        <f t="shared" si="882"/>
        <v>12385350.199999999</v>
      </c>
      <c r="FR119" s="154">
        <f t="shared" si="882"/>
        <v>14049181.949999999</v>
      </c>
      <c r="FS119" s="154">
        <f t="shared" si="882"/>
        <v>13979048.299999999</v>
      </c>
      <c r="FT119" s="154">
        <f t="shared" si="882"/>
        <v>15427902.419999998</v>
      </c>
      <c r="FU119" s="154">
        <f t="shared" si="882"/>
        <v>5217365.9499999993</v>
      </c>
    </row>
    <row r="120" spans="2:177" ht="17.45" customHeight="1">
      <c r="B120" s="151" t="s">
        <v>91</v>
      </c>
      <c r="C120" s="152"/>
      <c r="D120" s="152"/>
      <c r="E120" s="152"/>
      <c r="F120" s="153"/>
      <c r="G120" s="153"/>
      <c r="H120" s="154">
        <v>150445.98000000001</v>
      </c>
      <c r="I120" s="154">
        <v>114454.01</v>
      </c>
      <c r="J120" s="154">
        <v>156532.51999999999</v>
      </c>
      <c r="K120" s="154">
        <v>187892.84</v>
      </c>
      <c r="L120" s="154">
        <v>358987.53</v>
      </c>
      <c r="M120" s="154">
        <v>170510.13</v>
      </c>
      <c r="N120" s="154">
        <v>174533.81</v>
      </c>
      <c r="O120" s="154">
        <v>308451.03000000003</v>
      </c>
      <c r="P120" s="154">
        <v>141949.99</v>
      </c>
      <c r="Q120" s="154">
        <v>314607.98</v>
      </c>
      <c r="R120" s="154">
        <v>328383.64</v>
      </c>
      <c r="S120" s="154">
        <v>564924.06000000006</v>
      </c>
      <c r="T120" s="154">
        <v>148539.209999999</v>
      </c>
      <c r="U120" s="154">
        <v>162744.92000000001</v>
      </c>
      <c r="V120" s="154">
        <v>197942.31</v>
      </c>
      <c r="W120" s="154">
        <v>217843</v>
      </c>
      <c r="X120" s="154">
        <v>320010.95</v>
      </c>
      <c r="Y120" s="154">
        <v>331574.44</v>
      </c>
      <c r="Z120" s="154">
        <v>374135.44</v>
      </c>
      <c r="AA120" s="154">
        <v>248738.34</v>
      </c>
      <c r="AB120" s="154">
        <v>234720.83</v>
      </c>
      <c r="AC120" s="154">
        <v>288492.14</v>
      </c>
      <c r="AD120" s="154">
        <v>361498.549999999</v>
      </c>
      <c r="AE120" s="154">
        <v>590801.42000000004</v>
      </c>
      <c r="AF120" s="154">
        <v>201016.16</v>
      </c>
      <c r="AG120" s="154">
        <v>154000</v>
      </c>
      <c r="AH120" s="154">
        <v>210510.65</v>
      </c>
      <c r="AI120" s="154">
        <v>338000</v>
      </c>
      <c r="AJ120" s="154">
        <v>229000</v>
      </c>
      <c r="AK120" s="154">
        <v>316000</v>
      </c>
      <c r="AL120" s="154">
        <v>308322.94</v>
      </c>
      <c r="AM120" s="154">
        <v>338595.84000000003</v>
      </c>
      <c r="AN120" s="154">
        <v>239000</v>
      </c>
      <c r="AO120" s="154">
        <v>291391.17</v>
      </c>
      <c r="AP120" s="154">
        <v>391000</v>
      </c>
      <c r="AQ120" s="154">
        <v>562000</v>
      </c>
      <c r="AR120" s="154">
        <v>632804.63</v>
      </c>
      <c r="AS120" s="154">
        <v>202764.84</v>
      </c>
      <c r="AT120" s="154">
        <v>167274.96</v>
      </c>
      <c r="AU120" s="154">
        <v>242570.67</v>
      </c>
      <c r="AV120" s="154">
        <v>252707.44</v>
      </c>
      <c r="AW120" s="154">
        <v>191318.82</v>
      </c>
      <c r="AX120" s="154">
        <v>309559.28999999998</v>
      </c>
      <c r="AY120" s="154">
        <v>334389.83</v>
      </c>
      <c r="AZ120" s="154">
        <v>277486.09999999998</v>
      </c>
      <c r="BA120" s="154">
        <v>328511.3</v>
      </c>
      <c r="BB120" s="154">
        <v>259515.95000000004</v>
      </c>
      <c r="BC120" s="154">
        <v>460875.98</v>
      </c>
      <c r="BD120" s="154">
        <v>678555.39</v>
      </c>
      <c r="BE120" s="154">
        <v>189908.76</v>
      </c>
      <c r="BF120" s="154">
        <v>139953.34</v>
      </c>
      <c r="BG120" s="154">
        <v>203816.56</v>
      </c>
      <c r="BH120" s="154">
        <v>181989.66</v>
      </c>
      <c r="BI120" s="154">
        <v>276516.62</v>
      </c>
      <c r="BJ120" s="154">
        <v>360107.48</v>
      </c>
      <c r="BK120" s="154">
        <v>308662.23</v>
      </c>
      <c r="BL120" s="154">
        <v>300785.34000000003</v>
      </c>
      <c r="BM120" s="154">
        <v>267260.18</v>
      </c>
      <c r="BN120" s="154">
        <v>252837.32</v>
      </c>
      <c r="BO120" s="154">
        <v>553336.07999999996</v>
      </c>
      <c r="BP120" s="154">
        <v>665286.16</v>
      </c>
      <c r="BQ120" s="154">
        <v>224551.05</v>
      </c>
      <c r="BR120" s="154">
        <v>192522.84</v>
      </c>
      <c r="BS120" s="154">
        <v>27783.79</v>
      </c>
      <c r="BT120" s="154">
        <v>0</v>
      </c>
      <c r="BU120" s="154">
        <v>144425.87</v>
      </c>
      <c r="BV120" s="154">
        <v>181932.47</v>
      </c>
      <c r="BW120" s="154">
        <v>59035.55</v>
      </c>
      <c r="BX120" s="154">
        <v>92206.42</v>
      </c>
      <c r="BY120" s="154">
        <v>302868.77</v>
      </c>
      <c r="BZ120" s="154">
        <v>354677.85</v>
      </c>
      <c r="CA120" s="154">
        <v>540774.52</v>
      </c>
      <c r="CB120" s="154">
        <v>534780.11</v>
      </c>
      <c r="CC120" s="154">
        <v>157635.45000000001</v>
      </c>
      <c r="CD120" s="154">
        <v>122222.29</v>
      </c>
      <c r="CE120" s="154">
        <v>0</v>
      </c>
      <c r="CF120" s="154">
        <v>257756.36</v>
      </c>
      <c r="CG120" s="154">
        <v>274307.78999999998</v>
      </c>
      <c r="CH120" s="154">
        <v>390048.79</v>
      </c>
      <c r="CI120" s="154">
        <v>269736.77</v>
      </c>
      <c r="CJ120" s="154">
        <v>407752.38</v>
      </c>
      <c r="CK120" s="154">
        <v>347348.14999999997</v>
      </c>
      <c r="CL120" s="154">
        <v>494939.45</v>
      </c>
      <c r="CM120" s="154">
        <v>662971.39</v>
      </c>
      <c r="CN120" s="154">
        <v>723448.45</v>
      </c>
      <c r="CO120" s="154">
        <v>180278.08</v>
      </c>
      <c r="CP120" s="154">
        <v>190393.12</v>
      </c>
      <c r="CQ120" s="154">
        <v>271719.58999999997</v>
      </c>
      <c r="CR120" s="154">
        <v>443090.13</v>
      </c>
      <c r="CS120" s="154">
        <v>436017.91</v>
      </c>
      <c r="CT120" s="154">
        <v>580410.23</v>
      </c>
      <c r="CU120" s="154">
        <v>465722.13</v>
      </c>
      <c r="CV120" s="154">
        <v>362132</v>
      </c>
      <c r="CW120" s="154">
        <v>353157.81</v>
      </c>
      <c r="CX120" s="154">
        <v>389302.34</v>
      </c>
      <c r="CY120" s="154">
        <v>503450.33</v>
      </c>
      <c r="CZ120" s="154">
        <v>764727.79</v>
      </c>
      <c r="DA120" s="154">
        <v>226564.3</v>
      </c>
      <c r="DB120" s="154">
        <v>237311.86</v>
      </c>
      <c r="DC120" s="154">
        <v>250919.63</v>
      </c>
      <c r="DD120" s="154">
        <v>555764.42000000004</v>
      </c>
      <c r="DE120" s="154">
        <v>473260.82</v>
      </c>
      <c r="DF120" s="154">
        <v>537714.88</v>
      </c>
      <c r="DG120" s="154">
        <v>582286.19000000006</v>
      </c>
      <c r="DH120" s="154">
        <v>457862.58</v>
      </c>
      <c r="DI120" s="154">
        <v>419969.88</v>
      </c>
      <c r="DJ120" s="154">
        <v>455894.42</v>
      </c>
      <c r="DK120" s="154">
        <v>759037.46</v>
      </c>
      <c r="DL120" s="154">
        <v>770524.58</v>
      </c>
      <c r="DM120" s="154">
        <v>334039.2</v>
      </c>
      <c r="DN120" s="154">
        <v>202495.54</v>
      </c>
      <c r="DO120" s="154">
        <v>399309.11</v>
      </c>
      <c r="DP120" s="154">
        <v>336668.42</v>
      </c>
      <c r="DQ120" s="154">
        <v>127984.16</v>
      </c>
      <c r="DR120" s="154">
        <v>518300.90999999992</v>
      </c>
      <c r="DS120" s="154">
        <v>560892.81000000006</v>
      </c>
      <c r="DT120" s="154">
        <v>510803.32</v>
      </c>
      <c r="DU120" s="154">
        <v>460983.88</v>
      </c>
      <c r="DV120" s="154">
        <v>439186.01</v>
      </c>
      <c r="DW120" s="154">
        <v>851900.09</v>
      </c>
      <c r="DX120" s="154">
        <v>811922.02</v>
      </c>
      <c r="DY120" s="154">
        <v>239981.87</v>
      </c>
      <c r="DZ120" s="154">
        <v>194544.01</v>
      </c>
      <c r="EA120" s="154">
        <v>370365.15</v>
      </c>
      <c r="EB120" s="154">
        <v>491145.48</v>
      </c>
      <c r="EC120" s="154">
        <v>534071.16</v>
      </c>
      <c r="ED120" s="154">
        <v>570671.16</v>
      </c>
      <c r="EE120" s="154">
        <v>514527.76000000007</v>
      </c>
      <c r="EF120" s="154">
        <v>524107.57999999996</v>
      </c>
      <c r="EG120" s="154">
        <v>422151.22</v>
      </c>
      <c r="EH120" s="154">
        <v>428346.37</v>
      </c>
      <c r="EI120" s="154">
        <v>1096011.1200000001</v>
      </c>
      <c r="EJ120" s="154">
        <v>670690.36</v>
      </c>
      <c r="EK120" s="154">
        <v>288570.27</v>
      </c>
      <c r="EL120" s="154">
        <v>259726.15000000002</v>
      </c>
      <c r="EM120" s="154">
        <v>334854.90000000002</v>
      </c>
      <c r="EN120" s="154"/>
      <c r="EO120" s="154"/>
      <c r="EP120" s="154"/>
      <c r="ER120" s="154">
        <f t="shared" si="879"/>
        <v>1553841.6800000002</v>
      </c>
      <c r="ET120" s="154">
        <f t="shared" ca="1" si="880"/>
        <v>3212700.8500000006</v>
      </c>
      <c r="EU120" s="154"/>
      <c r="EY120" s="154">
        <f t="shared" si="881"/>
        <v>1228603.9500000002</v>
      </c>
      <c r="EZ120" s="154">
        <f t="shared" si="881"/>
        <v>1279944.8700000001</v>
      </c>
      <c r="FA120" s="154">
        <f t="shared" si="881"/>
        <v>1577863.6500000001</v>
      </c>
      <c r="FB120" s="154">
        <f t="shared" si="881"/>
        <v>1634901.76</v>
      </c>
      <c r="FC120" s="154">
        <f t="shared" si="881"/>
        <v>1307059.32</v>
      </c>
      <c r="FD120" s="154">
        <f t="shared" si="881"/>
        <v>863961.69000000006</v>
      </c>
      <c r="FE120" s="154">
        <f t="shared" si="881"/>
        <v>1589997.04</v>
      </c>
      <c r="FF120" s="154">
        <f t="shared" si="881"/>
        <v>1752069.98</v>
      </c>
      <c r="FG120" s="154">
        <f t="shared" si="881"/>
        <v>1246447.9000000001</v>
      </c>
      <c r="FH120" s="154">
        <f t="shared" si="881"/>
        <v>1395581.79</v>
      </c>
      <c r="FI120" s="154">
        <f t="shared" si="881"/>
        <v>1609306.5</v>
      </c>
      <c r="FJ120" s="154">
        <f t="shared" si="881"/>
        <v>1946508.71</v>
      </c>
      <c r="FK120" s="154">
        <f t="shared" si="881"/>
        <v>1218986.78</v>
      </c>
      <c r="FL120" s="154">
        <f t="shared" si="881"/>
        <v>334854.90000000002</v>
      </c>
      <c r="FN120" s="154">
        <f t="shared" si="882"/>
        <v>3713728.96</v>
      </c>
      <c r="FO120" s="154">
        <f t="shared" si="882"/>
        <v>2786065.29</v>
      </c>
      <c r="FP120" s="154">
        <f t="shared" si="882"/>
        <v>3919498.93</v>
      </c>
      <c r="FQ120" s="154">
        <f t="shared" si="882"/>
        <v>4899122.12</v>
      </c>
      <c r="FR120" s="154">
        <f t="shared" si="882"/>
        <v>5721314.2299999995</v>
      </c>
      <c r="FS120" s="154">
        <f t="shared" si="882"/>
        <v>5513088.0299999993</v>
      </c>
      <c r="FT120" s="154">
        <f t="shared" si="882"/>
        <v>6197844.9000000004</v>
      </c>
      <c r="FU120" s="154">
        <f t="shared" si="882"/>
        <v>1553841.6800000002</v>
      </c>
    </row>
    <row r="121" spans="2:177" ht="17.45" customHeight="1">
      <c r="B121" s="151" t="s">
        <v>190</v>
      </c>
      <c r="C121" s="155"/>
      <c r="D121" s="155"/>
      <c r="E121" s="155"/>
      <c r="F121" s="153"/>
      <c r="G121" s="153"/>
      <c r="H121" s="154">
        <f>H123-H122-H120-H119</f>
        <v>48900</v>
      </c>
      <c r="I121" s="154">
        <f t="shared" ref="I121:AQ121" si="883">I123-I122-I120-I119</f>
        <v>40867</v>
      </c>
      <c r="J121" s="154">
        <f t="shared" si="883"/>
        <v>34600</v>
      </c>
      <c r="K121" s="154">
        <f t="shared" si="883"/>
        <v>40500</v>
      </c>
      <c r="L121" s="154">
        <f t="shared" si="883"/>
        <v>41700</v>
      </c>
      <c r="M121" s="154">
        <f t="shared" si="883"/>
        <v>38708.869999999995</v>
      </c>
      <c r="N121" s="154">
        <f t="shared" si="883"/>
        <v>38540</v>
      </c>
      <c r="O121" s="154">
        <f t="shared" si="883"/>
        <v>34140</v>
      </c>
      <c r="P121" s="154">
        <f t="shared" si="883"/>
        <v>45590</v>
      </c>
      <c r="Q121" s="154">
        <f t="shared" si="883"/>
        <v>79215</v>
      </c>
      <c r="R121" s="154">
        <f t="shared" si="883"/>
        <v>73740.589999999967</v>
      </c>
      <c r="S121" s="154">
        <f t="shared" si="883"/>
        <v>75660.850000000093</v>
      </c>
      <c r="T121" s="154">
        <f t="shared" si="883"/>
        <v>48410.949999999953</v>
      </c>
      <c r="U121" s="154">
        <f t="shared" si="883"/>
        <v>56790</v>
      </c>
      <c r="V121" s="154">
        <f t="shared" si="883"/>
        <v>74676.129999999772</v>
      </c>
      <c r="W121" s="154">
        <f t="shared" si="883"/>
        <v>48790</v>
      </c>
      <c r="X121" s="154">
        <f t="shared" si="883"/>
        <v>46390</v>
      </c>
      <c r="Y121" s="154">
        <f t="shared" si="883"/>
        <v>56150.000000000116</v>
      </c>
      <c r="Z121" s="154">
        <f t="shared" si="883"/>
        <v>44150.000000000116</v>
      </c>
      <c r="AA121" s="154">
        <f t="shared" si="883"/>
        <v>46580</v>
      </c>
      <c r="AB121" s="154">
        <f t="shared" si="883"/>
        <v>38670</v>
      </c>
      <c r="AC121" s="154">
        <f t="shared" si="883"/>
        <v>53320</v>
      </c>
      <c r="AD121" s="154">
        <f t="shared" si="883"/>
        <v>122520.00000000012</v>
      </c>
      <c r="AE121" s="154">
        <f t="shared" si="883"/>
        <v>101045</v>
      </c>
      <c r="AF121" s="154">
        <f t="shared" si="883"/>
        <v>57102.09999999986</v>
      </c>
      <c r="AG121" s="154">
        <f t="shared" si="883"/>
        <v>20000</v>
      </c>
      <c r="AH121" s="154">
        <f t="shared" si="883"/>
        <v>17231.320000000065</v>
      </c>
      <c r="AI121" s="154">
        <f t="shared" si="883"/>
        <v>42000</v>
      </c>
      <c r="AJ121" s="154">
        <f t="shared" si="883"/>
        <v>11000</v>
      </c>
      <c r="AK121" s="154">
        <f t="shared" si="883"/>
        <v>24000</v>
      </c>
      <c r="AL121" s="154">
        <f t="shared" si="883"/>
        <v>123328.8600000001</v>
      </c>
      <c r="AM121" s="154">
        <f t="shared" si="883"/>
        <v>122075.37999999989</v>
      </c>
      <c r="AN121" s="154">
        <f t="shared" si="883"/>
        <v>54000</v>
      </c>
      <c r="AO121" s="154">
        <f t="shared" si="883"/>
        <v>74999.89000000013</v>
      </c>
      <c r="AP121" s="154">
        <f t="shared" si="883"/>
        <v>77000</v>
      </c>
      <c r="AQ121" s="154">
        <f t="shared" si="883"/>
        <v>166000</v>
      </c>
      <c r="AR121" s="154">
        <v>39900</v>
      </c>
      <c r="AS121" s="154">
        <v>38008.9</v>
      </c>
      <c r="AT121" s="154">
        <v>36501.660000000003</v>
      </c>
      <c r="AU121" s="154">
        <v>51716.7</v>
      </c>
      <c r="AV121" s="154">
        <v>31000</v>
      </c>
      <c r="AW121" s="154">
        <v>46800</v>
      </c>
      <c r="AX121" s="154">
        <v>58500</v>
      </c>
      <c r="AY121" s="154">
        <v>52978.54</v>
      </c>
      <c r="AZ121" s="154">
        <v>23600</v>
      </c>
      <c r="BA121" s="154">
        <v>14900</v>
      </c>
      <c r="BB121" s="154">
        <v>45768.33</v>
      </c>
      <c r="BC121" s="154">
        <v>112050</v>
      </c>
      <c r="BD121" s="154">
        <v>56037.2</v>
      </c>
      <c r="BE121" s="154">
        <v>26500</v>
      </c>
      <c r="BF121" s="154">
        <v>38400</v>
      </c>
      <c r="BG121" s="154">
        <v>30775</v>
      </c>
      <c r="BH121" s="154">
        <v>35025</v>
      </c>
      <c r="BI121" s="154">
        <v>25900</v>
      </c>
      <c r="BJ121" s="154">
        <v>73435.48</v>
      </c>
      <c r="BK121" s="154">
        <v>22083.34</v>
      </c>
      <c r="BL121" s="154">
        <v>79253.649999999994</v>
      </c>
      <c r="BM121" s="154">
        <v>51425</v>
      </c>
      <c r="BN121" s="154">
        <v>113406</v>
      </c>
      <c r="BO121" s="154">
        <v>47321.49</v>
      </c>
      <c r="BP121" s="154">
        <v>82270.740000000005</v>
      </c>
      <c r="BQ121" s="154">
        <v>46755.67</v>
      </c>
      <c r="BR121" s="154">
        <v>20655.669999999998</v>
      </c>
      <c r="BS121" s="154">
        <v>8455.67</v>
      </c>
      <c r="BT121" s="154">
        <v>8455.67</v>
      </c>
      <c r="BU121" s="154">
        <v>6788.67</v>
      </c>
      <c r="BV121" s="154">
        <v>455.67</v>
      </c>
      <c r="BW121" s="154">
        <v>0</v>
      </c>
      <c r="BX121" s="154">
        <v>13023.99</v>
      </c>
      <c r="BY121" s="154">
        <v>30980.53</v>
      </c>
      <c r="BZ121" s="154">
        <v>22688.99</v>
      </c>
      <c r="CA121" s="154">
        <v>84494.720000000001</v>
      </c>
      <c r="CB121" s="154">
        <v>66713.990000000005</v>
      </c>
      <c r="CC121" s="154">
        <v>19738.990000000002</v>
      </c>
      <c r="CD121" s="154">
        <v>0</v>
      </c>
      <c r="CE121" s="154">
        <v>15786.31</v>
      </c>
      <c r="CF121" s="154">
        <v>25483.33</v>
      </c>
      <c r="CG121" s="154">
        <v>23638.54</v>
      </c>
      <c r="CH121" s="154">
        <v>52522.74</v>
      </c>
      <c r="CI121" s="154">
        <v>50310.879999999997</v>
      </c>
      <c r="CJ121" s="154">
        <v>61872.13</v>
      </c>
      <c r="CK121" s="154">
        <v>110547.5</v>
      </c>
      <c r="CL121" s="154">
        <v>133159.78</v>
      </c>
      <c r="CM121" s="154">
        <v>111623.07</v>
      </c>
      <c r="CN121" s="154">
        <v>62347.88</v>
      </c>
      <c r="CO121" s="154">
        <v>52813.8</v>
      </c>
      <c r="CP121" s="154">
        <v>125103</v>
      </c>
      <c r="CQ121" s="154">
        <v>72560.47</v>
      </c>
      <c r="CR121" s="154">
        <v>63952.09</v>
      </c>
      <c r="CS121" s="154">
        <v>84249.8</v>
      </c>
      <c r="CT121" s="154">
        <v>56663.8</v>
      </c>
      <c r="CU121" s="154">
        <v>61028</v>
      </c>
      <c r="CV121" s="154">
        <v>72030</v>
      </c>
      <c r="CW121" s="154">
        <v>100054.83</v>
      </c>
      <c r="CX121" s="154">
        <v>170104.45</v>
      </c>
      <c r="CY121" s="154">
        <v>111226.88</v>
      </c>
      <c r="CZ121" s="154">
        <v>127525.25</v>
      </c>
      <c r="DA121" s="154">
        <v>113336.29000000001</v>
      </c>
      <c r="DB121" s="154">
        <v>93497.84</v>
      </c>
      <c r="DC121" s="154">
        <v>66300</v>
      </c>
      <c r="DD121" s="154">
        <v>160158.03</v>
      </c>
      <c r="DE121" s="154">
        <v>136203.85999999999</v>
      </c>
      <c r="DF121" s="154">
        <v>117337.2</v>
      </c>
      <c r="DG121" s="154">
        <v>116901.55</v>
      </c>
      <c r="DH121" s="154">
        <v>135648.87</v>
      </c>
      <c r="DI121" s="154">
        <v>135456.29999999999</v>
      </c>
      <c r="DJ121" s="154">
        <v>247154.02</v>
      </c>
      <c r="DK121" s="154">
        <v>137613.82999999999</v>
      </c>
      <c r="DL121" s="154">
        <v>144801.10999999999</v>
      </c>
      <c r="DM121" s="154">
        <v>122476.83</v>
      </c>
      <c r="DN121" s="154">
        <v>74245</v>
      </c>
      <c r="DO121" s="154">
        <v>113506.29000000001</v>
      </c>
      <c r="DP121" s="154">
        <v>61069.999999999993</v>
      </c>
      <c r="DQ121" s="154">
        <v>69890</v>
      </c>
      <c r="DR121" s="154">
        <v>111389.2</v>
      </c>
      <c r="DS121" s="154">
        <v>143903.09000000003</v>
      </c>
      <c r="DT121" s="154">
        <v>132089.19</v>
      </c>
      <c r="DU121" s="154">
        <v>150979.63</v>
      </c>
      <c r="DV121" s="154">
        <v>192241.94</v>
      </c>
      <c r="DW121" s="154">
        <v>211160.16</v>
      </c>
      <c r="DX121" s="154">
        <v>138779.51999999999</v>
      </c>
      <c r="DY121" s="154">
        <v>115159.52</v>
      </c>
      <c r="DZ121" s="154">
        <v>103814.74999999999</v>
      </c>
      <c r="EA121" s="154">
        <v>112527.52</v>
      </c>
      <c r="EB121" s="154">
        <v>206816.11000000002</v>
      </c>
      <c r="EC121" s="154">
        <v>128039.57999999999</v>
      </c>
      <c r="ED121" s="154">
        <v>189289.68</v>
      </c>
      <c r="EE121" s="154">
        <v>123402.19000000002</v>
      </c>
      <c r="EF121" s="154">
        <v>125425.16</v>
      </c>
      <c r="EG121" s="154">
        <v>168037.47</v>
      </c>
      <c r="EH121" s="154">
        <v>252183.39000000004</v>
      </c>
      <c r="EI121" s="154">
        <v>211346.23000000004</v>
      </c>
      <c r="EJ121" s="154">
        <v>112286.42999999998</v>
      </c>
      <c r="EK121" s="154">
        <v>141462.13</v>
      </c>
      <c r="EL121" s="154">
        <v>177152.66000000003</v>
      </c>
      <c r="EM121" s="154">
        <v>230940.22000000003</v>
      </c>
      <c r="EN121" s="154"/>
      <c r="EO121" s="154"/>
      <c r="EP121" s="154"/>
      <c r="ER121" s="154">
        <f t="shared" si="879"/>
        <v>661841.44000000006</v>
      </c>
      <c r="ET121" s="154">
        <f t="shared" ca="1" si="880"/>
        <v>994426.67999999993</v>
      </c>
      <c r="EU121" s="154"/>
      <c r="EY121" s="154">
        <f t="shared" si="881"/>
        <v>334359.38</v>
      </c>
      <c r="EZ121" s="154">
        <f t="shared" si="881"/>
        <v>362661.89</v>
      </c>
      <c r="FA121" s="154">
        <f t="shared" si="881"/>
        <v>369887.62</v>
      </c>
      <c r="FB121" s="154">
        <f t="shared" si="881"/>
        <v>520224.14999999991</v>
      </c>
      <c r="FC121" s="154">
        <f t="shared" si="881"/>
        <v>341522.94</v>
      </c>
      <c r="FD121" s="154">
        <f t="shared" si="881"/>
        <v>244466.29</v>
      </c>
      <c r="FE121" s="154">
        <f t="shared" si="881"/>
        <v>387381.48000000004</v>
      </c>
      <c r="FF121" s="154">
        <f t="shared" si="881"/>
        <v>554381.73</v>
      </c>
      <c r="FG121" s="154">
        <f t="shared" si="881"/>
        <v>357753.79</v>
      </c>
      <c r="FH121" s="154">
        <f t="shared" si="881"/>
        <v>447383.20999999996</v>
      </c>
      <c r="FI121" s="154">
        <f t="shared" si="881"/>
        <v>438117.03</v>
      </c>
      <c r="FJ121" s="154">
        <f t="shared" si="881"/>
        <v>631567.09000000008</v>
      </c>
      <c r="FK121" s="154">
        <f t="shared" si="881"/>
        <v>430901.22000000003</v>
      </c>
      <c r="FL121" s="154">
        <f t="shared" si="881"/>
        <v>230940.22000000003</v>
      </c>
      <c r="FN121" s="154">
        <f t="shared" si="882"/>
        <v>599562.16</v>
      </c>
      <c r="FO121" s="154">
        <f t="shared" si="882"/>
        <v>325025.99000000005</v>
      </c>
      <c r="FP121" s="154">
        <f t="shared" si="882"/>
        <v>671397.26</v>
      </c>
      <c r="FQ121" s="154">
        <f t="shared" si="882"/>
        <v>1032134.9999999999</v>
      </c>
      <c r="FR121" s="154">
        <f t="shared" si="882"/>
        <v>1587133.0400000003</v>
      </c>
      <c r="FS121" s="154">
        <f t="shared" si="882"/>
        <v>1527752.4399999997</v>
      </c>
      <c r="FT121" s="154">
        <f t="shared" si="882"/>
        <v>1874821.1199999999</v>
      </c>
      <c r="FU121" s="154">
        <f t="shared" si="882"/>
        <v>661841.44000000006</v>
      </c>
    </row>
    <row r="122" spans="2:177" ht="17.45" customHeight="1">
      <c r="B122" s="151" t="s">
        <v>92</v>
      </c>
      <c r="C122" s="152"/>
      <c r="D122" s="152"/>
      <c r="E122" s="152"/>
      <c r="F122" s="153"/>
      <c r="G122" s="153"/>
      <c r="H122" s="154">
        <v>0</v>
      </c>
      <c r="I122" s="154">
        <v>0</v>
      </c>
      <c r="J122" s="154">
        <v>-1456.22</v>
      </c>
      <c r="K122" s="154">
        <v>20542.57</v>
      </c>
      <c r="L122" s="154">
        <v>19000</v>
      </c>
      <c r="M122" s="154">
        <v>22267.439999999999</v>
      </c>
      <c r="N122" s="154">
        <v>0</v>
      </c>
      <c r="O122" s="154">
        <v>0</v>
      </c>
      <c r="P122" s="154">
        <v>0</v>
      </c>
      <c r="Q122" s="154">
        <v>-8156.65</v>
      </c>
      <c r="R122" s="154">
        <v>55265.22</v>
      </c>
      <c r="S122" s="154">
        <v>7151.22</v>
      </c>
      <c r="T122" s="154">
        <v>9562.93</v>
      </c>
      <c r="U122" s="154">
        <v>0</v>
      </c>
      <c r="V122" s="154">
        <v>0</v>
      </c>
      <c r="W122" s="154">
        <v>2742.96</v>
      </c>
      <c r="X122" s="154">
        <v>0</v>
      </c>
      <c r="Y122" s="154">
        <v>0</v>
      </c>
      <c r="Z122" s="154">
        <v>52092.739999999903</v>
      </c>
      <c r="AA122" s="154">
        <v>119274.94</v>
      </c>
      <c r="AB122" s="154">
        <v>12588.319999999991</v>
      </c>
      <c r="AC122" s="154">
        <v>6990.71</v>
      </c>
      <c r="AD122" s="154">
        <v>5088.5299999999897</v>
      </c>
      <c r="AE122" s="154">
        <v>0</v>
      </c>
      <c r="AF122" s="154">
        <v>0</v>
      </c>
      <c r="AG122" s="154">
        <v>0</v>
      </c>
      <c r="AH122" s="154">
        <v>43895.34</v>
      </c>
      <c r="AI122" s="154">
        <v>16000</v>
      </c>
      <c r="AJ122" s="154">
        <v>7000</v>
      </c>
      <c r="AK122" s="154">
        <v>0</v>
      </c>
      <c r="AL122" s="154">
        <v>0</v>
      </c>
      <c r="AM122" s="154">
        <v>0</v>
      </c>
      <c r="AN122" s="154">
        <v>0</v>
      </c>
      <c r="AO122" s="154">
        <v>0</v>
      </c>
      <c r="AP122" s="154">
        <v>0</v>
      </c>
      <c r="AQ122" s="154">
        <v>0</v>
      </c>
      <c r="AR122" s="154">
        <v>17851.7</v>
      </c>
      <c r="AS122" s="154">
        <v>10180.280000000001</v>
      </c>
      <c r="AT122" s="154">
        <v>8595.66</v>
      </c>
      <c r="AU122" s="154">
        <v>6049.34</v>
      </c>
      <c r="AV122" s="154">
        <v>2626.17</v>
      </c>
      <c r="AW122" s="154">
        <v>2298.17</v>
      </c>
      <c r="AX122" s="154">
        <v>9382.7999999999993</v>
      </c>
      <c r="AY122" s="154">
        <v>5338.56</v>
      </c>
      <c r="AZ122" s="154">
        <v>1845.82</v>
      </c>
      <c r="BA122" s="154">
        <v>5917.37</v>
      </c>
      <c r="BB122" s="154">
        <v>0</v>
      </c>
      <c r="BC122" s="154">
        <v>0</v>
      </c>
      <c r="BD122" s="154">
        <v>32310.499999999996</v>
      </c>
      <c r="BE122" s="154">
        <v>4797.7</v>
      </c>
      <c r="BF122" s="154">
        <v>5043.51</v>
      </c>
      <c r="BG122" s="154">
        <v>5620.84</v>
      </c>
      <c r="BH122" s="154">
        <v>130673.18000000001</v>
      </c>
      <c r="BI122" s="154">
        <v>2188.2799999999997</v>
      </c>
      <c r="BJ122" s="154">
        <v>43759.93</v>
      </c>
      <c r="BK122" s="154">
        <v>2784.67</v>
      </c>
      <c r="BL122" s="154">
        <v>9844.0999999999985</v>
      </c>
      <c r="BM122" s="154">
        <v>21545.079999999998</v>
      </c>
      <c r="BN122" s="154">
        <v>23592.84</v>
      </c>
      <c r="BO122" s="154">
        <v>24695.47</v>
      </c>
      <c r="BP122" s="154">
        <v>31674.930000000004</v>
      </c>
      <c r="BQ122" s="154">
        <v>44767.169999999991</v>
      </c>
      <c r="BR122" s="154">
        <v>889.24</v>
      </c>
      <c r="BS122" s="154">
        <v>8683.7799999999988</v>
      </c>
      <c r="BT122" s="154">
        <v>0</v>
      </c>
      <c r="BU122" s="154">
        <v>8537.01</v>
      </c>
      <c r="BV122" s="154">
        <v>6857.3100000000013</v>
      </c>
      <c r="BW122" s="154">
        <v>558.98</v>
      </c>
      <c r="BX122" s="154">
        <v>14573.029999999999</v>
      </c>
      <c r="BY122" s="154">
        <v>13226.23</v>
      </c>
      <c r="BZ122" s="154">
        <v>65469.719999999994</v>
      </c>
      <c r="CA122" s="154">
        <v>1520.8000000000002</v>
      </c>
      <c r="CB122" s="154">
        <v>20428.539999999997</v>
      </c>
      <c r="CC122" s="154">
        <v>102159.95</v>
      </c>
      <c r="CD122" s="154">
        <v>1900.94</v>
      </c>
      <c r="CE122" s="154">
        <v>0</v>
      </c>
      <c r="CF122" s="154">
        <v>21443.100000000002</v>
      </c>
      <c r="CG122" s="154">
        <v>11118.279999999999</v>
      </c>
      <c r="CH122" s="154">
        <v>4430.7700000000004</v>
      </c>
      <c r="CI122" s="154">
        <v>3768.46</v>
      </c>
      <c r="CJ122" s="154">
        <v>4793.67</v>
      </c>
      <c r="CK122" s="154">
        <v>741.41</v>
      </c>
      <c r="CL122" s="154">
        <v>58679.12</v>
      </c>
      <c r="CM122" s="154">
        <v>536.26</v>
      </c>
      <c r="CN122" s="154">
        <v>5232.01</v>
      </c>
      <c r="CO122" s="154">
        <v>9360.5199999999986</v>
      </c>
      <c r="CP122" s="154">
        <v>24940</v>
      </c>
      <c r="CQ122" s="154">
        <v>5466.08</v>
      </c>
      <c r="CR122" s="154">
        <v>4546.6099999999997</v>
      </c>
      <c r="CS122" s="154">
        <v>4043.2300000000005</v>
      </c>
      <c r="CT122" s="154">
        <v>7417.15</v>
      </c>
      <c r="CU122" s="154">
        <v>3460.35</v>
      </c>
      <c r="CV122" s="154">
        <v>38265.19999999999</v>
      </c>
      <c r="CW122" s="154">
        <v>12682.24</v>
      </c>
      <c r="CX122" s="154">
        <v>11047.37</v>
      </c>
      <c r="CY122" s="154">
        <v>7188.14</v>
      </c>
      <c r="CZ122" s="154">
        <v>6478.08</v>
      </c>
      <c r="DA122" s="154">
        <v>9489.51</v>
      </c>
      <c r="DB122" s="154">
        <v>9486.6899999999987</v>
      </c>
      <c r="DC122" s="154">
        <v>11315.34</v>
      </c>
      <c r="DD122" s="154">
        <v>21088.929999999997</v>
      </c>
      <c r="DE122" s="154">
        <v>8166.4400000000014</v>
      </c>
      <c r="DF122" s="154">
        <v>8011.2000000000007</v>
      </c>
      <c r="DG122" s="154">
        <v>20913.46</v>
      </c>
      <c r="DH122" s="154">
        <v>8537.5099999999984</v>
      </c>
      <c r="DI122" s="154">
        <v>47417.43</v>
      </c>
      <c r="DJ122" s="154">
        <v>28086.199999999997</v>
      </c>
      <c r="DK122" s="154">
        <v>65921.64</v>
      </c>
      <c r="DL122" s="154">
        <v>16193.2</v>
      </c>
      <c r="DM122" s="154">
        <v>5227.76</v>
      </c>
      <c r="DN122" s="154">
        <v>16050.119999999999</v>
      </c>
      <c r="DO122" s="154">
        <v>14470.52</v>
      </c>
      <c r="DP122" s="154">
        <v>198653.1</v>
      </c>
      <c r="DQ122" s="154">
        <v>1244.95</v>
      </c>
      <c r="DR122" s="154">
        <v>65267.020000000004</v>
      </c>
      <c r="DS122" s="154">
        <v>8411</v>
      </c>
      <c r="DT122" s="154">
        <v>68540.490000000005</v>
      </c>
      <c r="DU122" s="154">
        <v>3106.14</v>
      </c>
      <c r="DV122" s="154">
        <v>21754.47</v>
      </c>
      <c r="DW122" s="154">
        <v>23316.99</v>
      </c>
      <c r="DX122" s="154">
        <v>2605.8800000000006</v>
      </c>
      <c r="DY122" s="154">
        <v>13455.310000000001</v>
      </c>
      <c r="DZ122" s="154">
        <v>5239.2700000000004</v>
      </c>
      <c r="EA122" s="154">
        <v>6227.63</v>
      </c>
      <c r="EB122" s="154">
        <v>20896.32</v>
      </c>
      <c r="EC122" s="154">
        <v>70576.5</v>
      </c>
      <c r="ED122" s="154">
        <v>14801.96</v>
      </c>
      <c r="EE122" s="154">
        <v>12125.69</v>
      </c>
      <c r="EF122" s="154">
        <v>108856.56999999999</v>
      </c>
      <c r="EG122" s="154">
        <v>194425.46999999997</v>
      </c>
      <c r="EH122" s="154">
        <v>7055.94</v>
      </c>
      <c r="EI122" s="154">
        <v>40553.929999999993</v>
      </c>
      <c r="EJ122" s="154">
        <v>13428.45</v>
      </c>
      <c r="EK122" s="154">
        <v>45456.55</v>
      </c>
      <c r="EL122" s="154">
        <v>9135.7800000000007</v>
      </c>
      <c r="EM122" s="154">
        <v>21484.17</v>
      </c>
      <c r="EN122" s="154"/>
      <c r="EO122" s="154"/>
      <c r="EP122" s="154"/>
      <c r="ER122" s="154">
        <f t="shared" si="879"/>
        <v>89504.95</v>
      </c>
      <c r="ET122" s="154">
        <f t="shared" ca="1" si="880"/>
        <v>133802.87</v>
      </c>
      <c r="EU122" s="154"/>
      <c r="EY122" s="154">
        <f t="shared" si="881"/>
        <v>25454.28</v>
      </c>
      <c r="EZ122" s="154">
        <f t="shared" si="881"/>
        <v>40570.71</v>
      </c>
      <c r="FA122" s="154">
        <f t="shared" si="881"/>
        <v>37462.17</v>
      </c>
      <c r="FB122" s="154">
        <f t="shared" si="881"/>
        <v>141425.27000000002</v>
      </c>
      <c r="FC122" s="154">
        <f t="shared" si="881"/>
        <v>37471.08</v>
      </c>
      <c r="FD122" s="154">
        <f t="shared" si="881"/>
        <v>214368.57</v>
      </c>
      <c r="FE122" s="154">
        <f t="shared" si="881"/>
        <v>142218.51</v>
      </c>
      <c r="FF122" s="154">
        <f t="shared" si="881"/>
        <v>48177.600000000006</v>
      </c>
      <c r="FG122" s="154">
        <f t="shared" si="881"/>
        <v>21300.460000000003</v>
      </c>
      <c r="FH122" s="154">
        <f t="shared" si="881"/>
        <v>97700.45</v>
      </c>
      <c r="FI122" s="154">
        <f t="shared" si="881"/>
        <v>135784.22</v>
      </c>
      <c r="FJ122" s="154">
        <f t="shared" si="881"/>
        <v>242035.33999999997</v>
      </c>
      <c r="FK122" s="154">
        <f t="shared" si="881"/>
        <v>68020.78</v>
      </c>
      <c r="FL122" s="154">
        <f t="shared" si="881"/>
        <v>21484.17</v>
      </c>
      <c r="FN122" s="154">
        <f t="shared" si="882"/>
        <v>306856.09999999998</v>
      </c>
      <c r="FO122" s="154">
        <f t="shared" si="882"/>
        <v>196758.19999999995</v>
      </c>
      <c r="FP122" s="154">
        <f t="shared" si="882"/>
        <v>230000.5</v>
      </c>
      <c r="FQ122" s="154">
        <f t="shared" si="882"/>
        <v>133648.9</v>
      </c>
      <c r="FR122" s="154">
        <f t="shared" si="882"/>
        <v>244912.43</v>
      </c>
      <c r="FS122" s="154">
        <f t="shared" si="882"/>
        <v>442235.76</v>
      </c>
      <c r="FT122" s="154">
        <f t="shared" si="882"/>
        <v>496820.47</v>
      </c>
      <c r="FU122" s="154">
        <f t="shared" si="882"/>
        <v>89504.95</v>
      </c>
    </row>
    <row r="123" spans="2:177" ht="17.45" customHeight="1">
      <c r="B123" s="156" t="s">
        <v>93</v>
      </c>
      <c r="C123" s="157"/>
      <c r="D123" s="157"/>
      <c r="E123" s="157"/>
      <c r="H123" s="158">
        <v>840582.37</v>
      </c>
      <c r="I123" s="158">
        <v>714577.2699999999</v>
      </c>
      <c r="J123" s="158">
        <v>753684.28</v>
      </c>
      <c r="K123" s="158">
        <v>830949.1</v>
      </c>
      <c r="L123" s="158">
        <v>998544.77</v>
      </c>
      <c r="M123" s="158">
        <v>828243.16999999993</v>
      </c>
      <c r="N123" s="158">
        <v>810408.8600000001</v>
      </c>
      <c r="O123" s="158">
        <v>917602.46000000008</v>
      </c>
      <c r="P123" s="158">
        <v>769847.33</v>
      </c>
      <c r="Q123" s="158">
        <v>1020380.21</v>
      </c>
      <c r="R123" s="158">
        <v>1104086</v>
      </c>
      <c r="S123" s="158">
        <v>1554459.29</v>
      </c>
      <c r="T123" s="158">
        <v>903462.31999999902</v>
      </c>
      <c r="U123" s="158">
        <v>819230.12000000011</v>
      </c>
      <c r="V123" s="158">
        <v>857112.32999999984</v>
      </c>
      <c r="W123" s="158">
        <v>838756.74</v>
      </c>
      <c r="X123" s="158">
        <v>915444.19</v>
      </c>
      <c r="Y123" s="158">
        <v>939525.06</v>
      </c>
      <c r="Z123" s="158">
        <v>1024874.0599999999</v>
      </c>
      <c r="AA123" s="158">
        <v>969895.19</v>
      </c>
      <c r="AB123" s="158">
        <v>876577.2</v>
      </c>
      <c r="AC123" s="158">
        <v>998896.66999999993</v>
      </c>
      <c r="AD123" s="158">
        <v>1115994.2599999981</v>
      </c>
      <c r="AE123" s="158">
        <v>1612726.3299999991</v>
      </c>
      <c r="AF123" s="158">
        <v>943775.09999999893</v>
      </c>
      <c r="AG123" s="158">
        <v>831000</v>
      </c>
      <c r="AH123" s="158">
        <v>923314.75</v>
      </c>
      <c r="AI123" s="158">
        <v>1054000</v>
      </c>
      <c r="AJ123" s="158">
        <v>851000</v>
      </c>
      <c r="AK123" s="158">
        <v>952000</v>
      </c>
      <c r="AL123" s="158">
        <v>1044000</v>
      </c>
      <c r="AM123" s="158">
        <v>1088641.75</v>
      </c>
      <c r="AN123" s="158">
        <v>912000</v>
      </c>
      <c r="AO123" s="158">
        <v>1587867</v>
      </c>
      <c r="AP123" s="158">
        <v>1309000</v>
      </c>
      <c r="AQ123" s="158">
        <v>1830000</v>
      </c>
      <c r="AR123" s="158">
        <v>1593111.97</v>
      </c>
      <c r="AS123" s="158">
        <v>881399.66</v>
      </c>
      <c r="AT123" s="158">
        <v>847951.61</v>
      </c>
      <c r="AU123" s="158">
        <v>1024340.2899999999</v>
      </c>
      <c r="AV123" s="158">
        <v>1006067.17</v>
      </c>
      <c r="AW123" s="158">
        <v>766257.41</v>
      </c>
      <c r="AX123" s="158">
        <v>1073688.8699999999</v>
      </c>
      <c r="AY123" s="158">
        <v>1131677.6900000002</v>
      </c>
      <c r="AZ123" s="158">
        <v>1015107.3999999999</v>
      </c>
      <c r="BA123" s="158">
        <v>1103127.3</v>
      </c>
      <c r="BB123" s="158">
        <v>894361.19000000006</v>
      </c>
      <c r="BC123" s="158">
        <v>1234651.6600000001</v>
      </c>
      <c r="BD123" s="158">
        <v>1509016.5399999998</v>
      </c>
      <c r="BE123" s="158">
        <v>788980.46</v>
      </c>
      <c r="BF123" s="158">
        <v>728950.46</v>
      </c>
      <c r="BG123" s="158">
        <v>894377.25999999989</v>
      </c>
      <c r="BH123" s="158">
        <v>1046604.41</v>
      </c>
      <c r="BI123" s="158">
        <v>943488.82000000007</v>
      </c>
      <c r="BJ123" s="158">
        <v>1121625</v>
      </c>
      <c r="BK123" s="158">
        <v>1029704.47</v>
      </c>
      <c r="BL123" s="158">
        <v>1026726.9000000001</v>
      </c>
      <c r="BM123" s="158">
        <v>1044325.93</v>
      </c>
      <c r="BN123" s="158">
        <v>982646.93</v>
      </c>
      <c r="BO123" s="158">
        <v>1443603.9699999997</v>
      </c>
      <c r="BP123" s="158">
        <v>1652750.1</v>
      </c>
      <c r="BQ123" s="158">
        <v>978319.23</v>
      </c>
      <c r="BR123" s="158">
        <v>740881.94000000006</v>
      </c>
      <c r="BS123" s="158">
        <v>50785.799999999996</v>
      </c>
      <c r="BT123" s="158">
        <v>14377.710000000001</v>
      </c>
      <c r="BU123" s="158">
        <v>290052.10999999993</v>
      </c>
      <c r="BV123" s="158">
        <v>424269.32999999996</v>
      </c>
      <c r="BW123" s="158">
        <v>78833.960000000006</v>
      </c>
      <c r="BX123" s="158">
        <v>434115.42999999993</v>
      </c>
      <c r="BY123" s="158">
        <v>1002246.05</v>
      </c>
      <c r="BZ123" s="158">
        <v>1223479.45</v>
      </c>
      <c r="CA123" s="158">
        <v>1457422.8399999999</v>
      </c>
      <c r="CB123" s="158">
        <v>1428673.79</v>
      </c>
      <c r="CC123" s="158">
        <v>896994.99</v>
      </c>
      <c r="CD123" s="158">
        <v>610614.40999999992</v>
      </c>
      <c r="CE123" s="158">
        <v>276841.12000000005</v>
      </c>
      <c r="CF123" s="158">
        <v>713247.14999999991</v>
      </c>
      <c r="CG123" s="158">
        <v>1386405.6700000002</v>
      </c>
      <c r="CH123" s="158">
        <v>1130491.8999999999</v>
      </c>
      <c r="CI123" s="158">
        <v>1199277.1199999999</v>
      </c>
      <c r="CJ123" s="158">
        <v>1120832.0699999998</v>
      </c>
      <c r="CK123" s="158">
        <v>1213703.7499999998</v>
      </c>
      <c r="CL123" s="158">
        <v>1449550.3800000001</v>
      </c>
      <c r="CM123" s="158">
        <v>1574061.4900000002</v>
      </c>
      <c r="CN123" s="158">
        <v>1917005.23</v>
      </c>
      <c r="CO123" s="158">
        <v>1163086.8600000001</v>
      </c>
      <c r="CP123" s="158">
        <v>1268709.96</v>
      </c>
      <c r="CQ123" s="158">
        <v>1240705.25</v>
      </c>
      <c r="CR123" s="158">
        <v>1492099.12</v>
      </c>
      <c r="CS123" s="158">
        <v>1550429.0300000003</v>
      </c>
      <c r="CT123" s="158">
        <v>1668715.29</v>
      </c>
      <c r="CU123" s="158">
        <v>1554593.9300000002</v>
      </c>
      <c r="CV123" s="158">
        <v>1483408.2899999998</v>
      </c>
      <c r="CW123" s="158">
        <v>1554368.2900000003</v>
      </c>
      <c r="CX123" s="158">
        <v>1634715.7800000003</v>
      </c>
      <c r="CY123" s="158">
        <v>1922419.1899999997</v>
      </c>
      <c r="CZ123" s="158">
        <v>2390346.7800000003</v>
      </c>
      <c r="DA123" s="158">
        <v>1391777.0700000003</v>
      </c>
      <c r="DB123" s="158">
        <v>1540452.0199999998</v>
      </c>
      <c r="DC123" s="158">
        <v>1461626.9200000002</v>
      </c>
      <c r="DD123" s="158">
        <v>1877932.35</v>
      </c>
      <c r="DE123" s="158">
        <v>1715847.98</v>
      </c>
      <c r="DF123" s="158">
        <v>1719145.48</v>
      </c>
      <c r="DG123" s="158">
        <v>1828012.39</v>
      </c>
      <c r="DH123" s="158">
        <v>1718023.89</v>
      </c>
      <c r="DI123" s="158">
        <v>1785242.35</v>
      </c>
      <c r="DJ123" s="158">
        <v>1958262.45</v>
      </c>
      <c r="DK123" s="158">
        <v>2215871.9700000002</v>
      </c>
      <c r="DL123" s="158">
        <v>2533873.9700000002</v>
      </c>
      <c r="DM123" s="158">
        <v>1539146.23</v>
      </c>
      <c r="DN123" s="158">
        <v>1361653.35</v>
      </c>
      <c r="DO123" s="158">
        <v>1714515.54</v>
      </c>
      <c r="DP123" s="158">
        <v>1613294.4400000002</v>
      </c>
      <c r="DQ123" s="158">
        <v>586188.82999999996</v>
      </c>
      <c r="DR123" s="158">
        <v>1864912.2099999997</v>
      </c>
      <c r="DS123" s="158">
        <v>1978422.1099999999</v>
      </c>
      <c r="DT123" s="158">
        <v>2096686.8599999999</v>
      </c>
      <c r="DU123" s="158">
        <v>1912744.5199999998</v>
      </c>
      <c r="DV123" s="158">
        <v>1793994.16</v>
      </c>
      <c r="DW123" s="158">
        <v>2466692.3100000005</v>
      </c>
      <c r="DX123" s="158">
        <v>2693369.4200000004</v>
      </c>
      <c r="DY123" s="158">
        <v>1571705.2800000003</v>
      </c>
      <c r="DZ123" s="158">
        <v>1461564.4999999998</v>
      </c>
      <c r="EA123" s="158">
        <v>1610723.69</v>
      </c>
      <c r="EB123" s="158">
        <v>1921258.3800000001</v>
      </c>
      <c r="EC123" s="158">
        <v>1937449.0500000003</v>
      </c>
      <c r="ED123" s="158">
        <v>1999381.0399999998</v>
      </c>
      <c r="EE123" s="158">
        <v>1839499.0099999998</v>
      </c>
      <c r="EF123" s="158">
        <v>2092741.21</v>
      </c>
      <c r="EG123" s="158">
        <v>2040639.9599999997</v>
      </c>
      <c r="EH123" s="158">
        <v>1994782.52</v>
      </c>
      <c r="EI123" s="158">
        <v>2834274.8500000006</v>
      </c>
      <c r="EJ123" s="158">
        <v>2586916.27</v>
      </c>
      <c r="EK123" s="158">
        <v>1717265.9800000002</v>
      </c>
      <c r="EL123" s="158">
        <v>1558102.2500000002</v>
      </c>
      <c r="EM123" s="158">
        <v>1660269.5199999998</v>
      </c>
      <c r="EN123" s="158"/>
      <c r="EO123" s="158"/>
      <c r="EP123" s="158"/>
      <c r="ER123" s="158">
        <f t="shared" si="879"/>
        <v>7522554.0199999996</v>
      </c>
      <c r="ET123" s="158">
        <f t="shared" ca="1" si="880"/>
        <v>13195451.360000001</v>
      </c>
      <c r="EU123" s="158"/>
      <c r="EY123" s="158">
        <f t="shared" si="881"/>
        <v>5322575.87</v>
      </c>
      <c r="EZ123" s="158">
        <f t="shared" si="881"/>
        <v>5055407.25</v>
      </c>
      <c r="FA123" s="158">
        <f t="shared" si="881"/>
        <v>5265181.76</v>
      </c>
      <c r="FB123" s="158">
        <f t="shared" si="881"/>
        <v>5959376.7699999996</v>
      </c>
      <c r="FC123" s="158">
        <f t="shared" si="881"/>
        <v>5434673.5500000007</v>
      </c>
      <c r="FD123" s="158">
        <f t="shared" si="881"/>
        <v>3913998.8100000005</v>
      </c>
      <c r="FE123" s="158">
        <f t="shared" si="881"/>
        <v>5940021.1799999997</v>
      </c>
      <c r="FF123" s="158">
        <f t="shared" si="881"/>
        <v>6173430.9900000002</v>
      </c>
      <c r="FG123" s="158">
        <f t="shared" si="881"/>
        <v>5726639.2000000011</v>
      </c>
      <c r="FH123" s="158">
        <f t="shared" si="881"/>
        <v>5469431.120000001</v>
      </c>
      <c r="FI123" s="158">
        <f t="shared" si="881"/>
        <v>5931621.2599999998</v>
      </c>
      <c r="FJ123" s="158">
        <f t="shared" si="881"/>
        <v>6869697.3300000001</v>
      </c>
      <c r="FK123" s="158">
        <f t="shared" si="881"/>
        <v>5862284.5</v>
      </c>
      <c r="FL123" s="158">
        <f t="shared" si="881"/>
        <v>1660269.5199999998</v>
      </c>
      <c r="FN123" s="158">
        <f t="shared" si="882"/>
        <v>12560051.149999999</v>
      </c>
      <c r="FO123" s="158">
        <f t="shared" si="882"/>
        <v>8347533.9499999993</v>
      </c>
      <c r="FP123" s="158">
        <f t="shared" si="882"/>
        <v>13000693.840000002</v>
      </c>
      <c r="FQ123" s="158">
        <f t="shared" si="882"/>
        <v>18450256.219999999</v>
      </c>
      <c r="FR123" s="158">
        <f t="shared" si="882"/>
        <v>21602541.650000002</v>
      </c>
      <c r="FS123" s="158">
        <f t="shared" si="882"/>
        <v>21462124.530000001</v>
      </c>
      <c r="FT123" s="158">
        <f t="shared" si="882"/>
        <v>23997388.910000004</v>
      </c>
      <c r="FU123" s="158">
        <f t="shared" si="882"/>
        <v>7522554.0199999996</v>
      </c>
    </row>
    <row r="124" spans="2:177" s="159" customFormat="1" ht="17.45" customHeight="1">
      <c r="B124" s="151" t="s">
        <v>94</v>
      </c>
      <c r="C124" s="152"/>
      <c r="D124" s="152"/>
      <c r="E124" s="152"/>
      <c r="F124" s="153"/>
      <c r="G124" s="153"/>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4">
        <v>-48093.41</v>
      </c>
      <c r="AS124" s="154">
        <v>-72462.289999999994</v>
      </c>
      <c r="AT124" s="154">
        <v>-65730.759999999995</v>
      </c>
      <c r="AU124" s="154">
        <v>-78107.02</v>
      </c>
      <c r="AV124" s="154">
        <v>-73115.41</v>
      </c>
      <c r="AW124" s="154">
        <v>-70026.91</v>
      </c>
      <c r="AX124" s="154">
        <v>-70380.360000000015</v>
      </c>
      <c r="AY124" s="154">
        <v>-80612.87</v>
      </c>
      <c r="AZ124" s="154">
        <v>-98304.74</v>
      </c>
      <c r="BA124" s="154">
        <v>-78542.459999999992</v>
      </c>
      <c r="BB124" s="154">
        <v>-75956.17</v>
      </c>
      <c r="BC124" s="154">
        <v>-142472.76999999999</v>
      </c>
      <c r="BD124" s="154">
        <v>-53636.09</v>
      </c>
      <c r="BE124" s="154">
        <v>-45643.659999999996</v>
      </c>
      <c r="BF124" s="154">
        <v>-45242.259999999995</v>
      </c>
      <c r="BG124" s="154">
        <v>-45262.81</v>
      </c>
      <c r="BH124" s="154">
        <v>-64949.51</v>
      </c>
      <c r="BI124" s="154">
        <v>-56520.049999999996</v>
      </c>
      <c r="BJ124" s="154">
        <v>-59456.19</v>
      </c>
      <c r="BK124" s="154">
        <v>-48924.67</v>
      </c>
      <c r="BL124" s="154">
        <v>-64404.1</v>
      </c>
      <c r="BM124" s="154">
        <v>-39095.980000000003</v>
      </c>
      <c r="BN124" s="154">
        <v>-87212.209999999992</v>
      </c>
      <c r="BO124" s="154">
        <v>-25592.309999999998</v>
      </c>
      <c r="BP124" s="154">
        <v>-123671.13</v>
      </c>
      <c r="BQ124" s="154">
        <v>-62227.06</v>
      </c>
      <c r="BR124" s="154">
        <v>-68881.81</v>
      </c>
      <c r="BS124" s="154">
        <v>0</v>
      </c>
      <c r="BT124" s="154">
        <v>0</v>
      </c>
      <c r="BU124" s="154">
        <v>-59752.959999999999</v>
      </c>
      <c r="BV124" s="154">
        <v>-16192.21</v>
      </c>
      <c r="BW124" s="154">
        <v>-33368.31</v>
      </c>
      <c r="BX124" s="154">
        <v>-134576.68999999997</v>
      </c>
      <c r="BY124" s="154">
        <v>-30530.09</v>
      </c>
      <c r="BZ124" s="154">
        <v>-63051.05</v>
      </c>
      <c r="CA124" s="154">
        <v>-87694.069999999992</v>
      </c>
      <c r="CB124" s="154">
        <v>-40363.789999999994</v>
      </c>
      <c r="CC124" s="154">
        <v>-44570.250000000007</v>
      </c>
      <c r="CD124" s="154">
        <v>-46867.99</v>
      </c>
      <c r="CE124" s="154">
        <v>-132973.9</v>
      </c>
      <c r="CF124" s="154">
        <v>-166710.69999999998</v>
      </c>
      <c r="CG124" s="154">
        <v>-65533.87</v>
      </c>
      <c r="CH124" s="154">
        <v>-151442.22</v>
      </c>
      <c r="CI124" s="154">
        <v>-90998.21</v>
      </c>
      <c r="CJ124" s="154">
        <v>-33907.79</v>
      </c>
      <c r="CK124" s="154">
        <v>-34714.979999999996</v>
      </c>
      <c r="CL124" s="154">
        <v>-15950.61</v>
      </c>
      <c r="CM124" s="154">
        <v>-15727.310000000001</v>
      </c>
      <c r="CN124" s="154">
        <v>-15900.31</v>
      </c>
      <c r="CO124" s="154">
        <v>-140859.63</v>
      </c>
      <c r="CP124" s="154">
        <v>-36119</v>
      </c>
      <c r="CQ124" s="154">
        <v>-18437.010000000002</v>
      </c>
      <c r="CR124" s="154">
        <v>-20222.010000000002</v>
      </c>
      <c r="CS124" s="154">
        <v>-30556.949999999997</v>
      </c>
      <c r="CT124" s="154">
        <v>-18439.560000000001</v>
      </c>
      <c r="CU124" s="154">
        <v>-12994.189999999999</v>
      </c>
      <c r="CV124" s="154">
        <v>-12968.4</v>
      </c>
      <c r="CW124" s="154">
        <v>-115130.35</v>
      </c>
      <c r="CX124" s="154">
        <v>-59165.950000000004</v>
      </c>
      <c r="CY124" s="154">
        <v>-50810.87</v>
      </c>
      <c r="CZ124" s="154">
        <v>-52347.83</v>
      </c>
      <c r="DA124" s="154">
        <v>-54465.05</v>
      </c>
      <c r="DB124" s="154">
        <v>-324462.11</v>
      </c>
      <c r="DC124" s="154">
        <v>-107084.72</v>
      </c>
      <c r="DD124" s="154">
        <v>-21165.05</v>
      </c>
      <c r="DE124" s="154">
        <v>-121208.67000000001</v>
      </c>
      <c r="DF124" s="154">
        <v>-94557.73000000001</v>
      </c>
      <c r="DG124" s="154">
        <v>-89626.9</v>
      </c>
      <c r="DH124" s="154">
        <v>-66847.28</v>
      </c>
      <c r="DI124" s="154">
        <v>-16483.46</v>
      </c>
      <c r="DJ124" s="154">
        <v>-73073.81</v>
      </c>
      <c r="DK124" s="154">
        <v>-33795.83</v>
      </c>
      <c r="DL124" s="154">
        <v>-57507.119999999995</v>
      </c>
      <c r="DM124" s="154">
        <v>-58366.720000000001</v>
      </c>
      <c r="DN124" s="154">
        <v>-48651.6</v>
      </c>
      <c r="DO124" s="154">
        <v>-42317.599999999999</v>
      </c>
      <c r="DP124" s="154">
        <v>-107220.5</v>
      </c>
      <c r="DQ124" s="154">
        <v>-44317.869999999995</v>
      </c>
      <c r="DR124" s="154">
        <v>-69873.19</v>
      </c>
      <c r="DS124" s="154">
        <v>-40523.89</v>
      </c>
      <c r="DT124" s="154">
        <v>-50213.77</v>
      </c>
      <c r="DU124" s="154">
        <v>-40418.07</v>
      </c>
      <c r="DV124" s="154">
        <v>-61274.729999999996</v>
      </c>
      <c r="DW124" s="154">
        <v>-87928.22</v>
      </c>
      <c r="DX124" s="154">
        <v>-129073.89</v>
      </c>
      <c r="DY124" s="154">
        <v>-47524.85</v>
      </c>
      <c r="DZ124" s="154">
        <v>-52935.789999999994</v>
      </c>
      <c r="EA124" s="154">
        <v>-79174.549999999988</v>
      </c>
      <c r="EB124" s="154">
        <v>-41180.86</v>
      </c>
      <c r="EC124" s="154">
        <v>-101193.15</v>
      </c>
      <c r="ED124" s="154">
        <v>-69229</v>
      </c>
      <c r="EE124" s="154">
        <v>-43102.98</v>
      </c>
      <c r="EF124" s="154">
        <v>-39682.410000000003</v>
      </c>
      <c r="EG124" s="154">
        <v>-127536.08</v>
      </c>
      <c r="EH124" s="154">
        <v>-83230.66</v>
      </c>
      <c r="EI124" s="154">
        <v>-88273.39</v>
      </c>
      <c r="EJ124" s="154">
        <v>-91462.5</v>
      </c>
      <c r="EK124" s="154">
        <v>-66642.12000000001</v>
      </c>
      <c r="EL124" s="154">
        <v>-92785.239999999991</v>
      </c>
      <c r="EM124" s="154">
        <v>-78658.070000000007</v>
      </c>
      <c r="EN124" s="154"/>
      <c r="EO124" s="154"/>
      <c r="EP124" s="154"/>
      <c r="EQ124" s="153"/>
      <c r="ER124" s="154">
        <f t="shared" si="879"/>
        <v>-329547.93</v>
      </c>
      <c r="ES124" s="154"/>
      <c r="ET124" s="154">
        <f t="shared" ca="1" si="880"/>
        <v>-520312.08999999997</v>
      </c>
      <c r="EU124" s="154"/>
      <c r="EY124" s="154">
        <f t="shared" si="881"/>
        <v>-431274.99</v>
      </c>
      <c r="EZ124" s="154">
        <f t="shared" si="881"/>
        <v>-249458.44</v>
      </c>
      <c r="FA124" s="154">
        <f t="shared" si="881"/>
        <v>-251031.91</v>
      </c>
      <c r="FB124" s="154">
        <f t="shared" si="881"/>
        <v>-123353.09999999999</v>
      </c>
      <c r="FC124" s="154">
        <f t="shared" si="881"/>
        <v>-164525.44</v>
      </c>
      <c r="FD124" s="154">
        <f t="shared" si="881"/>
        <v>-193855.97</v>
      </c>
      <c r="FE124" s="154">
        <f t="shared" si="881"/>
        <v>-160610.85</v>
      </c>
      <c r="FF124" s="154">
        <f t="shared" si="881"/>
        <v>-189621.02</v>
      </c>
      <c r="FG124" s="154">
        <f t="shared" si="881"/>
        <v>-229534.52999999997</v>
      </c>
      <c r="FH124" s="154">
        <f t="shared" si="881"/>
        <v>-221548.56</v>
      </c>
      <c r="FI124" s="154">
        <f t="shared" si="881"/>
        <v>-152014.39000000001</v>
      </c>
      <c r="FJ124" s="154">
        <f t="shared" si="881"/>
        <v>-299040.13</v>
      </c>
      <c r="FK124" s="154">
        <f t="shared" si="881"/>
        <v>-250889.86</v>
      </c>
      <c r="FL124" s="154">
        <f t="shared" si="881"/>
        <v>-78658.070000000007</v>
      </c>
      <c r="FN124" s="154">
        <f t="shared" si="882"/>
        <v>-635939.83999999985</v>
      </c>
      <c r="FO124" s="154">
        <f t="shared" si="882"/>
        <v>-679945.38</v>
      </c>
      <c r="FP124" s="154">
        <f t="shared" si="882"/>
        <v>-839761.62</v>
      </c>
      <c r="FQ124" s="154">
        <f t="shared" si="882"/>
        <v>-531604.2300000001</v>
      </c>
      <c r="FR124" s="154">
        <f t="shared" si="882"/>
        <v>-1055118.4400000002</v>
      </c>
      <c r="FS124" s="154">
        <f t="shared" si="882"/>
        <v>-708613.28</v>
      </c>
      <c r="FT124" s="154">
        <f t="shared" si="882"/>
        <v>-902137.61</v>
      </c>
      <c r="FU124" s="154">
        <f t="shared" si="882"/>
        <v>-329547.93</v>
      </c>
    </row>
    <row r="125" spans="2:177" s="159" customFormat="1" ht="17.45" customHeight="1">
      <c r="B125" s="151" t="s">
        <v>95</v>
      </c>
      <c r="C125" s="152"/>
      <c r="D125" s="152"/>
      <c r="E125" s="152"/>
      <c r="F125" s="153"/>
      <c r="G125" s="153"/>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v>-107507.45999999999</v>
      </c>
      <c r="AS125" s="154">
        <v>-126305.38</v>
      </c>
      <c r="AT125" s="154">
        <v>-65839.520000000004</v>
      </c>
      <c r="AU125" s="154">
        <v>-73703.76999999999</v>
      </c>
      <c r="AV125" s="154">
        <v>-71226.45</v>
      </c>
      <c r="AW125" s="154">
        <v>-65780.98</v>
      </c>
      <c r="AX125" s="154">
        <v>-78244.51999999999</v>
      </c>
      <c r="AY125" s="154">
        <v>-79324.78</v>
      </c>
      <c r="AZ125" s="154">
        <v>-120814.54</v>
      </c>
      <c r="BA125" s="154">
        <v>-60802.41</v>
      </c>
      <c r="BB125" s="154">
        <v>-135780.16</v>
      </c>
      <c r="BC125" s="154">
        <v>-121390.06999999999</v>
      </c>
      <c r="BD125" s="154">
        <v>-107938.06000000001</v>
      </c>
      <c r="BE125" s="154">
        <v>-107543.34999999999</v>
      </c>
      <c r="BF125" s="154">
        <v>-52552</v>
      </c>
      <c r="BG125" s="154">
        <v>-69498.540000000008</v>
      </c>
      <c r="BH125" s="154">
        <v>-125020.79000000001</v>
      </c>
      <c r="BI125" s="154">
        <v>-71550.22</v>
      </c>
      <c r="BJ125" s="154">
        <v>-100012.56</v>
      </c>
      <c r="BK125" s="154">
        <v>-78081.939999999988</v>
      </c>
      <c r="BL125" s="154">
        <v>-66582.06</v>
      </c>
      <c r="BM125" s="154">
        <v>-161266.54999999999</v>
      </c>
      <c r="BN125" s="154">
        <v>-54173.45</v>
      </c>
      <c r="BO125" s="154">
        <v>-116030.97</v>
      </c>
      <c r="BP125" s="154">
        <v>-133819.9</v>
      </c>
      <c r="BQ125" s="154">
        <v>-77695.86</v>
      </c>
      <c r="BR125" s="154">
        <v>-62612.52</v>
      </c>
      <c r="BS125" s="154">
        <v>-8148.93</v>
      </c>
      <c r="BT125" s="154">
        <v>-1602.7600000000002</v>
      </c>
      <c r="BU125" s="154">
        <v>-42296.76</v>
      </c>
      <c r="BV125" s="154">
        <v>-97722.190000000017</v>
      </c>
      <c r="BW125" s="154">
        <v>-42151.680000000008</v>
      </c>
      <c r="BX125" s="154">
        <v>-54299.810000000005</v>
      </c>
      <c r="BY125" s="154">
        <v>-34176.29</v>
      </c>
      <c r="BZ125" s="154">
        <v>-70376.899999999994</v>
      </c>
      <c r="CA125" s="154">
        <v>-87276.62999999999</v>
      </c>
      <c r="CB125" s="154">
        <v>-68103.530000000013</v>
      </c>
      <c r="CC125" s="154">
        <v>-38584.57</v>
      </c>
      <c r="CD125" s="154">
        <v>-92996.23000000001</v>
      </c>
      <c r="CE125" s="154">
        <v>-18737.560000000027</v>
      </c>
      <c r="CF125" s="154">
        <v>-78505.53</v>
      </c>
      <c r="CG125" s="154">
        <v>-102860.33000000002</v>
      </c>
      <c r="CH125" s="154">
        <v>-123672.50999999998</v>
      </c>
      <c r="CI125" s="154">
        <v>-276646.40999999997</v>
      </c>
      <c r="CJ125" s="154">
        <v>-78090.75</v>
      </c>
      <c r="CK125" s="154">
        <v>-80159.19</v>
      </c>
      <c r="CL125" s="154">
        <v>-135701.16000000003</v>
      </c>
      <c r="CM125" s="154">
        <v>-151616.62000000002</v>
      </c>
      <c r="CN125" s="154">
        <v>-143960.65</v>
      </c>
      <c r="CO125" s="154">
        <v>-90266.290000000008</v>
      </c>
      <c r="CP125" s="154">
        <v>-100340</v>
      </c>
      <c r="CQ125" s="154">
        <v>-95221.65</v>
      </c>
      <c r="CR125" s="154">
        <v>-98792.760000000009</v>
      </c>
      <c r="CS125" s="154">
        <v>-110196.26000000002</v>
      </c>
      <c r="CT125" s="154">
        <v>-121913.70000000001</v>
      </c>
      <c r="CU125" s="154">
        <v>-117240.83999999998</v>
      </c>
      <c r="CV125" s="154">
        <v>-106317.5</v>
      </c>
      <c r="CW125" s="154">
        <v>-233453.72</v>
      </c>
      <c r="CX125" s="154">
        <v>-101285.71999999997</v>
      </c>
      <c r="CY125" s="154">
        <v>-186790.68999999997</v>
      </c>
      <c r="CZ125" s="154">
        <v>-264456.82</v>
      </c>
      <c r="DA125" s="154">
        <v>-301794.91000000003</v>
      </c>
      <c r="DB125" s="154">
        <v>201014.60000000003</v>
      </c>
      <c r="DC125" s="154">
        <v>-156325.99999999997</v>
      </c>
      <c r="DD125" s="154">
        <v>-94389.569999999992</v>
      </c>
      <c r="DE125" s="154">
        <v>-226930.29999999996</v>
      </c>
      <c r="DF125" s="154">
        <v>-152220.19999999998</v>
      </c>
      <c r="DG125" s="154">
        <v>-152178.82000000004</v>
      </c>
      <c r="DH125" s="154">
        <v>-44767.239999999991</v>
      </c>
      <c r="DI125" s="154">
        <v>-210702.6</v>
      </c>
      <c r="DJ125" s="154">
        <v>-167166.27000000002</v>
      </c>
      <c r="DK125" s="154">
        <v>-151679.03000000003</v>
      </c>
      <c r="DL125" s="154">
        <v>-264137</v>
      </c>
      <c r="DM125" s="154">
        <v>-117142.89000000001</v>
      </c>
      <c r="DN125" s="154">
        <v>-95145.809999999969</v>
      </c>
      <c r="DO125" s="154">
        <v>-139591.04999999996</v>
      </c>
      <c r="DP125" s="154">
        <v>-108645.16999999998</v>
      </c>
      <c r="DQ125" s="154">
        <v>-88976.9</v>
      </c>
      <c r="DR125" s="154">
        <v>-36933.49000000002</v>
      </c>
      <c r="DS125" s="154">
        <v>-193559.95</v>
      </c>
      <c r="DT125" s="154">
        <v>-217676.84000000005</v>
      </c>
      <c r="DU125" s="154">
        <v>-195763.02000000002</v>
      </c>
      <c r="DV125" s="154">
        <v>-225507.35000000003</v>
      </c>
      <c r="DW125" s="154">
        <v>-272943.92000000004</v>
      </c>
      <c r="DX125" s="154">
        <v>-191678.65000000008</v>
      </c>
      <c r="DY125" s="154">
        <v>-124544.81</v>
      </c>
      <c r="DZ125" s="154">
        <v>-139704.03999999998</v>
      </c>
      <c r="EA125" s="154">
        <v>-171669.38</v>
      </c>
      <c r="EB125" s="154">
        <v>-216406.91000000003</v>
      </c>
      <c r="EC125" s="154">
        <v>-128569.19999999998</v>
      </c>
      <c r="ED125" s="154">
        <v>-177733.38999999998</v>
      </c>
      <c r="EE125" s="154">
        <v>-165867.87</v>
      </c>
      <c r="EF125" s="154">
        <v>-215256.49000000002</v>
      </c>
      <c r="EG125" s="154">
        <v>-185512.95</v>
      </c>
      <c r="EH125" s="154">
        <v>-239250.83000000005</v>
      </c>
      <c r="EI125" s="154">
        <v>-272129.91000000003</v>
      </c>
      <c r="EJ125" s="154">
        <v>-254521.88999999996</v>
      </c>
      <c r="EK125" s="154">
        <v>-199964.63</v>
      </c>
      <c r="EL125" s="154">
        <v>-135420.46999999997</v>
      </c>
      <c r="EM125" s="154">
        <v>-178522.61000000002</v>
      </c>
      <c r="EN125" s="154"/>
      <c r="EO125" s="154"/>
      <c r="EP125" s="154"/>
      <c r="EQ125" s="153"/>
      <c r="ER125" s="154">
        <f t="shared" si="879"/>
        <v>-768429.6</v>
      </c>
      <c r="ES125" s="154"/>
      <c r="ET125" s="154">
        <f t="shared" ca="1" si="880"/>
        <v>-1150306.3800000001</v>
      </c>
      <c r="EU125" s="154"/>
      <c r="EY125" s="154">
        <f t="shared" si="881"/>
        <v>-365237.12999999995</v>
      </c>
      <c r="EZ125" s="154">
        <f t="shared" si="881"/>
        <v>-477645.86999999988</v>
      </c>
      <c r="FA125" s="154">
        <f t="shared" si="881"/>
        <v>-349166.26</v>
      </c>
      <c r="FB125" s="154">
        <f t="shared" si="881"/>
        <v>-529547.9</v>
      </c>
      <c r="FC125" s="154">
        <f t="shared" si="881"/>
        <v>-476425.69999999995</v>
      </c>
      <c r="FD125" s="154">
        <f t="shared" si="881"/>
        <v>-337213.11999999994</v>
      </c>
      <c r="FE125" s="154">
        <f t="shared" si="881"/>
        <v>-448170.28000000009</v>
      </c>
      <c r="FF125" s="154">
        <f t="shared" si="881"/>
        <v>-694214.29</v>
      </c>
      <c r="FG125" s="154">
        <f t="shared" si="881"/>
        <v>-455927.50000000006</v>
      </c>
      <c r="FH125" s="154">
        <f t="shared" si="881"/>
        <v>-516645.49</v>
      </c>
      <c r="FI125" s="154">
        <f t="shared" si="881"/>
        <v>-558857.75</v>
      </c>
      <c r="FJ125" s="154">
        <f t="shared" si="881"/>
        <v>-696893.69000000006</v>
      </c>
      <c r="FK125" s="154">
        <f t="shared" si="881"/>
        <v>-589906.99</v>
      </c>
      <c r="FL125" s="154">
        <f t="shared" si="881"/>
        <v>-178522.61000000002</v>
      </c>
      <c r="FN125" s="154">
        <f t="shared" si="882"/>
        <v>-1110250.49</v>
      </c>
      <c r="FO125" s="154">
        <f t="shared" si="882"/>
        <v>-712180.2300000001</v>
      </c>
      <c r="FP125" s="154">
        <f t="shared" si="882"/>
        <v>-1245674.3900000001</v>
      </c>
      <c r="FQ125" s="154">
        <f t="shared" si="882"/>
        <v>-1505779.78</v>
      </c>
      <c r="FR125" s="154">
        <f t="shared" si="882"/>
        <v>-1721597.16</v>
      </c>
      <c r="FS125" s="154">
        <f t="shared" si="882"/>
        <v>-1956023.3900000001</v>
      </c>
      <c r="FT125" s="154">
        <f t="shared" si="882"/>
        <v>-2228324.4300000002</v>
      </c>
      <c r="FU125" s="154">
        <f t="shared" si="882"/>
        <v>-768429.6</v>
      </c>
    </row>
    <row r="126" spans="2:177" ht="17.45" customHeight="1">
      <c r="B126" s="156" t="s">
        <v>21</v>
      </c>
      <c r="C126" s="157"/>
      <c r="D126" s="157"/>
      <c r="E126" s="157"/>
      <c r="H126" s="158">
        <f>H127-H123</f>
        <v>-131563.5</v>
      </c>
      <c r="I126" s="158">
        <f t="shared" ref="I126:AQ126" si="884">I127-I123</f>
        <v>-117049.37</v>
      </c>
      <c r="J126" s="158">
        <f t="shared" si="884"/>
        <v>-150370.80000000005</v>
      </c>
      <c r="K126" s="158">
        <f t="shared" si="884"/>
        <v>-138836.84999999998</v>
      </c>
      <c r="L126" s="158">
        <f t="shared" si="884"/>
        <v>-147156.68999999994</v>
      </c>
      <c r="M126" s="158">
        <f t="shared" si="884"/>
        <v>-291243.16999999993</v>
      </c>
      <c r="N126" s="158">
        <f t="shared" si="884"/>
        <v>-753599.26</v>
      </c>
      <c r="O126" s="158">
        <f t="shared" si="884"/>
        <v>-400891.91</v>
      </c>
      <c r="P126" s="158">
        <f t="shared" si="884"/>
        <v>-375537.42</v>
      </c>
      <c r="Q126" s="158">
        <f t="shared" si="884"/>
        <v>-418334.92999999993</v>
      </c>
      <c r="R126" s="158">
        <f t="shared" si="884"/>
        <v>-195228.40000000002</v>
      </c>
      <c r="S126" s="158">
        <f t="shared" si="884"/>
        <v>-193706.10000000009</v>
      </c>
      <c r="T126" s="158">
        <f t="shared" si="884"/>
        <v>-91660.040000000037</v>
      </c>
      <c r="U126" s="158">
        <f t="shared" si="884"/>
        <v>-118228.32999999996</v>
      </c>
      <c r="V126" s="158">
        <f t="shared" si="884"/>
        <v>-150763.07999999996</v>
      </c>
      <c r="W126" s="158">
        <f t="shared" si="884"/>
        <v>-336583.67999999993</v>
      </c>
      <c r="X126" s="158">
        <f t="shared" si="884"/>
        <v>-258052.64</v>
      </c>
      <c r="Y126" s="158">
        <f t="shared" si="884"/>
        <v>-178976.47999999998</v>
      </c>
      <c r="Z126" s="158">
        <f t="shared" si="884"/>
        <v>-159538.32999999996</v>
      </c>
      <c r="AA126" s="158">
        <f t="shared" si="884"/>
        <v>61536.069999999949</v>
      </c>
      <c r="AB126" s="158">
        <f t="shared" si="884"/>
        <v>-262109.46999999997</v>
      </c>
      <c r="AC126" s="158">
        <f t="shared" si="884"/>
        <v>-176978.41999999993</v>
      </c>
      <c r="AD126" s="158">
        <f t="shared" si="884"/>
        <v>-183461.33000000007</v>
      </c>
      <c r="AE126" s="158">
        <f t="shared" si="884"/>
        <v>-305989.09000000008</v>
      </c>
      <c r="AF126" s="158">
        <f t="shared" si="884"/>
        <v>-159739.68999999994</v>
      </c>
      <c r="AG126" s="158">
        <f t="shared" si="884"/>
        <v>-100000</v>
      </c>
      <c r="AH126" s="158">
        <f t="shared" si="884"/>
        <v>-471963.55</v>
      </c>
      <c r="AI126" s="158">
        <f t="shared" si="884"/>
        <v>-29000</v>
      </c>
      <c r="AJ126" s="158">
        <f t="shared" si="884"/>
        <v>-262000</v>
      </c>
      <c r="AK126" s="158">
        <f t="shared" si="884"/>
        <v>-260000</v>
      </c>
      <c r="AL126" s="158">
        <f t="shared" si="884"/>
        <v>-236000</v>
      </c>
      <c r="AM126" s="158">
        <f t="shared" si="884"/>
        <v>-324641.75</v>
      </c>
      <c r="AN126" s="158">
        <f t="shared" si="884"/>
        <v>-229000</v>
      </c>
      <c r="AO126" s="158">
        <f t="shared" si="884"/>
        <v>-174867</v>
      </c>
      <c r="AP126" s="158">
        <f t="shared" si="884"/>
        <v>-358000</v>
      </c>
      <c r="AQ126" s="158">
        <f t="shared" si="884"/>
        <v>-210000</v>
      </c>
      <c r="AR126" s="158">
        <v>-155600.87</v>
      </c>
      <c r="AS126" s="158">
        <v>-198767.66999999998</v>
      </c>
      <c r="AT126" s="158">
        <v>-131570.28</v>
      </c>
      <c r="AU126" s="158">
        <v>-151810.78999999998</v>
      </c>
      <c r="AV126" s="158">
        <v>-144341.85999999999</v>
      </c>
      <c r="AW126" s="158">
        <v>-135807.89000000001</v>
      </c>
      <c r="AX126" s="158">
        <v>-148624.88</v>
      </c>
      <c r="AY126" s="158">
        <v>-159937.65</v>
      </c>
      <c r="AZ126" s="158">
        <v>-219119.28</v>
      </c>
      <c r="BA126" s="158">
        <v>-139344.87</v>
      </c>
      <c r="BB126" s="158">
        <v>-211736.33000000002</v>
      </c>
      <c r="BC126" s="158">
        <v>-263862.83999999997</v>
      </c>
      <c r="BD126" s="158">
        <v>-161574.15000000002</v>
      </c>
      <c r="BE126" s="158">
        <v>-153187.00999999998</v>
      </c>
      <c r="BF126" s="158">
        <v>-97794.26</v>
      </c>
      <c r="BG126" s="158">
        <v>-114761.35</v>
      </c>
      <c r="BH126" s="158">
        <v>-189970.30000000002</v>
      </c>
      <c r="BI126" s="160">
        <v>-128070.26999999999</v>
      </c>
      <c r="BJ126" s="160">
        <v>-159468.75</v>
      </c>
      <c r="BK126" s="160">
        <v>-127006.60999999999</v>
      </c>
      <c r="BL126" s="160">
        <v>-130986.16</v>
      </c>
      <c r="BM126" s="160">
        <v>-200362.53</v>
      </c>
      <c r="BN126" s="160">
        <v>-141385.65999999997</v>
      </c>
      <c r="BO126" s="160">
        <v>-141623.28</v>
      </c>
      <c r="BP126" s="160">
        <v>-257491.03</v>
      </c>
      <c r="BQ126" s="160">
        <v>-139922.91999999998</v>
      </c>
      <c r="BR126" s="160">
        <v>-131494.32999999999</v>
      </c>
      <c r="BS126" s="160">
        <v>-8148.93</v>
      </c>
      <c r="BT126" s="160">
        <v>-1602.7600000000002</v>
      </c>
      <c r="BU126" s="160">
        <v>-102049.72</v>
      </c>
      <c r="BV126" s="160">
        <v>-113914.40000000002</v>
      </c>
      <c r="BW126" s="160">
        <v>-75519.990000000005</v>
      </c>
      <c r="BX126" s="160">
        <v>-188876.49999999997</v>
      </c>
      <c r="BY126" s="160">
        <v>-64706.380000000005</v>
      </c>
      <c r="BZ126" s="160">
        <v>-133427.95000000001</v>
      </c>
      <c r="CA126" s="160">
        <v>-174970.69999999998</v>
      </c>
      <c r="CB126" s="160">
        <v>-108467.32</v>
      </c>
      <c r="CC126" s="160">
        <v>-83154.820000000007</v>
      </c>
      <c r="CD126" s="160">
        <v>-139864.22</v>
      </c>
      <c r="CE126" s="160">
        <v>-151711.46000000002</v>
      </c>
      <c r="CF126" s="160">
        <v>-245216.22999999998</v>
      </c>
      <c r="CG126" s="160">
        <v>-168394.2</v>
      </c>
      <c r="CH126" s="160">
        <v>-275114.73</v>
      </c>
      <c r="CI126" s="160">
        <v>-367644.62</v>
      </c>
      <c r="CJ126" s="160">
        <v>-111998.54</v>
      </c>
      <c r="CK126" s="160">
        <v>-114874.17</v>
      </c>
      <c r="CL126" s="160">
        <v>-151651.77000000002</v>
      </c>
      <c r="CM126" s="160">
        <v>-167343.93000000002</v>
      </c>
      <c r="CN126" s="160">
        <v>-159860.96</v>
      </c>
      <c r="CO126" s="160">
        <v>-231125.92</v>
      </c>
      <c r="CP126" s="160">
        <v>-136459</v>
      </c>
      <c r="CQ126" s="160">
        <v>-113658.66</v>
      </c>
      <c r="CR126" s="160">
        <v>-119014.77</v>
      </c>
      <c r="CS126" s="160">
        <v>-140753.21000000002</v>
      </c>
      <c r="CT126" s="160">
        <v>-140353.26</v>
      </c>
      <c r="CU126" s="160">
        <v>-130235.02999999998</v>
      </c>
      <c r="CV126" s="160">
        <v>-119285.9</v>
      </c>
      <c r="CW126" s="160">
        <v>-348584.07</v>
      </c>
      <c r="CX126" s="160">
        <v>-160451.66999999998</v>
      </c>
      <c r="CY126" s="160">
        <v>-237601.55999999997</v>
      </c>
      <c r="CZ126" s="160">
        <v>-316804.65000000002</v>
      </c>
      <c r="DA126" s="160">
        <v>-356259.96</v>
      </c>
      <c r="DB126" s="160">
        <v>-123447.50999999995</v>
      </c>
      <c r="DC126" s="160">
        <v>-263410.71999999997</v>
      </c>
      <c r="DD126" s="160">
        <v>-115554.62</v>
      </c>
      <c r="DE126" s="160">
        <v>-348138.97</v>
      </c>
      <c r="DF126" s="160">
        <v>-246777.93</v>
      </c>
      <c r="DG126" s="160">
        <v>-241805.72000000003</v>
      </c>
      <c r="DH126" s="160">
        <v>-111614.51999999999</v>
      </c>
      <c r="DI126" s="160">
        <v>-227186.06</v>
      </c>
      <c r="DJ126" s="160">
        <v>-240240.08000000002</v>
      </c>
      <c r="DK126" s="160">
        <v>-185474.86000000002</v>
      </c>
      <c r="DL126" s="160">
        <v>-321644.12</v>
      </c>
      <c r="DM126" s="160">
        <v>-175509.61000000002</v>
      </c>
      <c r="DN126" s="160">
        <v>-143797.40999999997</v>
      </c>
      <c r="DO126" s="160">
        <v>-181908.64999999997</v>
      </c>
      <c r="DP126" s="160">
        <v>-215865.66999999998</v>
      </c>
      <c r="DQ126" s="160">
        <v>-133294.76999999999</v>
      </c>
      <c r="DR126" s="160">
        <v>-106806.68000000002</v>
      </c>
      <c r="DS126" s="160">
        <v>-234083.84</v>
      </c>
      <c r="DT126" s="160">
        <v>-267890.61000000004</v>
      </c>
      <c r="DU126" s="160">
        <v>-236181.09000000003</v>
      </c>
      <c r="DV126" s="160">
        <v>-286782.08000000002</v>
      </c>
      <c r="DW126" s="160">
        <v>-360872.14</v>
      </c>
      <c r="DX126" s="160">
        <v>-320752.5400000001</v>
      </c>
      <c r="DY126" s="160">
        <v>-172069.66</v>
      </c>
      <c r="DZ126" s="160">
        <v>-192639.83</v>
      </c>
      <c r="EA126" s="160">
        <v>-250843.93</v>
      </c>
      <c r="EB126" s="160">
        <v>-257587.77000000002</v>
      </c>
      <c r="EC126" s="160">
        <v>-229762.34999999998</v>
      </c>
      <c r="ED126" s="160">
        <v>-246962.38999999998</v>
      </c>
      <c r="EE126" s="160">
        <v>-208970.85</v>
      </c>
      <c r="EF126" s="160">
        <v>-254938.90000000002</v>
      </c>
      <c r="EG126" s="160">
        <v>-313049.03000000003</v>
      </c>
      <c r="EH126" s="160">
        <v>-322481.49000000005</v>
      </c>
      <c r="EI126" s="160">
        <v>-360403.30000000005</v>
      </c>
      <c r="EJ126" s="160">
        <v>-345984.38999999996</v>
      </c>
      <c r="EK126" s="160">
        <v>-266606.75</v>
      </c>
      <c r="EL126" s="160">
        <v>-228205.70999999996</v>
      </c>
      <c r="EM126" s="160">
        <v>-257180.68000000002</v>
      </c>
      <c r="EN126" s="160"/>
      <c r="EO126" s="160"/>
      <c r="EP126" s="160"/>
      <c r="ER126" s="160">
        <f t="shared" si="879"/>
        <v>-1097977.5299999998</v>
      </c>
      <c r="ET126" s="160">
        <f t="shared" ca="1" si="880"/>
        <v>-1670618.47</v>
      </c>
      <c r="EU126" s="160"/>
      <c r="EY126" s="160">
        <f t="shared" si="881"/>
        <v>-796512.12000000011</v>
      </c>
      <c r="EZ126" s="160">
        <f t="shared" si="881"/>
        <v>-727104.30999999994</v>
      </c>
      <c r="FA126" s="160">
        <f t="shared" si="881"/>
        <v>-600198.17000000004</v>
      </c>
      <c r="FB126" s="160">
        <f t="shared" si="881"/>
        <v>-652901</v>
      </c>
      <c r="FC126" s="160">
        <f t="shared" si="881"/>
        <v>-640951.1399999999</v>
      </c>
      <c r="FD126" s="160">
        <f t="shared" si="881"/>
        <v>-531069.09</v>
      </c>
      <c r="FE126" s="160">
        <f t="shared" si="881"/>
        <v>-608781.13000000012</v>
      </c>
      <c r="FF126" s="160">
        <f t="shared" si="881"/>
        <v>-883835.31</v>
      </c>
      <c r="FG126" s="160">
        <f t="shared" si="881"/>
        <v>-685462.03</v>
      </c>
      <c r="FH126" s="160">
        <f t="shared" si="881"/>
        <v>-738194.05</v>
      </c>
      <c r="FI126" s="160">
        <f t="shared" si="881"/>
        <v>-710872.14</v>
      </c>
      <c r="FJ126" s="160">
        <f t="shared" si="881"/>
        <v>-995933.82000000007</v>
      </c>
      <c r="FK126" s="160">
        <f t="shared" si="881"/>
        <v>-840796.84999999986</v>
      </c>
      <c r="FL126" s="160">
        <f t="shared" si="881"/>
        <v>-257180.68000000002</v>
      </c>
      <c r="FN126" s="160">
        <f t="shared" si="882"/>
        <v>-1746190.33</v>
      </c>
      <c r="FO126" s="160">
        <f t="shared" si="882"/>
        <v>-1392125.6099999999</v>
      </c>
      <c r="FP126" s="160">
        <f t="shared" si="882"/>
        <v>-2085436.01</v>
      </c>
      <c r="FQ126" s="160">
        <f t="shared" si="882"/>
        <v>-2037384.01</v>
      </c>
      <c r="FR126" s="160">
        <f t="shared" si="882"/>
        <v>-2776715.5999999996</v>
      </c>
      <c r="FS126" s="160">
        <f t="shared" si="882"/>
        <v>-2664636.67</v>
      </c>
      <c r="FT126" s="160">
        <f t="shared" si="882"/>
        <v>-3130462.04</v>
      </c>
      <c r="FU126" s="160">
        <f t="shared" si="882"/>
        <v>-1097977.5299999998</v>
      </c>
    </row>
    <row r="127" spans="2:177" ht="17.45" customHeight="1">
      <c r="B127" s="161" t="s">
        <v>191</v>
      </c>
      <c r="C127" s="162"/>
      <c r="D127" s="162"/>
      <c r="E127" s="162"/>
      <c r="H127" s="163">
        <f>H129-H128</f>
        <v>709018.87</v>
      </c>
      <c r="I127" s="163">
        <f t="shared" ref="I127:AQ127" si="885">I129-I128</f>
        <v>597527.89999999991</v>
      </c>
      <c r="J127" s="163">
        <f t="shared" si="885"/>
        <v>603313.48</v>
      </c>
      <c r="K127" s="163">
        <f t="shared" si="885"/>
        <v>692112.25</v>
      </c>
      <c r="L127" s="163">
        <f t="shared" si="885"/>
        <v>851388.08000000007</v>
      </c>
      <c r="M127" s="163">
        <f t="shared" si="885"/>
        <v>537000</v>
      </c>
      <c r="N127" s="163">
        <f t="shared" si="885"/>
        <v>56809.600000000093</v>
      </c>
      <c r="O127" s="163">
        <f t="shared" si="885"/>
        <v>516710.5500000001</v>
      </c>
      <c r="P127" s="163">
        <f t="shared" si="885"/>
        <v>394309.91</v>
      </c>
      <c r="Q127" s="163">
        <f t="shared" si="885"/>
        <v>602045.28</v>
      </c>
      <c r="R127" s="163">
        <f t="shared" si="885"/>
        <v>908857.6</v>
      </c>
      <c r="S127" s="163">
        <f t="shared" si="885"/>
        <v>1360753.19</v>
      </c>
      <c r="T127" s="163">
        <f t="shared" si="885"/>
        <v>811802.27999999898</v>
      </c>
      <c r="U127" s="163">
        <f t="shared" si="885"/>
        <v>701001.79000000015</v>
      </c>
      <c r="V127" s="163">
        <f t="shared" si="885"/>
        <v>706349.24999999988</v>
      </c>
      <c r="W127" s="163">
        <f t="shared" si="885"/>
        <v>502173.06000000006</v>
      </c>
      <c r="X127" s="163">
        <f t="shared" si="885"/>
        <v>657391.54999999993</v>
      </c>
      <c r="Y127" s="163">
        <f t="shared" si="885"/>
        <v>760548.58000000007</v>
      </c>
      <c r="Z127" s="163">
        <f t="shared" si="885"/>
        <v>865335.73</v>
      </c>
      <c r="AA127" s="163">
        <f t="shared" si="885"/>
        <v>1031431.2599999999</v>
      </c>
      <c r="AB127" s="163">
        <f t="shared" si="885"/>
        <v>614467.73</v>
      </c>
      <c r="AC127" s="163">
        <f t="shared" si="885"/>
        <v>821918.25</v>
      </c>
      <c r="AD127" s="163">
        <f t="shared" si="885"/>
        <v>932532.92999999807</v>
      </c>
      <c r="AE127" s="163">
        <f t="shared" si="885"/>
        <v>1306737.2399999991</v>
      </c>
      <c r="AF127" s="163">
        <f t="shared" si="885"/>
        <v>784035.40999999898</v>
      </c>
      <c r="AG127" s="163">
        <f t="shared" si="885"/>
        <v>731000</v>
      </c>
      <c r="AH127" s="163">
        <f t="shared" si="885"/>
        <v>451351.2</v>
      </c>
      <c r="AI127" s="163">
        <f t="shared" si="885"/>
        <v>1025000</v>
      </c>
      <c r="AJ127" s="163">
        <f t="shared" si="885"/>
        <v>589000</v>
      </c>
      <c r="AK127" s="163">
        <f t="shared" si="885"/>
        <v>692000</v>
      </c>
      <c r="AL127" s="163">
        <f t="shared" si="885"/>
        <v>808000</v>
      </c>
      <c r="AM127" s="163">
        <f t="shared" si="885"/>
        <v>764000</v>
      </c>
      <c r="AN127" s="163">
        <f t="shared" si="885"/>
        <v>683000</v>
      </c>
      <c r="AO127" s="163">
        <f t="shared" si="885"/>
        <v>1413000</v>
      </c>
      <c r="AP127" s="163">
        <f t="shared" si="885"/>
        <v>951000</v>
      </c>
      <c r="AQ127" s="163">
        <f t="shared" si="885"/>
        <v>1620000</v>
      </c>
      <c r="AR127" s="163">
        <v>1437511.1</v>
      </c>
      <c r="AS127" s="163">
        <v>682631.99</v>
      </c>
      <c r="AT127" s="163">
        <v>716381.33</v>
      </c>
      <c r="AU127" s="163">
        <v>872529.5</v>
      </c>
      <c r="AV127" s="163">
        <v>861725.31</v>
      </c>
      <c r="AW127" s="163">
        <v>630449.52</v>
      </c>
      <c r="AX127" s="163">
        <v>925063.98999999987</v>
      </c>
      <c r="AY127" s="163">
        <v>971740.04000000015</v>
      </c>
      <c r="AZ127" s="163">
        <v>795988.11999999988</v>
      </c>
      <c r="BA127" s="163">
        <v>963782.43</v>
      </c>
      <c r="BB127" s="163">
        <v>682624.8600000001</v>
      </c>
      <c r="BC127" s="163">
        <v>970788.82000000018</v>
      </c>
      <c r="BD127" s="163">
        <v>1347442.3899999997</v>
      </c>
      <c r="BE127" s="163">
        <v>635793.44999999995</v>
      </c>
      <c r="BF127" s="163">
        <v>631156.19999999995</v>
      </c>
      <c r="BG127" s="163">
        <v>779615.90999999992</v>
      </c>
      <c r="BH127" s="163">
        <v>856634.11</v>
      </c>
      <c r="BI127" s="163">
        <v>815418.55</v>
      </c>
      <c r="BJ127" s="163">
        <v>962156.25</v>
      </c>
      <c r="BK127" s="163">
        <v>902697.86</v>
      </c>
      <c r="BL127" s="163">
        <v>895740.74000000011</v>
      </c>
      <c r="BM127" s="163">
        <v>843963.4</v>
      </c>
      <c r="BN127" s="163">
        <v>841261.27</v>
      </c>
      <c r="BO127" s="163">
        <v>1301980.6899999997</v>
      </c>
      <c r="BP127" s="163">
        <v>1395259.07</v>
      </c>
      <c r="BQ127" s="163">
        <v>838396.31</v>
      </c>
      <c r="BR127" s="163">
        <v>609387.6100000001</v>
      </c>
      <c r="BS127" s="163">
        <v>42636.869999999995</v>
      </c>
      <c r="BT127" s="163">
        <v>12774.95</v>
      </c>
      <c r="BU127" s="163">
        <v>188002.38999999993</v>
      </c>
      <c r="BV127" s="163">
        <v>310354.92999999993</v>
      </c>
      <c r="BW127" s="164">
        <v>3313.9700000000012</v>
      </c>
      <c r="BX127" s="164">
        <v>245238.92999999996</v>
      </c>
      <c r="BY127" s="164">
        <v>937539.67</v>
      </c>
      <c r="BZ127" s="164">
        <v>1090051.5</v>
      </c>
      <c r="CA127" s="164">
        <v>1282452.1399999999</v>
      </c>
      <c r="CB127" s="164">
        <v>1320206.47</v>
      </c>
      <c r="CC127" s="164">
        <v>813840.16999999993</v>
      </c>
      <c r="CD127" s="164">
        <v>470750.18999999994</v>
      </c>
      <c r="CE127" s="164">
        <v>125129.66000000003</v>
      </c>
      <c r="CF127" s="164">
        <v>468030.91999999993</v>
      </c>
      <c r="CG127" s="164">
        <v>1218011.4700000002</v>
      </c>
      <c r="CH127" s="164">
        <v>855377.16999999993</v>
      </c>
      <c r="CI127" s="164">
        <v>831632.49999999988</v>
      </c>
      <c r="CJ127" s="164">
        <v>1008833.5299999998</v>
      </c>
      <c r="CK127" s="164">
        <v>1098829.5799999998</v>
      </c>
      <c r="CL127" s="164">
        <v>1297898.6100000001</v>
      </c>
      <c r="CM127" s="164">
        <v>1406717.5600000003</v>
      </c>
      <c r="CN127" s="164">
        <v>1757144.27</v>
      </c>
      <c r="CO127" s="164">
        <v>931960.94000000006</v>
      </c>
      <c r="CP127" s="164">
        <v>1132250.96</v>
      </c>
      <c r="CQ127" s="164">
        <v>1127046.5900000001</v>
      </c>
      <c r="CR127" s="164">
        <v>1373084.35</v>
      </c>
      <c r="CS127" s="164">
        <v>1409675.8200000003</v>
      </c>
      <c r="CT127" s="164">
        <v>1528362.03</v>
      </c>
      <c r="CU127" s="164">
        <v>1424358.9000000001</v>
      </c>
      <c r="CV127" s="164">
        <v>1364122.39</v>
      </c>
      <c r="CW127" s="164">
        <v>1205784.2200000002</v>
      </c>
      <c r="CX127" s="164">
        <v>1474264.1100000003</v>
      </c>
      <c r="CY127" s="164">
        <v>1684817.6299999997</v>
      </c>
      <c r="CZ127" s="164">
        <v>2073542.1300000004</v>
      </c>
      <c r="DA127" s="164">
        <v>1035517.1100000003</v>
      </c>
      <c r="DB127" s="164">
        <v>1417004.5099999998</v>
      </c>
      <c r="DC127" s="164">
        <v>1198216.2000000002</v>
      </c>
      <c r="DD127" s="164">
        <v>1762377.73</v>
      </c>
      <c r="DE127" s="164">
        <v>1367709.01</v>
      </c>
      <c r="DF127" s="164">
        <v>1472367.55</v>
      </c>
      <c r="DG127" s="164">
        <v>1586206.67</v>
      </c>
      <c r="DH127" s="164">
        <v>1606409.3699999999</v>
      </c>
      <c r="DI127" s="164">
        <v>1558056.29</v>
      </c>
      <c r="DJ127" s="164">
        <v>1718022.3699999999</v>
      </c>
      <c r="DK127" s="164">
        <v>2030397.11</v>
      </c>
      <c r="DL127" s="164">
        <v>2212229.85</v>
      </c>
      <c r="DM127" s="164">
        <v>1363636.6199999999</v>
      </c>
      <c r="DN127" s="164">
        <v>1217855.9400000002</v>
      </c>
      <c r="DO127" s="164">
        <v>1532606.8900000001</v>
      </c>
      <c r="DP127" s="164">
        <v>1397428.7700000003</v>
      </c>
      <c r="DQ127" s="164">
        <v>452894.05999999994</v>
      </c>
      <c r="DR127" s="164">
        <v>1758105.5299999998</v>
      </c>
      <c r="DS127" s="164">
        <v>1744338.2699999998</v>
      </c>
      <c r="DT127" s="164">
        <v>1828796.2499999998</v>
      </c>
      <c r="DU127" s="164">
        <v>1676563.4299999997</v>
      </c>
      <c r="DV127" s="164">
        <v>1507212.0799999998</v>
      </c>
      <c r="DW127" s="164">
        <v>2105820.1700000004</v>
      </c>
      <c r="DX127" s="164">
        <v>2372616.8800000004</v>
      </c>
      <c r="DY127" s="164">
        <v>1399635.6200000003</v>
      </c>
      <c r="DZ127" s="164">
        <v>1268924.6699999997</v>
      </c>
      <c r="EA127" s="164">
        <v>1359879.76</v>
      </c>
      <c r="EB127" s="164">
        <v>1663670.61</v>
      </c>
      <c r="EC127" s="164">
        <v>1707686.7000000002</v>
      </c>
      <c r="ED127" s="164">
        <v>1752418.65</v>
      </c>
      <c r="EE127" s="164">
        <v>1630528.1599999997</v>
      </c>
      <c r="EF127" s="164">
        <v>1837802.31</v>
      </c>
      <c r="EG127" s="164">
        <v>1727590.9299999997</v>
      </c>
      <c r="EH127" s="164">
        <v>1672301.03</v>
      </c>
      <c r="EI127" s="164">
        <v>2473871.5500000007</v>
      </c>
      <c r="EJ127" s="164">
        <v>2240931.88</v>
      </c>
      <c r="EK127" s="164">
        <v>1450659.2300000002</v>
      </c>
      <c r="EL127" s="164">
        <v>1329896.5400000003</v>
      </c>
      <c r="EM127" s="164">
        <v>1403088.8399999999</v>
      </c>
      <c r="EN127" s="164"/>
      <c r="EO127" s="164"/>
      <c r="EP127" s="164"/>
      <c r="ER127" s="163">
        <f t="shared" si="879"/>
        <v>6424576.4900000002</v>
      </c>
      <c r="ET127" s="163">
        <f t="shared" ca="1" si="880"/>
        <v>11524832.890000002</v>
      </c>
      <c r="EU127" s="163"/>
      <c r="EY127" s="163">
        <f t="shared" si="881"/>
        <v>4526063.75</v>
      </c>
      <c r="EZ127" s="163">
        <f t="shared" si="881"/>
        <v>4328302.9400000004</v>
      </c>
      <c r="FA127" s="163">
        <f t="shared" si="881"/>
        <v>4664983.59</v>
      </c>
      <c r="FB127" s="163">
        <f t="shared" si="881"/>
        <v>5306475.7700000005</v>
      </c>
      <c r="FC127" s="163">
        <f t="shared" si="881"/>
        <v>4793722.41</v>
      </c>
      <c r="FD127" s="163">
        <f t="shared" si="881"/>
        <v>3382929.72</v>
      </c>
      <c r="FE127" s="163">
        <f t="shared" si="881"/>
        <v>5331240.05</v>
      </c>
      <c r="FF127" s="163">
        <f t="shared" si="881"/>
        <v>5289595.68</v>
      </c>
      <c r="FG127" s="163">
        <f t="shared" si="881"/>
        <v>5041177.1700000009</v>
      </c>
      <c r="FH127" s="163">
        <f t="shared" si="881"/>
        <v>4731237.07</v>
      </c>
      <c r="FI127" s="163">
        <f t="shared" si="881"/>
        <v>5220749.1199999992</v>
      </c>
      <c r="FJ127" s="163">
        <f t="shared" si="881"/>
        <v>5873763.5100000007</v>
      </c>
      <c r="FK127" s="163">
        <f t="shared" si="881"/>
        <v>5021487.6500000004</v>
      </c>
      <c r="FL127" s="163">
        <f t="shared" si="881"/>
        <v>1403088.8399999999</v>
      </c>
      <c r="FN127" s="163">
        <f t="shared" si="882"/>
        <v>10813860.819999998</v>
      </c>
      <c r="FO127" s="163">
        <f t="shared" si="882"/>
        <v>6955408.3400000008</v>
      </c>
      <c r="FP127" s="163">
        <f t="shared" si="882"/>
        <v>10915257.83</v>
      </c>
      <c r="FQ127" s="163">
        <f t="shared" si="882"/>
        <v>16412872.210000001</v>
      </c>
      <c r="FR127" s="163">
        <f t="shared" si="882"/>
        <v>18825826.050000001</v>
      </c>
      <c r="FS127" s="163">
        <f t="shared" si="882"/>
        <v>18797487.859999999</v>
      </c>
      <c r="FT127" s="163">
        <f t="shared" si="882"/>
        <v>20866926.870000005</v>
      </c>
      <c r="FU127" s="163">
        <f t="shared" si="882"/>
        <v>6424576.4900000002</v>
      </c>
    </row>
    <row r="128" spans="2:177" s="159" customFormat="1" ht="17.45" customHeight="1" thickBot="1">
      <c r="B128" s="151" t="s">
        <v>96</v>
      </c>
      <c r="C128" s="152"/>
      <c r="D128" s="152"/>
      <c r="E128" s="152"/>
      <c r="F128" s="134"/>
      <c r="G128" s="134"/>
      <c r="H128" s="154">
        <v>0</v>
      </c>
      <c r="I128" s="154">
        <v>0</v>
      </c>
      <c r="J128" s="154">
        <v>0</v>
      </c>
      <c r="K128" s="154">
        <v>0</v>
      </c>
      <c r="L128" s="154">
        <v>0</v>
      </c>
      <c r="M128" s="154">
        <v>0</v>
      </c>
      <c r="N128" s="154">
        <v>0</v>
      </c>
      <c r="O128" s="154">
        <v>0</v>
      </c>
      <c r="P128" s="154">
        <v>0</v>
      </c>
      <c r="Q128" s="154">
        <v>0</v>
      </c>
      <c r="R128" s="154">
        <v>0</v>
      </c>
      <c r="S128" s="154">
        <v>0</v>
      </c>
      <c r="T128" s="154">
        <v>0</v>
      </c>
      <c r="U128" s="154">
        <v>0</v>
      </c>
      <c r="V128" s="154">
        <v>0</v>
      </c>
      <c r="W128" s="154">
        <v>0</v>
      </c>
      <c r="X128" s="154">
        <v>0</v>
      </c>
      <c r="Y128" s="154">
        <v>0</v>
      </c>
      <c r="Z128" s="154">
        <v>0</v>
      </c>
      <c r="AA128" s="154">
        <v>0</v>
      </c>
      <c r="AB128" s="154">
        <v>0</v>
      </c>
      <c r="AC128" s="154">
        <v>0</v>
      </c>
      <c r="AD128" s="154">
        <v>0</v>
      </c>
      <c r="AE128" s="154">
        <v>0</v>
      </c>
      <c r="AF128" s="154">
        <v>0</v>
      </c>
      <c r="AG128" s="154">
        <v>0</v>
      </c>
      <c r="AH128" s="154">
        <v>0</v>
      </c>
      <c r="AI128" s="154">
        <v>0</v>
      </c>
      <c r="AJ128" s="154">
        <v>0</v>
      </c>
      <c r="AK128" s="154">
        <v>0</v>
      </c>
      <c r="AL128" s="154">
        <v>0</v>
      </c>
      <c r="AM128" s="154">
        <v>0</v>
      </c>
      <c r="AN128" s="154">
        <v>0</v>
      </c>
      <c r="AO128" s="154">
        <v>0</v>
      </c>
      <c r="AP128" s="154">
        <v>0</v>
      </c>
      <c r="AQ128" s="154">
        <v>0</v>
      </c>
      <c r="AR128" s="154">
        <v>0</v>
      </c>
      <c r="AS128" s="154">
        <v>0</v>
      </c>
      <c r="AT128" s="154">
        <v>0</v>
      </c>
      <c r="AU128" s="154">
        <v>0</v>
      </c>
      <c r="AV128" s="154">
        <v>0</v>
      </c>
      <c r="AW128" s="154">
        <v>0</v>
      </c>
      <c r="AX128" s="154">
        <v>0</v>
      </c>
      <c r="AY128" s="154">
        <v>0</v>
      </c>
      <c r="AZ128" s="154">
        <v>0</v>
      </c>
      <c r="BA128" s="154">
        <v>0</v>
      </c>
      <c r="BB128" s="154">
        <v>0</v>
      </c>
      <c r="BC128" s="154">
        <v>0</v>
      </c>
      <c r="BD128" s="154">
        <v>0</v>
      </c>
      <c r="BE128" s="154">
        <v>0</v>
      </c>
      <c r="BF128" s="154">
        <v>0</v>
      </c>
      <c r="BG128" s="154">
        <v>0</v>
      </c>
      <c r="BH128" s="154">
        <v>0</v>
      </c>
      <c r="BI128" s="154">
        <v>0</v>
      </c>
      <c r="BJ128" s="154">
        <v>0</v>
      </c>
      <c r="BK128" s="154">
        <v>0</v>
      </c>
      <c r="BL128" s="154">
        <v>0</v>
      </c>
      <c r="BM128" s="154">
        <v>0</v>
      </c>
      <c r="BN128" s="154">
        <v>0</v>
      </c>
      <c r="BO128" s="154">
        <v>0</v>
      </c>
      <c r="BP128" s="154">
        <v>0</v>
      </c>
      <c r="BQ128" s="154">
        <v>0</v>
      </c>
      <c r="BR128" s="154">
        <v>0</v>
      </c>
      <c r="BS128" s="154">
        <v>0</v>
      </c>
      <c r="BT128" s="154">
        <v>0</v>
      </c>
      <c r="BU128" s="154">
        <v>0</v>
      </c>
      <c r="BV128" s="154">
        <v>0</v>
      </c>
      <c r="BW128" s="154">
        <v>0</v>
      </c>
      <c r="BX128" s="154">
        <v>0</v>
      </c>
      <c r="BY128" s="154">
        <v>0</v>
      </c>
      <c r="BZ128" s="154">
        <v>0</v>
      </c>
      <c r="CA128" s="154">
        <v>0</v>
      </c>
      <c r="CB128" s="154">
        <v>0</v>
      </c>
      <c r="CC128" s="154">
        <v>0</v>
      </c>
      <c r="CD128" s="154">
        <v>0</v>
      </c>
      <c r="CE128" s="154">
        <v>0</v>
      </c>
      <c r="CF128" s="154">
        <v>0</v>
      </c>
      <c r="CG128" s="154">
        <v>0</v>
      </c>
      <c r="CH128" s="154">
        <v>0</v>
      </c>
      <c r="CI128" s="154">
        <v>0</v>
      </c>
      <c r="CJ128" s="154">
        <v>0</v>
      </c>
      <c r="CK128" s="154">
        <v>0</v>
      </c>
      <c r="CL128" s="154">
        <v>0</v>
      </c>
      <c r="CM128" s="154">
        <v>0</v>
      </c>
      <c r="CN128" s="154">
        <v>0</v>
      </c>
      <c r="CO128" s="154">
        <v>0</v>
      </c>
      <c r="CP128" s="154">
        <v>0</v>
      </c>
      <c r="CQ128" s="154">
        <v>0</v>
      </c>
      <c r="CR128" s="154">
        <v>0</v>
      </c>
      <c r="CS128" s="154">
        <v>0</v>
      </c>
      <c r="CT128" s="154">
        <v>0</v>
      </c>
      <c r="CU128" s="154">
        <v>0</v>
      </c>
      <c r="CV128" s="154">
        <v>0</v>
      </c>
      <c r="CW128" s="154">
        <v>0</v>
      </c>
      <c r="CX128" s="154">
        <v>0</v>
      </c>
      <c r="CY128" s="154">
        <v>0</v>
      </c>
      <c r="CZ128" s="154">
        <v>0</v>
      </c>
      <c r="DA128" s="154">
        <v>0</v>
      </c>
      <c r="DB128" s="154">
        <v>0</v>
      </c>
      <c r="DC128" s="154">
        <v>0</v>
      </c>
      <c r="DD128" s="154">
        <v>0</v>
      </c>
      <c r="DE128" s="154">
        <v>0</v>
      </c>
      <c r="DF128" s="154">
        <v>0</v>
      </c>
      <c r="DG128" s="154">
        <v>0</v>
      </c>
      <c r="DH128" s="154">
        <v>0</v>
      </c>
      <c r="DI128" s="154">
        <v>0</v>
      </c>
      <c r="DJ128" s="154">
        <v>0</v>
      </c>
      <c r="DK128" s="154">
        <v>0</v>
      </c>
      <c r="DL128" s="154">
        <v>0</v>
      </c>
      <c r="DM128" s="154">
        <v>1507.4699999999866</v>
      </c>
      <c r="DN128" s="154">
        <v>162793.66999999998</v>
      </c>
      <c r="DO128" s="154">
        <v>209325.80000000002</v>
      </c>
      <c r="DP128" s="154">
        <v>95077.069999999992</v>
      </c>
      <c r="DQ128" s="154">
        <v>149801.99999999997</v>
      </c>
      <c r="DR128" s="154">
        <v>221972.64000000004</v>
      </c>
      <c r="DS128" s="154">
        <v>224122.75</v>
      </c>
      <c r="DT128" s="154">
        <v>153602.07999999996</v>
      </c>
      <c r="DU128" s="154">
        <v>238679.15000000002</v>
      </c>
      <c r="DV128" s="154">
        <v>217701.87</v>
      </c>
      <c r="DW128" s="154">
        <v>328327.32</v>
      </c>
      <c r="DX128" s="154">
        <v>300635.51999999996</v>
      </c>
      <c r="DY128" s="154">
        <v>268368.82000000007</v>
      </c>
      <c r="DZ128" s="154">
        <v>381971.77</v>
      </c>
      <c r="EA128" s="154">
        <v>332964.81999999995</v>
      </c>
      <c r="EB128" s="154">
        <v>412226.82000000007</v>
      </c>
      <c r="EC128" s="154">
        <v>378430.73</v>
      </c>
      <c r="ED128" s="154">
        <v>422827.96</v>
      </c>
      <c r="EE128" s="154">
        <v>343761.82</v>
      </c>
      <c r="EF128" s="154">
        <v>418578.13</v>
      </c>
      <c r="EG128" s="154">
        <v>371197.44999999995</v>
      </c>
      <c r="EH128" s="154">
        <v>351351.36</v>
      </c>
      <c r="EI128" s="154">
        <v>585102.64000000013</v>
      </c>
      <c r="EJ128" s="154">
        <v>433417.46</v>
      </c>
      <c r="EK128" s="154">
        <v>322711.12</v>
      </c>
      <c r="EL128" s="154">
        <v>487886.83999999997</v>
      </c>
      <c r="EM128" s="154">
        <v>410712.82999999996</v>
      </c>
      <c r="EN128" s="154"/>
      <c r="EO128" s="154"/>
      <c r="EP128" s="154"/>
      <c r="EQ128" s="153"/>
      <c r="ER128" s="154">
        <f t="shared" si="879"/>
        <v>1654728.25</v>
      </c>
      <c r="ES128" s="154"/>
      <c r="ET128" s="154">
        <f t="shared" ca="1" si="880"/>
        <v>2497426.4400000004</v>
      </c>
      <c r="EU128" s="154"/>
      <c r="EY128" s="154">
        <f t="shared" si="881"/>
        <v>0</v>
      </c>
      <c r="EZ128" s="154">
        <f t="shared" si="881"/>
        <v>0</v>
      </c>
      <c r="FA128" s="154">
        <f t="shared" si="881"/>
        <v>0</v>
      </c>
      <c r="FB128" s="154">
        <f t="shared" si="881"/>
        <v>0</v>
      </c>
      <c r="FC128" s="154">
        <f t="shared" si="881"/>
        <v>164301.13999999996</v>
      </c>
      <c r="FD128" s="154">
        <f t="shared" si="881"/>
        <v>454204.87</v>
      </c>
      <c r="FE128" s="154">
        <f t="shared" si="881"/>
        <v>599697.47</v>
      </c>
      <c r="FF128" s="154">
        <f t="shared" si="881"/>
        <v>784708.34000000008</v>
      </c>
      <c r="FG128" s="154">
        <f t="shared" si="881"/>
        <v>950976.1100000001</v>
      </c>
      <c r="FH128" s="154">
        <f t="shared" si="881"/>
        <v>1123622.3700000001</v>
      </c>
      <c r="FI128" s="154">
        <f t="shared" si="881"/>
        <v>1185167.9100000001</v>
      </c>
      <c r="FJ128" s="154">
        <f t="shared" si="881"/>
        <v>1307651.4500000002</v>
      </c>
      <c r="FK128" s="154">
        <f t="shared" si="881"/>
        <v>1244015.42</v>
      </c>
      <c r="FL128" s="154">
        <f t="shared" si="881"/>
        <v>410712.82999999996</v>
      </c>
      <c r="FN128" s="154">
        <f t="shared" si="882"/>
        <v>0</v>
      </c>
      <c r="FO128" s="154">
        <f t="shared" si="882"/>
        <v>0</v>
      </c>
      <c r="FP128" s="154">
        <f t="shared" si="882"/>
        <v>0</v>
      </c>
      <c r="FQ128" s="154">
        <f t="shared" si="882"/>
        <v>0</v>
      </c>
      <c r="FR128" s="154">
        <f t="shared" si="882"/>
        <v>0</v>
      </c>
      <c r="FS128" s="154">
        <f t="shared" si="882"/>
        <v>2002911.82</v>
      </c>
      <c r="FT128" s="154">
        <f t="shared" si="882"/>
        <v>4567417.84</v>
      </c>
      <c r="FU128" s="154">
        <f t="shared" si="882"/>
        <v>1654728.25</v>
      </c>
    </row>
    <row r="129" spans="2:177" ht="17.45" customHeight="1">
      <c r="B129" s="165" t="s">
        <v>192</v>
      </c>
      <c r="C129" s="166"/>
      <c r="D129" s="166"/>
      <c r="E129" s="166"/>
      <c r="H129" s="167">
        <v>709018.87</v>
      </c>
      <c r="I129" s="167">
        <v>597527.89999999991</v>
      </c>
      <c r="J129" s="167">
        <v>603313.48</v>
      </c>
      <c r="K129" s="167">
        <v>692112.25</v>
      </c>
      <c r="L129" s="167">
        <v>851388.08000000007</v>
      </c>
      <c r="M129" s="167">
        <v>537000</v>
      </c>
      <c r="N129" s="167">
        <v>56809.600000000093</v>
      </c>
      <c r="O129" s="167">
        <v>516710.5500000001</v>
      </c>
      <c r="P129" s="167">
        <v>394309.91</v>
      </c>
      <c r="Q129" s="167">
        <v>602045.28</v>
      </c>
      <c r="R129" s="167">
        <v>908857.6</v>
      </c>
      <c r="S129" s="167">
        <v>1360753.19</v>
      </c>
      <c r="T129" s="167">
        <v>811802.27999999898</v>
      </c>
      <c r="U129" s="167">
        <v>701001.79000000015</v>
      </c>
      <c r="V129" s="167">
        <v>706349.24999999988</v>
      </c>
      <c r="W129" s="167">
        <v>502173.06000000006</v>
      </c>
      <c r="X129" s="167">
        <v>657391.54999999993</v>
      </c>
      <c r="Y129" s="167">
        <v>760548.58000000007</v>
      </c>
      <c r="Z129" s="167">
        <v>865335.73</v>
      </c>
      <c r="AA129" s="167">
        <v>1031431.2599999999</v>
      </c>
      <c r="AB129" s="167">
        <v>614467.73</v>
      </c>
      <c r="AC129" s="167">
        <v>821918.25</v>
      </c>
      <c r="AD129" s="167">
        <v>932532.92999999807</v>
      </c>
      <c r="AE129" s="167">
        <v>1306737.2399999991</v>
      </c>
      <c r="AF129" s="167">
        <v>784035.40999999898</v>
      </c>
      <c r="AG129" s="167">
        <v>731000</v>
      </c>
      <c r="AH129" s="167">
        <v>451351.2</v>
      </c>
      <c r="AI129" s="167">
        <v>1025000</v>
      </c>
      <c r="AJ129" s="167">
        <v>589000</v>
      </c>
      <c r="AK129" s="167">
        <v>692000</v>
      </c>
      <c r="AL129" s="167">
        <v>808000</v>
      </c>
      <c r="AM129" s="167">
        <v>764000</v>
      </c>
      <c r="AN129" s="167">
        <v>683000</v>
      </c>
      <c r="AO129" s="167">
        <v>1413000</v>
      </c>
      <c r="AP129" s="167">
        <v>951000</v>
      </c>
      <c r="AQ129" s="167">
        <v>1620000</v>
      </c>
      <c r="AR129" s="167">
        <v>1437511.1</v>
      </c>
      <c r="AS129" s="167">
        <v>682631.99</v>
      </c>
      <c r="AT129" s="167">
        <v>716381.33</v>
      </c>
      <c r="AU129" s="167">
        <v>872529.5</v>
      </c>
      <c r="AV129" s="167">
        <v>861725.31</v>
      </c>
      <c r="AW129" s="167">
        <v>630449.52</v>
      </c>
      <c r="AX129" s="167">
        <v>925063.98999999987</v>
      </c>
      <c r="AY129" s="167">
        <v>971740.04000000015</v>
      </c>
      <c r="AZ129" s="167">
        <v>795988.11999999988</v>
      </c>
      <c r="BA129" s="167">
        <v>963782.43</v>
      </c>
      <c r="BB129" s="167">
        <v>682624.8600000001</v>
      </c>
      <c r="BC129" s="167">
        <v>970788.82000000018</v>
      </c>
      <c r="BD129" s="167">
        <v>1347442.3899999997</v>
      </c>
      <c r="BE129" s="167">
        <v>635793.44999999995</v>
      </c>
      <c r="BF129" s="167">
        <v>631156.19999999995</v>
      </c>
      <c r="BG129" s="167">
        <v>779615.90999999992</v>
      </c>
      <c r="BH129" s="167">
        <v>856634.11</v>
      </c>
      <c r="BI129" s="168">
        <v>815418.55</v>
      </c>
      <c r="BJ129" s="168">
        <v>962156.25</v>
      </c>
      <c r="BK129" s="168">
        <v>902697.86</v>
      </c>
      <c r="BL129" s="168">
        <v>895740.74000000011</v>
      </c>
      <c r="BM129" s="168">
        <v>843963.4</v>
      </c>
      <c r="BN129" s="168">
        <v>841261.27</v>
      </c>
      <c r="BO129" s="168">
        <v>1301980.6899999997</v>
      </c>
      <c r="BP129" s="168">
        <v>1395259.07</v>
      </c>
      <c r="BQ129" s="168">
        <v>838396.31</v>
      </c>
      <c r="BR129" s="168">
        <v>609387.6100000001</v>
      </c>
      <c r="BS129" s="168">
        <v>42636.869999999995</v>
      </c>
      <c r="BT129" s="168">
        <v>12774.95</v>
      </c>
      <c r="BU129" s="168">
        <v>188002.38999999993</v>
      </c>
      <c r="BV129" s="168">
        <v>310354.92999999993</v>
      </c>
      <c r="BW129" s="169">
        <v>3313.9700000000012</v>
      </c>
      <c r="BX129" s="169">
        <v>245238.92999999996</v>
      </c>
      <c r="BY129" s="169">
        <v>937539.67</v>
      </c>
      <c r="BZ129" s="169">
        <v>1090051.5</v>
      </c>
      <c r="CA129" s="169">
        <v>1282452.1399999999</v>
      </c>
      <c r="CB129" s="169">
        <v>1320206.47</v>
      </c>
      <c r="CC129" s="169">
        <v>813840.16999999993</v>
      </c>
      <c r="CD129" s="169">
        <v>470750.18999999994</v>
      </c>
      <c r="CE129" s="169">
        <v>125129.66000000003</v>
      </c>
      <c r="CF129" s="169">
        <v>468030.91999999993</v>
      </c>
      <c r="CG129" s="169">
        <v>1218011.4700000002</v>
      </c>
      <c r="CH129" s="169">
        <v>855377.16999999993</v>
      </c>
      <c r="CI129" s="169">
        <v>831632.49999999988</v>
      </c>
      <c r="CJ129" s="169">
        <v>1008833.5299999998</v>
      </c>
      <c r="CK129" s="169">
        <v>1098829.5799999998</v>
      </c>
      <c r="CL129" s="169">
        <v>1297898.6100000001</v>
      </c>
      <c r="CM129" s="169">
        <v>1406717.5600000003</v>
      </c>
      <c r="CN129" s="169">
        <v>1757144.27</v>
      </c>
      <c r="CO129" s="169">
        <v>931960.94000000006</v>
      </c>
      <c r="CP129" s="169">
        <v>1132250.96</v>
      </c>
      <c r="CQ129" s="169">
        <v>1127046.5900000001</v>
      </c>
      <c r="CR129" s="169">
        <v>1373084.35</v>
      </c>
      <c r="CS129" s="169">
        <v>1409675.8200000003</v>
      </c>
      <c r="CT129" s="169">
        <v>1528362.03</v>
      </c>
      <c r="CU129" s="169">
        <v>1424358.9000000001</v>
      </c>
      <c r="CV129" s="169">
        <v>1364122.39</v>
      </c>
      <c r="CW129" s="169">
        <v>1205784.2200000002</v>
      </c>
      <c r="CX129" s="169">
        <v>1474264.1100000003</v>
      </c>
      <c r="CY129" s="169">
        <v>1684817.6299999997</v>
      </c>
      <c r="CZ129" s="169">
        <v>2073542.1300000004</v>
      </c>
      <c r="DA129" s="169">
        <v>1035517.1100000003</v>
      </c>
      <c r="DB129" s="169">
        <v>1417004.5099999998</v>
      </c>
      <c r="DC129" s="169">
        <v>1198216.2000000002</v>
      </c>
      <c r="DD129" s="169">
        <v>1762377.73</v>
      </c>
      <c r="DE129" s="169">
        <v>1367709.01</v>
      </c>
      <c r="DF129" s="169">
        <v>1472367.55</v>
      </c>
      <c r="DG129" s="169">
        <v>1586206.67</v>
      </c>
      <c r="DH129" s="169">
        <v>1606409.3699999999</v>
      </c>
      <c r="DI129" s="169">
        <v>1558056.29</v>
      </c>
      <c r="DJ129" s="169">
        <v>1718022.3699999999</v>
      </c>
      <c r="DK129" s="169">
        <v>2030397.11</v>
      </c>
      <c r="DL129" s="169">
        <v>2212229.85</v>
      </c>
      <c r="DM129" s="169">
        <v>1365144.0899999999</v>
      </c>
      <c r="DN129" s="169">
        <v>1380649.61</v>
      </c>
      <c r="DO129" s="169">
        <v>1741932.6900000002</v>
      </c>
      <c r="DP129" s="169">
        <v>1492505.8400000003</v>
      </c>
      <c r="DQ129" s="169">
        <v>602696.05999999994</v>
      </c>
      <c r="DR129" s="169">
        <v>1980078.17</v>
      </c>
      <c r="DS129" s="169">
        <v>1968461.0199999998</v>
      </c>
      <c r="DT129" s="169">
        <v>1982398.3299999996</v>
      </c>
      <c r="DU129" s="169">
        <v>1915242.5799999996</v>
      </c>
      <c r="DV129" s="169">
        <v>1724913.9499999997</v>
      </c>
      <c r="DW129" s="169">
        <v>2434147.4900000002</v>
      </c>
      <c r="DX129" s="169">
        <v>2673252.4000000004</v>
      </c>
      <c r="DY129" s="169">
        <v>1668004.4400000004</v>
      </c>
      <c r="DZ129" s="169">
        <v>1650896.4399999997</v>
      </c>
      <c r="EA129" s="169">
        <v>1692844.58</v>
      </c>
      <c r="EB129" s="169">
        <v>2075897.4300000002</v>
      </c>
      <c r="EC129" s="169">
        <v>2086117.4300000002</v>
      </c>
      <c r="ED129" s="169">
        <v>2175246.61</v>
      </c>
      <c r="EE129" s="169">
        <v>1974289.9799999997</v>
      </c>
      <c r="EF129" s="169">
        <v>2256380.44</v>
      </c>
      <c r="EG129" s="169">
        <v>2098788.38</v>
      </c>
      <c r="EH129" s="169">
        <v>2023652.3900000001</v>
      </c>
      <c r="EI129" s="169">
        <v>3058974.1900000009</v>
      </c>
      <c r="EJ129" s="169">
        <v>2674349.34</v>
      </c>
      <c r="EK129" s="169">
        <v>1773370.35</v>
      </c>
      <c r="EL129" s="169">
        <v>1817783.3800000004</v>
      </c>
      <c r="EM129" s="169">
        <v>1813801.67</v>
      </c>
      <c r="EN129" s="169"/>
      <c r="EO129" s="169"/>
      <c r="EP129" s="169"/>
      <c r="ER129" s="168">
        <f t="shared" si="879"/>
        <v>8079304.7400000002</v>
      </c>
      <c r="ET129" s="168">
        <f t="shared" ca="1" si="880"/>
        <v>14022259.33</v>
      </c>
      <c r="EU129" s="168"/>
      <c r="EY129" s="168">
        <f t="shared" si="881"/>
        <v>4526063.75</v>
      </c>
      <c r="EZ129" s="168">
        <f t="shared" si="881"/>
        <v>4328302.9400000004</v>
      </c>
      <c r="FA129" s="168">
        <f t="shared" si="881"/>
        <v>4664983.59</v>
      </c>
      <c r="FB129" s="168">
        <f t="shared" si="881"/>
        <v>5306475.7700000005</v>
      </c>
      <c r="FC129" s="168">
        <f t="shared" si="881"/>
        <v>4958023.55</v>
      </c>
      <c r="FD129" s="168">
        <f t="shared" si="881"/>
        <v>3837134.5900000003</v>
      </c>
      <c r="FE129" s="168">
        <f t="shared" si="881"/>
        <v>5930937.5199999996</v>
      </c>
      <c r="FF129" s="168">
        <f t="shared" si="881"/>
        <v>6074304.0199999996</v>
      </c>
      <c r="FG129" s="168">
        <f t="shared" si="881"/>
        <v>5992153.2800000003</v>
      </c>
      <c r="FH129" s="168">
        <f t="shared" si="881"/>
        <v>5854859.4400000004</v>
      </c>
      <c r="FI129" s="168">
        <f t="shared" si="881"/>
        <v>6405917.0299999993</v>
      </c>
      <c r="FJ129" s="168">
        <f t="shared" si="881"/>
        <v>7181414.9600000009</v>
      </c>
      <c r="FK129" s="168">
        <f t="shared" si="881"/>
        <v>6265503.0700000003</v>
      </c>
      <c r="FL129" s="168">
        <f t="shared" si="881"/>
        <v>1813801.67</v>
      </c>
      <c r="FN129" s="168">
        <f t="shared" si="882"/>
        <v>10813860.819999998</v>
      </c>
      <c r="FO129" s="168">
        <f t="shared" si="882"/>
        <v>6955408.3400000008</v>
      </c>
      <c r="FP129" s="168">
        <f t="shared" si="882"/>
        <v>10915257.83</v>
      </c>
      <c r="FQ129" s="168">
        <f t="shared" si="882"/>
        <v>16412872.210000001</v>
      </c>
      <c r="FR129" s="168">
        <f t="shared" si="882"/>
        <v>18825826.050000001</v>
      </c>
      <c r="FS129" s="168">
        <f t="shared" si="882"/>
        <v>20800399.68</v>
      </c>
      <c r="FT129" s="168">
        <f t="shared" si="882"/>
        <v>25434344.710000001</v>
      </c>
      <c r="FU129" s="168">
        <f t="shared" si="882"/>
        <v>8079304.7400000002</v>
      </c>
    </row>
    <row r="130" spans="2:177" s="159" customFormat="1" ht="17.45" customHeight="1">
      <c r="B130" s="151" t="s">
        <v>22</v>
      </c>
      <c r="C130" s="170"/>
      <c r="D130" s="170"/>
      <c r="E130" s="170"/>
      <c r="F130" s="134"/>
      <c r="G130" s="13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v>-3374.96</v>
      </c>
      <c r="AS130" s="154">
        <v>0</v>
      </c>
      <c r="AT130" s="154">
        <v>0</v>
      </c>
      <c r="AU130" s="154">
        <v>0</v>
      </c>
      <c r="AV130" s="154">
        <v>0</v>
      </c>
      <c r="AW130" s="154">
        <v>0</v>
      </c>
      <c r="AX130" s="154">
        <v>0</v>
      </c>
      <c r="AY130" s="154">
        <v>0</v>
      </c>
      <c r="AZ130" s="154">
        <v>0</v>
      </c>
      <c r="BA130" s="154">
        <v>-2577.06</v>
      </c>
      <c r="BB130" s="154">
        <v>-172829.19</v>
      </c>
      <c r="BC130" s="154">
        <v>-387945.49</v>
      </c>
      <c r="BD130" s="154">
        <v>-174798.74</v>
      </c>
      <c r="BE130" s="154">
        <v>-9513.6400000000012</v>
      </c>
      <c r="BF130" s="154">
        <v>-3143.4500000000003</v>
      </c>
      <c r="BG130" s="154">
        <v>-30211.09</v>
      </c>
      <c r="BH130" s="154">
        <v>-30211.079999999998</v>
      </c>
      <c r="BI130" s="154">
        <v>-46737.33</v>
      </c>
      <c r="BJ130" s="154">
        <v>-438598.8</v>
      </c>
      <c r="BK130" s="154">
        <v>-34768.340000000004</v>
      </c>
      <c r="BL130" s="154">
        <v>-4124.04</v>
      </c>
      <c r="BM130" s="154">
        <v>-656.34</v>
      </c>
      <c r="BN130" s="154">
        <v>-6545.5</v>
      </c>
      <c r="BO130" s="154">
        <v>-13087.62</v>
      </c>
      <c r="BP130" s="154">
        <v>-18879.02</v>
      </c>
      <c r="BQ130" s="154">
        <v>0</v>
      </c>
      <c r="BR130" s="154">
        <v>0</v>
      </c>
      <c r="BS130" s="154">
        <v>0</v>
      </c>
      <c r="BT130" s="154">
        <v>0</v>
      </c>
      <c r="BU130" s="154">
        <v>0</v>
      </c>
      <c r="BV130" s="154">
        <v>0</v>
      </c>
      <c r="BW130" s="154">
        <v>0</v>
      </c>
      <c r="BX130" s="154">
        <v>0</v>
      </c>
      <c r="BY130" s="154">
        <v>0</v>
      </c>
      <c r="BZ130" s="154">
        <v>0</v>
      </c>
      <c r="CA130" s="154">
        <v>-2591.52</v>
      </c>
      <c r="CB130" s="154">
        <v>0</v>
      </c>
      <c r="CC130" s="154">
        <v>0</v>
      </c>
      <c r="CD130" s="154">
        <v>0</v>
      </c>
      <c r="CE130" s="154">
        <v>0</v>
      </c>
      <c r="CF130" s="154">
        <v>0</v>
      </c>
      <c r="CG130" s="154">
        <v>0</v>
      </c>
      <c r="CH130" s="154">
        <v>0</v>
      </c>
      <c r="CI130" s="154">
        <v>0</v>
      </c>
      <c r="CJ130" s="154">
        <v>0</v>
      </c>
      <c r="CK130" s="154">
        <v>0</v>
      </c>
      <c r="CL130" s="154">
        <v>0</v>
      </c>
      <c r="CM130" s="154">
        <v>-60000</v>
      </c>
      <c r="CN130" s="154">
        <v>-57504.55</v>
      </c>
      <c r="CO130" s="154">
        <v>0</v>
      </c>
      <c r="CP130" s="154">
        <v>-5262</v>
      </c>
      <c r="CQ130" s="154">
        <v>-797.84</v>
      </c>
      <c r="CR130" s="154">
        <v>-26631.43</v>
      </c>
      <c r="CS130" s="154">
        <v>-6610.92</v>
      </c>
      <c r="CT130" s="154">
        <v>-1585.72</v>
      </c>
      <c r="CU130" s="154">
        <v>-2599.81</v>
      </c>
      <c r="CV130" s="154">
        <v>-32751.000000000204</v>
      </c>
      <c r="CW130" s="154">
        <v>-2751</v>
      </c>
      <c r="CX130" s="154">
        <v>-69396.41</v>
      </c>
      <c r="CY130" s="154">
        <v>-209999.74</v>
      </c>
      <c r="CZ130" s="154">
        <v>-156897.99</v>
      </c>
      <c r="DA130" s="154">
        <v>-75971.189999999988</v>
      </c>
      <c r="DB130" s="154">
        <v>-148499.91000000003</v>
      </c>
      <c r="DC130" s="154">
        <v>-60064.42</v>
      </c>
      <c r="DD130" s="154">
        <v>-220759.06</v>
      </c>
      <c r="DE130" s="154">
        <v>-165179.88</v>
      </c>
      <c r="DF130" s="154">
        <v>-169132.52</v>
      </c>
      <c r="DG130" s="154">
        <v>-293432.15000000002</v>
      </c>
      <c r="DH130" s="154">
        <v>-195343.59999999998</v>
      </c>
      <c r="DI130" s="154">
        <v>-9270.61</v>
      </c>
      <c r="DJ130" s="154">
        <v>-17603.98</v>
      </c>
      <c r="DK130" s="154">
        <v>-406790.52999999997</v>
      </c>
      <c r="DL130" s="154">
        <v>-99177.85</v>
      </c>
      <c r="DM130" s="154">
        <v>-203382.62</v>
      </c>
      <c r="DN130" s="154">
        <v>-269480.76</v>
      </c>
      <c r="DO130" s="154">
        <v>-27341</v>
      </c>
      <c r="DP130" s="154">
        <v>-211746.64</v>
      </c>
      <c r="DQ130" s="154">
        <v>-173428.67</v>
      </c>
      <c r="DR130" s="154">
        <v>-102669</v>
      </c>
      <c r="DS130" s="154">
        <v>-198998.38</v>
      </c>
      <c r="DT130" s="154">
        <v>-56326.5</v>
      </c>
      <c r="DU130" s="154">
        <v>-273604.25</v>
      </c>
      <c r="DV130" s="154">
        <v>-240940.82000000004</v>
      </c>
      <c r="DW130" s="154">
        <v>-349715.05999999994</v>
      </c>
      <c r="DX130" s="154">
        <v>-7000</v>
      </c>
      <c r="DY130" s="154">
        <v>-3921</v>
      </c>
      <c r="DZ130" s="154">
        <v>-25507.599999999999</v>
      </c>
      <c r="EA130" s="154">
        <v>-3663.84</v>
      </c>
      <c r="EB130" s="154">
        <v>-61122.5</v>
      </c>
      <c r="EC130" s="154">
        <v>-29865.71</v>
      </c>
      <c r="ED130" s="154">
        <v>-68884.42</v>
      </c>
      <c r="EE130" s="154">
        <v>-299004.00999999995</v>
      </c>
      <c r="EF130" s="154">
        <v>-42482.81</v>
      </c>
      <c r="EG130" s="154">
        <v>-119070.77</v>
      </c>
      <c r="EH130" s="154">
        <v>-125003.04</v>
      </c>
      <c r="EI130" s="154">
        <v>-307038.75</v>
      </c>
      <c r="EJ130" s="154">
        <v>-42372.54</v>
      </c>
      <c r="EK130" s="154">
        <v>-14615.25</v>
      </c>
      <c r="EL130" s="154">
        <v>-39075</v>
      </c>
      <c r="EM130" s="154">
        <v>-11508.07</v>
      </c>
      <c r="EN130" s="154"/>
      <c r="EO130" s="154"/>
      <c r="EP130" s="154"/>
      <c r="EQ130" s="153"/>
      <c r="ER130" s="154">
        <f t="shared" si="879"/>
        <v>-107570.86000000002</v>
      </c>
      <c r="ES130" s="153"/>
      <c r="ET130" s="154">
        <f t="shared" ca="1" si="880"/>
        <v>-199965.07</v>
      </c>
      <c r="EU130" s="154"/>
      <c r="EY130" s="154">
        <f t="shared" si="881"/>
        <v>-381369.09</v>
      </c>
      <c r="EZ130" s="154">
        <f t="shared" si="881"/>
        <v>-446003.36</v>
      </c>
      <c r="FA130" s="154">
        <f t="shared" si="881"/>
        <v>-657908.27</v>
      </c>
      <c r="FB130" s="154">
        <f t="shared" si="881"/>
        <v>-433665.12</v>
      </c>
      <c r="FC130" s="154">
        <f t="shared" si="881"/>
        <v>-572041.23</v>
      </c>
      <c r="FD130" s="154">
        <f t="shared" si="881"/>
        <v>-412516.31000000006</v>
      </c>
      <c r="FE130" s="154">
        <f t="shared" si="881"/>
        <v>-357993.88</v>
      </c>
      <c r="FF130" s="154">
        <f t="shared" si="881"/>
        <v>-864260.13</v>
      </c>
      <c r="FG130" s="154">
        <f t="shared" si="881"/>
        <v>-36428.6</v>
      </c>
      <c r="FH130" s="154">
        <f t="shared" si="881"/>
        <v>-94652.049999999988</v>
      </c>
      <c r="FI130" s="154">
        <f t="shared" si="881"/>
        <v>-410371.23999999993</v>
      </c>
      <c r="FJ130" s="154">
        <f t="shared" si="881"/>
        <v>-551112.56000000006</v>
      </c>
      <c r="FK130" s="154">
        <f t="shared" si="881"/>
        <v>-96062.790000000008</v>
      </c>
      <c r="FL130" s="154">
        <f t="shared" si="881"/>
        <v>-11508.07</v>
      </c>
      <c r="FN130" s="154">
        <f t="shared" si="882"/>
        <v>-792395.97</v>
      </c>
      <c r="FO130" s="154">
        <f t="shared" si="882"/>
        <v>-21470.54</v>
      </c>
      <c r="FP130" s="154">
        <f t="shared" si="882"/>
        <v>-60000</v>
      </c>
      <c r="FQ130" s="154">
        <f t="shared" si="882"/>
        <v>-415890.42000000016</v>
      </c>
      <c r="FR130" s="154">
        <f t="shared" si="882"/>
        <v>-1918945.8400000003</v>
      </c>
      <c r="FS130" s="154">
        <f t="shared" si="882"/>
        <v>-2206811.5499999998</v>
      </c>
      <c r="FT130" s="154">
        <f t="shared" si="882"/>
        <v>-1092564.45</v>
      </c>
      <c r="FU130" s="154">
        <f t="shared" si="882"/>
        <v>-107570.86000000002</v>
      </c>
    </row>
    <row r="131" spans="2:177" s="159" customFormat="1" ht="17.45" customHeight="1">
      <c r="B131" s="151" t="s">
        <v>97</v>
      </c>
      <c r="C131" s="170"/>
      <c r="D131" s="170"/>
      <c r="E131" s="170"/>
      <c r="F131" s="134"/>
      <c r="G131" s="13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v>-46857.049999999996</v>
      </c>
      <c r="AS131" s="154">
        <v>-46750.969999999987</v>
      </c>
      <c r="AT131" s="154">
        <v>-49549.840000000004</v>
      </c>
      <c r="AU131" s="154">
        <v>-44679.08</v>
      </c>
      <c r="AV131" s="154">
        <v>-44960.619999999995</v>
      </c>
      <c r="AW131" s="154">
        <v>-45285.59</v>
      </c>
      <c r="AX131" s="154">
        <v>-45541.049999999996</v>
      </c>
      <c r="AY131" s="154">
        <v>-45555.53</v>
      </c>
      <c r="AZ131" s="154">
        <v>-45504.83</v>
      </c>
      <c r="BA131" s="154">
        <v>-45810.78</v>
      </c>
      <c r="BB131" s="154">
        <v>-47204.95</v>
      </c>
      <c r="BC131" s="154">
        <v>-47116.509999999995</v>
      </c>
      <c r="BD131" s="154">
        <v>-49909.590000000004</v>
      </c>
      <c r="BE131" s="154">
        <v>-48057.79</v>
      </c>
      <c r="BF131" s="154">
        <v>-48402.409999999996</v>
      </c>
      <c r="BG131" s="154">
        <v>-48811.199999999997</v>
      </c>
      <c r="BH131" s="154">
        <v>-103324.61</v>
      </c>
      <c r="BI131" s="154">
        <v>-49442.630000000005</v>
      </c>
      <c r="BJ131" s="154">
        <v>-49418.58</v>
      </c>
      <c r="BK131" s="154">
        <v>-50014.82</v>
      </c>
      <c r="BL131" s="154">
        <v>-50972.51</v>
      </c>
      <c r="BM131" s="154">
        <v>-50759.13</v>
      </c>
      <c r="BN131" s="154">
        <v>-51402.340000000004</v>
      </c>
      <c r="BO131" s="154">
        <v>-51544.5</v>
      </c>
      <c r="BP131" s="154">
        <v>-53241.560000000005</v>
      </c>
      <c r="BQ131" s="154">
        <v>-53285.16</v>
      </c>
      <c r="BR131" s="154">
        <v>-54450.95</v>
      </c>
      <c r="BS131" s="154">
        <v>773.45000000000027</v>
      </c>
      <c r="BT131" s="154">
        <v>500776.75</v>
      </c>
      <c r="BU131" s="154">
        <v>-209674.75000000003</v>
      </c>
      <c r="BV131" s="154">
        <v>-373917.29</v>
      </c>
      <c r="BW131" s="154">
        <v>1210.8699999999999</v>
      </c>
      <c r="BX131" s="154">
        <v>-114220.42</v>
      </c>
      <c r="BY131" s="154">
        <v>-292785.75</v>
      </c>
      <c r="BZ131" s="154">
        <v>2088.1000000000004</v>
      </c>
      <c r="CA131" s="154">
        <v>-516073.8</v>
      </c>
      <c r="CB131" s="154">
        <v>719.16000000000008</v>
      </c>
      <c r="CC131" s="154">
        <v>68.67</v>
      </c>
      <c r="CD131" s="154">
        <v>545.16999999999996</v>
      </c>
      <c r="CE131" s="154">
        <v>755.43000000000006</v>
      </c>
      <c r="CF131" s="154">
        <v>1965.06</v>
      </c>
      <c r="CG131" s="154">
        <v>-6561.7699999999995</v>
      </c>
      <c r="CH131" s="154">
        <v>2329.9299999999998</v>
      </c>
      <c r="CI131" s="154">
        <v>1454.69</v>
      </c>
      <c r="CJ131" s="154">
        <v>559.53</v>
      </c>
      <c r="CK131" s="154">
        <v>-20296.28</v>
      </c>
      <c r="CL131" s="154">
        <v>201056.75</v>
      </c>
      <c r="CM131" s="154">
        <v>1967.54</v>
      </c>
      <c r="CN131" s="154">
        <v>2621.2999999999997</v>
      </c>
      <c r="CO131" s="154">
        <v>1637.73</v>
      </c>
      <c r="CP131" s="154">
        <v>2005.9999999999998</v>
      </c>
      <c r="CQ131" s="154">
        <v>3008.3799999999997</v>
      </c>
      <c r="CR131" s="154">
        <v>2942.56</v>
      </c>
      <c r="CS131" s="154">
        <v>3667.15</v>
      </c>
      <c r="CT131" s="154">
        <v>4091.6000000000004</v>
      </c>
      <c r="CU131" s="154">
        <v>3370.3500000000004</v>
      </c>
      <c r="CV131" s="154">
        <v>2627.0099999999998</v>
      </c>
      <c r="CW131" s="154">
        <v>3001.05</v>
      </c>
      <c r="CX131" s="154">
        <v>1386.69</v>
      </c>
      <c r="CY131" s="154">
        <v>-19264.23</v>
      </c>
      <c r="CZ131" s="154">
        <v>3617.39</v>
      </c>
      <c r="DA131" s="154">
        <v>4621.4800000000005</v>
      </c>
      <c r="DB131" s="154">
        <v>1966.82</v>
      </c>
      <c r="DC131" s="154">
        <v>1414.02</v>
      </c>
      <c r="DD131" s="154">
        <v>5698.2500000000009</v>
      </c>
      <c r="DE131" s="154">
        <v>4309.34</v>
      </c>
      <c r="DF131" s="154">
        <v>4516.7700000000004</v>
      </c>
      <c r="DG131" s="154">
        <v>4427.9799999999996</v>
      </c>
      <c r="DH131" s="154">
        <v>2659.2</v>
      </c>
      <c r="DI131" s="154">
        <v>2811.88</v>
      </c>
      <c r="DJ131" s="154">
        <v>3860.48</v>
      </c>
      <c r="DK131" s="154">
        <v>3467.85</v>
      </c>
      <c r="DL131" s="154">
        <v>905.44000000000051</v>
      </c>
      <c r="DM131" s="154">
        <v>-346681.03</v>
      </c>
      <c r="DN131" s="154">
        <v>-52041.34</v>
      </c>
      <c r="DO131" s="154">
        <v>-8910.89</v>
      </c>
      <c r="DP131" s="154">
        <v>6895.1900000000005</v>
      </c>
      <c r="DQ131" s="154">
        <v>7108.4000000000005</v>
      </c>
      <c r="DR131" s="154">
        <v>-5155.72</v>
      </c>
      <c r="DS131" s="154">
        <v>976.74999999999955</v>
      </c>
      <c r="DT131" s="154">
        <v>-21415.859999999997</v>
      </c>
      <c r="DU131" s="154">
        <v>-3715.48</v>
      </c>
      <c r="DV131" s="154">
        <v>-1261.6600000000001</v>
      </c>
      <c r="DW131" s="154">
        <v>149944.18000000002</v>
      </c>
      <c r="DX131" s="154">
        <v>-2927.06</v>
      </c>
      <c r="DY131" s="154">
        <v>-210907.16</v>
      </c>
      <c r="DZ131" s="154">
        <v>-216106.88</v>
      </c>
      <c r="EA131" s="154">
        <v>3584.5199999999995</v>
      </c>
      <c r="EB131" s="154">
        <v>8029.8</v>
      </c>
      <c r="EC131" s="154">
        <v>-8013.5499999999984</v>
      </c>
      <c r="ED131" s="154">
        <v>7326.510000000002</v>
      </c>
      <c r="EE131" s="154">
        <v>-20582.349999999999</v>
      </c>
      <c r="EF131" s="154">
        <v>11124.54</v>
      </c>
      <c r="EG131" s="154">
        <v>10082.039999999999</v>
      </c>
      <c r="EH131" s="154">
        <v>408095.88</v>
      </c>
      <c r="EI131" s="154">
        <v>6669.82</v>
      </c>
      <c r="EJ131" s="154">
        <v>3428.1400000000008</v>
      </c>
      <c r="EK131" s="154">
        <v>2414.9999999999995</v>
      </c>
      <c r="EL131" s="154">
        <v>4331.17</v>
      </c>
      <c r="EM131" s="154">
        <v>2631.4</v>
      </c>
      <c r="EN131" s="154"/>
      <c r="EO131" s="154"/>
      <c r="EP131" s="154"/>
      <c r="EQ131" s="170"/>
      <c r="ER131" s="154">
        <f t="shared" si="879"/>
        <v>12805.710000000001</v>
      </c>
      <c r="ES131" s="170"/>
      <c r="ET131" s="154">
        <f t="shared" ca="1" si="880"/>
        <v>-419013.81999999995</v>
      </c>
      <c r="EU131" s="154"/>
      <c r="EY131" s="154">
        <f t="shared" si="881"/>
        <v>10205.69</v>
      </c>
      <c r="EZ131" s="154">
        <f t="shared" si="881"/>
        <v>11421.61</v>
      </c>
      <c r="FA131" s="154">
        <f t="shared" si="881"/>
        <v>11603.95</v>
      </c>
      <c r="FB131" s="154">
        <f t="shared" si="881"/>
        <v>10140.210000000001</v>
      </c>
      <c r="FC131" s="154">
        <f t="shared" si="881"/>
        <v>-397816.93000000005</v>
      </c>
      <c r="FD131" s="154">
        <f t="shared" si="881"/>
        <v>5092.7000000000016</v>
      </c>
      <c r="FE131" s="154">
        <f t="shared" si="881"/>
        <v>-25594.829999999998</v>
      </c>
      <c r="FF131" s="154">
        <f t="shared" si="881"/>
        <v>144967.04000000001</v>
      </c>
      <c r="FG131" s="154">
        <f t="shared" si="881"/>
        <v>-429941.1</v>
      </c>
      <c r="FH131" s="154">
        <f t="shared" si="881"/>
        <v>3600.7700000000013</v>
      </c>
      <c r="FI131" s="154">
        <f t="shared" si="881"/>
        <v>-2131.2999999999956</v>
      </c>
      <c r="FJ131" s="154">
        <f t="shared" si="881"/>
        <v>424847.74</v>
      </c>
      <c r="FK131" s="154">
        <f t="shared" si="881"/>
        <v>10174.310000000001</v>
      </c>
      <c r="FL131" s="154">
        <f t="shared" si="881"/>
        <v>2631.4</v>
      </c>
      <c r="FN131" s="154">
        <f t="shared" si="882"/>
        <v>-652060.11</v>
      </c>
      <c r="FO131" s="154">
        <f t="shared" si="882"/>
        <v>-1162800.51</v>
      </c>
      <c r="FP131" s="154">
        <f t="shared" si="882"/>
        <v>184563.88</v>
      </c>
      <c r="FQ131" s="154">
        <f t="shared" si="882"/>
        <v>11095.589999999997</v>
      </c>
      <c r="FR131" s="154">
        <f t="shared" si="882"/>
        <v>43371.46</v>
      </c>
      <c r="FS131" s="154">
        <f t="shared" si="882"/>
        <v>-273352.0199999999</v>
      </c>
      <c r="FT131" s="154">
        <f t="shared" si="882"/>
        <v>-3623.889999999963</v>
      </c>
      <c r="FU131" s="154">
        <f t="shared" si="882"/>
        <v>12805.710000000001</v>
      </c>
    </row>
    <row r="132" spans="2:177" ht="17.45" customHeight="1">
      <c r="B132" s="161" t="s">
        <v>98</v>
      </c>
      <c r="C132" s="162"/>
      <c r="D132" s="162"/>
      <c r="E132" s="162"/>
      <c r="H132" s="163"/>
      <c r="I132" s="163"/>
      <c r="J132" s="163"/>
      <c r="K132" s="163"/>
      <c r="L132" s="163"/>
      <c r="M132" s="163"/>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163"/>
      <c r="AQ132" s="163"/>
      <c r="AR132" s="163">
        <v>1387279.09</v>
      </c>
      <c r="AS132" s="163">
        <v>635881.02</v>
      </c>
      <c r="AT132" s="163">
        <v>666831.49</v>
      </c>
      <c r="AU132" s="163">
        <v>827850.42</v>
      </c>
      <c r="AV132" s="163">
        <v>816764.69000000006</v>
      </c>
      <c r="AW132" s="163">
        <v>585163.93000000005</v>
      </c>
      <c r="AX132" s="163">
        <v>879522.93999999983</v>
      </c>
      <c r="AY132" s="163">
        <v>926184.51000000013</v>
      </c>
      <c r="AZ132" s="163">
        <v>750483.28999999992</v>
      </c>
      <c r="BA132" s="163">
        <v>915394.59</v>
      </c>
      <c r="BB132" s="163">
        <v>462590.72000000009</v>
      </c>
      <c r="BC132" s="163">
        <v>535726.82000000018</v>
      </c>
      <c r="BD132" s="163">
        <v>1122734.0599999996</v>
      </c>
      <c r="BE132" s="163">
        <v>578222.0199999999</v>
      </c>
      <c r="BF132" s="163">
        <v>579610.34</v>
      </c>
      <c r="BG132" s="163">
        <v>700593.62</v>
      </c>
      <c r="BH132" s="163">
        <v>723098.42</v>
      </c>
      <c r="BI132" s="163">
        <v>719238.59000000008</v>
      </c>
      <c r="BJ132" s="163">
        <v>474138.87</v>
      </c>
      <c r="BK132" s="163">
        <v>817914.70000000007</v>
      </c>
      <c r="BL132" s="163">
        <v>840644.19000000006</v>
      </c>
      <c r="BM132" s="163">
        <v>792547.93</v>
      </c>
      <c r="BN132" s="163">
        <v>783313.43</v>
      </c>
      <c r="BO132" s="163">
        <v>1237348.5699999996</v>
      </c>
      <c r="BP132" s="163">
        <v>1323138.49</v>
      </c>
      <c r="BQ132" s="163">
        <v>785111.15</v>
      </c>
      <c r="BR132" s="163">
        <v>554936.66000000015</v>
      </c>
      <c r="BS132" s="163">
        <v>43410.319999999992</v>
      </c>
      <c r="BT132" s="163">
        <v>513551.7</v>
      </c>
      <c r="BU132" s="163">
        <v>-21672.360000000102</v>
      </c>
      <c r="BV132" s="163">
        <v>-63562.360000000044</v>
      </c>
      <c r="BW132" s="164">
        <v>4524.8400000000011</v>
      </c>
      <c r="BX132" s="164">
        <v>131018.50999999997</v>
      </c>
      <c r="BY132" s="164">
        <v>644753.92000000004</v>
      </c>
      <c r="BZ132" s="164">
        <v>1092139.6000000001</v>
      </c>
      <c r="CA132" s="164">
        <v>763786.81999999983</v>
      </c>
      <c r="CB132" s="164">
        <v>1320925.6299999999</v>
      </c>
      <c r="CC132" s="164">
        <v>813908.84</v>
      </c>
      <c r="CD132" s="164">
        <v>471295.35999999993</v>
      </c>
      <c r="CE132" s="164">
        <v>125885.09000000003</v>
      </c>
      <c r="CF132" s="164">
        <v>469995.97999999992</v>
      </c>
      <c r="CG132" s="164">
        <v>1211449.7000000002</v>
      </c>
      <c r="CH132" s="164">
        <v>857707.1</v>
      </c>
      <c r="CI132" s="164">
        <v>833087.18999999983</v>
      </c>
      <c r="CJ132" s="164">
        <v>1009393.0599999998</v>
      </c>
      <c r="CK132" s="164">
        <v>1078533.2999999998</v>
      </c>
      <c r="CL132" s="164">
        <v>1498955.36</v>
      </c>
      <c r="CM132" s="164">
        <v>1348685.1000000003</v>
      </c>
      <c r="CN132" s="164">
        <v>1702261.02</v>
      </c>
      <c r="CO132" s="164">
        <v>933598.67</v>
      </c>
      <c r="CP132" s="164">
        <v>1128994.96</v>
      </c>
      <c r="CQ132" s="164">
        <v>1129257.1299999999</v>
      </c>
      <c r="CR132" s="164">
        <v>1349395.4800000002</v>
      </c>
      <c r="CS132" s="164">
        <v>1406732.0500000003</v>
      </c>
      <c r="CT132" s="164">
        <v>1530867.9100000001</v>
      </c>
      <c r="CU132" s="164">
        <v>1425129.4400000002</v>
      </c>
      <c r="CV132" s="164">
        <v>1333998.3999999997</v>
      </c>
      <c r="CW132" s="164">
        <v>1206034.2700000003</v>
      </c>
      <c r="CX132" s="164">
        <v>1406254.3900000004</v>
      </c>
      <c r="CY132" s="164">
        <v>1455553.6599999997</v>
      </c>
      <c r="CZ132" s="164">
        <v>1920261.5300000003</v>
      </c>
      <c r="DA132" s="164">
        <v>964167.40000000037</v>
      </c>
      <c r="DB132" s="164">
        <v>1270471.4199999997</v>
      </c>
      <c r="DC132" s="164">
        <v>1139565.8000000003</v>
      </c>
      <c r="DD132" s="164">
        <v>1547316.92</v>
      </c>
      <c r="DE132" s="164">
        <v>1206838.47</v>
      </c>
      <c r="DF132" s="164">
        <v>1307751.8</v>
      </c>
      <c r="DG132" s="164">
        <v>1297202.5</v>
      </c>
      <c r="DH132" s="164">
        <v>1413724.97</v>
      </c>
      <c r="DI132" s="164">
        <v>1551597.5599999998</v>
      </c>
      <c r="DJ132" s="164">
        <v>1704278.8699999999</v>
      </c>
      <c r="DK132" s="164">
        <v>1627074.4300000002</v>
      </c>
      <c r="DL132" s="164">
        <v>2113957.44</v>
      </c>
      <c r="DM132" s="164">
        <v>815080.43999999971</v>
      </c>
      <c r="DN132" s="164">
        <v>1059127.51</v>
      </c>
      <c r="DO132" s="164">
        <v>1705680.8000000003</v>
      </c>
      <c r="DP132" s="164">
        <v>1287654.3900000001</v>
      </c>
      <c r="DQ132" s="164">
        <v>436375.78999999992</v>
      </c>
      <c r="DR132" s="164">
        <v>1872253.45</v>
      </c>
      <c r="DS132" s="164">
        <v>1770439.3899999997</v>
      </c>
      <c r="DT132" s="164">
        <v>1904655.9699999995</v>
      </c>
      <c r="DU132" s="164">
        <v>1637922.8499999996</v>
      </c>
      <c r="DV132" s="164">
        <v>1482711.4699999997</v>
      </c>
      <c r="DW132" s="164">
        <v>2234376.6100000003</v>
      </c>
      <c r="DX132" s="164">
        <v>2663325.3400000003</v>
      </c>
      <c r="DY132" s="164">
        <v>1453176.2800000005</v>
      </c>
      <c r="DZ132" s="164">
        <v>1409281.9599999995</v>
      </c>
      <c r="EA132" s="164">
        <v>1692765.26</v>
      </c>
      <c r="EB132" s="164">
        <v>2022804.7300000002</v>
      </c>
      <c r="EC132" s="164">
        <v>2048238.1700000002</v>
      </c>
      <c r="ED132" s="164">
        <v>2113688.6999999997</v>
      </c>
      <c r="EE132" s="164">
        <v>1654703.6199999996</v>
      </c>
      <c r="EF132" s="164">
        <v>2225022.17</v>
      </c>
      <c r="EG132" s="164">
        <v>1989799.65</v>
      </c>
      <c r="EH132" s="164">
        <v>2306745.23</v>
      </c>
      <c r="EI132" s="164">
        <v>2758605.2600000007</v>
      </c>
      <c r="EJ132" s="164">
        <v>2635404.94</v>
      </c>
      <c r="EK132" s="164">
        <v>1761170.1</v>
      </c>
      <c r="EL132" s="164">
        <v>1783039.5500000003</v>
      </c>
      <c r="EM132" s="164">
        <v>1804924.9999999998</v>
      </c>
      <c r="EN132" s="164"/>
      <c r="EO132" s="164"/>
      <c r="EP132" s="164"/>
      <c r="ER132" s="163">
        <f t="shared" si="879"/>
        <v>7984539.5899999999</v>
      </c>
      <c r="ET132" s="163">
        <f t="shared" ca="1" si="880"/>
        <v>13403280.439999999</v>
      </c>
      <c r="EU132" s="163"/>
      <c r="EY132" s="163">
        <f t="shared" si="881"/>
        <v>4154900.3500000006</v>
      </c>
      <c r="EZ132" s="163">
        <f t="shared" si="881"/>
        <v>3893721.1900000004</v>
      </c>
      <c r="FA132" s="163">
        <f t="shared" si="881"/>
        <v>4018679.2699999996</v>
      </c>
      <c r="FB132" s="163">
        <f t="shared" si="881"/>
        <v>4882950.8599999994</v>
      </c>
      <c r="FC132" s="163">
        <f t="shared" si="881"/>
        <v>3988165.3899999997</v>
      </c>
      <c r="FD132" s="163">
        <f t="shared" si="881"/>
        <v>3429710.9800000004</v>
      </c>
      <c r="FE132" s="163">
        <f t="shared" si="881"/>
        <v>5547348.8099999996</v>
      </c>
      <c r="FF132" s="163">
        <f t="shared" si="881"/>
        <v>5355010.93</v>
      </c>
      <c r="FG132" s="163">
        <f t="shared" si="881"/>
        <v>5525783.5800000001</v>
      </c>
      <c r="FH132" s="163">
        <f t="shared" si="881"/>
        <v>5763808.1600000001</v>
      </c>
      <c r="FI132" s="163">
        <f t="shared" si="881"/>
        <v>5993414.4899999993</v>
      </c>
      <c r="FJ132" s="163">
        <f t="shared" si="881"/>
        <v>7055150.1400000006</v>
      </c>
      <c r="FK132" s="163">
        <f t="shared" si="881"/>
        <v>6179614.5899999999</v>
      </c>
      <c r="FL132" s="163">
        <f t="shared" si="881"/>
        <v>1804924.9999999998</v>
      </c>
      <c r="FN132" s="163">
        <f t="shared" si="882"/>
        <v>9369404.7400000002</v>
      </c>
      <c r="FO132" s="163">
        <f t="shared" si="882"/>
        <v>5771137.2899999991</v>
      </c>
      <c r="FP132" s="163">
        <f t="shared" si="882"/>
        <v>11039821.709999997</v>
      </c>
      <c r="FQ132" s="163">
        <f t="shared" si="882"/>
        <v>16008077.380000001</v>
      </c>
      <c r="FR132" s="163">
        <f t="shared" si="882"/>
        <v>16950251.670000002</v>
      </c>
      <c r="FS132" s="163">
        <f t="shared" si="882"/>
        <v>18320236.109999999</v>
      </c>
      <c r="FT132" s="163">
        <f t="shared" si="882"/>
        <v>24338156.369999997</v>
      </c>
      <c r="FU132" s="163">
        <f t="shared" si="882"/>
        <v>7984539.5899999999</v>
      </c>
    </row>
    <row r="134" spans="2:177" ht="17.45" customHeight="1">
      <c r="B134" s="147" t="s">
        <v>31</v>
      </c>
      <c r="C134" s="148"/>
      <c r="D134" s="148"/>
      <c r="E134" s="148"/>
      <c r="F134" s="149"/>
      <c r="G134" s="149"/>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0"/>
      <c r="DJ134" s="150"/>
      <c r="DK134" s="150"/>
      <c r="DL134" s="150"/>
      <c r="DM134" s="150"/>
      <c r="DN134" s="150"/>
      <c r="DO134" s="150"/>
      <c r="DP134" s="150"/>
      <c r="DQ134" s="150"/>
      <c r="DR134" s="150"/>
      <c r="DS134" s="150"/>
      <c r="DT134" s="150"/>
      <c r="DU134" s="150"/>
      <c r="DV134" s="150"/>
      <c r="DW134" s="150"/>
      <c r="DX134" s="150"/>
      <c r="DY134" s="150"/>
      <c r="DZ134" s="150"/>
      <c r="EA134" s="150"/>
      <c r="EB134" s="150"/>
      <c r="EC134" s="150"/>
      <c r="ED134" s="150"/>
      <c r="EE134" s="150"/>
      <c r="EF134" s="150"/>
      <c r="EG134" s="150"/>
      <c r="EH134" s="150"/>
      <c r="EI134" s="150"/>
      <c r="EJ134" s="150"/>
      <c r="EK134" s="150"/>
      <c r="EL134" s="150"/>
      <c r="EM134" s="150"/>
      <c r="EN134" s="150"/>
      <c r="EO134" s="150"/>
      <c r="EP134" s="150"/>
      <c r="EQ134" s="149"/>
      <c r="ER134" s="148"/>
      <c r="ES134" s="148"/>
      <c r="ET134" s="148"/>
      <c r="EU134" s="148"/>
      <c r="EY134" s="148"/>
      <c r="EZ134" s="148"/>
      <c r="FA134" s="148"/>
      <c r="FB134" s="148"/>
      <c r="FC134" s="148"/>
      <c r="FD134" s="148"/>
      <c r="FE134" s="148"/>
      <c r="FF134" s="148"/>
      <c r="FG134" s="148"/>
      <c r="FH134" s="148"/>
      <c r="FI134" s="148"/>
      <c r="FJ134" s="148"/>
      <c r="FK134" s="148"/>
      <c r="FL134" s="148"/>
      <c r="FN134" s="148"/>
      <c r="FO134" s="148"/>
      <c r="FP134" s="148"/>
      <c r="FQ134" s="148"/>
      <c r="FR134" s="148"/>
      <c r="FS134" s="148"/>
      <c r="FT134" s="148"/>
      <c r="FU134" s="148"/>
    </row>
    <row r="135" spans="2:177" ht="17.45" customHeight="1">
      <c r="B135" s="151" t="s">
        <v>90</v>
      </c>
      <c r="C135" s="152"/>
      <c r="D135" s="152"/>
      <c r="E135" s="152"/>
      <c r="F135" s="153"/>
      <c r="G135" s="153"/>
      <c r="H135" s="154"/>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c r="BC135" s="154"/>
      <c r="BD135" s="154">
        <v>1944218.1199999999</v>
      </c>
      <c r="BE135" s="154">
        <v>1222841.22</v>
      </c>
      <c r="BF135" s="154">
        <v>1300127.7599999998</v>
      </c>
      <c r="BG135" s="154">
        <v>1299045.7200000002</v>
      </c>
      <c r="BH135" s="154">
        <v>1250308.2900000003</v>
      </c>
      <c r="BI135" s="154">
        <v>1145801.3500000001</v>
      </c>
      <c r="BJ135" s="154">
        <v>1178763.3799999999</v>
      </c>
      <c r="BK135" s="154">
        <v>1228720.3899999999</v>
      </c>
      <c r="BL135" s="154">
        <v>1187896.6099999999</v>
      </c>
      <c r="BM135" s="154">
        <v>1338678.1000000001</v>
      </c>
      <c r="BN135" s="154">
        <v>1612364.84</v>
      </c>
      <c r="BO135" s="154">
        <v>1278974.9799999997</v>
      </c>
      <c r="BP135" s="154">
        <v>2036540.83</v>
      </c>
      <c r="BQ135" s="154">
        <v>1206457.6599999999</v>
      </c>
      <c r="BR135" s="154">
        <v>1150384.32</v>
      </c>
      <c r="BS135" s="154">
        <v>126258.79000000001</v>
      </c>
      <c r="BT135" s="154">
        <v>143092.50999999998</v>
      </c>
      <c r="BU135" s="154">
        <v>124239.2</v>
      </c>
      <c r="BV135" s="154">
        <v>183029.01</v>
      </c>
      <c r="BW135" s="154">
        <v>428453.47000000003</v>
      </c>
      <c r="BX135" s="154">
        <v>599738.91</v>
      </c>
      <c r="BY135" s="154">
        <v>540912.31000000017</v>
      </c>
      <c r="BZ135" s="154">
        <v>860633.66000000038</v>
      </c>
      <c r="CA135" s="154">
        <v>1011936.5700000001</v>
      </c>
      <c r="CB135" s="154">
        <v>1310520.3699999992</v>
      </c>
      <c r="CC135" s="154">
        <v>771454.73</v>
      </c>
      <c r="CD135" s="154">
        <v>838830.79999999993</v>
      </c>
      <c r="CE135" s="154">
        <v>169704.54999999996</v>
      </c>
      <c r="CF135" s="154">
        <v>378116.72000000003</v>
      </c>
      <c r="CG135" s="154">
        <v>1099216.7799999998</v>
      </c>
      <c r="CH135" s="154">
        <v>1004815.7799999997</v>
      </c>
      <c r="CI135" s="154">
        <v>1201687.2800000003</v>
      </c>
      <c r="CJ135" s="154">
        <v>1028116.8999999999</v>
      </c>
      <c r="CK135" s="154">
        <v>1409338.16</v>
      </c>
      <c r="CL135" s="154">
        <v>1464126.8700000006</v>
      </c>
      <c r="CM135" s="154">
        <v>1460068.6300000001</v>
      </c>
      <c r="CN135" s="154">
        <v>1749741.75</v>
      </c>
      <c r="CO135" s="154">
        <v>1448454.550000001</v>
      </c>
      <c r="CP135" s="154">
        <v>1721704.8699999999</v>
      </c>
      <c r="CQ135" s="154">
        <v>1153696.1734097106</v>
      </c>
      <c r="CR135" s="154">
        <v>1260407.0299999996</v>
      </c>
      <c r="CS135" s="154">
        <v>1569897.5100000007</v>
      </c>
      <c r="CT135" s="154">
        <v>1449268.4800000002</v>
      </c>
      <c r="CU135" s="154">
        <v>1505080.9699999997</v>
      </c>
      <c r="CV135" s="154">
        <v>1427526.7900000026</v>
      </c>
      <c r="CW135" s="154">
        <v>1436161.7300000007</v>
      </c>
      <c r="CX135" s="154">
        <v>1239745.0900000012</v>
      </c>
      <c r="CY135" s="154">
        <v>1472163.8200000003</v>
      </c>
      <c r="CZ135" s="154">
        <v>2007001.0500000003</v>
      </c>
      <c r="DA135" s="154">
        <v>1654683.9800000002</v>
      </c>
      <c r="DB135" s="154">
        <v>1906584.9600000014</v>
      </c>
      <c r="DC135" s="154">
        <v>1409263.7500000002</v>
      </c>
      <c r="DD135" s="154">
        <v>1551790.3900000006</v>
      </c>
      <c r="DE135" s="154">
        <v>1644512.9200000006</v>
      </c>
      <c r="DF135" s="154">
        <v>1519654.4000000004</v>
      </c>
      <c r="DG135" s="154">
        <v>1609998.8500000006</v>
      </c>
      <c r="DH135" s="154">
        <v>1397080.2000000009</v>
      </c>
      <c r="DI135" s="154">
        <v>1477280.6300000004</v>
      </c>
      <c r="DJ135" s="154">
        <v>1501728.290000001</v>
      </c>
      <c r="DK135" s="154">
        <v>1617399.4600000009</v>
      </c>
      <c r="DL135" s="154">
        <v>2202452.0100000007</v>
      </c>
      <c r="DM135" s="154">
        <v>1408601.3900000011</v>
      </c>
      <c r="DN135" s="154">
        <v>1449388.4400000009</v>
      </c>
      <c r="DO135" s="154">
        <v>1582914.5</v>
      </c>
      <c r="DP135" s="154">
        <v>1335500.4400000002</v>
      </c>
      <c r="DQ135" s="154">
        <v>1517869.32</v>
      </c>
      <c r="DR135" s="154">
        <v>1398712.1400000001</v>
      </c>
      <c r="DS135" s="154">
        <v>1456288.2799999998</v>
      </c>
      <c r="DT135" s="154">
        <v>1395154.8100000003</v>
      </c>
      <c r="DU135" s="154">
        <v>1520334.5399999998</v>
      </c>
      <c r="DV135" s="154">
        <v>1537198.5500000003</v>
      </c>
      <c r="DW135" s="154">
        <v>1757484.540000001</v>
      </c>
      <c r="DX135" s="154">
        <v>2548714.1499999994</v>
      </c>
      <c r="DY135" s="154">
        <v>1540605.58</v>
      </c>
      <c r="DZ135" s="154">
        <v>1642542.6800000002</v>
      </c>
      <c r="EA135" s="154">
        <v>1465259.66</v>
      </c>
      <c r="EB135" s="154">
        <v>1502364.1700000002</v>
      </c>
      <c r="EC135" s="154">
        <v>1571566.1280000005</v>
      </c>
      <c r="ED135" s="154">
        <v>1569245.8699999996</v>
      </c>
      <c r="EE135" s="154">
        <v>1690275.2699999998</v>
      </c>
      <c r="EF135" s="154">
        <v>1596675.98</v>
      </c>
      <c r="EG135" s="154">
        <v>1574948.6500000001</v>
      </c>
      <c r="EH135" s="154">
        <v>1472659.7649999999</v>
      </c>
      <c r="EI135" s="154">
        <v>1611032.4660000002</v>
      </c>
      <c r="EJ135" s="154">
        <v>2226000.83</v>
      </c>
      <c r="EK135" s="154">
        <v>1576918.3290000004</v>
      </c>
      <c r="EL135" s="154">
        <v>2217306.2800000003</v>
      </c>
      <c r="EM135" s="154">
        <v>1568205.9850000003</v>
      </c>
      <c r="EN135" s="154">
        <v>1458186.3446000004</v>
      </c>
      <c r="EO135" s="154">
        <v>1574393.7766</v>
      </c>
      <c r="EP135" s="154">
        <v>1486335.4323722189</v>
      </c>
      <c r="ER135" s="154">
        <f t="shared" ref="ER135:ER148" si="886">SUMIFS($G135:$EQ135,$G$13:$EQ$13,$ER$7)</f>
        <v>12107346.977572221</v>
      </c>
      <c r="ET135" s="154">
        <f t="shared" ref="ET135:ET148" ca="1" si="887">SUM(OFFSET($B135,0,COLUMN($DX$7)-2,1,MONTH(MAX($G$7:$EQ$7))))</f>
        <v>11840298.238</v>
      </c>
      <c r="EU135" s="154"/>
      <c r="EY135" s="154">
        <f t="shared" ref="EY135:FL148" si="888">SUMIF($H$6:$EQ$6,EY$12,$H135:$EQ135)</f>
        <v>5568269.9900000021</v>
      </c>
      <c r="EZ135" s="154">
        <f t="shared" si="888"/>
        <v>4605567.0600000015</v>
      </c>
      <c r="FA135" s="154">
        <f t="shared" si="888"/>
        <v>4526733.450000002</v>
      </c>
      <c r="FB135" s="154">
        <f t="shared" si="888"/>
        <v>4596408.3800000027</v>
      </c>
      <c r="FC135" s="154">
        <f t="shared" si="888"/>
        <v>5060441.8400000026</v>
      </c>
      <c r="FD135" s="154">
        <f t="shared" si="888"/>
        <v>4436284.2600000007</v>
      </c>
      <c r="FE135" s="154">
        <f t="shared" si="888"/>
        <v>4250155.2300000004</v>
      </c>
      <c r="FF135" s="154">
        <f t="shared" si="888"/>
        <v>4815017.6300000008</v>
      </c>
      <c r="FG135" s="154">
        <f t="shared" si="888"/>
        <v>5731862.4100000001</v>
      </c>
      <c r="FH135" s="154">
        <f t="shared" si="888"/>
        <v>4539189.9580000006</v>
      </c>
      <c r="FI135" s="154">
        <f t="shared" si="888"/>
        <v>4856197.1199999992</v>
      </c>
      <c r="FJ135" s="154">
        <f t="shared" si="888"/>
        <v>4658640.8810000001</v>
      </c>
      <c r="FK135" s="154">
        <f t="shared" si="888"/>
        <v>6020225.4390000012</v>
      </c>
      <c r="FL135" s="154">
        <f t="shared" si="888"/>
        <v>4600786.1062000003</v>
      </c>
      <c r="FN135" s="154">
        <f t="shared" ref="FN135:FU148" si="889">SUMIF($H$5:$EQ$5,FN$12,$H135:$EQ135)</f>
        <v>15987740.76</v>
      </c>
      <c r="FO135" s="154">
        <f t="shared" si="889"/>
        <v>8411677.2400000002</v>
      </c>
      <c r="FP135" s="154">
        <f t="shared" si="889"/>
        <v>12135997.57</v>
      </c>
      <c r="FQ135" s="154">
        <f t="shared" si="889"/>
        <v>17433848.763409719</v>
      </c>
      <c r="FR135" s="154">
        <f t="shared" si="889"/>
        <v>19296978.88000001</v>
      </c>
      <c r="FS135" s="154">
        <f t="shared" si="889"/>
        <v>18561898.960000001</v>
      </c>
      <c r="FT135" s="154">
        <f t="shared" si="889"/>
        <v>19785890.369000003</v>
      </c>
      <c r="FU135" s="154">
        <f t="shared" si="889"/>
        <v>12107346.977572221</v>
      </c>
    </row>
    <row r="136" spans="2:177" ht="17.45" customHeight="1">
      <c r="B136" s="151" t="s">
        <v>91</v>
      </c>
      <c r="C136" s="152"/>
      <c r="D136" s="152"/>
      <c r="E136" s="152"/>
      <c r="F136" s="153"/>
      <c r="G136" s="153"/>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4"/>
      <c r="AL136" s="154"/>
      <c r="AM136" s="154"/>
      <c r="AN136" s="154"/>
      <c r="AO136" s="154"/>
      <c r="AP136" s="154"/>
      <c r="AQ136" s="154"/>
      <c r="AR136" s="154"/>
      <c r="AS136" s="154"/>
      <c r="AT136" s="154"/>
      <c r="AU136" s="154"/>
      <c r="AV136" s="154"/>
      <c r="AW136" s="154"/>
      <c r="AX136" s="154"/>
      <c r="AY136" s="154"/>
      <c r="AZ136" s="154"/>
      <c r="BA136" s="154"/>
      <c r="BB136" s="154"/>
      <c r="BC136" s="154"/>
      <c r="BD136" s="154">
        <v>578407.54999999993</v>
      </c>
      <c r="BE136" s="154">
        <v>159698.79999999999</v>
      </c>
      <c r="BF136" s="154">
        <v>141402.91</v>
      </c>
      <c r="BG136" s="154">
        <v>247470.11</v>
      </c>
      <c r="BH136" s="154">
        <v>201676.08</v>
      </c>
      <c r="BI136" s="154">
        <v>188889.68</v>
      </c>
      <c r="BJ136" s="154">
        <v>397904.17000000004</v>
      </c>
      <c r="BK136" s="154">
        <v>182250.68</v>
      </c>
      <c r="BL136" s="154">
        <v>161973.05000000002</v>
      </c>
      <c r="BM136" s="154">
        <v>302836.33999999997</v>
      </c>
      <c r="BN136" s="154">
        <v>177805.92</v>
      </c>
      <c r="BO136" s="154">
        <v>221197.28</v>
      </c>
      <c r="BP136" s="154">
        <v>549777.83000000007</v>
      </c>
      <c r="BQ136" s="154">
        <v>135165.1</v>
      </c>
      <c r="BR136" s="154">
        <v>129298.15</v>
      </c>
      <c r="BS136" s="154">
        <v>0</v>
      </c>
      <c r="BT136" s="154">
        <v>34739.910000000003</v>
      </c>
      <c r="BU136" s="154">
        <v>61220.05</v>
      </c>
      <c r="BV136" s="154">
        <v>65368.19</v>
      </c>
      <c r="BW136" s="154">
        <v>98042.349999999991</v>
      </c>
      <c r="BX136" s="154">
        <v>148211.68</v>
      </c>
      <c r="BY136" s="154">
        <v>166542.94</v>
      </c>
      <c r="BZ136" s="154">
        <v>168176.65000000002</v>
      </c>
      <c r="CA136" s="154">
        <v>211681.39999999997</v>
      </c>
      <c r="CB136" s="154">
        <v>389917.66000000003</v>
      </c>
      <c r="CC136" s="154">
        <v>72716.63</v>
      </c>
      <c r="CD136" s="154">
        <v>73319.609999999986</v>
      </c>
      <c r="CE136" s="154">
        <v>16965.84</v>
      </c>
      <c r="CF136" s="154">
        <v>52978.400000000009</v>
      </c>
      <c r="CG136" s="154">
        <v>179153.28</v>
      </c>
      <c r="CH136" s="154">
        <v>212454.29</v>
      </c>
      <c r="CI136" s="154">
        <v>154243.15</v>
      </c>
      <c r="CJ136" s="154">
        <v>178778.42</v>
      </c>
      <c r="CK136" s="154">
        <v>126054.34</v>
      </c>
      <c r="CL136" s="154">
        <v>199375.45</v>
      </c>
      <c r="CM136" s="154">
        <v>214612.24</v>
      </c>
      <c r="CN136" s="154">
        <v>594769.18999999994</v>
      </c>
      <c r="CO136" s="154">
        <v>119368.59</v>
      </c>
      <c r="CP136" s="154">
        <v>98374.56</v>
      </c>
      <c r="CQ136" s="154">
        <v>136923.49351336609</v>
      </c>
      <c r="CR136" s="154">
        <v>83381.84</v>
      </c>
      <c r="CS136" s="154">
        <v>176900.28999999992</v>
      </c>
      <c r="CT136" s="154">
        <v>257763.40999999995</v>
      </c>
      <c r="CU136" s="154">
        <v>158251.63000000003</v>
      </c>
      <c r="CV136" s="154">
        <v>139393.80000000002</v>
      </c>
      <c r="CW136" s="154">
        <v>156630.71999999997</v>
      </c>
      <c r="CX136" s="154">
        <v>174827.18000000002</v>
      </c>
      <c r="CY136" s="154">
        <v>154709.78000000006</v>
      </c>
      <c r="CZ136" s="154">
        <v>360465.26</v>
      </c>
      <c r="DA136" s="154">
        <v>160672.75</v>
      </c>
      <c r="DB136" s="154">
        <v>119593.83999999998</v>
      </c>
      <c r="DC136" s="154">
        <v>152266.6</v>
      </c>
      <c r="DD136" s="154">
        <v>164801.86000000002</v>
      </c>
      <c r="DE136" s="154">
        <v>176807.89</v>
      </c>
      <c r="DF136" s="154">
        <v>163596.22999999998</v>
      </c>
      <c r="DG136" s="154">
        <v>181515.68</v>
      </c>
      <c r="DH136" s="154">
        <v>126223.16</v>
      </c>
      <c r="DI136" s="154">
        <v>125201.59000000001</v>
      </c>
      <c r="DJ136" s="154">
        <v>154839.16000000006</v>
      </c>
      <c r="DK136" s="154">
        <v>178142.50999999998</v>
      </c>
      <c r="DL136" s="154">
        <v>489964.39000000019</v>
      </c>
      <c r="DM136" s="154">
        <v>114927.12999999998</v>
      </c>
      <c r="DN136" s="154">
        <v>98502.52</v>
      </c>
      <c r="DO136" s="154">
        <v>171702.54000000004</v>
      </c>
      <c r="DP136" s="154">
        <v>105334.40000000002</v>
      </c>
      <c r="DQ136" s="154">
        <v>307440.28000000003</v>
      </c>
      <c r="DR136" s="154">
        <v>308370.44999999995</v>
      </c>
      <c r="DS136" s="154">
        <v>288259.89</v>
      </c>
      <c r="DT136" s="154">
        <v>256892.58000000002</v>
      </c>
      <c r="DU136" s="154">
        <v>210422.53</v>
      </c>
      <c r="DV136" s="154">
        <v>227352.11000000002</v>
      </c>
      <c r="DW136" s="154">
        <v>305754.37999999995</v>
      </c>
      <c r="DX136" s="154">
        <v>703680.37000000011</v>
      </c>
      <c r="DY136" s="154">
        <v>201365.55000000002</v>
      </c>
      <c r="DZ136" s="154">
        <v>182576.69999999998</v>
      </c>
      <c r="EA136" s="154">
        <v>225250.43</v>
      </c>
      <c r="EB136" s="154">
        <v>367816.28999999992</v>
      </c>
      <c r="EC136" s="154">
        <v>331767.07000000007</v>
      </c>
      <c r="ED136" s="154">
        <v>287498.52917999995</v>
      </c>
      <c r="EE136" s="154">
        <v>245702.25999999995</v>
      </c>
      <c r="EF136" s="154">
        <v>20150.519999999997</v>
      </c>
      <c r="EG136" s="154">
        <v>370655.65040000004</v>
      </c>
      <c r="EH136" s="154">
        <v>217666.76361170496</v>
      </c>
      <c r="EI136" s="154">
        <v>322777.99</v>
      </c>
      <c r="EJ136" s="154">
        <v>618200.14</v>
      </c>
      <c r="EK136" s="154">
        <v>209026.98758297798</v>
      </c>
      <c r="EL136" s="154">
        <v>144330.82999999996</v>
      </c>
      <c r="EM136" s="154">
        <v>253231.98825000002</v>
      </c>
      <c r="EN136" s="154">
        <v>255024.81592642609</v>
      </c>
      <c r="EO136" s="154">
        <v>358998.14999999997</v>
      </c>
      <c r="EP136" s="154">
        <v>302620.07000000007</v>
      </c>
      <c r="ER136" s="154">
        <f t="shared" si="886"/>
        <v>2141432.9817594038</v>
      </c>
      <c r="ET136" s="154">
        <f t="shared" ca="1" si="887"/>
        <v>2299954.9391799998</v>
      </c>
      <c r="EU136" s="154"/>
      <c r="EY136" s="154">
        <f t="shared" si="888"/>
        <v>640731.85</v>
      </c>
      <c r="EZ136" s="154">
        <f t="shared" si="888"/>
        <v>493876.35000000003</v>
      </c>
      <c r="FA136" s="154">
        <f t="shared" si="888"/>
        <v>471335.06999999995</v>
      </c>
      <c r="FB136" s="154">
        <f t="shared" si="888"/>
        <v>458183.26</v>
      </c>
      <c r="FC136" s="154">
        <f t="shared" si="888"/>
        <v>703394.04000000015</v>
      </c>
      <c r="FD136" s="154">
        <f t="shared" si="888"/>
        <v>584477.22000000009</v>
      </c>
      <c r="FE136" s="154">
        <f t="shared" si="888"/>
        <v>853522.91999999993</v>
      </c>
      <c r="FF136" s="154">
        <f t="shared" si="888"/>
        <v>743529.02</v>
      </c>
      <c r="FG136" s="154">
        <f t="shared" si="888"/>
        <v>1087622.6200000001</v>
      </c>
      <c r="FH136" s="154">
        <f t="shared" si="888"/>
        <v>924833.79</v>
      </c>
      <c r="FI136" s="154">
        <f t="shared" si="888"/>
        <v>553351.30917999987</v>
      </c>
      <c r="FJ136" s="154">
        <f t="shared" si="888"/>
        <v>911100.40401170496</v>
      </c>
      <c r="FK136" s="154">
        <f t="shared" si="888"/>
        <v>971557.95758297795</v>
      </c>
      <c r="FL136" s="154">
        <f t="shared" si="888"/>
        <v>867254.95417642617</v>
      </c>
      <c r="FN136" s="154">
        <f t="shared" si="889"/>
        <v>2961512.5699999994</v>
      </c>
      <c r="FO136" s="154">
        <f t="shared" si="889"/>
        <v>1768224.25</v>
      </c>
      <c r="FP136" s="154">
        <f t="shared" si="889"/>
        <v>1870569.31</v>
      </c>
      <c r="FQ136" s="154">
        <f t="shared" si="889"/>
        <v>2251294.483513366</v>
      </c>
      <c r="FR136" s="154">
        <f t="shared" si="889"/>
        <v>2064126.53</v>
      </c>
      <c r="FS136" s="154">
        <f t="shared" si="889"/>
        <v>2884923.1999999997</v>
      </c>
      <c r="FT136" s="154">
        <f t="shared" si="889"/>
        <v>3476908.123191705</v>
      </c>
      <c r="FU136" s="154">
        <f t="shared" si="889"/>
        <v>2141432.9817594038</v>
      </c>
    </row>
    <row r="137" spans="2:177" ht="17.45" customHeight="1">
      <c r="B137" s="151" t="s">
        <v>190</v>
      </c>
      <c r="C137" s="155"/>
      <c r="D137" s="155"/>
      <c r="E137" s="155"/>
      <c r="F137" s="153"/>
      <c r="G137" s="153"/>
      <c r="H137" s="154"/>
      <c r="I137" s="154"/>
      <c r="J137" s="154"/>
      <c r="K137" s="154"/>
      <c r="L137" s="154"/>
      <c r="M137" s="154"/>
      <c r="N137" s="154"/>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c r="AJ137" s="154"/>
      <c r="AK137" s="154"/>
      <c r="AL137" s="154"/>
      <c r="AM137" s="154"/>
      <c r="AN137" s="154"/>
      <c r="AO137" s="154"/>
      <c r="AP137" s="154"/>
      <c r="AQ137" s="154"/>
      <c r="AR137" s="154"/>
      <c r="AS137" s="154"/>
      <c r="AT137" s="154"/>
      <c r="AU137" s="154"/>
      <c r="AV137" s="154"/>
      <c r="AW137" s="154"/>
      <c r="AX137" s="154"/>
      <c r="AY137" s="154"/>
      <c r="AZ137" s="154"/>
      <c r="BA137" s="154"/>
      <c r="BB137" s="154"/>
      <c r="BC137" s="154"/>
      <c r="BD137" s="154">
        <v>335250.52000000008</v>
      </c>
      <c r="BE137" s="154">
        <v>319224.52999999997</v>
      </c>
      <c r="BF137" s="154">
        <v>352895.00000000006</v>
      </c>
      <c r="BG137" s="154">
        <v>295051.88</v>
      </c>
      <c r="BH137" s="154">
        <v>334320.57999999996</v>
      </c>
      <c r="BI137" s="154">
        <v>295268.95</v>
      </c>
      <c r="BJ137" s="154">
        <v>336821.4</v>
      </c>
      <c r="BK137" s="154">
        <v>342919.63</v>
      </c>
      <c r="BL137" s="154">
        <v>352984.67000000004</v>
      </c>
      <c r="BM137" s="154">
        <v>365092.56</v>
      </c>
      <c r="BN137" s="154">
        <v>377858</v>
      </c>
      <c r="BO137" s="154">
        <v>460380.94</v>
      </c>
      <c r="BP137" s="154">
        <v>241316.09000000003</v>
      </c>
      <c r="BQ137" s="154">
        <v>289443.55000000005</v>
      </c>
      <c r="BR137" s="154">
        <v>257782.97</v>
      </c>
      <c r="BS137" s="154">
        <v>24648.17</v>
      </c>
      <c r="BT137" s="154">
        <v>24662.43</v>
      </c>
      <c r="BU137" s="154">
        <v>26102.63</v>
      </c>
      <c r="BV137" s="154">
        <v>31666.15</v>
      </c>
      <c r="BW137" s="154">
        <v>168045.73000000004</v>
      </c>
      <c r="BX137" s="154">
        <v>132656.42000000001</v>
      </c>
      <c r="BY137" s="154">
        <v>214442.51999999996</v>
      </c>
      <c r="BZ137" s="154">
        <v>195955.93</v>
      </c>
      <c r="CA137" s="154">
        <v>354485.41</v>
      </c>
      <c r="CB137" s="154">
        <v>371277.55999999994</v>
      </c>
      <c r="CC137" s="154">
        <v>198348.9</v>
      </c>
      <c r="CD137" s="154">
        <v>89161.96</v>
      </c>
      <c r="CE137" s="154">
        <v>71939.510000000009</v>
      </c>
      <c r="CF137" s="154">
        <v>337208.1</v>
      </c>
      <c r="CG137" s="154">
        <v>282859.13</v>
      </c>
      <c r="CH137" s="154">
        <v>241396.1</v>
      </c>
      <c r="CI137" s="154">
        <v>282824.59999999998</v>
      </c>
      <c r="CJ137" s="154">
        <v>264995.17</v>
      </c>
      <c r="CK137" s="154">
        <v>297033.65000000002</v>
      </c>
      <c r="CL137" s="154">
        <v>391795.08999999997</v>
      </c>
      <c r="CM137" s="154">
        <v>760130.3</v>
      </c>
      <c r="CN137" s="154">
        <v>539014.93999999994</v>
      </c>
      <c r="CO137" s="154">
        <v>369622.65</v>
      </c>
      <c r="CP137" s="154">
        <v>453085.43000000005</v>
      </c>
      <c r="CQ137" s="154">
        <v>421385.2225777416</v>
      </c>
      <c r="CR137" s="154">
        <v>358575.41</v>
      </c>
      <c r="CS137" s="154">
        <v>423128.04000000004</v>
      </c>
      <c r="CT137" s="154">
        <v>457962.43000000011</v>
      </c>
      <c r="CU137" s="154">
        <v>620744.68000000005</v>
      </c>
      <c r="CV137" s="154">
        <v>463088.27999999997</v>
      </c>
      <c r="CW137" s="154">
        <v>415124.33000000007</v>
      </c>
      <c r="CX137" s="154">
        <v>433252.45999999996</v>
      </c>
      <c r="CY137" s="154">
        <v>550627.28</v>
      </c>
      <c r="CZ137" s="154">
        <v>493393.95</v>
      </c>
      <c r="DA137" s="154">
        <v>197340.77000000002</v>
      </c>
      <c r="DB137" s="154">
        <v>399319.18000000005</v>
      </c>
      <c r="DC137" s="154">
        <v>285719.46000000002</v>
      </c>
      <c r="DD137" s="154">
        <v>382228.96999999991</v>
      </c>
      <c r="DE137" s="154">
        <v>344565.50999999995</v>
      </c>
      <c r="DF137" s="154">
        <v>283216.92</v>
      </c>
      <c r="DG137" s="154">
        <v>346953.43999999994</v>
      </c>
      <c r="DH137" s="154">
        <v>321091.84999999998</v>
      </c>
      <c r="DI137" s="154">
        <v>299147.86999999988</v>
      </c>
      <c r="DJ137" s="154">
        <v>349569.72999999992</v>
      </c>
      <c r="DK137" s="154">
        <v>535532.55000000005</v>
      </c>
      <c r="DL137" s="154">
        <v>369153.5</v>
      </c>
      <c r="DM137" s="154">
        <v>316079.74</v>
      </c>
      <c r="DN137" s="154">
        <v>271514.41000000003</v>
      </c>
      <c r="DO137" s="154">
        <v>313680.98</v>
      </c>
      <c r="DP137" s="154">
        <v>290141.58999999997</v>
      </c>
      <c r="DQ137" s="154">
        <v>390098.39</v>
      </c>
      <c r="DR137" s="154">
        <v>421641.31000000006</v>
      </c>
      <c r="DS137" s="154">
        <v>267100.79999999999</v>
      </c>
      <c r="DT137" s="154">
        <v>273960.31</v>
      </c>
      <c r="DU137" s="154">
        <v>396795.41999999993</v>
      </c>
      <c r="DV137" s="154">
        <v>407548.30000000005</v>
      </c>
      <c r="DW137" s="154">
        <v>793137.47</v>
      </c>
      <c r="DX137" s="154">
        <v>361293.92999999993</v>
      </c>
      <c r="DY137" s="154">
        <v>450087.11</v>
      </c>
      <c r="DZ137" s="154">
        <v>367412.76</v>
      </c>
      <c r="EA137" s="154">
        <v>432628.88</v>
      </c>
      <c r="EB137" s="154">
        <v>406558.29999999981</v>
      </c>
      <c r="EC137" s="154">
        <v>317500.41149687988</v>
      </c>
      <c r="ED137" s="154">
        <v>299120.65000000002</v>
      </c>
      <c r="EE137" s="154">
        <v>315621.93999999994</v>
      </c>
      <c r="EF137" s="154">
        <v>302334.96999999991</v>
      </c>
      <c r="EG137" s="154">
        <v>392793.37</v>
      </c>
      <c r="EH137" s="154">
        <v>393639.58</v>
      </c>
      <c r="EI137" s="154">
        <v>508417.89999999991</v>
      </c>
      <c r="EJ137" s="154">
        <v>375126.87999999995</v>
      </c>
      <c r="EK137" s="154">
        <v>526339.74</v>
      </c>
      <c r="EL137" s="154">
        <v>346738.06000000006</v>
      </c>
      <c r="EM137" s="154">
        <v>396737.19999999995</v>
      </c>
      <c r="EN137" s="154">
        <v>474535.48999999987</v>
      </c>
      <c r="EO137" s="154">
        <v>365751.25</v>
      </c>
      <c r="EP137" s="154">
        <v>442471.4</v>
      </c>
      <c r="ER137" s="154">
        <f t="shared" si="886"/>
        <v>2927700.0199999996</v>
      </c>
      <c r="ET137" s="154">
        <f t="shared" ca="1" si="887"/>
        <v>2634602.0414968794</v>
      </c>
      <c r="EU137" s="154"/>
      <c r="EY137" s="154">
        <f t="shared" si="888"/>
        <v>1090053.8999999999</v>
      </c>
      <c r="EZ137" s="154">
        <f t="shared" si="888"/>
        <v>1012513.94</v>
      </c>
      <c r="FA137" s="154">
        <f t="shared" si="888"/>
        <v>951262.20999999985</v>
      </c>
      <c r="FB137" s="154">
        <f t="shared" si="888"/>
        <v>1184250.1499999999</v>
      </c>
      <c r="FC137" s="154">
        <f t="shared" si="888"/>
        <v>956747.65</v>
      </c>
      <c r="FD137" s="154">
        <f t="shared" si="888"/>
        <v>993920.96</v>
      </c>
      <c r="FE137" s="154">
        <f t="shared" si="888"/>
        <v>962702.42000000016</v>
      </c>
      <c r="FF137" s="154">
        <f t="shared" si="888"/>
        <v>1597481.19</v>
      </c>
      <c r="FG137" s="154">
        <f t="shared" si="888"/>
        <v>1178793.7999999998</v>
      </c>
      <c r="FH137" s="154">
        <f t="shared" si="888"/>
        <v>1156687.5914968797</v>
      </c>
      <c r="FI137" s="154">
        <f t="shared" si="888"/>
        <v>917077.55999999982</v>
      </c>
      <c r="FJ137" s="154">
        <f t="shared" si="888"/>
        <v>1294850.8499999999</v>
      </c>
      <c r="FK137" s="154">
        <f t="shared" si="888"/>
        <v>1248204.68</v>
      </c>
      <c r="FL137" s="154">
        <f t="shared" si="888"/>
        <v>1237023.94</v>
      </c>
      <c r="FN137" s="154">
        <f t="shared" si="889"/>
        <v>4168068.66</v>
      </c>
      <c r="FO137" s="154">
        <f t="shared" si="889"/>
        <v>1961208</v>
      </c>
      <c r="FP137" s="154">
        <f t="shared" si="889"/>
        <v>3588970.0699999994</v>
      </c>
      <c r="FQ137" s="154">
        <f t="shared" si="889"/>
        <v>5505611.152577742</v>
      </c>
      <c r="FR137" s="154">
        <f t="shared" si="889"/>
        <v>4238080.2</v>
      </c>
      <c r="FS137" s="154">
        <f t="shared" si="889"/>
        <v>4510852.22</v>
      </c>
      <c r="FT137" s="154">
        <f t="shared" si="889"/>
        <v>4547409.8014968792</v>
      </c>
      <c r="FU137" s="154">
        <f t="shared" si="889"/>
        <v>2927700.0199999996</v>
      </c>
    </row>
    <row r="138" spans="2:177" ht="17.45" customHeight="1">
      <c r="B138" s="151" t="s">
        <v>92</v>
      </c>
      <c r="C138" s="152"/>
      <c r="D138" s="152"/>
      <c r="E138" s="152"/>
      <c r="F138" s="153"/>
      <c r="G138" s="153"/>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v>30295.360000000001</v>
      </c>
      <c r="BE138" s="154">
        <v>6716.67</v>
      </c>
      <c r="BF138" s="154">
        <v>127433.1</v>
      </c>
      <c r="BG138" s="154">
        <v>151299.23000000001</v>
      </c>
      <c r="BH138" s="154">
        <v>193913.34999999998</v>
      </c>
      <c r="BI138" s="154">
        <v>50652</v>
      </c>
      <c r="BJ138" s="154">
        <v>128154.48</v>
      </c>
      <c r="BK138" s="154">
        <v>127332.51</v>
      </c>
      <c r="BL138" s="154">
        <v>77258.559999999998</v>
      </c>
      <c r="BM138" s="154">
        <v>181413.42</v>
      </c>
      <c r="BN138" s="154">
        <v>-11046.800000000003</v>
      </c>
      <c r="BO138" s="154">
        <v>95983.199999999983</v>
      </c>
      <c r="BP138" s="154">
        <v>68826.62</v>
      </c>
      <c r="BQ138" s="154">
        <v>57467.229999999996</v>
      </c>
      <c r="BR138" s="154">
        <v>47142.619999999995</v>
      </c>
      <c r="BS138" s="154">
        <v>1610.28</v>
      </c>
      <c r="BT138" s="154">
        <v>435.88</v>
      </c>
      <c r="BU138" s="154">
        <v>6916.55</v>
      </c>
      <c r="BV138" s="154">
        <v>528.23</v>
      </c>
      <c r="BW138" s="154">
        <v>3718.06</v>
      </c>
      <c r="BX138" s="154">
        <v>18731.690000000002</v>
      </c>
      <c r="BY138" s="154">
        <v>8208.65</v>
      </c>
      <c r="BZ138" s="154">
        <v>8682.35</v>
      </c>
      <c r="CA138" s="154">
        <v>10206.629999999999</v>
      </c>
      <c r="CB138" s="154">
        <v>6473.2800000000007</v>
      </c>
      <c r="CC138" s="154">
        <v>4084.54</v>
      </c>
      <c r="CD138" s="154">
        <v>465.37</v>
      </c>
      <c r="CE138" s="154">
        <v>1440.87</v>
      </c>
      <c r="CF138" s="154">
        <v>110137.06</v>
      </c>
      <c r="CG138" s="154">
        <v>3219.38</v>
      </c>
      <c r="CH138" s="154">
        <v>2394.89</v>
      </c>
      <c r="CI138" s="154">
        <v>7679.87</v>
      </c>
      <c r="CJ138" s="154">
        <v>50089.04</v>
      </c>
      <c r="CK138" s="154">
        <v>9209.8799999999992</v>
      </c>
      <c r="CL138" s="154">
        <v>2597.1</v>
      </c>
      <c r="CM138" s="154">
        <v>17519.18</v>
      </c>
      <c r="CN138" s="154">
        <v>10747.17</v>
      </c>
      <c r="CO138" s="154">
        <v>100576.22</v>
      </c>
      <c r="CP138" s="154">
        <v>863211.46000000008</v>
      </c>
      <c r="CQ138" s="154">
        <v>17541.02</v>
      </c>
      <c r="CR138" s="154">
        <v>0</v>
      </c>
      <c r="CS138" s="154">
        <v>1893</v>
      </c>
      <c r="CT138" s="154">
        <v>22450.58</v>
      </c>
      <c r="CU138" s="154">
        <v>31235.46</v>
      </c>
      <c r="CV138" s="154">
        <v>16772.77</v>
      </c>
      <c r="CW138" s="154">
        <v>7779.73</v>
      </c>
      <c r="CX138" s="154">
        <v>3216.0299999999997</v>
      </c>
      <c r="CY138" s="154">
        <v>174713.19999999998</v>
      </c>
      <c r="CZ138" s="154">
        <v>9048.6600000000017</v>
      </c>
      <c r="DA138" s="154">
        <v>680.16</v>
      </c>
      <c r="DB138" s="154">
        <v>1638.43</v>
      </c>
      <c r="DC138" s="154">
        <v>2361.2200000000003</v>
      </c>
      <c r="DD138" s="154">
        <v>5314.31</v>
      </c>
      <c r="DE138" s="154">
        <v>1032.77</v>
      </c>
      <c r="DF138" s="154">
        <v>3360.3500000000004</v>
      </c>
      <c r="DG138" s="154">
        <v>3492.36</v>
      </c>
      <c r="DH138" s="154">
        <v>6768.04</v>
      </c>
      <c r="DI138" s="154">
        <v>7950.1900000000005</v>
      </c>
      <c r="DJ138" s="154">
        <v>18119.68</v>
      </c>
      <c r="DK138" s="154">
        <v>35889.39</v>
      </c>
      <c r="DL138" s="154">
        <v>14474.49</v>
      </c>
      <c r="DM138" s="154">
        <v>8082.07</v>
      </c>
      <c r="DN138" s="154">
        <v>99.89</v>
      </c>
      <c r="DO138" s="154">
        <v>10995.060000000001</v>
      </c>
      <c r="DP138" s="154">
        <v>2782.26</v>
      </c>
      <c r="DQ138" s="154">
        <v>4529.9000000000005</v>
      </c>
      <c r="DR138" s="154">
        <v>14665.41</v>
      </c>
      <c r="DS138" s="154">
        <v>33333.22</v>
      </c>
      <c r="DT138" s="154">
        <v>34410.689999999995</v>
      </c>
      <c r="DU138" s="154">
        <v>68040.040000000081</v>
      </c>
      <c r="DV138" s="154">
        <v>157284.52999999997</v>
      </c>
      <c r="DW138" s="154">
        <v>147956.98000000001</v>
      </c>
      <c r="DX138" s="154">
        <v>49102.139999999905</v>
      </c>
      <c r="DY138" s="154">
        <v>35021.74</v>
      </c>
      <c r="DZ138" s="154">
        <v>117264.5</v>
      </c>
      <c r="EA138" s="154">
        <v>56911.560000000005</v>
      </c>
      <c r="EB138" s="154">
        <v>73824.060000000012</v>
      </c>
      <c r="EC138" s="154">
        <v>84487.299999999988</v>
      </c>
      <c r="ED138" s="154">
        <v>45123.600000000006</v>
      </c>
      <c r="EE138" s="154">
        <v>121159.02999999998</v>
      </c>
      <c r="EF138" s="154">
        <v>53005.609999999993</v>
      </c>
      <c r="EG138" s="154">
        <v>43282.869999999995</v>
      </c>
      <c r="EH138" s="154">
        <v>45903.209999999992</v>
      </c>
      <c r="EI138" s="154">
        <v>98263.909999999989</v>
      </c>
      <c r="EJ138" s="154">
        <v>30946.250000000011</v>
      </c>
      <c r="EK138" s="154">
        <v>83507.220000000016</v>
      </c>
      <c r="EL138" s="154">
        <v>75547.680000000008</v>
      </c>
      <c r="EM138" s="154">
        <v>25564.55</v>
      </c>
      <c r="EN138" s="154">
        <v>68765.41</v>
      </c>
      <c r="EO138" s="154">
        <v>45733.18</v>
      </c>
      <c r="EP138" s="154">
        <v>166145.47</v>
      </c>
      <c r="ER138" s="154">
        <f t="shared" si="886"/>
        <v>496209.76</v>
      </c>
      <c r="ET138" s="154">
        <f t="shared" ca="1" si="887"/>
        <v>461734.89999999991</v>
      </c>
      <c r="EU138" s="154"/>
      <c r="EY138" s="154">
        <f t="shared" si="888"/>
        <v>11367.250000000002</v>
      </c>
      <c r="EZ138" s="154">
        <f t="shared" si="888"/>
        <v>8708.3000000000011</v>
      </c>
      <c r="FA138" s="154">
        <f t="shared" si="888"/>
        <v>13620.75</v>
      </c>
      <c r="FB138" s="154">
        <f t="shared" si="888"/>
        <v>61959.26</v>
      </c>
      <c r="FC138" s="154">
        <f t="shared" si="888"/>
        <v>22656.449999999997</v>
      </c>
      <c r="FD138" s="154">
        <f t="shared" si="888"/>
        <v>18307.22</v>
      </c>
      <c r="FE138" s="154">
        <f t="shared" si="888"/>
        <v>82409.320000000007</v>
      </c>
      <c r="FF138" s="154">
        <f t="shared" si="888"/>
        <v>373281.55000000005</v>
      </c>
      <c r="FG138" s="154">
        <f t="shared" si="888"/>
        <v>201388.37999999989</v>
      </c>
      <c r="FH138" s="154">
        <f t="shared" si="888"/>
        <v>215222.92</v>
      </c>
      <c r="FI138" s="154">
        <f t="shared" si="888"/>
        <v>219288.24</v>
      </c>
      <c r="FJ138" s="154">
        <f t="shared" si="888"/>
        <v>187449.99</v>
      </c>
      <c r="FK138" s="154">
        <f t="shared" si="888"/>
        <v>190001.15000000002</v>
      </c>
      <c r="FL138" s="154">
        <f t="shared" si="888"/>
        <v>140063.14000000001</v>
      </c>
      <c r="FN138" s="154">
        <f t="shared" si="889"/>
        <v>1159405.0799999998</v>
      </c>
      <c r="FO138" s="154">
        <f t="shared" si="889"/>
        <v>232474.78999999998</v>
      </c>
      <c r="FP138" s="154">
        <f t="shared" si="889"/>
        <v>215310.46000000002</v>
      </c>
      <c r="FQ138" s="154">
        <f t="shared" si="889"/>
        <v>1250136.6399999999</v>
      </c>
      <c r="FR138" s="154">
        <f t="shared" si="889"/>
        <v>95655.56</v>
      </c>
      <c r="FS138" s="154">
        <f t="shared" si="889"/>
        <v>496654.54000000004</v>
      </c>
      <c r="FT138" s="154">
        <f t="shared" si="889"/>
        <v>823349.52999999991</v>
      </c>
      <c r="FU138" s="154">
        <f t="shared" si="889"/>
        <v>496209.76</v>
      </c>
    </row>
    <row r="139" spans="2:177" ht="17.45" customHeight="1">
      <c r="B139" s="156" t="s">
        <v>93</v>
      </c>
      <c r="C139" s="157"/>
      <c r="D139" s="157"/>
      <c r="E139" s="157"/>
      <c r="H139" s="158"/>
      <c r="I139" s="158"/>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58"/>
      <c r="AK139" s="158"/>
      <c r="AL139" s="158"/>
      <c r="AM139" s="158"/>
      <c r="AN139" s="158"/>
      <c r="AO139" s="158"/>
      <c r="AP139" s="158"/>
      <c r="AQ139" s="158"/>
      <c r="AR139" s="158"/>
      <c r="AS139" s="158"/>
      <c r="AT139" s="158"/>
      <c r="AU139" s="158"/>
      <c r="AV139" s="158"/>
      <c r="AW139" s="158"/>
      <c r="AX139" s="158"/>
      <c r="AY139" s="158"/>
      <c r="AZ139" s="158"/>
      <c r="BA139" s="158"/>
      <c r="BB139" s="158"/>
      <c r="BC139" s="158"/>
      <c r="BD139" s="158">
        <f t="shared" ref="BD139:DK139" si="890">SUM(BD135:BD138)</f>
        <v>2888171.55</v>
      </c>
      <c r="BE139" s="158">
        <f t="shared" si="890"/>
        <v>1708481.22</v>
      </c>
      <c r="BF139" s="158">
        <f t="shared" si="890"/>
        <v>1921858.7699999998</v>
      </c>
      <c r="BG139" s="158">
        <f t="shared" si="890"/>
        <v>1992866.94</v>
      </c>
      <c r="BH139" s="158">
        <f t="shared" si="890"/>
        <v>1980218.3000000003</v>
      </c>
      <c r="BI139" s="158">
        <f t="shared" si="890"/>
        <v>1680611.98</v>
      </c>
      <c r="BJ139" s="158">
        <f t="shared" si="890"/>
        <v>2041643.4299999997</v>
      </c>
      <c r="BK139" s="158">
        <f t="shared" si="890"/>
        <v>1881223.2099999997</v>
      </c>
      <c r="BL139" s="158">
        <f t="shared" si="890"/>
        <v>1780112.8900000001</v>
      </c>
      <c r="BM139" s="158">
        <f t="shared" si="890"/>
        <v>2188020.42</v>
      </c>
      <c r="BN139" s="158">
        <f t="shared" si="890"/>
        <v>2156981.96</v>
      </c>
      <c r="BO139" s="158">
        <f t="shared" si="890"/>
        <v>2056536.3999999997</v>
      </c>
      <c r="BP139" s="158">
        <f t="shared" si="890"/>
        <v>2896461.37</v>
      </c>
      <c r="BQ139" s="158">
        <f t="shared" si="890"/>
        <v>1688533.54</v>
      </c>
      <c r="BR139" s="158">
        <f t="shared" si="890"/>
        <v>1584608.06</v>
      </c>
      <c r="BS139" s="158">
        <f t="shared" si="890"/>
        <v>152517.24000000002</v>
      </c>
      <c r="BT139" s="158">
        <f t="shared" si="890"/>
        <v>202930.72999999998</v>
      </c>
      <c r="BU139" s="158">
        <f t="shared" si="890"/>
        <v>218478.43</v>
      </c>
      <c r="BV139" s="158">
        <f t="shared" si="890"/>
        <v>280591.58</v>
      </c>
      <c r="BW139" s="158">
        <f t="shared" si="890"/>
        <v>698259.6100000001</v>
      </c>
      <c r="BX139" s="158">
        <f t="shared" si="890"/>
        <v>899338.70000000019</v>
      </c>
      <c r="BY139" s="158">
        <f t="shared" si="890"/>
        <v>930106.42000000027</v>
      </c>
      <c r="BZ139" s="158">
        <f t="shared" si="890"/>
        <v>1233448.5900000005</v>
      </c>
      <c r="CA139" s="158">
        <f t="shared" si="890"/>
        <v>1588310.0099999998</v>
      </c>
      <c r="CB139" s="158">
        <f t="shared" si="890"/>
        <v>2078188.8699999994</v>
      </c>
      <c r="CC139" s="158">
        <f t="shared" si="890"/>
        <v>1046604.8</v>
      </c>
      <c r="CD139" s="158">
        <f t="shared" si="890"/>
        <v>1001777.7399999999</v>
      </c>
      <c r="CE139" s="158">
        <f t="shared" si="890"/>
        <v>260050.76999999996</v>
      </c>
      <c r="CF139" s="158">
        <f t="shared" si="890"/>
        <v>878440.28</v>
      </c>
      <c r="CG139" s="158">
        <f t="shared" si="890"/>
        <v>1564448.5699999998</v>
      </c>
      <c r="CH139" s="158">
        <f t="shared" si="890"/>
        <v>1461061.0599999996</v>
      </c>
      <c r="CI139" s="158">
        <f t="shared" si="890"/>
        <v>1646434.9000000004</v>
      </c>
      <c r="CJ139" s="158">
        <f t="shared" si="890"/>
        <v>1521979.5299999998</v>
      </c>
      <c r="CK139" s="158">
        <f t="shared" si="890"/>
        <v>1841636.0299999998</v>
      </c>
      <c r="CL139" s="158">
        <f t="shared" si="890"/>
        <v>2057894.5100000007</v>
      </c>
      <c r="CM139" s="158">
        <f t="shared" si="890"/>
        <v>2452330.35</v>
      </c>
      <c r="CN139" s="158">
        <f t="shared" si="890"/>
        <v>2894273.05</v>
      </c>
      <c r="CO139" s="158">
        <f t="shared" si="890"/>
        <v>2038022.0100000009</v>
      </c>
      <c r="CP139" s="158">
        <f t="shared" si="890"/>
        <v>3136376.32</v>
      </c>
      <c r="CQ139" s="158">
        <f t="shared" si="890"/>
        <v>1729545.9095008185</v>
      </c>
      <c r="CR139" s="158">
        <f t="shared" si="890"/>
        <v>1702364.2799999996</v>
      </c>
      <c r="CS139" s="158">
        <f t="shared" si="890"/>
        <v>2171818.8400000008</v>
      </c>
      <c r="CT139" s="158">
        <f t="shared" si="890"/>
        <v>2187444.9000000004</v>
      </c>
      <c r="CU139" s="158">
        <f t="shared" si="890"/>
        <v>2315312.7399999998</v>
      </c>
      <c r="CV139" s="158">
        <f t="shared" si="890"/>
        <v>2046781.6400000027</v>
      </c>
      <c r="CW139" s="158">
        <f t="shared" si="890"/>
        <v>2015696.5100000007</v>
      </c>
      <c r="CX139" s="158">
        <f t="shared" si="890"/>
        <v>1851040.7600000012</v>
      </c>
      <c r="CY139" s="158">
        <f t="shared" si="890"/>
        <v>2352214.0800000005</v>
      </c>
      <c r="CZ139" s="158">
        <f t="shared" si="890"/>
        <v>2869908.9200000009</v>
      </c>
      <c r="DA139" s="158">
        <f t="shared" si="890"/>
        <v>2013377.6600000001</v>
      </c>
      <c r="DB139" s="158">
        <f t="shared" si="890"/>
        <v>2427136.4100000015</v>
      </c>
      <c r="DC139" s="158">
        <f t="shared" si="890"/>
        <v>1849611.0300000003</v>
      </c>
      <c r="DD139" s="158">
        <f t="shared" si="890"/>
        <v>2104135.5300000007</v>
      </c>
      <c r="DE139" s="158">
        <f t="shared" si="890"/>
        <v>2166919.0900000003</v>
      </c>
      <c r="DF139" s="158">
        <f t="shared" si="890"/>
        <v>1969827.9000000004</v>
      </c>
      <c r="DG139" s="158">
        <f t="shared" si="890"/>
        <v>2141960.3300000005</v>
      </c>
      <c r="DH139" s="158">
        <f t="shared" si="890"/>
        <v>1851163.2500000009</v>
      </c>
      <c r="DI139" s="158">
        <f t="shared" si="890"/>
        <v>1909580.2800000003</v>
      </c>
      <c r="DJ139" s="158">
        <f t="shared" si="890"/>
        <v>2024256.860000001</v>
      </c>
      <c r="DK139" s="158">
        <f t="shared" si="890"/>
        <v>2366963.9100000011</v>
      </c>
      <c r="DL139" s="158">
        <f t="shared" ref="DL139" si="891">SUM(DL135:DL138)</f>
        <v>3076044.3900000011</v>
      </c>
      <c r="DM139" s="158">
        <f t="shared" ref="DM139:DN139" si="892">SUM(DM135:DM138)</f>
        <v>1847690.330000001</v>
      </c>
      <c r="DN139" s="158">
        <f t="shared" si="892"/>
        <v>1819505.2600000009</v>
      </c>
      <c r="DO139" s="158">
        <f t="shared" ref="DO139:DP139" si="893">SUM(DO135:DO138)</f>
        <v>2079293.08</v>
      </c>
      <c r="DP139" s="158">
        <f t="shared" si="893"/>
        <v>1733758.6900000002</v>
      </c>
      <c r="DQ139" s="158">
        <f t="shared" ref="DQ139:DR139" si="894">SUM(DQ135:DQ138)</f>
        <v>2219937.89</v>
      </c>
      <c r="DR139" s="158">
        <f t="shared" si="894"/>
        <v>2143389.3100000005</v>
      </c>
      <c r="DS139" s="158">
        <f t="shared" ref="DS139:DT139" si="895">SUM(DS135:DS138)</f>
        <v>2044982.19</v>
      </c>
      <c r="DT139" s="158">
        <f t="shared" si="895"/>
        <v>1960418.3900000004</v>
      </c>
      <c r="DU139" s="158">
        <f t="shared" ref="DU139:DV139" si="896">SUM(DU135:DU138)</f>
        <v>2195592.5299999998</v>
      </c>
      <c r="DV139" s="158">
        <f t="shared" si="896"/>
        <v>2329383.4900000002</v>
      </c>
      <c r="DW139" s="158">
        <f t="shared" ref="DW139:DX139" si="897">SUM(DW135:DW138)</f>
        <v>3004333.3700000006</v>
      </c>
      <c r="DX139" s="158">
        <f t="shared" si="897"/>
        <v>3662790.5899999994</v>
      </c>
      <c r="DY139" s="158">
        <f t="shared" ref="DY139:DZ139" si="898">SUM(DY135:DY138)</f>
        <v>2227079.9800000004</v>
      </c>
      <c r="DZ139" s="158">
        <f t="shared" si="898"/>
        <v>2309796.64</v>
      </c>
      <c r="EA139" s="158">
        <f t="shared" ref="EA139:EB139" si="899">SUM(EA135:EA138)</f>
        <v>2180050.5299999998</v>
      </c>
      <c r="EB139" s="158">
        <f t="shared" si="899"/>
        <v>2350562.8199999998</v>
      </c>
      <c r="EC139" s="158">
        <f t="shared" ref="EC139:ED139" si="900">SUM(EC135:EC138)</f>
        <v>2305320.9094968801</v>
      </c>
      <c r="ED139" s="158">
        <f t="shared" si="900"/>
        <v>2200988.6491799997</v>
      </c>
      <c r="EE139" s="158">
        <f t="shared" ref="EE139:EF139" si="901">SUM(EE135:EE138)</f>
        <v>2372758.4999999995</v>
      </c>
      <c r="EF139" s="158">
        <f t="shared" si="901"/>
        <v>1972167.08</v>
      </c>
      <c r="EG139" s="158">
        <f t="shared" ref="EG139:EH139" si="902">SUM(EG135:EG138)</f>
        <v>2381680.5404000003</v>
      </c>
      <c r="EH139" s="158">
        <f t="shared" si="902"/>
        <v>2129869.3186117052</v>
      </c>
      <c r="EI139" s="158">
        <f t="shared" ref="EI139:EJ139" si="903">SUM(EI135:EI138)</f>
        <v>2540492.2660000003</v>
      </c>
      <c r="EJ139" s="158">
        <f t="shared" si="903"/>
        <v>3250274.1</v>
      </c>
      <c r="EK139" s="158">
        <f t="shared" ref="EK139:EL139" si="904">SUM(EK135:EK138)</f>
        <v>2395792.2765829782</v>
      </c>
      <c r="EL139" s="158">
        <f t="shared" si="904"/>
        <v>2783922.8500000006</v>
      </c>
      <c r="EM139" s="158">
        <f t="shared" ref="EM139:EN139" si="905">SUM(EM135:EM138)</f>
        <v>2243739.7232499998</v>
      </c>
      <c r="EN139" s="158">
        <f t="shared" si="905"/>
        <v>2256512.0605264264</v>
      </c>
      <c r="EO139" s="158">
        <f t="shared" ref="EO139:EP139" si="906">SUM(EO135:EO138)</f>
        <v>2344876.3566000001</v>
      </c>
      <c r="EP139" s="158">
        <f t="shared" si="906"/>
        <v>2397572.3723722193</v>
      </c>
      <c r="ER139" s="158">
        <f t="shared" si="886"/>
        <v>17672689.739331625</v>
      </c>
      <c r="ET139" s="158">
        <f t="shared" ca="1" si="887"/>
        <v>17236590.118676879</v>
      </c>
      <c r="EU139" s="158"/>
      <c r="EY139" s="158">
        <f t="shared" si="888"/>
        <v>7310422.9900000021</v>
      </c>
      <c r="EZ139" s="158">
        <f t="shared" si="888"/>
        <v>6120665.6500000013</v>
      </c>
      <c r="FA139" s="158">
        <f t="shared" si="888"/>
        <v>5962951.4800000023</v>
      </c>
      <c r="FB139" s="158">
        <f t="shared" si="888"/>
        <v>6300801.0500000026</v>
      </c>
      <c r="FC139" s="158">
        <f t="shared" si="888"/>
        <v>6743239.9800000032</v>
      </c>
      <c r="FD139" s="158">
        <f t="shared" si="888"/>
        <v>6032989.6600000001</v>
      </c>
      <c r="FE139" s="158">
        <f t="shared" si="888"/>
        <v>6148789.8900000006</v>
      </c>
      <c r="FF139" s="158">
        <f t="shared" si="888"/>
        <v>7529309.3900000006</v>
      </c>
      <c r="FG139" s="158">
        <f t="shared" si="888"/>
        <v>8199667.2100000009</v>
      </c>
      <c r="FH139" s="158">
        <f t="shared" si="888"/>
        <v>6835934.2594968798</v>
      </c>
      <c r="FI139" s="158">
        <f t="shared" si="888"/>
        <v>6545914.2291799989</v>
      </c>
      <c r="FJ139" s="158">
        <f t="shared" si="888"/>
        <v>7052042.1250117067</v>
      </c>
      <c r="FK139" s="158">
        <f t="shared" si="888"/>
        <v>8429989.2265829779</v>
      </c>
      <c r="FL139" s="158">
        <f t="shared" si="888"/>
        <v>6845128.1403764263</v>
      </c>
      <c r="FN139" s="158">
        <f t="shared" si="889"/>
        <v>24276727.07</v>
      </c>
      <c r="FO139" s="158">
        <f t="shared" si="889"/>
        <v>12373584.280000001</v>
      </c>
      <c r="FP139" s="158">
        <f t="shared" si="889"/>
        <v>17810847.41</v>
      </c>
      <c r="FQ139" s="158">
        <f t="shared" si="889"/>
        <v>26440891.039500829</v>
      </c>
      <c r="FR139" s="158">
        <f t="shared" si="889"/>
        <v>25694841.170000006</v>
      </c>
      <c r="FS139" s="158">
        <f t="shared" si="889"/>
        <v>26454328.920000006</v>
      </c>
      <c r="FT139" s="158">
        <f t="shared" si="889"/>
        <v>28633557.823688578</v>
      </c>
      <c r="FU139" s="158">
        <f t="shared" si="889"/>
        <v>17672689.739331625</v>
      </c>
    </row>
    <row r="140" spans="2:177" s="159" customFormat="1" ht="17.45" customHeight="1">
      <c r="B140" s="151" t="s">
        <v>94</v>
      </c>
      <c r="C140" s="152"/>
      <c r="D140" s="152"/>
      <c r="E140" s="152"/>
      <c r="F140" s="153"/>
      <c r="G140" s="153"/>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c r="BC140" s="154"/>
      <c r="BD140" s="154">
        <v>-88321.04</v>
      </c>
      <c r="BE140" s="154">
        <v>-222390.33000000002</v>
      </c>
      <c r="BF140" s="154">
        <v>-172110.83000000002</v>
      </c>
      <c r="BG140" s="154">
        <v>-130779.72</v>
      </c>
      <c r="BH140" s="154">
        <v>-134029.27999999997</v>
      </c>
      <c r="BI140" s="154">
        <v>-153193.22999999998</v>
      </c>
      <c r="BJ140" s="154">
        <v>-196296.49</v>
      </c>
      <c r="BK140" s="154">
        <v>-92684.479999999981</v>
      </c>
      <c r="BL140" s="154">
        <v>-186577.08</v>
      </c>
      <c r="BM140" s="154">
        <v>21421.309999999969</v>
      </c>
      <c r="BN140" s="154">
        <v>-104490.37000000001</v>
      </c>
      <c r="BO140" s="154">
        <v>-20487.660000000003</v>
      </c>
      <c r="BP140" s="154">
        <v>-88650.889999999985</v>
      </c>
      <c r="BQ140" s="154">
        <v>-77725.02999999997</v>
      </c>
      <c r="BR140" s="154">
        <v>-120056.38999999998</v>
      </c>
      <c r="BS140" s="154">
        <v>-186411.33000000002</v>
      </c>
      <c r="BT140" s="154">
        <v>-37601.699999999997</v>
      </c>
      <c r="BU140" s="154">
        <v>-27867.61</v>
      </c>
      <c r="BV140" s="154">
        <v>-352148.75</v>
      </c>
      <c r="BW140" s="154">
        <v>-289715.5</v>
      </c>
      <c r="BX140" s="154">
        <v>-172485.54</v>
      </c>
      <c r="BY140" s="154">
        <v>-190274.36</v>
      </c>
      <c r="BZ140" s="154">
        <v>27011.76999999999</v>
      </c>
      <c r="CA140" s="154">
        <v>-761255.10000000009</v>
      </c>
      <c r="CB140" s="154">
        <v>-276034.34999999998</v>
      </c>
      <c r="CC140" s="154">
        <v>-309489.78000000003</v>
      </c>
      <c r="CD140" s="154">
        <v>-435204.68999999994</v>
      </c>
      <c r="CE140" s="154">
        <v>-366600.25</v>
      </c>
      <c r="CF140" s="154">
        <v>-701018.95000000007</v>
      </c>
      <c r="CG140" s="154">
        <v>-424453.29999999993</v>
      </c>
      <c r="CH140" s="154">
        <v>-608807.08000000007</v>
      </c>
      <c r="CI140" s="154">
        <v>-386293.74</v>
      </c>
      <c r="CJ140" s="154">
        <v>-302234.8</v>
      </c>
      <c r="CK140" s="154">
        <v>-204238.05000000002</v>
      </c>
      <c r="CL140" s="154">
        <v>-272429.93999999994</v>
      </c>
      <c r="CM140" s="154">
        <v>-40445.329999999987</v>
      </c>
      <c r="CN140" s="154">
        <v>-196743.18</v>
      </c>
      <c r="CO140" s="154">
        <v>-159351.75</v>
      </c>
      <c r="CP140" s="154">
        <v>-264333.32</v>
      </c>
      <c r="CQ140" s="154">
        <v>-392277.47000000003</v>
      </c>
      <c r="CR140" s="154">
        <v>-407954.77</v>
      </c>
      <c r="CS140" s="154">
        <v>-415032.70000000007</v>
      </c>
      <c r="CT140" s="154">
        <v>-476848.72000000003</v>
      </c>
      <c r="CU140" s="154">
        <v>-474378.98</v>
      </c>
      <c r="CV140" s="154">
        <v>719465.78</v>
      </c>
      <c r="CW140" s="154">
        <v>-208799.8</v>
      </c>
      <c r="CX140" s="154">
        <v>-437099.39</v>
      </c>
      <c r="CY140" s="154">
        <v>-181061.26000000004</v>
      </c>
      <c r="CZ140" s="154">
        <v>-266343.32</v>
      </c>
      <c r="DA140" s="154">
        <v>-263653.08</v>
      </c>
      <c r="DB140" s="154">
        <v>-366191.97</v>
      </c>
      <c r="DC140" s="154">
        <v>-349044.37</v>
      </c>
      <c r="DD140" s="154">
        <v>-400108.91000000003</v>
      </c>
      <c r="DE140" s="154">
        <v>-384100.23</v>
      </c>
      <c r="DF140" s="154">
        <v>-419192.65</v>
      </c>
      <c r="DG140" s="154">
        <v>-429989.25</v>
      </c>
      <c r="DH140" s="154">
        <v>-375395.14</v>
      </c>
      <c r="DI140" s="154">
        <v>-397151.25</v>
      </c>
      <c r="DJ140" s="154">
        <v>-393722.11</v>
      </c>
      <c r="DK140" s="154">
        <v>-453804.37</v>
      </c>
      <c r="DL140" s="154">
        <v>-138480.28999999998</v>
      </c>
      <c r="DM140" s="154">
        <v>-147858.23000000001</v>
      </c>
      <c r="DN140" s="154">
        <v>-341144.9</v>
      </c>
      <c r="DO140" s="154">
        <v>-324304.82</v>
      </c>
      <c r="DP140" s="154">
        <v>-196851.4</v>
      </c>
      <c r="DQ140" s="154">
        <v>0</v>
      </c>
      <c r="DR140" s="154">
        <v>-226569.22999999998</v>
      </c>
      <c r="DS140" s="154">
        <v>-223928.9</v>
      </c>
      <c r="DT140" s="154">
        <v>-388362</v>
      </c>
      <c r="DU140" s="154">
        <v>-242988.48</v>
      </c>
      <c r="DV140" s="154">
        <v>-264548.58999999997</v>
      </c>
      <c r="DW140" s="154">
        <v>-163864.27000000002</v>
      </c>
      <c r="DX140" s="154">
        <v>138819.71</v>
      </c>
      <c r="DY140" s="154">
        <v>-123910.79</v>
      </c>
      <c r="DZ140" s="154">
        <v>-231810.54000000004</v>
      </c>
      <c r="EA140" s="154">
        <v>-202128.21999999997</v>
      </c>
      <c r="EB140" s="154">
        <v>-126459.05</v>
      </c>
      <c r="EC140" s="154">
        <v>-163365.47</v>
      </c>
      <c r="ED140" s="154">
        <v>-120998.78</v>
      </c>
      <c r="EE140" s="154">
        <v>-166717.36000000002</v>
      </c>
      <c r="EF140" s="154">
        <v>-204065.78999999998</v>
      </c>
      <c r="EG140" s="154">
        <v>-226573.62</v>
      </c>
      <c r="EH140" s="154">
        <v>34508.049999999988</v>
      </c>
      <c r="EI140" s="154">
        <v>-2384.2099999999919</v>
      </c>
      <c r="EJ140" s="154">
        <v>-110032.29999999999</v>
      </c>
      <c r="EK140" s="154">
        <v>-210190.16</v>
      </c>
      <c r="EL140" s="154">
        <v>-194061.84</v>
      </c>
      <c r="EM140" s="154">
        <v>-275941.08999999997</v>
      </c>
      <c r="EN140" s="154">
        <v>-338976.16000000003</v>
      </c>
      <c r="EO140" s="154">
        <v>-276310.77033162315</v>
      </c>
      <c r="EP140" s="154">
        <v>-168359.48539251951</v>
      </c>
      <c r="EQ140" s="153"/>
      <c r="ER140" s="154">
        <f t="shared" si="886"/>
        <v>-1573871.8057241424</v>
      </c>
      <c r="ES140" s="154"/>
      <c r="ET140" s="154">
        <f t="shared" ca="1" si="887"/>
        <v>-829853.14</v>
      </c>
      <c r="EU140" s="154"/>
      <c r="EY140" s="154">
        <f t="shared" si="888"/>
        <v>-896188.37</v>
      </c>
      <c r="EZ140" s="154">
        <f t="shared" si="888"/>
        <v>-1133253.51</v>
      </c>
      <c r="FA140" s="154">
        <f t="shared" si="888"/>
        <v>-1224577.04</v>
      </c>
      <c r="FB140" s="154">
        <f t="shared" si="888"/>
        <v>-1244677.73</v>
      </c>
      <c r="FC140" s="154">
        <f t="shared" si="888"/>
        <v>-627483.42000000004</v>
      </c>
      <c r="FD140" s="154">
        <f t="shared" si="888"/>
        <v>-521156.22</v>
      </c>
      <c r="FE140" s="154">
        <f t="shared" si="888"/>
        <v>-838860.13</v>
      </c>
      <c r="FF140" s="154">
        <f t="shared" si="888"/>
        <v>-671401.34</v>
      </c>
      <c r="FG140" s="154">
        <f t="shared" si="888"/>
        <v>-216901.62000000005</v>
      </c>
      <c r="FH140" s="154">
        <f t="shared" si="888"/>
        <v>-491952.74</v>
      </c>
      <c r="FI140" s="154">
        <f t="shared" si="888"/>
        <v>-491781.93</v>
      </c>
      <c r="FJ140" s="154">
        <f t="shared" si="888"/>
        <v>-194449.78</v>
      </c>
      <c r="FK140" s="154">
        <f t="shared" si="888"/>
        <v>-514284.29999999993</v>
      </c>
      <c r="FL140" s="154">
        <f t="shared" si="888"/>
        <v>-891228.02033162315</v>
      </c>
      <c r="FN140" s="154">
        <f t="shared" si="889"/>
        <v>-1479939.2</v>
      </c>
      <c r="FO140" s="154">
        <f t="shared" si="889"/>
        <v>-2277180.4300000002</v>
      </c>
      <c r="FP140" s="154">
        <f t="shared" si="889"/>
        <v>-4327250.26</v>
      </c>
      <c r="FQ140" s="154">
        <f t="shared" si="889"/>
        <v>-2894415.5600000005</v>
      </c>
      <c r="FR140" s="154">
        <f t="shared" si="889"/>
        <v>-4498696.6499999994</v>
      </c>
      <c r="FS140" s="154">
        <f t="shared" si="889"/>
        <v>-2658901.11</v>
      </c>
      <c r="FT140" s="154">
        <f t="shared" si="889"/>
        <v>-1395086.07</v>
      </c>
      <c r="FU140" s="154">
        <f t="shared" si="889"/>
        <v>-1573871.8057241424</v>
      </c>
    </row>
    <row r="141" spans="2:177" s="159" customFormat="1" ht="17.45" customHeight="1">
      <c r="B141" s="151" t="s">
        <v>95</v>
      </c>
      <c r="C141" s="152"/>
      <c r="D141" s="152"/>
      <c r="E141" s="152"/>
      <c r="F141" s="153"/>
      <c r="G141" s="153"/>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c r="BC141" s="154"/>
      <c r="BD141" s="154">
        <v>-201508.75</v>
      </c>
      <c r="BE141" s="154">
        <v>-219763.84</v>
      </c>
      <c r="BF141" s="154">
        <v>-165618.62</v>
      </c>
      <c r="BG141" s="154">
        <v>-230296.2</v>
      </c>
      <c r="BH141" s="154">
        <v>-201749.45</v>
      </c>
      <c r="BI141" s="154">
        <v>-179312.22</v>
      </c>
      <c r="BJ141" s="154">
        <v>-308452.31</v>
      </c>
      <c r="BK141" s="154">
        <v>-221741.56</v>
      </c>
      <c r="BL141" s="154">
        <v>-237785.45</v>
      </c>
      <c r="BM141" s="154">
        <v>-126080.6</v>
      </c>
      <c r="BN141" s="154">
        <v>-145006.9</v>
      </c>
      <c r="BO141" s="154">
        <v>-217538.35000000003</v>
      </c>
      <c r="BP141" s="154">
        <v>-231515.75999999998</v>
      </c>
      <c r="BQ141" s="154">
        <v>-305774.79000000004</v>
      </c>
      <c r="BR141" s="154">
        <v>-248451.46999999997</v>
      </c>
      <c r="BS141" s="154">
        <v>-72039.8</v>
      </c>
      <c r="BT141" s="154">
        <v>-72559.010000000009</v>
      </c>
      <c r="BU141" s="154">
        <v>-37198.58</v>
      </c>
      <c r="BV141" s="154">
        <v>-53954.710000000021</v>
      </c>
      <c r="BW141" s="154">
        <v>-74207.870000000054</v>
      </c>
      <c r="BX141" s="154">
        <v>-136367.84</v>
      </c>
      <c r="BY141" s="154">
        <v>-129696.40000000002</v>
      </c>
      <c r="BZ141" s="154">
        <v>-144339.12</v>
      </c>
      <c r="CA141" s="154">
        <v>-164721.06000000006</v>
      </c>
      <c r="CB141" s="154">
        <v>-180792.28000000003</v>
      </c>
      <c r="CC141" s="154">
        <v>-182150.65000000002</v>
      </c>
      <c r="CD141" s="154">
        <v>-207130.81000000006</v>
      </c>
      <c r="CE141" s="154">
        <v>-73857.339999999967</v>
      </c>
      <c r="CF141" s="154">
        <v>-90511.249999999884</v>
      </c>
      <c r="CG141" s="154">
        <v>-135601.62</v>
      </c>
      <c r="CH141" s="154">
        <v>-246590.76</v>
      </c>
      <c r="CI141" s="154">
        <v>-134812.68</v>
      </c>
      <c r="CJ141" s="154">
        <v>-199792.01</v>
      </c>
      <c r="CK141" s="154">
        <v>-68610.949999999983</v>
      </c>
      <c r="CL141" s="154">
        <v>-226911.31</v>
      </c>
      <c r="CM141" s="154">
        <v>-312145.70999999996</v>
      </c>
      <c r="CN141" s="154">
        <v>-299040.77999999997</v>
      </c>
      <c r="CO141" s="154">
        <v>-325697.3</v>
      </c>
      <c r="CP141" s="154">
        <v>-240940.97000000003</v>
      </c>
      <c r="CQ141" s="154">
        <v>-360982.31148936163</v>
      </c>
      <c r="CR141" s="154">
        <v>-206421.19299999997</v>
      </c>
      <c r="CS141" s="154">
        <v>-166246.147</v>
      </c>
      <c r="CT141" s="154">
        <v>-168727.57193944341</v>
      </c>
      <c r="CU141" s="154">
        <v>-269219.31000000017</v>
      </c>
      <c r="CV141" s="154">
        <v>-294636.52</v>
      </c>
      <c r="CW141" s="154">
        <v>-337588.61000000004</v>
      </c>
      <c r="CX141" s="154">
        <v>-457463.79000000004</v>
      </c>
      <c r="CY141" s="154">
        <v>-161421.69000000003</v>
      </c>
      <c r="CZ141" s="154">
        <v>-397946.16</v>
      </c>
      <c r="DA141" s="154">
        <v>-251552.71999999997</v>
      </c>
      <c r="DB141" s="154">
        <v>-268367.46999999997</v>
      </c>
      <c r="DC141" s="154">
        <v>-419727.16000000003</v>
      </c>
      <c r="DD141" s="154">
        <v>-384123.2300000001</v>
      </c>
      <c r="DE141" s="154">
        <v>-350480.02</v>
      </c>
      <c r="DF141" s="154">
        <v>-283878.57000000007</v>
      </c>
      <c r="DG141" s="154">
        <v>-258023.60000000009</v>
      </c>
      <c r="DH141" s="154">
        <v>-150896.38</v>
      </c>
      <c r="DI141" s="154">
        <v>-355254.90999999992</v>
      </c>
      <c r="DJ141" s="154">
        <v>-442942.3600000001</v>
      </c>
      <c r="DK141" s="154">
        <v>-319836.57000000007</v>
      </c>
      <c r="DL141" s="154">
        <v>-354359.58999999997</v>
      </c>
      <c r="DM141" s="154">
        <v>-282960.95000000007</v>
      </c>
      <c r="DN141" s="154">
        <v>-368806.23</v>
      </c>
      <c r="DO141" s="154">
        <v>-273033.34000000003</v>
      </c>
      <c r="DP141" s="154">
        <v>-71467.97</v>
      </c>
      <c r="DQ141" s="154">
        <v>-104050.59</v>
      </c>
      <c r="DR141" s="154">
        <v>-188306.87</v>
      </c>
      <c r="DS141" s="154">
        <v>-458920.61</v>
      </c>
      <c r="DT141" s="154">
        <v>-303284.25</v>
      </c>
      <c r="DU141" s="154">
        <v>-385656.68999999994</v>
      </c>
      <c r="DV141" s="154">
        <v>-640820.26</v>
      </c>
      <c r="DW141" s="154">
        <v>-512247.03</v>
      </c>
      <c r="DX141" s="154">
        <v>-632824.73525000003</v>
      </c>
      <c r="DY141" s="154">
        <v>-119504.95141666663</v>
      </c>
      <c r="DZ141" s="154">
        <v>-370439.22333333339</v>
      </c>
      <c r="EA141" s="154">
        <v>-260467.22999999998</v>
      </c>
      <c r="EB141" s="154">
        <v>-219055.9266666667</v>
      </c>
      <c r="EC141" s="154">
        <v>-267399.93666666665</v>
      </c>
      <c r="ED141" s="154">
        <v>-262155.84666666668</v>
      </c>
      <c r="EE141" s="154">
        <v>-267582.98833333328</v>
      </c>
      <c r="EF141" s="154">
        <v>-169028.57962500001</v>
      </c>
      <c r="EG141" s="154">
        <v>-339431.68000000005</v>
      </c>
      <c r="EH141" s="154">
        <v>-306443.46333333332</v>
      </c>
      <c r="EI141" s="154">
        <v>-194767.94999999998</v>
      </c>
      <c r="EJ141" s="154">
        <v>-311587.03333333333</v>
      </c>
      <c r="EK141" s="154">
        <v>-311333.28000000003</v>
      </c>
      <c r="EL141" s="154">
        <v>-266099.18333333335</v>
      </c>
      <c r="EM141" s="154">
        <v>-255452.38666666672</v>
      </c>
      <c r="EN141" s="154">
        <v>-232115.45333333325</v>
      </c>
      <c r="EO141" s="154">
        <v>-229374.62000000011</v>
      </c>
      <c r="EP141" s="154">
        <v>-313018.8929408135</v>
      </c>
      <c r="EQ141" s="153"/>
      <c r="ER141" s="154">
        <f t="shared" si="886"/>
        <v>-1918980.84960748</v>
      </c>
      <c r="ES141" s="154"/>
      <c r="ET141" s="154">
        <f t="shared" ca="1" si="887"/>
        <v>-2131847.85</v>
      </c>
      <c r="EU141" s="154"/>
      <c r="EY141" s="154">
        <f t="shared" si="888"/>
        <v>-917866.34999999986</v>
      </c>
      <c r="EZ141" s="154">
        <f t="shared" si="888"/>
        <v>-1154330.4100000001</v>
      </c>
      <c r="FA141" s="154">
        <f t="shared" si="888"/>
        <v>-692798.55000000016</v>
      </c>
      <c r="FB141" s="154">
        <f t="shared" si="888"/>
        <v>-1118033.8400000001</v>
      </c>
      <c r="FC141" s="154">
        <f t="shared" si="888"/>
        <v>-1006126.77</v>
      </c>
      <c r="FD141" s="154">
        <f t="shared" si="888"/>
        <v>-448551.9</v>
      </c>
      <c r="FE141" s="154">
        <f t="shared" si="888"/>
        <v>-950511.73</v>
      </c>
      <c r="FF141" s="154">
        <f t="shared" si="888"/>
        <v>-1538723.98</v>
      </c>
      <c r="FG141" s="154">
        <f t="shared" si="888"/>
        <v>-1122768.9100000001</v>
      </c>
      <c r="FH141" s="154">
        <f t="shared" si="888"/>
        <v>-746923.09333333327</v>
      </c>
      <c r="FI141" s="154">
        <f t="shared" si="888"/>
        <v>-698767.41462499998</v>
      </c>
      <c r="FJ141" s="154">
        <f t="shared" si="888"/>
        <v>-840643.09333333327</v>
      </c>
      <c r="FK141" s="154">
        <f t="shared" si="888"/>
        <v>-889019.4966666667</v>
      </c>
      <c r="FL141" s="154">
        <f t="shared" si="888"/>
        <v>-716942.46000000008</v>
      </c>
      <c r="FN141" s="154">
        <f t="shared" si="889"/>
        <v>-2454854.25</v>
      </c>
      <c r="FO141" s="154">
        <f t="shared" si="889"/>
        <v>-1670826.4100000006</v>
      </c>
      <c r="FP141" s="154">
        <f t="shared" si="889"/>
        <v>-2058907.3699999999</v>
      </c>
      <c r="FQ141" s="154">
        <f t="shared" si="889"/>
        <v>-3288386.1934288051</v>
      </c>
      <c r="FR141" s="154">
        <f t="shared" si="889"/>
        <v>-3883029.1500000004</v>
      </c>
      <c r="FS141" s="154">
        <f t="shared" si="889"/>
        <v>-3943914.38</v>
      </c>
      <c r="FT141" s="154">
        <f t="shared" si="889"/>
        <v>-3409102.5112916669</v>
      </c>
      <c r="FU141" s="154">
        <f t="shared" si="889"/>
        <v>-1918980.84960748</v>
      </c>
    </row>
    <row r="142" spans="2:177" ht="17.45" customHeight="1">
      <c r="B142" s="156" t="s">
        <v>21</v>
      </c>
      <c r="C142" s="157"/>
      <c r="D142" s="157"/>
      <c r="E142" s="157"/>
      <c r="H142" s="158"/>
      <c r="I142" s="158"/>
      <c r="J142" s="158"/>
      <c r="K142" s="158"/>
      <c r="L142" s="158"/>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158"/>
      <c r="AI142" s="158"/>
      <c r="AJ142" s="158"/>
      <c r="AK142" s="158"/>
      <c r="AL142" s="158"/>
      <c r="AM142" s="158"/>
      <c r="AN142" s="158"/>
      <c r="AO142" s="158"/>
      <c r="AP142" s="158"/>
      <c r="AQ142" s="158"/>
      <c r="AR142" s="158"/>
      <c r="AS142" s="158"/>
      <c r="AT142" s="158"/>
      <c r="AU142" s="158"/>
      <c r="AV142" s="158"/>
      <c r="AW142" s="158"/>
      <c r="AX142" s="158"/>
      <c r="AY142" s="158"/>
      <c r="AZ142" s="158"/>
      <c r="BA142" s="158"/>
      <c r="BB142" s="158"/>
      <c r="BC142" s="158"/>
      <c r="BD142" s="158">
        <f t="shared" ref="BD142:DK142" si="907">SUM(BD140:BD141)</f>
        <v>-289829.78999999998</v>
      </c>
      <c r="BE142" s="158">
        <f t="shared" si="907"/>
        <v>-442154.17000000004</v>
      </c>
      <c r="BF142" s="158">
        <f t="shared" si="907"/>
        <v>-337729.45</v>
      </c>
      <c r="BG142" s="158">
        <f t="shared" si="907"/>
        <v>-361075.92000000004</v>
      </c>
      <c r="BH142" s="158">
        <f t="shared" si="907"/>
        <v>-335778.73</v>
      </c>
      <c r="BI142" s="160">
        <f t="shared" si="907"/>
        <v>-332505.44999999995</v>
      </c>
      <c r="BJ142" s="160">
        <f t="shared" si="907"/>
        <v>-504748.79999999999</v>
      </c>
      <c r="BK142" s="160">
        <f t="shared" si="907"/>
        <v>-314426.03999999998</v>
      </c>
      <c r="BL142" s="160">
        <f t="shared" si="907"/>
        <v>-424362.53</v>
      </c>
      <c r="BM142" s="160">
        <f t="shared" si="907"/>
        <v>-104659.29000000004</v>
      </c>
      <c r="BN142" s="160">
        <f t="shared" si="907"/>
        <v>-249497.27000000002</v>
      </c>
      <c r="BO142" s="160">
        <f t="shared" si="907"/>
        <v>-238026.01000000004</v>
      </c>
      <c r="BP142" s="160">
        <f t="shared" si="907"/>
        <v>-320166.64999999997</v>
      </c>
      <c r="BQ142" s="160">
        <f t="shared" si="907"/>
        <v>-383499.82</v>
      </c>
      <c r="BR142" s="160">
        <f t="shared" si="907"/>
        <v>-368507.86</v>
      </c>
      <c r="BS142" s="160">
        <f t="shared" si="907"/>
        <v>-258451.13</v>
      </c>
      <c r="BT142" s="160">
        <f t="shared" si="907"/>
        <v>-110160.71</v>
      </c>
      <c r="BU142" s="160">
        <f t="shared" si="907"/>
        <v>-65066.19</v>
      </c>
      <c r="BV142" s="160">
        <f t="shared" si="907"/>
        <v>-406103.46</v>
      </c>
      <c r="BW142" s="160">
        <f t="shared" si="907"/>
        <v>-363923.37000000005</v>
      </c>
      <c r="BX142" s="160">
        <f t="shared" si="907"/>
        <v>-308853.38</v>
      </c>
      <c r="BY142" s="160">
        <f t="shared" si="907"/>
        <v>-319970.76</v>
      </c>
      <c r="BZ142" s="160">
        <f t="shared" si="907"/>
        <v>-117327.35</v>
      </c>
      <c r="CA142" s="160">
        <f t="shared" si="907"/>
        <v>-925976.16000000015</v>
      </c>
      <c r="CB142" s="160">
        <f t="shared" si="907"/>
        <v>-456826.63</v>
      </c>
      <c r="CC142" s="160">
        <f t="shared" si="907"/>
        <v>-491640.43000000005</v>
      </c>
      <c r="CD142" s="160">
        <f t="shared" si="907"/>
        <v>-642335.5</v>
      </c>
      <c r="CE142" s="160">
        <f t="shared" si="907"/>
        <v>-440457.58999999997</v>
      </c>
      <c r="CF142" s="160">
        <f t="shared" si="907"/>
        <v>-791530.2</v>
      </c>
      <c r="CG142" s="160">
        <f t="shared" si="907"/>
        <v>-560054.91999999993</v>
      </c>
      <c r="CH142" s="160">
        <f t="shared" si="907"/>
        <v>-855397.84000000008</v>
      </c>
      <c r="CI142" s="160">
        <f t="shared" si="907"/>
        <v>-521106.42</v>
      </c>
      <c r="CJ142" s="160">
        <f t="shared" si="907"/>
        <v>-502026.81</v>
      </c>
      <c r="CK142" s="160">
        <f t="shared" si="907"/>
        <v>-272849</v>
      </c>
      <c r="CL142" s="160">
        <f t="shared" si="907"/>
        <v>-499341.24999999994</v>
      </c>
      <c r="CM142" s="160">
        <f t="shared" si="907"/>
        <v>-352591.03999999992</v>
      </c>
      <c r="CN142" s="160">
        <f t="shared" si="907"/>
        <v>-495783.95999999996</v>
      </c>
      <c r="CO142" s="160">
        <f t="shared" si="907"/>
        <v>-485049.05</v>
      </c>
      <c r="CP142" s="160">
        <f t="shared" si="907"/>
        <v>-505274.29000000004</v>
      </c>
      <c r="CQ142" s="160">
        <f t="shared" si="907"/>
        <v>-753259.78148936166</v>
      </c>
      <c r="CR142" s="160">
        <f t="shared" si="907"/>
        <v>-614375.96299999999</v>
      </c>
      <c r="CS142" s="160">
        <f t="shared" si="907"/>
        <v>-581278.84700000007</v>
      </c>
      <c r="CT142" s="160">
        <f t="shared" si="907"/>
        <v>-645576.29193944344</v>
      </c>
      <c r="CU142" s="160">
        <f t="shared" si="907"/>
        <v>-743598.29000000015</v>
      </c>
      <c r="CV142" s="160">
        <f t="shared" si="907"/>
        <v>424829.26</v>
      </c>
      <c r="CW142" s="160">
        <f t="shared" si="907"/>
        <v>-546388.41</v>
      </c>
      <c r="CX142" s="160">
        <f t="shared" si="907"/>
        <v>-894563.18</v>
      </c>
      <c r="CY142" s="160">
        <f t="shared" si="907"/>
        <v>-342482.95000000007</v>
      </c>
      <c r="CZ142" s="160">
        <f t="shared" si="907"/>
        <v>-664289.48</v>
      </c>
      <c r="DA142" s="160">
        <f t="shared" si="907"/>
        <v>-515205.8</v>
      </c>
      <c r="DB142" s="160">
        <f t="shared" si="907"/>
        <v>-634559.43999999994</v>
      </c>
      <c r="DC142" s="160">
        <f t="shared" si="907"/>
        <v>-768771.53</v>
      </c>
      <c r="DD142" s="160">
        <f t="shared" si="907"/>
        <v>-784232.14000000013</v>
      </c>
      <c r="DE142" s="160">
        <f t="shared" si="907"/>
        <v>-734580.25</v>
      </c>
      <c r="DF142" s="160">
        <f t="shared" si="907"/>
        <v>-703071.22000000009</v>
      </c>
      <c r="DG142" s="160">
        <f t="shared" si="907"/>
        <v>-688012.85000000009</v>
      </c>
      <c r="DH142" s="160">
        <f t="shared" si="907"/>
        <v>-526291.52</v>
      </c>
      <c r="DI142" s="160">
        <f t="shared" si="907"/>
        <v>-752406.15999999992</v>
      </c>
      <c r="DJ142" s="160">
        <f t="shared" si="907"/>
        <v>-836664.47000000009</v>
      </c>
      <c r="DK142" s="160">
        <f t="shared" si="907"/>
        <v>-773640.94000000006</v>
      </c>
      <c r="DL142" s="160">
        <f t="shared" ref="DL142" si="908">SUM(DL140:DL141)</f>
        <v>-492839.87999999995</v>
      </c>
      <c r="DM142" s="160">
        <f t="shared" ref="DM142:DN142" si="909">SUM(DM140:DM141)</f>
        <v>-430819.18000000005</v>
      </c>
      <c r="DN142" s="160">
        <f t="shared" si="909"/>
        <v>-709951.13</v>
      </c>
      <c r="DO142" s="160">
        <f t="shared" ref="DO142:DP142" si="910">SUM(DO140:DO141)</f>
        <v>-597338.16</v>
      </c>
      <c r="DP142" s="160">
        <f t="shared" si="910"/>
        <v>-268319.37</v>
      </c>
      <c r="DQ142" s="160">
        <f t="shared" ref="DQ142:DR142" si="911">SUM(DQ140:DQ141)</f>
        <v>-104050.59</v>
      </c>
      <c r="DR142" s="160">
        <f t="shared" si="911"/>
        <v>-414876.1</v>
      </c>
      <c r="DS142" s="160">
        <f t="shared" ref="DS142:DT142" si="912">SUM(DS140:DS141)</f>
        <v>-682849.51</v>
      </c>
      <c r="DT142" s="160">
        <f t="shared" si="912"/>
        <v>-691646.25</v>
      </c>
      <c r="DU142" s="160">
        <f t="shared" ref="DU142:DV142" si="913">SUM(DU140:DU141)</f>
        <v>-628645.16999999993</v>
      </c>
      <c r="DV142" s="160">
        <f t="shared" si="913"/>
        <v>-905368.85</v>
      </c>
      <c r="DW142" s="160">
        <f t="shared" ref="DW142:DX142" si="914">SUM(DW140:DW141)</f>
        <v>-676111.3</v>
      </c>
      <c r="DX142" s="160">
        <f t="shared" si="914"/>
        <v>-494005.02525000006</v>
      </c>
      <c r="DY142" s="160">
        <f t="shared" ref="DY142:DZ142" si="915">SUM(DY140:DY141)</f>
        <v>-243415.74141666663</v>
      </c>
      <c r="DZ142" s="160">
        <f t="shared" si="915"/>
        <v>-602249.76333333342</v>
      </c>
      <c r="EA142" s="160">
        <f t="shared" ref="EA142:EB142" si="916">SUM(EA140:EA141)</f>
        <v>-462595.44999999995</v>
      </c>
      <c r="EB142" s="160">
        <f t="shared" si="916"/>
        <v>-345514.97666666668</v>
      </c>
      <c r="EC142" s="160">
        <f t="shared" ref="EC142:ED142" si="917">SUM(EC140:EC141)</f>
        <v>-430765.40666666662</v>
      </c>
      <c r="ED142" s="160">
        <f t="shared" si="917"/>
        <v>-383154.62666666671</v>
      </c>
      <c r="EE142" s="160">
        <f t="shared" ref="EE142:EF142" si="918">SUM(EE140:EE141)</f>
        <v>-434300.34833333327</v>
      </c>
      <c r="EF142" s="160">
        <f t="shared" si="918"/>
        <v>-373094.36962499999</v>
      </c>
      <c r="EG142" s="160">
        <f t="shared" ref="EG142:EH142" si="919">SUM(EG140:EG141)</f>
        <v>-566005.30000000005</v>
      </c>
      <c r="EH142" s="160">
        <f t="shared" si="919"/>
        <v>-271935.41333333333</v>
      </c>
      <c r="EI142" s="160">
        <f t="shared" ref="EI142:EJ142" si="920">SUM(EI140:EI141)</f>
        <v>-197152.15999999997</v>
      </c>
      <c r="EJ142" s="160">
        <f t="shared" si="920"/>
        <v>-421619.33333333331</v>
      </c>
      <c r="EK142" s="160">
        <f t="shared" ref="EK142:EL142" si="921">SUM(EK140:EK141)</f>
        <v>-521523.44000000006</v>
      </c>
      <c r="EL142" s="160">
        <f t="shared" si="921"/>
        <v>-460161.02333333332</v>
      </c>
      <c r="EM142" s="160">
        <f t="shared" ref="EM142:EN142" si="922">SUM(EM140:EM141)</f>
        <v>-531393.47666666668</v>
      </c>
      <c r="EN142" s="160">
        <f t="shared" si="922"/>
        <v>-571091.61333333328</v>
      </c>
      <c r="EO142" s="160">
        <f t="shared" ref="EO142:EP142" si="923">SUM(EO140:EO141)</f>
        <v>-505685.39033162326</v>
      </c>
      <c r="EP142" s="160">
        <f t="shared" si="923"/>
        <v>-481378.37833333301</v>
      </c>
      <c r="ER142" s="160">
        <f t="shared" si="886"/>
        <v>-3492852.6553316228</v>
      </c>
      <c r="ET142" s="160">
        <f t="shared" ca="1" si="887"/>
        <v>-2961700.99</v>
      </c>
      <c r="EU142" s="160"/>
      <c r="EY142" s="160">
        <f t="shared" si="888"/>
        <v>-1814054.72</v>
      </c>
      <c r="EZ142" s="160">
        <f t="shared" si="888"/>
        <v>-2287583.92</v>
      </c>
      <c r="FA142" s="160">
        <f t="shared" si="888"/>
        <v>-1917375.5900000003</v>
      </c>
      <c r="FB142" s="160">
        <f t="shared" si="888"/>
        <v>-2362711.5699999998</v>
      </c>
      <c r="FC142" s="160">
        <f t="shared" si="888"/>
        <v>-1633610.19</v>
      </c>
      <c r="FD142" s="160">
        <f t="shared" si="888"/>
        <v>-969708.12</v>
      </c>
      <c r="FE142" s="160">
        <f t="shared" si="888"/>
        <v>-1789371.8599999999</v>
      </c>
      <c r="FF142" s="160">
        <f t="shared" si="888"/>
        <v>-2210125.3200000003</v>
      </c>
      <c r="FG142" s="160">
        <f t="shared" si="888"/>
        <v>-1339670.5300000003</v>
      </c>
      <c r="FH142" s="160">
        <f t="shared" si="888"/>
        <v>-1238875.8333333333</v>
      </c>
      <c r="FI142" s="160">
        <f t="shared" si="888"/>
        <v>-1190549.3446249999</v>
      </c>
      <c r="FJ142" s="160">
        <f t="shared" si="888"/>
        <v>-1035092.8733333333</v>
      </c>
      <c r="FK142" s="160">
        <f t="shared" si="888"/>
        <v>-1403303.7966666669</v>
      </c>
      <c r="FL142" s="160">
        <f t="shared" si="888"/>
        <v>-1608170.480331623</v>
      </c>
      <c r="FN142" s="160">
        <f t="shared" si="889"/>
        <v>-3934793.45</v>
      </c>
      <c r="FO142" s="160">
        <f t="shared" si="889"/>
        <v>-3948006.8400000003</v>
      </c>
      <c r="FP142" s="160">
        <f t="shared" si="889"/>
        <v>-6386157.629999999</v>
      </c>
      <c r="FQ142" s="160">
        <f t="shared" si="889"/>
        <v>-6182801.7534288056</v>
      </c>
      <c r="FR142" s="160">
        <f t="shared" si="889"/>
        <v>-8381725.8000000007</v>
      </c>
      <c r="FS142" s="160">
        <f t="shared" si="889"/>
        <v>-6602815.4899999993</v>
      </c>
      <c r="FT142" s="160">
        <f t="shared" si="889"/>
        <v>-4804188.5812916663</v>
      </c>
      <c r="FU142" s="160">
        <f t="shared" si="889"/>
        <v>-3492852.6553316228</v>
      </c>
    </row>
    <row r="143" spans="2:177" ht="17.45" customHeight="1">
      <c r="B143" s="161" t="s">
        <v>191</v>
      </c>
      <c r="C143" s="162"/>
      <c r="D143" s="162"/>
      <c r="E143" s="162"/>
      <c r="H143" s="163"/>
      <c r="I143" s="163"/>
      <c r="J143" s="163"/>
      <c r="K143" s="163"/>
      <c r="L143" s="163"/>
      <c r="M143" s="163"/>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c r="BA143" s="163"/>
      <c r="BB143" s="163"/>
      <c r="BC143" s="163"/>
      <c r="BD143" s="163">
        <f t="shared" ref="BD143:DK143" si="924">BD139+BD142</f>
        <v>2598341.7599999998</v>
      </c>
      <c r="BE143" s="163">
        <f t="shared" si="924"/>
        <v>1266327.0499999998</v>
      </c>
      <c r="BF143" s="163">
        <f t="shared" si="924"/>
        <v>1584129.3199999998</v>
      </c>
      <c r="BG143" s="163">
        <f t="shared" si="924"/>
        <v>1631791.02</v>
      </c>
      <c r="BH143" s="163">
        <f t="shared" si="924"/>
        <v>1644439.5700000003</v>
      </c>
      <c r="BI143" s="163">
        <f t="shared" si="924"/>
        <v>1348106.53</v>
      </c>
      <c r="BJ143" s="163">
        <f t="shared" si="924"/>
        <v>1536894.6299999997</v>
      </c>
      <c r="BK143" s="163">
        <f t="shared" si="924"/>
        <v>1566797.1699999997</v>
      </c>
      <c r="BL143" s="163">
        <f t="shared" si="924"/>
        <v>1355750.36</v>
      </c>
      <c r="BM143" s="163">
        <f t="shared" si="924"/>
        <v>2083361.13</v>
      </c>
      <c r="BN143" s="163">
        <f t="shared" si="924"/>
        <v>1907484.69</v>
      </c>
      <c r="BO143" s="163">
        <f t="shared" si="924"/>
        <v>1818510.3899999997</v>
      </c>
      <c r="BP143" s="163">
        <f t="shared" si="924"/>
        <v>2576294.7200000002</v>
      </c>
      <c r="BQ143" s="163">
        <f t="shared" si="924"/>
        <v>1305033.72</v>
      </c>
      <c r="BR143" s="163">
        <f t="shared" si="924"/>
        <v>1216100.2000000002</v>
      </c>
      <c r="BS143" s="163">
        <f t="shared" si="924"/>
        <v>-105933.88999999998</v>
      </c>
      <c r="BT143" s="163">
        <f t="shared" si="924"/>
        <v>92770.019999999975</v>
      </c>
      <c r="BU143" s="163">
        <f t="shared" si="924"/>
        <v>153412.24</v>
      </c>
      <c r="BV143" s="163">
        <f t="shared" si="924"/>
        <v>-125511.88</v>
      </c>
      <c r="BW143" s="164">
        <f t="shared" si="924"/>
        <v>334336.24000000005</v>
      </c>
      <c r="BX143" s="164">
        <f t="shared" si="924"/>
        <v>590485.32000000018</v>
      </c>
      <c r="BY143" s="164">
        <f t="shared" si="924"/>
        <v>610135.66000000027</v>
      </c>
      <c r="BZ143" s="164">
        <f t="shared" si="924"/>
        <v>1116121.2400000005</v>
      </c>
      <c r="CA143" s="164">
        <f t="shared" si="924"/>
        <v>662333.84999999963</v>
      </c>
      <c r="CB143" s="164">
        <f t="shared" si="924"/>
        <v>1621362.2399999993</v>
      </c>
      <c r="CC143" s="164">
        <f t="shared" si="924"/>
        <v>554964.37</v>
      </c>
      <c r="CD143" s="164">
        <f t="shared" si="924"/>
        <v>359442.23999999987</v>
      </c>
      <c r="CE143" s="164">
        <f t="shared" si="924"/>
        <v>-180406.82</v>
      </c>
      <c r="CF143" s="164">
        <f t="shared" si="924"/>
        <v>86910.080000000075</v>
      </c>
      <c r="CG143" s="164">
        <f t="shared" si="924"/>
        <v>1004393.6499999999</v>
      </c>
      <c r="CH143" s="164">
        <f t="shared" si="924"/>
        <v>605663.21999999951</v>
      </c>
      <c r="CI143" s="164">
        <f t="shared" si="924"/>
        <v>1125328.4800000004</v>
      </c>
      <c r="CJ143" s="164">
        <f t="shared" si="924"/>
        <v>1019952.7199999997</v>
      </c>
      <c r="CK143" s="164">
        <f t="shared" si="924"/>
        <v>1568787.0299999998</v>
      </c>
      <c r="CL143" s="164">
        <f t="shared" si="924"/>
        <v>1558553.2600000007</v>
      </c>
      <c r="CM143" s="164">
        <f t="shared" si="924"/>
        <v>2099739.31</v>
      </c>
      <c r="CN143" s="164">
        <f t="shared" si="924"/>
        <v>2398489.09</v>
      </c>
      <c r="CO143" s="164">
        <f t="shared" si="924"/>
        <v>1552972.9600000009</v>
      </c>
      <c r="CP143" s="164">
        <f t="shared" si="924"/>
        <v>2631102.0299999998</v>
      </c>
      <c r="CQ143" s="164">
        <f t="shared" si="924"/>
        <v>976286.12801145681</v>
      </c>
      <c r="CR143" s="164">
        <f t="shared" si="924"/>
        <v>1087988.3169999996</v>
      </c>
      <c r="CS143" s="164">
        <f t="shared" si="924"/>
        <v>1590539.9930000007</v>
      </c>
      <c r="CT143" s="164">
        <f t="shared" si="924"/>
        <v>1541868.6080605569</v>
      </c>
      <c r="CU143" s="164">
        <f t="shared" si="924"/>
        <v>1571714.4499999997</v>
      </c>
      <c r="CV143" s="164">
        <f t="shared" si="924"/>
        <v>2471610.9000000027</v>
      </c>
      <c r="CW143" s="164">
        <f t="shared" si="924"/>
        <v>1469308.1000000006</v>
      </c>
      <c r="CX143" s="164">
        <f t="shared" si="924"/>
        <v>956477.58000000112</v>
      </c>
      <c r="CY143" s="164">
        <f t="shared" si="924"/>
        <v>2009731.1300000004</v>
      </c>
      <c r="CZ143" s="164">
        <f t="shared" si="924"/>
        <v>2205619.4400000009</v>
      </c>
      <c r="DA143" s="164">
        <f t="shared" si="924"/>
        <v>1498171.86</v>
      </c>
      <c r="DB143" s="164">
        <f t="shared" si="924"/>
        <v>1792576.9700000016</v>
      </c>
      <c r="DC143" s="164">
        <f t="shared" si="924"/>
        <v>1080839.5000000002</v>
      </c>
      <c r="DD143" s="164">
        <f t="shared" si="924"/>
        <v>1319903.3900000006</v>
      </c>
      <c r="DE143" s="164">
        <f t="shared" si="924"/>
        <v>1432338.8400000003</v>
      </c>
      <c r="DF143" s="164">
        <f t="shared" si="924"/>
        <v>1266756.6800000002</v>
      </c>
      <c r="DG143" s="164">
        <f t="shared" si="924"/>
        <v>1453947.4800000004</v>
      </c>
      <c r="DH143" s="164">
        <f t="shared" si="924"/>
        <v>1324871.7300000009</v>
      </c>
      <c r="DI143" s="164">
        <f t="shared" si="924"/>
        <v>1157174.1200000003</v>
      </c>
      <c r="DJ143" s="164">
        <f t="shared" si="924"/>
        <v>1187592.3900000011</v>
      </c>
      <c r="DK143" s="164">
        <f t="shared" si="924"/>
        <v>1593322.9700000011</v>
      </c>
      <c r="DL143" s="164">
        <f t="shared" ref="DL143" si="925">DL139+DL142</f>
        <v>2583204.5100000012</v>
      </c>
      <c r="DM143" s="164">
        <f t="shared" ref="DM143:DN143" si="926">DM139+DM142</f>
        <v>1416871.1500000008</v>
      </c>
      <c r="DN143" s="164">
        <f t="shared" si="926"/>
        <v>1109554.1300000008</v>
      </c>
      <c r="DO143" s="164">
        <f t="shared" ref="DO143:DP143" si="927">DO139+DO142</f>
        <v>1481954.92</v>
      </c>
      <c r="DP143" s="164">
        <f t="shared" si="927"/>
        <v>1465439.3200000003</v>
      </c>
      <c r="DQ143" s="164">
        <f t="shared" ref="DQ143:DR143" si="928">DQ139+DQ142</f>
        <v>2115887.3000000003</v>
      </c>
      <c r="DR143" s="164">
        <f t="shared" si="928"/>
        <v>1728513.2100000004</v>
      </c>
      <c r="DS143" s="164">
        <f t="shared" ref="DS143:DT143" si="929">DS139+DS142</f>
        <v>1362132.68</v>
      </c>
      <c r="DT143" s="164">
        <f t="shared" si="929"/>
        <v>1268772.1400000004</v>
      </c>
      <c r="DU143" s="164">
        <f t="shared" ref="DU143:DV143" si="930">DU139+DU142</f>
        <v>1566947.3599999999</v>
      </c>
      <c r="DV143" s="164">
        <f t="shared" si="930"/>
        <v>1424014.6400000001</v>
      </c>
      <c r="DW143" s="164">
        <f t="shared" ref="DW143:DX143" si="931">DW139+DW142</f>
        <v>2328222.0700000003</v>
      </c>
      <c r="DX143" s="164">
        <f t="shared" si="931"/>
        <v>3168785.5647499994</v>
      </c>
      <c r="DY143" s="164">
        <f t="shared" ref="DY143:DZ143" si="932">DY139+DY142</f>
        <v>1983664.2385833338</v>
      </c>
      <c r="DZ143" s="164">
        <f t="shared" si="932"/>
        <v>1707546.8766666667</v>
      </c>
      <c r="EA143" s="164">
        <f t="shared" ref="EA143:EB143" si="933">EA139+EA142</f>
        <v>1717455.0799999998</v>
      </c>
      <c r="EB143" s="164">
        <f t="shared" si="933"/>
        <v>2005047.8433333333</v>
      </c>
      <c r="EC143" s="164">
        <f t="shared" ref="EC143:ED143" si="934">EC139+EC142</f>
        <v>1874555.5028302134</v>
      </c>
      <c r="ED143" s="164">
        <f t="shared" si="934"/>
        <v>1817834.022513333</v>
      </c>
      <c r="EE143" s="164">
        <f t="shared" ref="EE143:EF143" si="935">EE139+EE142</f>
        <v>1938458.1516666664</v>
      </c>
      <c r="EF143" s="164">
        <f t="shared" si="935"/>
        <v>1599072.710375</v>
      </c>
      <c r="EG143" s="164">
        <f t="shared" ref="EG143:EH143" si="936">EG139+EG142</f>
        <v>1815675.2404000002</v>
      </c>
      <c r="EH143" s="164">
        <f t="shared" si="936"/>
        <v>1857933.9052783719</v>
      </c>
      <c r="EI143" s="164">
        <f t="shared" ref="EI143:EJ143" si="937">EI139+EI142</f>
        <v>2343340.1060000001</v>
      </c>
      <c r="EJ143" s="164">
        <f t="shared" si="937"/>
        <v>2828654.7666666666</v>
      </c>
      <c r="EK143" s="164">
        <f t="shared" ref="EK143:EL143" si="938">EK139+EK142</f>
        <v>1874268.8365829783</v>
      </c>
      <c r="EL143" s="164">
        <f t="shared" si="938"/>
        <v>2323761.8266666671</v>
      </c>
      <c r="EM143" s="164">
        <f t="shared" ref="EM143:EN143" si="939">EM139+EM142</f>
        <v>1712346.2465833332</v>
      </c>
      <c r="EN143" s="164">
        <f t="shared" si="939"/>
        <v>1685420.4471930931</v>
      </c>
      <c r="EO143" s="164">
        <f t="shared" ref="EO143:EP143" si="940">EO139+EO142</f>
        <v>1839190.9662683769</v>
      </c>
      <c r="EP143" s="164">
        <f t="shared" si="940"/>
        <v>1916193.9940388864</v>
      </c>
      <c r="ER143" s="163">
        <f t="shared" si="886"/>
        <v>14179837.084000003</v>
      </c>
      <c r="ET143" s="163">
        <f t="shared" ca="1" si="887"/>
        <v>14274889.12867688</v>
      </c>
      <c r="EU143" s="163"/>
      <c r="EY143" s="163">
        <f t="shared" si="888"/>
        <v>5496368.2700000023</v>
      </c>
      <c r="EZ143" s="163">
        <f t="shared" si="888"/>
        <v>3833081.7300000009</v>
      </c>
      <c r="FA143" s="163">
        <f t="shared" si="888"/>
        <v>4045575.8900000015</v>
      </c>
      <c r="FB143" s="163">
        <f t="shared" si="888"/>
        <v>3938089.4800000028</v>
      </c>
      <c r="FC143" s="163">
        <f t="shared" si="888"/>
        <v>5109629.7900000028</v>
      </c>
      <c r="FD143" s="163">
        <f t="shared" si="888"/>
        <v>5063281.540000001</v>
      </c>
      <c r="FE143" s="163">
        <f t="shared" si="888"/>
        <v>4359418.0300000012</v>
      </c>
      <c r="FF143" s="163">
        <f t="shared" si="888"/>
        <v>5319184.07</v>
      </c>
      <c r="FG143" s="163">
        <f t="shared" si="888"/>
        <v>6859996.6799999997</v>
      </c>
      <c r="FH143" s="163">
        <f t="shared" si="888"/>
        <v>5597058.4261635467</v>
      </c>
      <c r="FI143" s="163">
        <f t="shared" si="888"/>
        <v>5355364.8845549989</v>
      </c>
      <c r="FJ143" s="163">
        <f t="shared" si="888"/>
        <v>6016949.2516783718</v>
      </c>
      <c r="FK143" s="163">
        <f t="shared" si="888"/>
        <v>7026685.429916312</v>
      </c>
      <c r="FL143" s="163">
        <f t="shared" si="888"/>
        <v>5236957.6600448033</v>
      </c>
      <c r="FN143" s="163">
        <f t="shared" si="889"/>
        <v>20341933.619999997</v>
      </c>
      <c r="FO143" s="163">
        <f t="shared" si="889"/>
        <v>8425577.4400000013</v>
      </c>
      <c r="FP143" s="163">
        <f t="shared" si="889"/>
        <v>11424689.779999999</v>
      </c>
      <c r="FQ143" s="163">
        <f t="shared" si="889"/>
        <v>20258089.286072016</v>
      </c>
      <c r="FR143" s="163">
        <f t="shared" si="889"/>
        <v>17313115.370000008</v>
      </c>
      <c r="FS143" s="163">
        <f t="shared" si="889"/>
        <v>19851513.430000003</v>
      </c>
      <c r="FT143" s="163">
        <f t="shared" si="889"/>
        <v>23829369.242396921</v>
      </c>
      <c r="FU143" s="163">
        <f t="shared" si="889"/>
        <v>14179837.084000003</v>
      </c>
    </row>
    <row r="144" spans="2:177" s="159" customFormat="1" ht="17.45" customHeight="1" thickBot="1">
      <c r="B144" s="151" t="s">
        <v>96</v>
      </c>
      <c r="C144" s="152"/>
      <c r="D144" s="152"/>
      <c r="E144" s="152"/>
      <c r="F144" s="134"/>
      <c r="G144" s="13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c r="BC144" s="154"/>
      <c r="BD144" s="154">
        <v>909195.85</v>
      </c>
      <c r="BE144" s="154">
        <v>529170.33000000007</v>
      </c>
      <c r="BF144" s="154">
        <v>597406.43000000005</v>
      </c>
      <c r="BG144" s="154">
        <v>699660.26</v>
      </c>
      <c r="BH144" s="154">
        <v>301989.27</v>
      </c>
      <c r="BI144" s="154">
        <v>700139.17</v>
      </c>
      <c r="BJ144" s="154">
        <v>637722.11</v>
      </c>
      <c r="BK144" s="154">
        <v>722472.41</v>
      </c>
      <c r="BL144" s="154">
        <v>537873.87</v>
      </c>
      <c r="BM144" s="154">
        <v>530358.19999999995</v>
      </c>
      <c r="BN144" s="154">
        <v>623595.67000000004</v>
      </c>
      <c r="BO144" s="154">
        <v>612496.12</v>
      </c>
      <c r="BP144" s="154">
        <v>882572.71</v>
      </c>
      <c r="BQ144" s="154">
        <v>615956.18999999994</v>
      </c>
      <c r="BR144" s="154">
        <v>554518.02</v>
      </c>
      <c r="BS144" s="154">
        <v>-15482.28</v>
      </c>
      <c r="BT144" s="154">
        <v>143247</v>
      </c>
      <c r="BU144" s="154">
        <v>-10906.48</v>
      </c>
      <c r="BV144" s="154">
        <v>34571.456383999997</v>
      </c>
      <c r="BW144" s="154">
        <v>160251.35999999999</v>
      </c>
      <c r="BX144" s="154">
        <v>231688.91</v>
      </c>
      <c r="BY144" s="154">
        <v>259615.09</v>
      </c>
      <c r="BZ144" s="154">
        <v>385121.76</v>
      </c>
      <c r="CA144" s="154">
        <v>373513.95</v>
      </c>
      <c r="CB144" s="154">
        <v>554513.95000000007</v>
      </c>
      <c r="CC144" s="154">
        <v>261784.71000000002</v>
      </c>
      <c r="CD144" s="154">
        <v>-6991.84</v>
      </c>
      <c r="CE144" s="154">
        <v>270073.48</v>
      </c>
      <c r="CF144" s="154">
        <v>61720.3</v>
      </c>
      <c r="CG144" s="154">
        <v>359341.7</v>
      </c>
      <c r="CH144" s="154">
        <v>0</v>
      </c>
      <c r="CI144" s="154">
        <v>750943.74</v>
      </c>
      <c r="CJ144" s="154">
        <v>381281.01</v>
      </c>
      <c r="CK144" s="154">
        <v>357744.15</v>
      </c>
      <c r="CL144" s="154">
        <v>494257.46</v>
      </c>
      <c r="CM144" s="154">
        <v>396610.92</v>
      </c>
      <c r="CN144" s="154">
        <v>711462.6</v>
      </c>
      <c r="CO144" s="154">
        <v>470754.81</v>
      </c>
      <c r="CP144" s="154">
        <v>389995.62</v>
      </c>
      <c r="CQ144" s="154">
        <v>530059.26</v>
      </c>
      <c r="CR144" s="154">
        <v>674010.27</v>
      </c>
      <c r="CS144" s="154">
        <v>531543.58000000007</v>
      </c>
      <c r="CT144" s="154">
        <v>685984.28</v>
      </c>
      <c r="CU144" s="154">
        <v>561058.13</v>
      </c>
      <c r="CV144" s="154">
        <v>590511.35</v>
      </c>
      <c r="CW144" s="154">
        <v>680153.3</v>
      </c>
      <c r="CX144" s="154">
        <v>643249.37</v>
      </c>
      <c r="CY144" s="154">
        <v>689060.93</v>
      </c>
      <c r="CZ144" s="154">
        <v>875648.73</v>
      </c>
      <c r="DA144" s="154">
        <v>637640.72000000009</v>
      </c>
      <c r="DB144" s="154">
        <v>583820.22999999986</v>
      </c>
      <c r="DC144" s="154">
        <v>638555.1</v>
      </c>
      <c r="DD144" s="154">
        <v>670833.38</v>
      </c>
      <c r="DE144" s="154">
        <v>550074.76000000013</v>
      </c>
      <c r="DF144" s="154">
        <v>639340.47000000009</v>
      </c>
      <c r="DG144" s="154">
        <v>742056.54</v>
      </c>
      <c r="DH144" s="154">
        <v>621758.19000000006</v>
      </c>
      <c r="DI144" s="154">
        <v>766265.68</v>
      </c>
      <c r="DJ144" s="154">
        <v>747485.39999999991</v>
      </c>
      <c r="DK144" s="154">
        <v>605210.69999999995</v>
      </c>
      <c r="DL144" s="154">
        <v>945815.56000000029</v>
      </c>
      <c r="DM144" s="154">
        <v>540325.52999999991</v>
      </c>
      <c r="DN144" s="154">
        <v>664972.67999999982</v>
      </c>
      <c r="DO144" s="154">
        <v>744324.2699999999</v>
      </c>
      <c r="DP144" s="154">
        <v>299366.53000000003</v>
      </c>
      <c r="DQ144" s="154">
        <v>256119.26</v>
      </c>
      <c r="DR144" s="154">
        <v>675980</v>
      </c>
      <c r="DS144" s="154">
        <v>715284.68</v>
      </c>
      <c r="DT144" s="154">
        <v>698731.95</v>
      </c>
      <c r="DU144" s="154">
        <v>765249.48</v>
      </c>
      <c r="DV144" s="154">
        <v>516157.73</v>
      </c>
      <c r="DW144" s="154">
        <v>562933.43999999994</v>
      </c>
      <c r="DX144" s="154">
        <v>942724.58</v>
      </c>
      <c r="DY144" s="154">
        <v>727307</v>
      </c>
      <c r="DZ144" s="154">
        <v>808372.1</v>
      </c>
      <c r="EA144" s="154">
        <v>698401.76</v>
      </c>
      <c r="EB144" s="154">
        <v>458165.53</v>
      </c>
      <c r="EC144" s="154">
        <v>831484.65</v>
      </c>
      <c r="ED144" s="154">
        <v>900693.75</v>
      </c>
      <c r="EE144" s="154">
        <v>592118</v>
      </c>
      <c r="EF144" s="154">
        <v>705743</v>
      </c>
      <c r="EG144" s="154">
        <v>814423.86</v>
      </c>
      <c r="EH144" s="154">
        <v>647259.03</v>
      </c>
      <c r="EI144" s="154">
        <v>674512.68</v>
      </c>
      <c r="EJ144" s="154">
        <v>1028405.95</v>
      </c>
      <c r="EK144" s="154">
        <v>1049674.6399999999</v>
      </c>
      <c r="EL144" s="154">
        <v>741740.54</v>
      </c>
      <c r="EM144" s="154">
        <v>869513.95</v>
      </c>
      <c r="EN144" s="154">
        <v>797579.78</v>
      </c>
      <c r="EO144" s="154">
        <v>741630.89</v>
      </c>
      <c r="EP144" s="154">
        <v>1006723.89</v>
      </c>
      <c r="EQ144" s="153"/>
      <c r="ER144" s="154">
        <f t="shared" si="886"/>
        <v>6235269.6399999997</v>
      </c>
      <c r="ES144" s="154"/>
      <c r="ET144" s="154">
        <f t="shared" ca="1" si="887"/>
        <v>5367149.370000001</v>
      </c>
      <c r="EU144" s="154"/>
      <c r="EY144" s="154">
        <f t="shared" si="888"/>
        <v>2097109.6800000002</v>
      </c>
      <c r="EZ144" s="154">
        <f t="shared" si="888"/>
        <v>1859463.2400000002</v>
      </c>
      <c r="FA144" s="154">
        <f t="shared" si="888"/>
        <v>2003155.2000000002</v>
      </c>
      <c r="FB144" s="154">
        <f t="shared" si="888"/>
        <v>2118961.7800000003</v>
      </c>
      <c r="FC144" s="154">
        <f t="shared" si="888"/>
        <v>2151113.77</v>
      </c>
      <c r="FD144" s="154">
        <f t="shared" si="888"/>
        <v>1299810.06</v>
      </c>
      <c r="FE144" s="154">
        <f t="shared" si="888"/>
        <v>2089996.6300000001</v>
      </c>
      <c r="FF144" s="154">
        <f t="shared" si="888"/>
        <v>1844340.65</v>
      </c>
      <c r="FG144" s="154">
        <f t="shared" si="888"/>
        <v>2478403.6800000002</v>
      </c>
      <c r="FH144" s="154">
        <f t="shared" si="888"/>
        <v>1988051.94</v>
      </c>
      <c r="FI144" s="154">
        <f t="shared" si="888"/>
        <v>2198554.75</v>
      </c>
      <c r="FJ144" s="154">
        <f t="shared" si="888"/>
        <v>2136195.5700000003</v>
      </c>
      <c r="FK144" s="154">
        <f t="shared" si="888"/>
        <v>2819821.13</v>
      </c>
      <c r="FL144" s="154">
        <f t="shared" si="888"/>
        <v>2408724.62</v>
      </c>
      <c r="FN144" s="154">
        <f t="shared" si="889"/>
        <v>7402079.6900000004</v>
      </c>
      <c r="FO144" s="154">
        <f t="shared" si="889"/>
        <v>3614667.6863839999</v>
      </c>
      <c r="FP144" s="154">
        <f t="shared" si="889"/>
        <v>3881279.5799999996</v>
      </c>
      <c r="FQ144" s="154">
        <f t="shared" si="889"/>
        <v>7157843.4999999991</v>
      </c>
      <c r="FR144" s="154">
        <f t="shared" si="889"/>
        <v>8078689.9000000013</v>
      </c>
      <c r="FS144" s="154">
        <f t="shared" si="889"/>
        <v>7385261.1099999994</v>
      </c>
      <c r="FT144" s="154">
        <f t="shared" si="889"/>
        <v>8801205.9400000013</v>
      </c>
      <c r="FU144" s="154">
        <f t="shared" si="889"/>
        <v>6235269.6399999997</v>
      </c>
    </row>
    <row r="145" spans="2:177" ht="17.45" customHeight="1">
      <c r="B145" s="165" t="s">
        <v>192</v>
      </c>
      <c r="C145" s="166"/>
      <c r="D145" s="166"/>
      <c r="E145" s="166"/>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7"/>
      <c r="AX145" s="167"/>
      <c r="AY145" s="167"/>
      <c r="AZ145" s="167"/>
      <c r="BA145" s="167"/>
      <c r="BB145" s="167"/>
      <c r="BC145" s="167"/>
      <c r="BD145" s="167">
        <f t="shared" ref="BD145:DK145" si="941">BD143+BD144</f>
        <v>3507537.61</v>
      </c>
      <c r="BE145" s="167">
        <f t="shared" si="941"/>
        <v>1795497.38</v>
      </c>
      <c r="BF145" s="167">
        <f t="shared" si="941"/>
        <v>2181535.75</v>
      </c>
      <c r="BG145" s="167">
        <f t="shared" si="941"/>
        <v>2331451.2800000003</v>
      </c>
      <c r="BH145" s="167">
        <f t="shared" si="941"/>
        <v>1946428.8400000003</v>
      </c>
      <c r="BI145" s="168">
        <f t="shared" si="941"/>
        <v>2048245.7000000002</v>
      </c>
      <c r="BJ145" s="168">
        <f t="shared" si="941"/>
        <v>2174616.7399999998</v>
      </c>
      <c r="BK145" s="168">
        <f t="shared" si="941"/>
        <v>2289269.5799999996</v>
      </c>
      <c r="BL145" s="168">
        <f t="shared" si="941"/>
        <v>1893624.23</v>
      </c>
      <c r="BM145" s="168">
        <f t="shared" si="941"/>
        <v>2613719.33</v>
      </c>
      <c r="BN145" s="168">
        <f t="shared" si="941"/>
        <v>2531080.36</v>
      </c>
      <c r="BO145" s="168">
        <f t="shared" si="941"/>
        <v>2431006.5099999998</v>
      </c>
      <c r="BP145" s="168">
        <f t="shared" si="941"/>
        <v>3458867.43</v>
      </c>
      <c r="BQ145" s="168">
        <f t="shared" si="941"/>
        <v>1920989.91</v>
      </c>
      <c r="BR145" s="168">
        <f t="shared" si="941"/>
        <v>1770618.2200000002</v>
      </c>
      <c r="BS145" s="168">
        <f t="shared" si="941"/>
        <v>-121416.16999999998</v>
      </c>
      <c r="BT145" s="168">
        <f t="shared" si="941"/>
        <v>236017.01999999996</v>
      </c>
      <c r="BU145" s="168">
        <f t="shared" si="941"/>
        <v>142505.75999999998</v>
      </c>
      <c r="BV145" s="168">
        <f t="shared" si="941"/>
        <v>-90940.423616000015</v>
      </c>
      <c r="BW145" s="169">
        <f t="shared" si="941"/>
        <v>494587.60000000003</v>
      </c>
      <c r="BX145" s="169">
        <f t="shared" si="941"/>
        <v>822174.23000000021</v>
      </c>
      <c r="BY145" s="169">
        <f t="shared" si="941"/>
        <v>869750.75000000023</v>
      </c>
      <c r="BZ145" s="169">
        <f t="shared" si="941"/>
        <v>1501243.0000000005</v>
      </c>
      <c r="CA145" s="169">
        <f t="shared" si="941"/>
        <v>1035847.7999999996</v>
      </c>
      <c r="CB145" s="169">
        <f t="shared" si="941"/>
        <v>2175876.1899999995</v>
      </c>
      <c r="CC145" s="169">
        <f t="shared" si="941"/>
        <v>816749.08000000007</v>
      </c>
      <c r="CD145" s="169">
        <f t="shared" si="941"/>
        <v>352450.39999999985</v>
      </c>
      <c r="CE145" s="169">
        <f t="shared" si="941"/>
        <v>89666.659999999974</v>
      </c>
      <c r="CF145" s="169">
        <f t="shared" si="941"/>
        <v>148630.38000000006</v>
      </c>
      <c r="CG145" s="169">
        <f t="shared" si="941"/>
        <v>1363735.3499999999</v>
      </c>
      <c r="CH145" s="169">
        <f t="shared" si="941"/>
        <v>605663.21999999951</v>
      </c>
      <c r="CI145" s="169">
        <f t="shared" si="941"/>
        <v>1876272.2200000004</v>
      </c>
      <c r="CJ145" s="169">
        <f t="shared" si="941"/>
        <v>1401233.7299999997</v>
      </c>
      <c r="CK145" s="169">
        <f t="shared" si="941"/>
        <v>1926531.1799999997</v>
      </c>
      <c r="CL145" s="169">
        <f t="shared" si="941"/>
        <v>2052810.7200000007</v>
      </c>
      <c r="CM145" s="169">
        <f t="shared" si="941"/>
        <v>2496350.23</v>
      </c>
      <c r="CN145" s="169">
        <f t="shared" si="941"/>
        <v>3109951.69</v>
      </c>
      <c r="CO145" s="169">
        <f t="shared" si="941"/>
        <v>2023727.7700000009</v>
      </c>
      <c r="CP145" s="169">
        <f t="shared" si="941"/>
        <v>3021097.65</v>
      </c>
      <c r="CQ145" s="169">
        <f t="shared" si="941"/>
        <v>1506345.3880114569</v>
      </c>
      <c r="CR145" s="169">
        <f t="shared" si="941"/>
        <v>1761998.5869999996</v>
      </c>
      <c r="CS145" s="169">
        <f t="shared" si="941"/>
        <v>2122083.5730000008</v>
      </c>
      <c r="CT145" s="169">
        <f t="shared" si="941"/>
        <v>2227852.8880605567</v>
      </c>
      <c r="CU145" s="169">
        <f t="shared" si="941"/>
        <v>2132772.5799999996</v>
      </c>
      <c r="CV145" s="169">
        <f t="shared" si="941"/>
        <v>3062122.2500000028</v>
      </c>
      <c r="CW145" s="169">
        <f t="shared" si="941"/>
        <v>2149461.4000000004</v>
      </c>
      <c r="CX145" s="169">
        <f t="shared" si="941"/>
        <v>1599726.9500000011</v>
      </c>
      <c r="CY145" s="169">
        <f t="shared" si="941"/>
        <v>2698792.0600000005</v>
      </c>
      <c r="CZ145" s="169">
        <f t="shared" si="941"/>
        <v>3081268.1700000009</v>
      </c>
      <c r="DA145" s="169">
        <f t="shared" si="941"/>
        <v>2135812.58</v>
      </c>
      <c r="DB145" s="169">
        <f t="shared" si="941"/>
        <v>2376397.2000000016</v>
      </c>
      <c r="DC145" s="169">
        <f t="shared" si="941"/>
        <v>1719394.6</v>
      </c>
      <c r="DD145" s="169">
        <f t="shared" si="941"/>
        <v>1990736.7700000005</v>
      </c>
      <c r="DE145" s="169">
        <f t="shared" si="941"/>
        <v>1982413.6000000006</v>
      </c>
      <c r="DF145" s="169">
        <f t="shared" si="941"/>
        <v>1906097.1500000004</v>
      </c>
      <c r="DG145" s="169">
        <f t="shared" si="941"/>
        <v>2196004.0200000005</v>
      </c>
      <c r="DH145" s="169">
        <f t="shared" si="941"/>
        <v>1946629.9200000009</v>
      </c>
      <c r="DI145" s="169">
        <f t="shared" si="941"/>
        <v>1923439.8000000003</v>
      </c>
      <c r="DJ145" s="169">
        <f t="shared" si="941"/>
        <v>1935077.790000001</v>
      </c>
      <c r="DK145" s="169">
        <f t="shared" si="941"/>
        <v>2198533.6700000009</v>
      </c>
      <c r="DL145" s="169">
        <f t="shared" ref="DL145" si="942">DL143+DL144</f>
        <v>3529020.0700000012</v>
      </c>
      <c r="DM145" s="169">
        <f t="shared" ref="DM145:DN145" si="943">DM143+DM144</f>
        <v>1957196.6800000006</v>
      </c>
      <c r="DN145" s="169">
        <f t="shared" si="943"/>
        <v>1774526.8100000005</v>
      </c>
      <c r="DO145" s="169">
        <f t="shared" ref="DO145:DP145" si="944">DO143+DO144</f>
        <v>2226279.19</v>
      </c>
      <c r="DP145" s="169">
        <f t="shared" si="944"/>
        <v>1764805.8500000003</v>
      </c>
      <c r="DQ145" s="169">
        <f t="shared" ref="DQ145:DR145" si="945">DQ143+DQ144</f>
        <v>2372006.5600000005</v>
      </c>
      <c r="DR145" s="169">
        <f t="shared" si="945"/>
        <v>2404493.2100000004</v>
      </c>
      <c r="DS145" s="169">
        <f t="shared" ref="DS145:DT145" si="946">DS143+DS144</f>
        <v>2077417.3599999999</v>
      </c>
      <c r="DT145" s="169">
        <f t="shared" si="946"/>
        <v>1967504.0900000003</v>
      </c>
      <c r="DU145" s="169">
        <f t="shared" ref="DU145:DV145" si="947">DU143+DU144</f>
        <v>2332196.84</v>
      </c>
      <c r="DV145" s="169">
        <f t="shared" si="947"/>
        <v>1940172.37</v>
      </c>
      <c r="DW145" s="169">
        <f t="shared" ref="DW145:DX145" si="948">DW143+DW144</f>
        <v>2891155.5100000002</v>
      </c>
      <c r="DX145" s="169">
        <f t="shared" si="948"/>
        <v>4111510.1447499995</v>
      </c>
      <c r="DY145" s="169">
        <f t="shared" ref="DY145:DZ145" si="949">DY143+DY144</f>
        <v>2710971.2385833338</v>
      </c>
      <c r="DZ145" s="169">
        <f t="shared" si="949"/>
        <v>2515918.9766666666</v>
      </c>
      <c r="EA145" s="169">
        <f t="shared" ref="EA145:EB145" si="950">EA143+EA144</f>
        <v>2415856.84</v>
      </c>
      <c r="EB145" s="169">
        <f t="shared" si="950"/>
        <v>2463213.3733333331</v>
      </c>
      <c r="EC145" s="169">
        <f t="shared" ref="EC145:ED145" si="951">EC143+EC144</f>
        <v>2706040.1528302133</v>
      </c>
      <c r="ED145" s="169">
        <f t="shared" si="951"/>
        <v>2718527.7725133328</v>
      </c>
      <c r="EE145" s="169">
        <f t="shared" ref="EE145:EF145" si="952">EE143+EE144</f>
        <v>2530576.1516666664</v>
      </c>
      <c r="EF145" s="169">
        <f t="shared" si="952"/>
        <v>2304815.7103749998</v>
      </c>
      <c r="EG145" s="169">
        <f t="shared" ref="EG145:EH145" si="953">EG143+EG144</f>
        <v>2630099.1004000003</v>
      </c>
      <c r="EH145" s="169">
        <f t="shared" si="953"/>
        <v>2505192.9352783719</v>
      </c>
      <c r="EI145" s="169">
        <f t="shared" ref="EI145:EJ145" si="954">EI143+EI144</f>
        <v>3017852.7860000003</v>
      </c>
      <c r="EJ145" s="169">
        <f t="shared" si="954"/>
        <v>3857060.7166666668</v>
      </c>
      <c r="EK145" s="169">
        <f t="shared" ref="EK145:EL145" si="955">EK143+EK144</f>
        <v>2923943.4765829779</v>
      </c>
      <c r="EL145" s="169">
        <f t="shared" si="955"/>
        <v>3065502.3666666672</v>
      </c>
      <c r="EM145" s="169">
        <f t="shared" ref="EM145:EN145" si="956">EM143+EM144</f>
        <v>2581860.1965833334</v>
      </c>
      <c r="EN145" s="169">
        <f t="shared" si="956"/>
        <v>2483000.2271930929</v>
      </c>
      <c r="EO145" s="169">
        <f t="shared" ref="EO145:EP145" si="957">EO143+EO144</f>
        <v>2580821.856268377</v>
      </c>
      <c r="EP145" s="169">
        <f t="shared" si="957"/>
        <v>2922917.8840388865</v>
      </c>
      <c r="ER145" s="168">
        <f t="shared" si="886"/>
        <v>20415106.724000003</v>
      </c>
      <c r="ET145" s="168">
        <f t="shared" ca="1" si="887"/>
        <v>19642038.498676877</v>
      </c>
      <c r="EU145" s="168"/>
      <c r="EY145" s="168">
        <f t="shared" si="888"/>
        <v>7593477.950000003</v>
      </c>
      <c r="EZ145" s="168">
        <f t="shared" si="888"/>
        <v>5692544.9700000007</v>
      </c>
      <c r="FA145" s="168">
        <f t="shared" si="888"/>
        <v>6048731.0900000017</v>
      </c>
      <c r="FB145" s="168">
        <f t="shared" si="888"/>
        <v>6057051.2600000016</v>
      </c>
      <c r="FC145" s="168">
        <f t="shared" si="888"/>
        <v>7260743.5600000024</v>
      </c>
      <c r="FD145" s="168">
        <f t="shared" si="888"/>
        <v>6363091.6000000006</v>
      </c>
      <c r="FE145" s="168">
        <f t="shared" si="888"/>
        <v>6449414.6600000001</v>
      </c>
      <c r="FF145" s="168">
        <f t="shared" si="888"/>
        <v>7163524.7200000007</v>
      </c>
      <c r="FG145" s="168">
        <f t="shared" si="888"/>
        <v>9338400.3599999994</v>
      </c>
      <c r="FH145" s="168">
        <f t="shared" si="888"/>
        <v>7585110.3661635462</v>
      </c>
      <c r="FI145" s="168">
        <f t="shared" si="888"/>
        <v>7553919.6345549989</v>
      </c>
      <c r="FJ145" s="168">
        <f t="shared" si="888"/>
        <v>8153144.8216783721</v>
      </c>
      <c r="FK145" s="168">
        <f t="shared" si="888"/>
        <v>9846506.5599163119</v>
      </c>
      <c r="FL145" s="168">
        <f t="shared" si="888"/>
        <v>7645682.2800448034</v>
      </c>
      <c r="FN145" s="168">
        <f t="shared" si="889"/>
        <v>27744013.309999995</v>
      </c>
      <c r="FO145" s="168">
        <f t="shared" si="889"/>
        <v>12040245.126383997</v>
      </c>
      <c r="FP145" s="168">
        <f t="shared" si="889"/>
        <v>15305969.360000001</v>
      </c>
      <c r="FQ145" s="168">
        <f t="shared" si="889"/>
        <v>27415932.786072023</v>
      </c>
      <c r="FR145" s="168">
        <f t="shared" si="889"/>
        <v>25391805.270000011</v>
      </c>
      <c r="FS145" s="168">
        <f t="shared" si="889"/>
        <v>27236774.540000007</v>
      </c>
      <c r="FT145" s="168">
        <f t="shared" si="889"/>
        <v>32630575.182396919</v>
      </c>
      <c r="FU145" s="168">
        <f t="shared" si="889"/>
        <v>20415106.724000003</v>
      </c>
    </row>
    <row r="146" spans="2:177" s="159" customFormat="1" ht="17.45" customHeight="1">
      <c r="B146" s="151" t="s">
        <v>22</v>
      </c>
      <c r="C146" s="170"/>
      <c r="D146" s="170"/>
      <c r="E146" s="170"/>
      <c r="F146" s="134"/>
      <c r="G146" s="13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4"/>
      <c r="AL146" s="154"/>
      <c r="AM146" s="154"/>
      <c r="AN146" s="154"/>
      <c r="AO146" s="154"/>
      <c r="AP146" s="154"/>
      <c r="AQ146" s="154"/>
      <c r="AR146" s="154"/>
      <c r="AS146" s="154"/>
      <c r="AT146" s="154"/>
      <c r="AU146" s="154"/>
      <c r="AV146" s="154"/>
      <c r="AW146" s="154"/>
      <c r="AX146" s="154"/>
      <c r="AY146" s="154"/>
      <c r="AZ146" s="154"/>
      <c r="BA146" s="154"/>
      <c r="BB146" s="154"/>
      <c r="BC146" s="154"/>
      <c r="BD146" s="154">
        <v>-32796.32</v>
      </c>
      <c r="BE146" s="154">
        <v>-39296.980000000003</v>
      </c>
      <c r="BF146" s="154">
        <v>-58289.570000000007</v>
      </c>
      <c r="BG146" s="154">
        <v>-13563.01</v>
      </c>
      <c r="BH146" s="154">
        <v>-199415.59999999998</v>
      </c>
      <c r="BI146" s="154">
        <v>-271410.02</v>
      </c>
      <c r="BJ146" s="154">
        <v>-327031.90000000002</v>
      </c>
      <c r="BK146" s="154">
        <v>-217550.51</v>
      </c>
      <c r="BL146" s="154">
        <v>-75605.850000000006</v>
      </c>
      <c r="BM146" s="154">
        <v>-486650.86</v>
      </c>
      <c r="BN146" s="154">
        <v>-351234.02</v>
      </c>
      <c r="BO146" s="154">
        <v>-1150616.17</v>
      </c>
      <c r="BP146" s="154">
        <v>-36611.96</v>
      </c>
      <c r="BQ146" s="154">
        <v>-26690.969999999998</v>
      </c>
      <c r="BR146" s="154">
        <v>-25944.980000000003</v>
      </c>
      <c r="BS146" s="154">
        <v>-5003.7</v>
      </c>
      <c r="BT146" s="154">
        <v>-285.39999999999998</v>
      </c>
      <c r="BU146" s="154">
        <v>-2713.8</v>
      </c>
      <c r="BV146" s="154">
        <v>-115108.4</v>
      </c>
      <c r="BW146" s="154">
        <v>-183994.2</v>
      </c>
      <c r="BX146" s="154">
        <v>-89923.199999999997</v>
      </c>
      <c r="BY146" s="154">
        <v>-40090</v>
      </c>
      <c r="BZ146" s="154">
        <v>-767.66</v>
      </c>
      <c r="CA146" s="154">
        <v>-486.65</v>
      </c>
      <c r="CB146" s="154">
        <v>-57881.69</v>
      </c>
      <c r="CC146" s="154">
        <v>0</v>
      </c>
      <c r="CD146" s="154">
        <v>-38560</v>
      </c>
      <c r="CE146" s="154">
        <v>0</v>
      </c>
      <c r="CF146" s="154">
        <v>0</v>
      </c>
      <c r="CG146" s="154">
        <v>-105509.26000000001</v>
      </c>
      <c r="CH146" s="154">
        <v>-431251.62</v>
      </c>
      <c r="CI146" s="154">
        <v>-39209.57</v>
      </c>
      <c r="CJ146" s="154">
        <v>-252655.05</v>
      </c>
      <c r="CK146" s="154">
        <v>-46961.119999999995</v>
      </c>
      <c r="CL146" s="154">
        <v>-273826.96999999997</v>
      </c>
      <c r="CM146" s="154">
        <v>-665502.82999999996</v>
      </c>
      <c r="CN146" s="154">
        <v>-28735.96</v>
      </c>
      <c r="CO146" s="154">
        <v>-87202.73</v>
      </c>
      <c r="CP146" s="154">
        <v>-138168.9</v>
      </c>
      <c r="CQ146" s="154">
        <v>0</v>
      </c>
      <c r="CR146" s="154">
        <v>-330738.24</v>
      </c>
      <c r="CS146" s="154">
        <v>-180853.88999999998</v>
      </c>
      <c r="CT146" s="154">
        <v>-23272.65</v>
      </c>
      <c r="CU146" s="154">
        <v>-470334.48999999987</v>
      </c>
      <c r="CV146" s="154">
        <v>-195050.72</v>
      </c>
      <c r="CW146" s="154">
        <v>-21393.19</v>
      </c>
      <c r="CX146" s="154">
        <v>-307535.77</v>
      </c>
      <c r="CY146" s="154">
        <v>-394276.69</v>
      </c>
      <c r="CZ146" s="154">
        <v>-118457.43</v>
      </c>
      <c r="DA146" s="154">
        <v>-46871.8</v>
      </c>
      <c r="DB146" s="154">
        <v>-65046.53</v>
      </c>
      <c r="DC146" s="154">
        <v>-41450.67</v>
      </c>
      <c r="DD146" s="154">
        <v>-122891.44</v>
      </c>
      <c r="DE146" s="154">
        <v>-190194.41</v>
      </c>
      <c r="DF146" s="154">
        <v>-160859.28</v>
      </c>
      <c r="DG146" s="154">
        <v>-357071.42</v>
      </c>
      <c r="DH146" s="154">
        <v>-149114.56</v>
      </c>
      <c r="DI146" s="154">
        <v>-38386.520000000004</v>
      </c>
      <c r="DJ146" s="154">
        <v>-126050</v>
      </c>
      <c r="DK146" s="154">
        <v>-263552.01</v>
      </c>
      <c r="DL146" s="154">
        <v>-96652.5</v>
      </c>
      <c r="DM146" s="154">
        <v>0</v>
      </c>
      <c r="DN146" s="154">
        <v>-1000</v>
      </c>
      <c r="DO146" s="154">
        <v>-5240</v>
      </c>
      <c r="DP146" s="154">
        <v>-88000</v>
      </c>
      <c r="DQ146" s="154">
        <v>-49290.75</v>
      </c>
      <c r="DR146" s="154">
        <v>-545412.30000000005</v>
      </c>
      <c r="DS146" s="154">
        <v>-431615.55</v>
      </c>
      <c r="DT146" s="154">
        <v>-286916.40000000002</v>
      </c>
      <c r="DU146" s="154">
        <v>-580567.69999999995</v>
      </c>
      <c r="DV146" s="154">
        <v>-469186.28</v>
      </c>
      <c r="DW146" s="154">
        <v>-506750.08999999997</v>
      </c>
      <c r="DX146" s="154">
        <v>-122865.17</v>
      </c>
      <c r="DY146" s="154">
        <v>-239602.77000000002</v>
      </c>
      <c r="DZ146" s="154">
        <v>-580447.68000000005</v>
      </c>
      <c r="EA146" s="154">
        <v>-236399.49</v>
      </c>
      <c r="EB146" s="154">
        <v>-196773.88</v>
      </c>
      <c r="EC146" s="154">
        <v>-20076.900000000001</v>
      </c>
      <c r="ED146" s="154">
        <v>-32709.4</v>
      </c>
      <c r="EE146" s="154">
        <v>-204468.27</v>
      </c>
      <c r="EF146" s="154">
        <v>-332652.55</v>
      </c>
      <c r="EG146" s="154">
        <v>-51008.310000000012</v>
      </c>
      <c r="EH146" s="154">
        <v>-21439.93</v>
      </c>
      <c r="EI146" s="154">
        <v>-109862.39999999999</v>
      </c>
      <c r="EJ146" s="154">
        <v>-343771.34</v>
      </c>
      <c r="EK146" s="154">
        <v>-129800.38</v>
      </c>
      <c r="EL146" s="154">
        <v>-85737.29</v>
      </c>
      <c r="EM146" s="154">
        <v>-184692.51</v>
      </c>
      <c r="EN146" s="154">
        <v>-44555.05</v>
      </c>
      <c r="EO146" s="154">
        <v>-85996.24</v>
      </c>
      <c r="EP146" s="154">
        <v>-57352.490000000005</v>
      </c>
      <c r="EQ146" s="153"/>
      <c r="ER146" s="154">
        <f t="shared" si="886"/>
        <v>-931905.3</v>
      </c>
      <c r="ES146" s="153"/>
      <c r="ET146" s="154">
        <f t="shared" ca="1" si="887"/>
        <v>-1428875.29</v>
      </c>
      <c r="EU146" s="154"/>
      <c r="EY146" s="154">
        <f t="shared" si="888"/>
        <v>-230375.75999999998</v>
      </c>
      <c r="EZ146" s="154">
        <f t="shared" si="888"/>
        <v>-354536.52</v>
      </c>
      <c r="FA146" s="154">
        <f t="shared" si="888"/>
        <v>-667045.26</v>
      </c>
      <c r="FB146" s="154">
        <f t="shared" si="888"/>
        <v>-427988.53</v>
      </c>
      <c r="FC146" s="154">
        <f t="shared" si="888"/>
        <v>-97652.5</v>
      </c>
      <c r="FD146" s="154">
        <f t="shared" si="888"/>
        <v>-142530.75</v>
      </c>
      <c r="FE146" s="154">
        <f t="shared" si="888"/>
        <v>-1263944.25</v>
      </c>
      <c r="FF146" s="154">
        <f t="shared" si="888"/>
        <v>-1556504.0699999998</v>
      </c>
      <c r="FG146" s="154">
        <f t="shared" si="888"/>
        <v>-942915.62000000011</v>
      </c>
      <c r="FH146" s="154">
        <f t="shared" si="888"/>
        <v>-453250.27</v>
      </c>
      <c r="FI146" s="154">
        <f t="shared" si="888"/>
        <v>-569830.22</v>
      </c>
      <c r="FJ146" s="154">
        <f t="shared" si="888"/>
        <v>-182310.64</v>
      </c>
      <c r="FK146" s="154">
        <f t="shared" si="888"/>
        <v>-559309.01</v>
      </c>
      <c r="FL146" s="154">
        <f t="shared" si="888"/>
        <v>-315243.8</v>
      </c>
      <c r="FN146" s="154">
        <f t="shared" si="889"/>
        <v>-3223460.81</v>
      </c>
      <c r="FO146" s="154">
        <f t="shared" si="889"/>
        <v>-527620.92000000016</v>
      </c>
      <c r="FP146" s="154">
        <f t="shared" si="889"/>
        <v>-1911358.1099999999</v>
      </c>
      <c r="FQ146" s="154">
        <f t="shared" si="889"/>
        <v>-2177563.23</v>
      </c>
      <c r="FR146" s="154">
        <f t="shared" si="889"/>
        <v>-1679946.07</v>
      </c>
      <c r="FS146" s="154">
        <f t="shared" si="889"/>
        <v>-3060631.57</v>
      </c>
      <c r="FT146" s="154">
        <f t="shared" si="889"/>
        <v>-2148306.75</v>
      </c>
      <c r="FU146" s="154">
        <f t="shared" si="889"/>
        <v>-931905.3</v>
      </c>
    </row>
    <row r="147" spans="2:177" s="159" customFormat="1" ht="17.45" customHeight="1">
      <c r="B147" s="151" t="s">
        <v>97</v>
      </c>
      <c r="C147" s="170"/>
      <c r="D147" s="170"/>
      <c r="E147" s="170"/>
      <c r="F147" s="134"/>
      <c r="G147" s="13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c r="AR147" s="154"/>
      <c r="AS147" s="154"/>
      <c r="AT147" s="154"/>
      <c r="AU147" s="154"/>
      <c r="AV147" s="154"/>
      <c r="AW147" s="154"/>
      <c r="AX147" s="154"/>
      <c r="AY147" s="154"/>
      <c r="AZ147" s="154"/>
      <c r="BA147" s="154"/>
      <c r="BB147" s="154"/>
      <c r="BC147" s="154"/>
      <c r="BD147" s="154">
        <v>-187028.3</v>
      </c>
      <c r="BE147" s="154">
        <v>-111175.03</v>
      </c>
      <c r="BF147" s="154">
        <v>-32161.839999999997</v>
      </c>
      <c r="BG147" s="154">
        <v>-12871.099999999999</v>
      </c>
      <c r="BH147" s="154">
        <v>-68740.359999999986</v>
      </c>
      <c r="BI147" s="154">
        <v>-14391.559999999998</v>
      </c>
      <c r="BJ147" s="154">
        <v>38983.43</v>
      </c>
      <c r="BK147" s="154">
        <v>41566.71</v>
      </c>
      <c r="BL147" s="154">
        <v>72348.97</v>
      </c>
      <c r="BM147" s="154">
        <v>-24416.399999999994</v>
      </c>
      <c r="BN147" s="154">
        <v>-55987.340000000004</v>
      </c>
      <c r="BO147" s="154">
        <v>-49464.830000000009</v>
      </c>
      <c r="BP147" s="154">
        <v>-100911.88</v>
      </c>
      <c r="BQ147" s="154">
        <v>27749.349999999991</v>
      </c>
      <c r="BR147" s="154">
        <v>-30802</v>
      </c>
      <c r="BS147" s="154">
        <v>-397357.46</v>
      </c>
      <c r="BT147" s="154">
        <v>3663.3099999999995</v>
      </c>
      <c r="BU147" s="154">
        <v>401894.76</v>
      </c>
      <c r="BV147" s="154">
        <v>-162.45999999999998</v>
      </c>
      <c r="BW147" s="154">
        <v>-72577.08</v>
      </c>
      <c r="BX147" s="154">
        <v>-68515.040000000023</v>
      </c>
      <c r="BY147" s="154">
        <v>-183422.56</v>
      </c>
      <c r="BZ147" s="154">
        <v>-101017.68</v>
      </c>
      <c r="CA147" s="154">
        <v>-2567942.23</v>
      </c>
      <c r="CB147" s="154">
        <v>-930.77000000000044</v>
      </c>
      <c r="CC147" s="154">
        <v>-9127.3700000000008</v>
      </c>
      <c r="CD147" s="154">
        <v>9013.82</v>
      </c>
      <c r="CE147" s="154">
        <v>2542.44</v>
      </c>
      <c r="CF147" s="154">
        <v>2043.7299999999996</v>
      </c>
      <c r="CG147" s="154">
        <v>-8548.1099999999988</v>
      </c>
      <c r="CH147" s="154">
        <v>3582.4399999999996</v>
      </c>
      <c r="CI147" s="154">
        <v>-255806.89</v>
      </c>
      <c r="CJ147" s="154">
        <v>-239744.48</v>
      </c>
      <c r="CK147" s="154">
        <v>-97207.360000000001</v>
      </c>
      <c r="CL147" s="154">
        <v>6523.53</v>
      </c>
      <c r="CM147" s="154">
        <v>5970.75</v>
      </c>
      <c r="CN147" s="154">
        <v>8514.7000000000007</v>
      </c>
      <c r="CO147" s="154">
        <v>6619.77</v>
      </c>
      <c r="CP147" s="154">
        <v>5606.27</v>
      </c>
      <c r="CQ147" s="154">
        <v>0</v>
      </c>
      <c r="CR147" s="154">
        <v>-500000</v>
      </c>
      <c r="CS147" s="154">
        <v>0</v>
      </c>
      <c r="CT147" s="154">
        <v>0</v>
      </c>
      <c r="CU147" s="154">
        <v>31820.909999989977</v>
      </c>
      <c r="CV147" s="154">
        <v>21563.299999999857</v>
      </c>
      <c r="CW147" s="154">
        <v>-132902.12000000081</v>
      </c>
      <c r="CX147" s="154">
        <v>21312.399999999441</v>
      </c>
      <c r="CY147" s="154">
        <v>-20917.490000000282</v>
      </c>
      <c r="CZ147" s="154">
        <v>21053.67999999972</v>
      </c>
      <c r="DA147" s="154">
        <v>27278.209999999402</v>
      </c>
      <c r="DB147" s="154">
        <v>-322831.7000000003</v>
      </c>
      <c r="DC147" s="154">
        <v>12666.970000000019</v>
      </c>
      <c r="DD147" s="154">
        <v>7127.8499999999303</v>
      </c>
      <c r="DE147" s="154">
        <v>-139169.59</v>
      </c>
      <c r="DF147" s="154">
        <v>16411.000000000055</v>
      </c>
      <c r="DG147" s="154">
        <v>22715.929999999906</v>
      </c>
      <c r="DH147" s="154">
        <v>15036.659999999962</v>
      </c>
      <c r="DI147" s="154">
        <v>10506.7599999993</v>
      </c>
      <c r="DJ147" s="154">
        <v>7589.1999999986037</v>
      </c>
      <c r="DK147" s="154">
        <v>593.42999999877247</v>
      </c>
      <c r="DL147" s="154">
        <v>12720.89</v>
      </c>
      <c r="DM147" s="154">
        <v>10924.759999999684</v>
      </c>
      <c r="DN147" s="154">
        <v>-90927.77</v>
      </c>
      <c r="DO147" s="154">
        <v>6250.0999999986798</v>
      </c>
      <c r="DP147" s="154">
        <v>11057.68</v>
      </c>
      <c r="DQ147" s="154">
        <v>5174.1400000000003</v>
      </c>
      <c r="DR147" s="154">
        <v>-100000</v>
      </c>
      <c r="DS147" s="154">
        <v>0</v>
      </c>
      <c r="DT147" s="154">
        <v>0</v>
      </c>
      <c r="DU147" s="154">
        <v>0</v>
      </c>
      <c r="DV147" s="154">
        <v>0</v>
      </c>
      <c r="DW147" s="154">
        <v>0</v>
      </c>
      <c r="DX147" s="154">
        <v>0</v>
      </c>
      <c r="DY147" s="154">
        <v>-238439.24</v>
      </c>
      <c r="DZ147" s="154">
        <v>-174833.52000000002</v>
      </c>
      <c r="EA147" s="154">
        <v>-387090.95999999996</v>
      </c>
      <c r="EB147" s="154">
        <v>-86526.199999999983</v>
      </c>
      <c r="EC147" s="154">
        <v>-155612.76999999996</v>
      </c>
      <c r="ED147" s="154">
        <v>-90421.58</v>
      </c>
      <c r="EE147" s="154">
        <v>-95205.099999999991</v>
      </c>
      <c r="EF147" s="154">
        <v>-164232.81999999998</v>
      </c>
      <c r="EG147" s="154">
        <v>19740.809999999998</v>
      </c>
      <c r="EH147" s="154">
        <v>-265126.82999999996</v>
      </c>
      <c r="EI147" s="154">
        <v>-114424.9</v>
      </c>
      <c r="EJ147" s="154">
        <v>-59628.99</v>
      </c>
      <c r="EK147" s="154">
        <v>-110873.26</v>
      </c>
      <c r="EL147" s="154">
        <v>-90729.499999999985</v>
      </c>
      <c r="EM147" s="154">
        <v>-102448.28</v>
      </c>
      <c r="EN147" s="154">
        <v>-128548.72999999998</v>
      </c>
      <c r="EO147" s="154">
        <v>-87857.789999999979</v>
      </c>
      <c r="EP147" s="154">
        <v>-142897.43</v>
      </c>
      <c r="EQ147" s="170"/>
      <c r="ER147" s="154">
        <f t="shared" si="886"/>
        <v>-722983.98</v>
      </c>
      <c r="ES147" s="170"/>
      <c r="ET147" s="154">
        <f t="shared" ca="1" si="887"/>
        <v>-1132924.27</v>
      </c>
      <c r="EU147" s="154"/>
      <c r="EY147" s="154">
        <f t="shared" si="888"/>
        <v>-274499.81000000116</v>
      </c>
      <c r="EZ147" s="154">
        <f t="shared" si="888"/>
        <v>-119374.77000000005</v>
      </c>
      <c r="FA147" s="154">
        <f t="shared" si="888"/>
        <v>54163.589999999924</v>
      </c>
      <c r="FB147" s="154">
        <f t="shared" si="888"/>
        <v>18689.389999996674</v>
      </c>
      <c r="FC147" s="154">
        <f t="shared" si="888"/>
        <v>-67282.120000000315</v>
      </c>
      <c r="FD147" s="154">
        <f t="shared" si="888"/>
        <v>22481.919999998681</v>
      </c>
      <c r="FE147" s="154">
        <f t="shared" si="888"/>
        <v>-100000</v>
      </c>
      <c r="FF147" s="154">
        <f t="shared" si="888"/>
        <v>0</v>
      </c>
      <c r="FG147" s="154">
        <f t="shared" si="888"/>
        <v>-413272.76</v>
      </c>
      <c r="FH147" s="154">
        <f t="shared" si="888"/>
        <v>-629229.92999999993</v>
      </c>
      <c r="FI147" s="154">
        <f t="shared" si="888"/>
        <v>-349859.5</v>
      </c>
      <c r="FJ147" s="154">
        <f t="shared" si="888"/>
        <v>-359810.91999999993</v>
      </c>
      <c r="FK147" s="154">
        <f t="shared" si="888"/>
        <v>-261231.75</v>
      </c>
      <c r="FL147" s="154">
        <f t="shared" si="888"/>
        <v>-318854.79999999993</v>
      </c>
      <c r="FN147" s="154">
        <f t="shared" si="889"/>
        <v>-403337.64999999991</v>
      </c>
      <c r="FO147" s="154">
        <f t="shared" si="889"/>
        <v>-3089400.97</v>
      </c>
      <c r="FP147" s="154">
        <f t="shared" si="889"/>
        <v>-581688.27</v>
      </c>
      <c r="FQ147" s="154">
        <f t="shared" si="889"/>
        <v>-558382.26000001188</v>
      </c>
      <c r="FR147" s="154">
        <f t="shared" si="889"/>
        <v>-321021.60000000463</v>
      </c>
      <c r="FS147" s="154">
        <f t="shared" si="889"/>
        <v>-144800.20000000164</v>
      </c>
      <c r="FT147" s="154">
        <f t="shared" si="889"/>
        <v>-1752173.1099999999</v>
      </c>
      <c r="FU147" s="154">
        <f t="shared" si="889"/>
        <v>-722983.98</v>
      </c>
    </row>
    <row r="148" spans="2:177" ht="17.45" customHeight="1">
      <c r="B148" s="161" t="s">
        <v>98</v>
      </c>
      <c r="C148" s="162"/>
      <c r="D148" s="162"/>
      <c r="E148" s="162"/>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63"/>
      <c r="AV148" s="163"/>
      <c r="AW148" s="163"/>
      <c r="AX148" s="163"/>
      <c r="AY148" s="163"/>
      <c r="AZ148" s="163"/>
      <c r="BA148" s="163"/>
      <c r="BB148" s="163"/>
      <c r="BC148" s="163"/>
      <c r="BD148" s="163">
        <f t="shared" ref="BD148:DK148" si="958">BD145+BD146+BD147</f>
        <v>3287712.99</v>
      </c>
      <c r="BE148" s="163">
        <f t="shared" si="958"/>
        <v>1645025.3699999999</v>
      </c>
      <c r="BF148" s="163">
        <f t="shared" si="958"/>
        <v>2091084.34</v>
      </c>
      <c r="BG148" s="163">
        <f t="shared" si="958"/>
        <v>2305017.1700000004</v>
      </c>
      <c r="BH148" s="163">
        <f t="shared" si="958"/>
        <v>1678272.8800000004</v>
      </c>
      <c r="BI148" s="163">
        <f t="shared" si="958"/>
        <v>1762444.12</v>
      </c>
      <c r="BJ148" s="163">
        <f t="shared" si="958"/>
        <v>1886568.2699999998</v>
      </c>
      <c r="BK148" s="163">
        <f t="shared" si="958"/>
        <v>2113285.7799999998</v>
      </c>
      <c r="BL148" s="163">
        <f t="shared" si="958"/>
        <v>1890367.3499999999</v>
      </c>
      <c r="BM148" s="163">
        <f t="shared" si="958"/>
        <v>2102652.0700000003</v>
      </c>
      <c r="BN148" s="163">
        <f t="shared" si="958"/>
        <v>2123859</v>
      </c>
      <c r="BO148" s="163">
        <f t="shared" si="958"/>
        <v>1230925.5099999998</v>
      </c>
      <c r="BP148" s="163">
        <f t="shared" si="958"/>
        <v>3321343.5900000003</v>
      </c>
      <c r="BQ148" s="163">
        <f t="shared" si="958"/>
        <v>1922048.29</v>
      </c>
      <c r="BR148" s="163">
        <f t="shared" si="958"/>
        <v>1713871.2400000002</v>
      </c>
      <c r="BS148" s="163">
        <f t="shared" si="958"/>
        <v>-523777.33</v>
      </c>
      <c r="BT148" s="163">
        <f t="shared" si="958"/>
        <v>239394.92999999996</v>
      </c>
      <c r="BU148" s="163">
        <f t="shared" si="958"/>
        <v>541686.72</v>
      </c>
      <c r="BV148" s="163">
        <f t="shared" si="958"/>
        <v>-206211.283616</v>
      </c>
      <c r="BW148" s="164">
        <f t="shared" si="958"/>
        <v>238016.32</v>
      </c>
      <c r="BX148" s="164">
        <f t="shared" si="958"/>
        <v>663735.99000000022</v>
      </c>
      <c r="BY148" s="164">
        <f t="shared" si="958"/>
        <v>646238.19000000018</v>
      </c>
      <c r="BZ148" s="164">
        <f t="shared" si="958"/>
        <v>1399457.6600000006</v>
      </c>
      <c r="CA148" s="164">
        <f t="shared" si="958"/>
        <v>-1532581.0800000005</v>
      </c>
      <c r="CB148" s="164">
        <f t="shared" si="958"/>
        <v>2117063.7299999995</v>
      </c>
      <c r="CC148" s="164">
        <f t="shared" si="958"/>
        <v>807621.71000000008</v>
      </c>
      <c r="CD148" s="164">
        <f t="shared" si="958"/>
        <v>322904.21999999986</v>
      </c>
      <c r="CE148" s="164">
        <f t="shared" si="958"/>
        <v>92209.099999999977</v>
      </c>
      <c r="CF148" s="164">
        <f t="shared" si="958"/>
        <v>150674.11000000007</v>
      </c>
      <c r="CG148" s="164">
        <f t="shared" si="958"/>
        <v>1249677.9799999997</v>
      </c>
      <c r="CH148" s="164">
        <f t="shared" si="958"/>
        <v>177994.03999999951</v>
      </c>
      <c r="CI148" s="164">
        <f t="shared" si="958"/>
        <v>1581255.7600000002</v>
      </c>
      <c r="CJ148" s="164">
        <f t="shared" si="958"/>
        <v>908834.19999999972</v>
      </c>
      <c r="CK148" s="164">
        <f t="shared" si="958"/>
        <v>1782362.6999999995</v>
      </c>
      <c r="CL148" s="164">
        <f t="shared" si="958"/>
        <v>1785507.2800000007</v>
      </c>
      <c r="CM148" s="164">
        <f t="shared" si="958"/>
        <v>1836818.15</v>
      </c>
      <c r="CN148" s="164">
        <f t="shared" si="958"/>
        <v>3089730.43</v>
      </c>
      <c r="CO148" s="164">
        <f t="shared" si="958"/>
        <v>1943144.810000001</v>
      </c>
      <c r="CP148" s="164">
        <f t="shared" si="958"/>
        <v>2888535.02</v>
      </c>
      <c r="CQ148" s="164">
        <f t="shared" si="958"/>
        <v>1506345.3880114569</v>
      </c>
      <c r="CR148" s="164">
        <f t="shared" si="958"/>
        <v>931260.3469999996</v>
      </c>
      <c r="CS148" s="164">
        <f t="shared" si="958"/>
        <v>1941229.6830000009</v>
      </c>
      <c r="CT148" s="164">
        <f t="shared" si="958"/>
        <v>2204580.2380605568</v>
      </c>
      <c r="CU148" s="164">
        <f t="shared" si="958"/>
        <v>1694258.9999999898</v>
      </c>
      <c r="CV148" s="164">
        <f t="shared" si="958"/>
        <v>2888634.8300000024</v>
      </c>
      <c r="CW148" s="164">
        <f t="shared" si="958"/>
        <v>1995166.0899999996</v>
      </c>
      <c r="CX148" s="164">
        <f t="shared" si="958"/>
        <v>1313503.5800000005</v>
      </c>
      <c r="CY148" s="164">
        <f t="shared" si="958"/>
        <v>2283597.8800000004</v>
      </c>
      <c r="CZ148" s="164">
        <f t="shared" si="958"/>
        <v>2983864.4200000004</v>
      </c>
      <c r="DA148" s="164">
        <f t="shared" si="958"/>
        <v>2116218.9899999993</v>
      </c>
      <c r="DB148" s="164">
        <f t="shared" si="958"/>
        <v>1988518.9700000016</v>
      </c>
      <c r="DC148" s="164">
        <f t="shared" si="958"/>
        <v>1690610.9000000001</v>
      </c>
      <c r="DD148" s="164">
        <f t="shared" si="958"/>
        <v>1874973.1800000004</v>
      </c>
      <c r="DE148" s="164">
        <f t="shared" si="958"/>
        <v>1653049.6000000006</v>
      </c>
      <c r="DF148" s="164">
        <f t="shared" si="958"/>
        <v>1761648.8700000003</v>
      </c>
      <c r="DG148" s="164">
        <f t="shared" si="958"/>
        <v>1861648.5300000005</v>
      </c>
      <c r="DH148" s="164">
        <f t="shared" si="958"/>
        <v>1812552.0200000007</v>
      </c>
      <c r="DI148" s="164">
        <f t="shared" si="958"/>
        <v>1895560.0399999996</v>
      </c>
      <c r="DJ148" s="164">
        <f t="shared" si="958"/>
        <v>1816616.9899999995</v>
      </c>
      <c r="DK148" s="164">
        <f t="shared" si="958"/>
        <v>1935575.0899999996</v>
      </c>
      <c r="DL148" s="164">
        <f t="shared" ref="DL148" si="959">DL145+DL146+DL147</f>
        <v>3445088.4600000014</v>
      </c>
      <c r="DM148" s="164">
        <f t="shared" ref="DM148:DN148" si="960">DM145+DM146+DM147</f>
        <v>1968121.4400000004</v>
      </c>
      <c r="DN148" s="164">
        <f t="shared" si="960"/>
        <v>1682599.0400000005</v>
      </c>
      <c r="DO148" s="164">
        <f t="shared" ref="DO148:DP148" si="961">DO145+DO146+DO147</f>
        <v>2227289.2899999986</v>
      </c>
      <c r="DP148" s="164">
        <f t="shared" si="961"/>
        <v>1687863.5300000003</v>
      </c>
      <c r="DQ148" s="164">
        <f t="shared" ref="DQ148:DR148" si="962">DQ145+DQ146+DQ147</f>
        <v>2327889.9500000007</v>
      </c>
      <c r="DR148" s="164">
        <f t="shared" si="962"/>
        <v>1759080.9100000004</v>
      </c>
      <c r="DS148" s="164">
        <f t="shared" ref="DS148:DT148" si="963">DS145+DS146+DS147</f>
        <v>1645801.8099999998</v>
      </c>
      <c r="DT148" s="164">
        <f t="shared" si="963"/>
        <v>1680587.6900000004</v>
      </c>
      <c r="DU148" s="164">
        <f t="shared" ref="DU148:DV148" si="964">DU145+DU146+DU147</f>
        <v>1751629.14</v>
      </c>
      <c r="DV148" s="164">
        <f t="shared" si="964"/>
        <v>1470986.09</v>
      </c>
      <c r="DW148" s="164">
        <f t="shared" ref="DW148:DX148" si="965">DW145+DW146+DW147</f>
        <v>2384405.4200000004</v>
      </c>
      <c r="DX148" s="164">
        <f t="shared" si="965"/>
        <v>3988644.9747499996</v>
      </c>
      <c r="DY148" s="164">
        <f t="shared" ref="DY148:DZ148" si="966">DY145+DY146+DY147</f>
        <v>2232929.228583334</v>
      </c>
      <c r="DZ148" s="164">
        <f t="shared" si="966"/>
        <v>1760637.7766666664</v>
      </c>
      <c r="EA148" s="164">
        <f t="shared" ref="EA148:EB148" si="967">EA145+EA146+EA147</f>
        <v>1792366.3899999997</v>
      </c>
      <c r="EB148" s="164">
        <f t="shared" si="967"/>
        <v>2179913.293333333</v>
      </c>
      <c r="EC148" s="164">
        <f t="shared" ref="EC148:ED148" si="968">EC145+EC146+EC147</f>
        <v>2530350.4828302134</v>
      </c>
      <c r="ED148" s="164">
        <f t="shared" si="968"/>
        <v>2595396.7925133328</v>
      </c>
      <c r="EE148" s="164">
        <f t="shared" ref="EE148:EF148" si="969">EE145+EE146+EE147</f>
        <v>2230902.7816666663</v>
      </c>
      <c r="EF148" s="164">
        <f t="shared" si="969"/>
        <v>1807930.3403749997</v>
      </c>
      <c r="EG148" s="164">
        <f t="shared" ref="EG148:EH148" si="970">EG145+EG146+EG147</f>
        <v>2598831.6004000003</v>
      </c>
      <c r="EH148" s="164">
        <f t="shared" si="970"/>
        <v>2218626.1752783717</v>
      </c>
      <c r="EI148" s="164">
        <f t="shared" ref="EI148:EJ148" si="971">EI145+EI146+EI147</f>
        <v>2793565.4860000005</v>
      </c>
      <c r="EJ148" s="164">
        <f t="shared" si="971"/>
        <v>3453660.3866666667</v>
      </c>
      <c r="EK148" s="164">
        <f t="shared" ref="EK148:EL148" si="972">EK145+EK146+EK147</f>
        <v>2683269.8365829783</v>
      </c>
      <c r="EL148" s="164">
        <f t="shared" si="972"/>
        <v>2889035.5766666671</v>
      </c>
      <c r="EM148" s="164">
        <f t="shared" ref="EM148:EN148" si="973">EM145+EM146+EM147</f>
        <v>2294719.4065833339</v>
      </c>
      <c r="EN148" s="164">
        <f t="shared" si="973"/>
        <v>2309896.4471930931</v>
      </c>
      <c r="EO148" s="164">
        <f t="shared" ref="EO148:EP148" si="974">EO145+EO146+EO147</f>
        <v>2406967.8262683768</v>
      </c>
      <c r="EP148" s="164">
        <f t="shared" si="974"/>
        <v>2722667.9640388861</v>
      </c>
      <c r="ER148" s="163">
        <f t="shared" si="886"/>
        <v>18760217.444000002</v>
      </c>
      <c r="ET148" s="163">
        <f t="shared" ca="1" si="887"/>
        <v>17080238.938676879</v>
      </c>
      <c r="EU148" s="163"/>
      <c r="EY148" s="163">
        <f t="shared" si="888"/>
        <v>7088602.3800000018</v>
      </c>
      <c r="EZ148" s="163">
        <f t="shared" si="888"/>
        <v>5218633.6800000016</v>
      </c>
      <c r="FA148" s="163">
        <f t="shared" si="888"/>
        <v>5435849.4200000018</v>
      </c>
      <c r="FB148" s="163">
        <f t="shared" si="888"/>
        <v>5647752.1199999992</v>
      </c>
      <c r="FC148" s="163">
        <f t="shared" si="888"/>
        <v>7095808.9400000032</v>
      </c>
      <c r="FD148" s="163">
        <f t="shared" si="888"/>
        <v>6243042.7699999996</v>
      </c>
      <c r="FE148" s="163">
        <f t="shared" si="888"/>
        <v>5085470.41</v>
      </c>
      <c r="FF148" s="163">
        <f t="shared" si="888"/>
        <v>5607020.6500000004</v>
      </c>
      <c r="FG148" s="163">
        <f t="shared" si="888"/>
        <v>7982211.9799999995</v>
      </c>
      <c r="FH148" s="163">
        <f t="shared" si="888"/>
        <v>6502630.166163546</v>
      </c>
      <c r="FI148" s="163">
        <f t="shared" si="888"/>
        <v>6634229.9145549992</v>
      </c>
      <c r="FJ148" s="163">
        <f t="shared" si="888"/>
        <v>7611023.2616783725</v>
      </c>
      <c r="FK148" s="163">
        <f t="shared" si="888"/>
        <v>9025965.7999163121</v>
      </c>
      <c r="FL148" s="163">
        <f t="shared" si="888"/>
        <v>7011583.6800448038</v>
      </c>
      <c r="FN148" s="163">
        <f t="shared" si="889"/>
        <v>24117214.850000001</v>
      </c>
      <c r="FO148" s="163">
        <f t="shared" si="889"/>
        <v>8423223.2363840006</v>
      </c>
      <c r="FP148" s="163">
        <f t="shared" si="889"/>
        <v>12812922.979999999</v>
      </c>
      <c r="FQ148" s="163">
        <f t="shared" si="889"/>
        <v>24679987.296072006</v>
      </c>
      <c r="FR148" s="163">
        <f t="shared" si="889"/>
        <v>23390837.600000001</v>
      </c>
      <c r="FS148" s="163">
        <f t="shared" si="889"/>
        <v>24031342.770000007</v>
      </c>
      <c r="FT148" s="163">
        <f t="shared" si="889"/>
        <v>28730095.322396919</v>
      </c>
      <c r="FU148" s="163">
        <f t="shared" si="889"/>
        <v>18760217.444000002</v>
      </c>
    </row>
    <row r="150" spans="2:177" ht="17.45" customHeight="1">
      <c r="B150" s="147" t="s">
        <v>89</v>
      </c>
      <c r="C150" s="148"/>
      <c r="D150" s="148"/>
      <c r="E150" s="148"/>
      <c r="F150" s="149"/>
      <c r="G150" s="149"/>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50"/>
      <c r="EQ150" s="149"/>
      <c r="ER150" s="148"/>
      <c r="ES150" s="148"/>
      <c r="ET150" s="148"/>
      <c r="EU150" s="148"/>
      <c r="EY150" s="148"/>
      <c r="EZ150" s="148"/>
      <c r="FA150" s="148"/>
      <c r="FB150" s="148"/>
      <c r="FC150" s="148"/>
      <c r="FD150" s="148"/>
      <c r="FE150" s="148"/>
      <c r="FF150" s="148"/>
      <c r="FG150" s="148"/>
      <c r="FH150" s="148"/>
      <c r="FI150" s="148"/>
      <c r="FJ150" s="148"/>
      <c r="FK150" s="148"/>
      <c r="FL150" s="148"/>
      <c r="FN150" s="148"/>
      <c r="FO150" s="148"/>
      <c r="FP150" s="148"/>
      <c r="FQ150" s="148"/>
      <c r="FR150" s="148"/>
      <c r="FS150" s="148"/>
      <c r="FT150" s="148"/>
      <c r="FU150" s="148"/>
    </row>
    <row r="151" spans="2:177" ht="17.45" customHeight="1">
      <c r="B151" s="151" t="s">
        <v>90</v>
      </c>
      <c r="C151" s="152"/>
      <c r="D151" s="152"/>
      <c r="E151" s="152"/>
      <c r="F151" s="153"/>
      <c r="G151" s="153"/>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c r="AV151" s="154"/>
      <c r="AW151" s="154"/>
      <c r="AX151" s="154"/>
      <c r="AY151" s="154"/>
      <c r="AZ151" s="154"/>
      <c r="BA151" s="154"/>
      <c r="BB151" s="154"/>
      <c r="BC151" s="154"/>
      <c r="BD151" s="154">
        <v>1484505.3900000001</v>
      </c>
      <c r="BE151" s="154">
        <v>964563.27</v>
      </c>
      <c r="BF151" s="154">
        <v>973258.89999999956</v>
      </c>
      <c r="BG151" s="154">
        <v>947093.46999999986</v>
      </c>
      <c r="BH151" s="154">
        <v>901032.04999999993</v>
      </c>
      <c r="BI151" s="154">
        <v>913583.39999999979</v>
      </c>
      <c r="BJ151" s="154">
        <v>952140.72999999986</v>
      </c>
      <c r="BK151" s="154">
        <v>909596.71999999974</v>
      </c>
      <c r="BL151" s="154">
        <v>960691.34</v>
      </c>
      <c r="BM151" s="154">
        <v>1003564.2000000004</v>
      </c>
      <c r="BN151" s="154">
        <v>938491.39000000025</v>
      </c>
      <c r="BO151" s="154">
        <v>1036933.2600000002</v>
      </c>
      <c r="BP151" s="154">
        <v>1812637.6400000006</v>
      </c>
      <c r="BQ151" s="154">
        <v>1001889.7500000002</v>
      </c>
      <c r="BR151" s="154">
        <v>1004134.7900000002</v>
      </c>
      <c r="BS151" s="154">
        <v>355828.23000000016</v>
      </c>
      <c r="BT151" s="154">
        <v>189453.55999999994</v>
      </c>
      <c r="BU151" s="154">
        <v>283457.83000000007</v>
      </c>
      <c r="BV151" s="154">
        <v>375265.79</v>
      </c>
      <c r="BW151" s="154">
        <v>549414.45000000019</v>
      </c>
      <c r="BX151" s="154">
        <v>522408.59</v>
      </c>
      <c r="BY151" s="154">
        <v>733367.92000000039</v>
      </c>
      <c r="BZ151" s="154">
        <v>960995.16000000027</v>
      </c>
      <c r="CA151" s="154">
        <v>825884.91</v>
      </c>
      <c r="CB151" s="154">
        <v>1352053.1899999997</v>
      </c>
      <c r="CC151" s="154">
        <v>1214592.5400000005</v>
      </c>
      <c r="CD151" s="154">
        <v>728651.57</v>
      </c>
      <c r="CE151" s="154">
        <v>406614.35000000003</v>
      </c>
      <c r="CF151" s="154">
        <v>670699.74</v>
      </c>
      <c r="CG151" s="154">
        <v>939073.61000000022</v>
      </c>
      <c r="CH151" s="154">
        <v>884408.52</v>
      </c>
      <c r="CI151" s="154">
        <v>1023159.5900000001</v>
      </c>
      <c r="CJ151" s="154">
        <v>1142960.4600000002</v>
      </c>
      <c r="CK151" s="154">
        <v>1184564.0899999999</v>
      </c>
      <c r="CL151" s="154">
        <v>1113254.3800000001</v>
      </c>
      <c r="CM151" s="154">
        <v>1307400.2399999998</v>
      </c>
      <c r="CN151" s="154">
        <v>1847629.1900000002</v>
      </c>
      <c r="CO151" s="154">
        <v>1207665.5400000005</v>
      </c>
      <c r="CP151" s="154">
        <v>1525919.2699999998</v>
      </c>
      <c r="CQ151" s="154">
        <v>1235258.02</v>
      </c>
      <c r="CR151" s="154">
        <v>1501097.209999999</v>
      </c>
      <c r="CS151" s="154">
        <v>1542995.0299999996</v>
      </c>
      <c r="CT151" s="154">
        <v>1501809.4099999995</v>
      </c>
      <c r="CU151" s="154">
        <v>1490210.5599999996</v>
      </c>
      <c r="CV151" s="154">
        <v>1426268.1899999988</v>
      </c>
      <c r="CW151" s="154">
        <v>1510937.4799999993</v>
      </c>
      <c r="CX151" s="154">
        <v>1374185.72</v>
      </c>
      <c r="CY151" s="154">
        <v>1434816.4799999997</v>
      </c>
      <c r="CZ151" s="154">
        <v>2253422.58</v>
      </c>
      <c r="DA151" s="154">
        <v>1441900.0299999998</v>
      </c>
      <c r="DB151" s="154">
        <v>1618405.16</v>
      </c>
      <c r="DC151" s="154">
        <v>1431110.4899999998</v>
      </c>
      <c r="DD151" s="154">
        <v>1395810.76</v>
      </c>
      <c r="DE151" s="154">
        <v>1517083.3500000006</v>
      </c>
      <c r="DF151" s="154">
        <v>1416730.87</v>
      </c>
      <c r="DG151" s="154">
        <v>1433078.3100000003</v>
      </c>
      <c r="DH151" s="154">
        <v>1413214.7500000007</v>
      </c>
      <c r="DI151" s="154">
        <v>1529789.3800000013</v>
      </c>
      <c r="DJ151" s="154">
        <v>1394332.9100000008</v>
      </c>
      <c r="DK151" s="154">
        <v>1553845.7300000007</v>
      </c>
      <c r="DL151" s="154">
        <v>2257926.5300000007</v>
      </c>
      <c r="DM151" s="154">
        <v>1408718.0400000007</v>
      </c>
      <c r="DN151" s="154">
        <v>1472538.7200000009</v>
      </c>
      <c r="DO151" s="154">
        <v>1453835.3900000004</v>
      </c>
      <c r="DP151" s="154">
        <v>1458793.2300000009</v>
      </c>
      <c r="DQ151" s="154">
        <v>1551465.0100000009</v>
      </c>
      <c r="DR151" s="154">
        <v>1398141.0400000007</v>
      </c>
      <c r="DS151" s="154">
        <v>1356439.2100000004</v>
      </c>
      <c r="DT151" s="154">
        <v>1343103.9400000002</v>
      </c>
      <c r="DU151" s="154">
        <v>1516900.3600000006</v>
      </c>
      <c r="DV151" s="154">
        <v>1458444.9300000002</v>
      </c>
      <c r="DW151" s="154">
        <v>1433625.6600000001</v>
      </c>
      <c r="DX151" s="154">
        <v>2069076.0299999996</v>
      </c>
      <c r="DY151" s="154">
        <v>1301154.0299999996</v>
      </c>
      <c r="DZ151" s="154">
        <v>1498579.46</v>
      </c>
      <c r="EA151" s="154">
        <v>1411370.4799999997</v>
      </c>
      <c r="EB151" s="154">
        <v>1433617.9100000001</v>
      </c>
      <c r="EC151" s="154">
        <v>1492907.84</v>
      </c>
      <c r="ED151" s="154">
        <v>1409112.91</v>
      </c>
      <c r="EE151" s="154">
        <v>1525582.6900000002</v>
      </c>
      <c r="EF151" s="154">
        <v>1530057.95</v>
      </c>
      <c r="EG151" s="154">
        <v>1420572.97</v>
      </c>
      <c r="EH151" s="154">
        <v>1315803.1599999997</v>
      </c>
      <c r="EI151" s="154">
        <v>1707059.1900000002</v>
      </c>
      <c r="EJ151" s="154"/>
      <c r="EK151" s="154"/>
      <c r="EL151" s="154"/>
      <c r="EM151" s="154"/>
      <c r="EN151" s="154"/>
      <c r="EO151" s="154"/>
      <c r="EP151" s="154"/>
      <c r="ER151" s="154">
        <f t="shared" ref="ER151:ER164" si="975">SUMIFS($G151:$EQ151,$G$13:$EQ$13,$ER$7)</f>
        <v>0</v>
      </c>
      <c r="ET151" s="154">
        <f t="shared" ref="ET151:ET164" ca="1" si="976">SUM(OFFSET($B151,0,COLUMN($DX$7)-2,1,MONTH(MAX($G$7:$EQ$7))))</f>
        <v>10615818.66</v>
      </c>
      <c r="EU151" s="154"/>
      <c r="EY151" s="154">
        <f t="shared" ref="EY151:FL164" si="977">SUMIF($H$6:$EQ$6,EY$12,$H151:$EQ151)</f>
        <v>5313727.7699999996</v>
      </c>
      <c r="EZ151" s="154">
        <f t="shared" si="977"/>
        <v>4344004.6000000006</v>
      </c>
      <c r="FA151" s="154">
        <f t="shared" si="977"/>
        <v>4263023.9300000016</v>
      </c>
      <c r="FB151" s="154">
        <f t="shared" si="977"/>
        <v>4477968.0200000023</v>
      </c>
      <c r="FC151" s="154">
        <f t="shared" si="977"/>
        <v>5139183.2900000019</v>
      </c>
      <c r="FD151" s="154">
        <f t="shared" si="977"/>
        <v>4464093.6300000018</v>
      </c>
      <c r="FE151" s="154">
        <f t="shared" si="977"/>
        <v>4097684.1900000013</v>
      </c>
      <c r="FF151" s="154">
        <f t="shared" si="977"/>
        <v>4408970.9500000011</v>
      </c>
      <c r="FG151" s="154">
        <f t="shared" si="977"/>
        <v>4868809.5199999996</v>
      </c>
      <c r="FH151" s="154">
        <f t="shared" si="977"/>
        <v>4337896.2299999995</v>
      </c>
      <c r="FI151" s="154">
        <f t="shared" si="977"/>
        <v>4464753.55</v>
      </c>
      <c r="FJ151" s="154">
        <f t="shared" si="977"/>
        <v>4443435.32</v>
      </c>
      <c r="FK151" s="154">
        <f t="shared" si="977"/>
        <v>0</v>
      </c>
      <c r="FL151" s="154">
        <f t="shared" si="977"/>
        <v>0</v>
      </c>
      <c r="FN151" s="154">
        <f t="shared" ref="FN151:FU164" si="978">SUMIF($H$5:$EQ$5,FN$12,$H151:$EQ151)</f>
        <v>11985454.119999999</v>
      </c>
      <c r="FO151" s="154">
        <f t="shared" si="978"/>
        <v>8614738.620000001</v>
      </c>
      <c r="FP151" s="154">
        <f t="shared" si="978"/>
        <v>11967432.280000001</v>
      </c>
      <c r="FQ151" s="154">
        <f t="shared" si="978"/>
        <v>17598792.099999994</v>
      </c>
      <c r="FR151" s="154">
        <f t="shared" si="978"/>
        <v>18398724.320000004</v>
      </c>
      <c r="FS151" s="154">
        <f t="shared" si="978"/>
        <v>18109932.06000001</v>
      </c>
      <c r="FT151" s="154">
        <f t="shared" si="978"/>
        <v>18114894.620000001</v>
      </c>
      <c r="FU151" s="154">
        <f t="shared" si="978"/>
        <v>0</v>
      </c>
    </row>
    <row r="152" spans="2:177" ht="17.45" customHeight="1">
      <c r="B152" s="151" t="s">
        <v>91</v>
      </c>
      <c r="C152" s="152"/>
      <c r="D152" s="152"/>
      <c r="E152" s="152"/>
      <c r="F152" s="153"/>
      <c r="G152" s="153"/>
      <c r="H152" s="154"/>
      <c r="I152" s="154"/>
      <c r="J152" s="154"/>
      <c r="K152" s="154"/>
      <c r="L152" s="154"/>
      <c r="M152" s="154"/>
      <c r="N152" s="154"/>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c r="AJ152" s="154"/>
      <c r="AK152" s="154"/>
      <c r="AL152" s="154"/>
      <c r="AM152" s="154"/>
      <c r="AN152" s="154"/>
      <c r="AO152" s="154"/>
      <c r="AP152" s="154"/>
      <c r="AQ152" s="154"/>
      <c r="AR152" s="154"/>
      <c r="AS152" s="154"/>
      <c r="AT152" s="154"/>
      <c r="AU152" s="154"/>
      <c r="AV152" s="154"/>
      <c r="AW152" s="154"/>
      <c r="AX152" s="154"/>
      <c r="AY152" s="154"/>
      <c r="AZ152" s="154"/>
      <c r="BA152" s="154"/>
      <c r="BB152" s="154"/>
      <c r="BC152" s="154"/>
      <c r="BD152" s="154">
        <v>166060.78999999998</v>
      </c>
      <c r="BE152" s="154">
        <v>73204.929999999993</v>
      </c>
      <c r="BF152" s="154">
        <v>31958.83</v>
      </c>
      <c r="BG152" s="154">
        <v>48424.049999999996</v>
      </c>
      <c r="BH152" s="154">
        <v>88120.56</v>
      </c>
      <c r="BI152" s="154">
        <v>72237.97</v>
      </c>
      <c r="BJ152" s="154">
        <v>49174.47</v>
      </c>
      <c r="BK152" s="154">
        <v>146139.42000000001</v>
      </c>
      <c r="BL152" s="154">
        <v>64840.52</v>
      </c>
      <c r="BM152" s="154">
        <v>46502.009999999995</v>
      </c>
      <c r="BN152" s="154">
        <v>67360.98</v>
      </c>
      <c r="BO152" s="154">
        <v>83533.969999999987</v>
      </c>
      <c r="BP152" s="154">
        <v>256171.11</v>
      </c>
      <c r="BQ152" s="154">
        <v>140207.09</v>
      </c>
      <c r="BR152" s="154">
        <v>48971.149999999994</v>
      </c>
      <c r="BS152" s="154">
        <v>19133.589999999997</v>
      </c>
      <c r="BT152" s="154">
        <v>0</v>
      </c>
      <c r="BU152" s="154">
        <v>0</v>
      </c>
      <c r="BV152" s="154">
        <v>1899.82</v>
      </c>
      <c r="BW152" s="154">
        <v>20390.47</v>
      </c>
      <c r="BX152" s="154">
        <v>38851.440000000002</v>
      </c>
      <c r="BY152" s="154">
        <v>34082.620000000003</v>
      </c>
      <c r="BZ152" s="154">
        <v>42477.080000000016</v>
      </c>
      <c r="CA152" s="154">
        <v>68393.130000000019</v>
      </c>
      <c r="CB152" s="154">
        <v>120997.12000000001</v>
      </c>
      <c r="CC152" s="154">
        <v>32655.030000000002</v>
      </c>
      <c r="CD152" s="154">
        <v>30622.68</v>
      </c>
      <c r="CE152" s="154">
        <v>4330.53</v>
      </c>
      <c r="CF152" s="154">
        <v>2970.8299999999995</v>
      </c>
      <c r="CG152" s="154">
        <v>35235.160000000003</v>
      </c>
      <c r="CH152" s="154">
        <v>38616.560000000005</v>
      </c>
      <c r="CI152" s="154">
        <v>51865.76999999999</v>
      </c>
      <c r="CJ152" s="154">
        <v>92354.939999999988</v>
      </c>
      <c r="CK152" s="154">
        <v>48937</v>
      </c>
      <c r="CL152" s="154">
        <v>88401.450000000012</v>
      </c>
      <c r="CM152" s="154">
        <v>91343.65</v>
      </c>
      <c r="CN152" s="154">
        <v>233734.19</v>
      </c>
      <c r="CO152" s="154">
        <v>86116.53</v>
      </c>
      <c r="CP152" s="154">
        <v>45817.579999999994</v>
      </c>
      <c r="CQ152" s="154">
        <v>61405.510000000009</v>
      </c>
      <c r="CR152" s="154">
        <v>118479.68999999997</v>
      </c>
      <c r="CS152" s="154">
        <v>131463.31</v>
      </c>
      <c r="CT152" s="154">
        <v>103830.87</v>
      </c>
      <c r="CU152" s="154">
        <v>139318.79</v>
      </c>
      <c r="CV152" s="154">
        <v>104726.12</v>
      </c>
      <c r="CW152" s="154">
        <v>87735.549999999988</v>
      </c>
      <c r="CX152" s="154">
        <v>102876.99000000002</v>
      </c>
      <c r="CY152" s="154">
        <v>158933.91</v>
      </c>
      <c r="CZ152" s="154">
        <v>275130.81000000006</v>
      </c>
      <c r="DA152" s="154">
        <v>118086.39000000001</v>
      </c>
      <c r="DB152" s="154">
        <v>90759.340000000011</v>
      </c>
      <c r="DC152" s="154">
        <v>101181.42999999998</v>
      </c>
      <c r="DD152" s="154">
        <v>162128</v>
      </c>
      <c r="DE152" s="154">
        <v>169124.74999999997</v>
      </c>
      <c r="DF152" s="154">
        <v>179102.73999999996</v>
      </c>
      <c r="DG152" s="154">
        <v>206774.94999999998</v>
      </c>
      <c r="DH152" s="154">
        <v>112710.02999999998</v>
      </c>
      <c r="DI152" s="154">
        <v>109043.69999999997</v>
      </c>
      <c r="DJ152" s="154">
        <v>150695.61000000002</v>
      </c>
      <c r="DK152" s="154">
        <v>138903.35</v>
      </c>
      <c r="DL152" s="154">
        <v>342356.61999999988</v>
      </c>
      <c r="DM152" s="154">
        <v>154867.35999999999</v>
      </c>
      <c r="DN152" s="154">
        <v>109646.03000000001</v>
      </c>
      <c r="DO152" s="154">
        <v>171613.68</v>
      </c>
      <c r="DP152" s="154">
        <v>109928.41</v>
      </c>
      <c r="DQ152" s="154">
        <v>177513.42</v>
      </c>
      <c r="DR152" s="154">
        <v>243370.97000000003</v>
      </c>
      <c r="DS152" s="154">
        <v>319166.24000000005</v>
      </c>
      <c r="DT152" s="154">
        <v>156303.05000000002</v>
      </c>
      <c r="DU152" s="154">
        <v>107090.65000000002</v>
      </c>
      <c r="DV152" s="154">
        <v>158439.34000000003</v>
      </c>
      <c r="DW152" s="154">
        <v>197702.58</v>
      </c>
      <c r="DX152" s="154">
        <v>399384.51999999996</v>
      </c>
      <c r="DY152" s="154">
        <v>200561.30000000002</v>
      </c>
      <c r="DZ152" s="154">
        <v>114471.91000000002</v>
      </c>
      <c r="EA152" s="154">
        <v>157714.69</v>
      </c>
      <c r="EB152" s="154">
        <v>208836.78</v>
      </c>
      <c r="EC152" s="154">
        <v>250610.57</v>
      </c>
      <c r="ED152" s="154">
        <v>206472.66999999998</v>
      </c>
      <c r="EE152" s="154">
        <v>198412.85</v>
      </c>
      <c r="EF152" s="154">
        <v>165948.77999999994</v>
      </c>
      <c r="EG152" s="154">
        <v>160504.40999999997</v>
      </c>
      <c r="EH152" s="154">
        <v>182206.90999999997</v>
      </c>
      <c r="EI152" s="154">
        <v>234451.32</v>
      </c>
      <c r="EJ152" s="154"/>
      <c r="EK152" s="154"/>
      <c r="EL152" s="154"/>
      <c r="EM152" s="154"/>
      <c r="EN152" s="154"/>
      <c r="EO152" s="154"/>
      <c r="EP152" s="154"/>
      <c r="ER152" s="154">
        <f t="shared" si="975"/>
        <v>0</v>
      </c>
      <c r="ET152" s="154">
        <f t="shared" ca="1" si="976"/>
        <v>1538052.44</v>
      </c>
      <c r="EU152" s="154"/>
      <c r="EY152" s="154">
        <f t="shared" si="977"/>
        <v>483976.5400000001</v>
      </c>
      <c r="EZ152" s="154">
        <f t="shared" si="977"/>
        <v>432434.17999999993</v>
      </c>
      <c r="FA152" s="154">
        <f t="shared" si="977"/>
        <v>498587.71999999991</v>
      </c>
      <c r="FB152" s="154">
        <f t="shared" si="977"/>
        <v>398642.66000000003</v>
      </c>
      <c r="FC152" s="154">
        <f t="shared" si="977"/>
        <v>606870.00999999989</v>
      </c>
      <c r="FD152" s="154">
        <f t="shared" si="977"/>
        <v>459055.51</v>
      </c>
      <c r="FE152" s="154">
        <f t="shared" si="977"/>
        <v>718840.26000000013</v>
      </c>
      <c r="FF152" s="154">
        <f t="shared" si="977"/>
        <v>463232.57000000007</v>
      </c>
      <c r="FG152" s="154">
        <f t="shared" si="977"/>
        <v>714417.73</v>
      </c>
      <c r="FH152" s="154">
        <f t="shared" si="977"/>
        <v>617162.04</v>
      </c>
      <c r="FI152" s="154">
        <f t="shared" si="977"/>
        <v>570834.29999999993</v>
      </c>
      <c r="FJ152" s="154">
        <f t="shared" si="977"/>
        <v>577162.6399999999</v>
      </c>
      <c r="FK152" s="154">
        <f t="shared" si="977"/>
        <v>0</v>
      </c>
      <c r="FL152" s="154">
        <f t="shared" si="977"/>
        <v>0</v>
      </c>
      <c r="FN152" s="154">
        <f t="shared" si="978"/>
        <v>937558.5</v>
      </c>
      <c r="FO152" s="154">
        <f t="shared" si="978"/>
        <v>670577.49999999988</v>
      </c>
      <c r="FP152" s="154">
        <f t="shared" si="978"/>
        <v>638330.72000000009</v>
      </c>
      <c r="FQ152" s="154">
        <f t="shared" si="978"/>
        <v>1374439.04</v>
      </c>
      <c r="FR152" s="154">
        <f t="shared" si="978"/>
        <v>1813641.1</v>
      </c>
      <c r="FS152" s="154">
        <f t="shared" si="978"/>
        <v>2247998.35</v>
      </c>
      <c r="FT152" s="154">
        <f t="shared" si="978"/>
        <v>2479576.71</v>
      </c>
      <c r="FU152" s="154">
        <f t="shared" si="978"/>
        <v>0</v>
      </c>
    </row>
    <row r="153" spans="2:177" ht="17.45" customHeight="1">
      <c r="B153" s="151" t="s">
        <v>190</v>
      </c>
      <c r="C153" s="155"/>
      <c r="D153" s="155"/>
      <c r="E153" s="155"/>
      <c r="F153" s="153"/>
      <c r="G153" s="153"/>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c r="AO153" s="154"/>
      <c r="AP153" s="154"/>
      <c r="AQ153" s="154"/>
      <c r="AR153" s="154"/>
      <c r="AS153" s="154"/>
      <c r="AT153" s="154"/>
      <c r="AU153" s="154"/>
      <c r="AV153" s="154"/>
      <c r="AW153" s="154"/>
      <c r="AX153" s="154"/>
      <c r="AY153" s="154"/>
      <c r="AZ153" s="154"/>
      <c r="BA153" s="154"/>
      <c r="BB153" s="154"/>
      <c r="BC153" s="154"/>
      <c r="BD153" s="154">
        <v>282344.61</v>
      </c>
      <c r="BE153" s="154">
        <v>247595.45</v>
      </c>
      <c r="BF153" s="154">
        <v>273465.80000000005</v>
      </c>
      <c r="BG153" s="154">
        <v>241319.15000000002</v>
      </c>
      <c r="BH153" s="154">
        <v>275518.74000000005</v>
      </c>
      <c r="BI153" s="154">
        <v>277627.53999999998</v>
      </c>
      <c r="BJ153" s="154">
        <v>278597.83999999997</v>
      </c>
      <c r="BK153" s="154">
        <v>299132.73000000004</v>
      </c>
      <c r="BL153" s="154">
        <v>259980.32999999996</v>
      </c>
      <c r="BM153" s="154">
        <v>320879.63</v>
      </c>
      <c r="BN153" s="154">
        <v>369896.7300000001</v>
      </c>
      <c r="BO153" s="154">
        <v>462281.1999999999</v>
      </c>
      <c r="BP153" s="154">
        <v>347775.28999999992</v>
      </c>
      <c r="BQ153" s="154">
        <v>276111.12000000005</v>
      </c>
      <c r="BR153" s="154">
        <v>223460.00000000003</v>
      </c>
      <c r="BS153" s="154">
        <v>75188.089999999982</v>
      </c>
      <c r="BT153" s="154">
        <v>64883.340000000004</v>
      </c>
      <c r="BU153" s="154">
        <v>49910.110000000008</v>
      </c>
      <c r="BV153" s="154">
        <v>70314.090000000011</v>
      </c>
      <c r="BW153" s="154">
        <v>115115.68</v>
      </c>
      <c r="BX153" s="154">
        <v>161280.71999999997</v>
      </c>
      <c r="BY153" s="154">
        <v>192852.86000000002</v>
      </c>
      <c r="BZ153" s="154">
        <v>248612.86999999994</v>
      </c>
      <c r="CA153" s="154">
        <v>270800</v>
      </c>
      <c r="CB153" s="154">
        <v>273992.12</v>
      </c>
      <c r="CC153" s="154">
        <v>232087.92000000007</v>
      </c>
      <c r="CD153" s="154">
        <v>144033.90000000002</v>
      </c>
      <c r="CE153" s="154">
        <v>93074.28</v>
      </c>
      <c r="CF153" s="154">
        <v>187470.6</v>
      </c>
      <c r="CG153" s="154">
        <v>267060.74</v>
      </c>
      <c r="CH153" s="154">
        <v>296749.39999999991</v>
      </c>
      <c r="CI153" s="154">
        <v>321971.32</v>
      </c>
      <c r="CJ153" s="154">
        <v>263950.24</v>
      </c>
      <c r="CK153" s="154">
        <v>325499.52000000002</v>
      </c>
      <c r="CL153" s="154">
        <v>344151.45000000007</v>
      </c>
      <c r="CM153" s="154">
        <v>464573.52</v>
      </c>
      <c r="CN153" s="154">
        <v>304166.83999999997</v>
      </c>
      <c r="CO153" s="154">
        <v>297644.5</v>
      </c>
      <c r="CP153" s="154">
        <v>286810.07</v>
      </c>
      <c r="CQ153" s="154">
        <v>299512.82000000007</v>
      </c>
      <c r="CR153" s="154">
        <v>390201.73000000021</v>
      </c>
      <c r="CS153" s="154">
        <v>343264.2099999999</v>
      </c>
      <c r="CT153" s="154">
        <v>337217.76</v>
      </c>
      <c r="CU153" s="154">
        <v>343849.88</v>
      </c>
      <c r="CV153" s="154">
        <v>296177.13</v>
      </c>
      <c r="CW153" s="154">
        <v>277847.25000000006</v>
      </c>
      <c r="CX153" s="154">
        <v>379022.08999999991</v>
      </c>
      <c r="CY153" s="154">
        <v>414921.82000000007</v>
      </c>
      <c r="CZ153" s="154">
        <v>276051.63</v>
      </c>
      <c r="DA153" s="154">
        <v>291326.42</v>
      </c>
      <c r="DB153" s="154">
        <v>310869.32</v>
      </c>
      <c r="DC153" s="154">
        <v>244278.53</v>
      </c>
      <c r="DD153" s="154">
        <v>294488.18999999994</v>
      </c>
      <c r="DE153" s="154">
        <v>355157.86</v>
      </c>
      <c r="DF153" s="154">
        <v>339182.83999999997</v>
      </c>
      <c r="DG153" s="154">
        <v>300987.90000000002</v>
      </c>
      <c r="DH153" s="154">
        <v>410573.30999999994</v>
      </c>
      <c r="DI153" s="154">
        <v>337855.31999999995</v>
      </c>
      <c r="DJ153" s="154">
        <v>420228.23999999993</v>
      </c>
      <c r="DK153" s="154">
        <v>456354.65</v>
      </c>
      <c r="DL153" s="154">
        <v>308140.53000000003</v>
      </c>
      <c r="DM153" s="154">
        <v>369471.38</v>
      </c>
      <c r="DN153" s="154">
        <v>283997.32</v>
      </c>
      <c r="DO153" s="154">
        <v>339020.29</v>
      </c>
      <c r="DP153" s="154">
        <v>408779.95</v>
      </c>
      <c r="DQ153" s="154">
        <v>321766.07999999996</v>
      </c>
      <c r="DR153" s="154">
        <v>323047.65999999997</v>
      </c>
      <c r="DS153" s="154">
        <v>286321.33999999997</v>
      </c>
      <c r="DT153" s="154">
        <v>266291.12</v>
      </c>
      <c r="DU153" s="154">
        <v>340986.81</v>
      </c>
      <c r="DV153" s="154">
        <v>516764.39</v>
      </c>
      <c r="DW153" s="154">
        <v>501660.75</v>
      </c>
      <c r="DX153" s="154">
        <v>308951.72000000003</v>
      </c>
      <c r="DY153" s="154">
        <v>279781.61</v>
      </c>
      <c r="DZ153" s="154">
        <v>303928.56</v>
      </c>
      <c r="EA153" s="154">
        <v>335666.25999999995</v>
      </c>
      <c r="EB153" s="154">
        <v>314768.34999999992</v>
      </c>
      <c r="EC153" s="154">
        <v>315992.83999999997</v>
      </c>
      <c r="ED153" s="154">
        <v>450925.77999999997</v>
      </c>
      <c r="EE153" s="154">
        <v>357212.12999999989</v>
      </c>
      <c r="EF153" s="154">
        <v>345076.34999999986</v>
      </c>
      <c r="EG153" s="154">
        <v>363378.76999999996</v>
      </c>
      <c r="EH153" s="154">
        <v>442676.25</v>
      </c>
      <c r="EI153" s="154">
        <v>581098.2300000001</v>
      </c>
      <c r="EJ153" s="154"/>
      <c r="EK153" s="154"/>
      <c r="EL153" s="154"/>
      <c r="EM153" s="154"/>
      <c r="EN153" s="154"/>
      <c r="EO153" s="154"/>
      <c r="EP153" s="154"/>
      <c r="ER153" s="154">
        <f t="shared" si="975"/>
        <v>0</v>
      </c>
      <c r="ET153" s="154">
        <f t="shared" ca="1" si="976"/>
        <v>2310015.1199999996</v>
      </c>
      <c r="EU153" s="154"/>
      <c r="EY153" s="154">
        <f t="shared" si="977"/>
        <v>878247.37000000011</v>
      </c>
      <c r="EZ153" s="154">
        <f t="shared" si="977"/>
        <v>893924.58</v>
      </c>
      <c r="FA153" s="154">
        <f t="shared" si="977"/>
        <v>1050744.0499999998</v>
      </c>
      <c r="FB153" s="154">
        <f t="shared" si="977"/>
        <v>1214438.21</v>
      </c>
      <c r="FC153" s="154">
        <f t="shared" si="977"/>
        <v>961609.23</v>
      </c>
      <c r="FD153" s="154">
        <f t="shared" si="977"/>
        <v>1069566.3199999998</v>
      </c>
      <c r="FE153" s="154">
        <f t="shared" si="977"/>
        <v>875660.12</v>
      </c>
      <c r="FF153" s="154">
        <f t="shared" si="977"/>
        <v>1359411.95</v>
      </c>
      <c r="FG153" s="154">
        <f t="shared" si="977"/>
        <v>892661.89000000013</v>
      </c>
      <c r="FH153" s="154">
        <f t="shared" si="977"/>
        <v>966427.44999999984</v>
      </c>
      <c r="FI153" s="154">
        <f t="shared" si="977"/>
        <v>1153214.2599999998</v>
      </c>
      <c r="FJ153" s="154">
        <f t="shared" si="977"/>
        <v>1387153.25</v>
      </c>
      <c r="FK153" s="154">
        <f t="shared" si="977"/>
        <v>0</v>
      </c>
      <c r="FL153" s="154">
        <f t="shared" si="977"/>
        <v>0</v>
      </c>
      <c r="FN153" s="154">
        <f t="shared" si="978"/>
        <v>3588639.75</v>
      </c>
      <c r="FO153" s="154">
        <f t="shared" si="978"/>
        <v>2096304.1699999997</v>
      </c>
      <c r="FP153" s="154">
        <f t="shared" si="978"/>
        <v>3214615.0100000002</v>
      </c>
      <c r="FQ153" s="154">
        <f t="shared" si="978"/>
        <v>3970636.0999999996</v>
      </c>
      <c r="FR153" s="154">
        <f t="shared" si="978"/>
        <v>4037354.2099999995</v>
      </c>
      <c r="FS153" s="154">
        <f t="shared" si="978"/>
        <v>4266247.62</v>
      </c>
      <c r="FT153" s="154">
        <f t="shared" si="978"/>
        <v>4399456.8499999996</v>
      </c>
      <c r="FU153" s="154">
        <f t="shared" si="978"/>
        <v>0</v>
      </c>
    </row>
    <row r="154" spans="2:177" ht="17.45" customHeight="1">
      <c r="B154" s="151" t="s">
        <v>92</v>
      </c>
      <c r="C154" s="152"/>
      <c r="D154" s="152"/>
      <c r="E154" s="152"/>
      <c r="F154" s="153"/>
      <c r="G154" s="153"/>
      <c r="H154" s="154"/>
      <c r="I154" s="154"/>
      <c r="J154" s="154"/>
      <c r="K154" s="154"/>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4"/>
      <c r="AL154" s="154"/>
      <c r="AM154" s="154"/>
      <c r="AN154" s="154"/>
      <c r="AO154" s="154"/>
      <c r="AP154" s="154"/>
      <c r="AQ154" s="154"/>
      <c r="AR154" s="154"/>
      <c r="AS154" s="154"/>
      <c r="AT154" s="154"/>
      <c r="AU154" s="154"/>
      <c r="AV154" s="154"/>
      <c r="AW154" s="154"/>
      <c r="AX154" s="154"/>
      <c r="AY154" s="154"/>
      <c r="AZ154" s="154"/>
      <c r="BA154" s="154"/>
      <c r="BB154" s="154"/>
      <c r="BC154" s="154"/>
      <c r="BD154" s="154">
        <v>53238.39</v>
      </c>
      <c r="BE154" s="154">
        <v>40162.269999999997</v>
      </c>
      <c r="BF154" s="154">
        <v>57904.47</v>
      </c>
      <c r="BG154" s="154">
        <v>86556.049999999988</v>
      </c>
      <c r="BH154" s="154">
        <v>66571.42</v>
      </c>
      <c r="BI154" s="154">
        <v>51405.429999999993</v>
      </c>
      <c r="BJ154" s="154">
        <v>64640.76</v>
      </c>
      <c r="BK154" s="154">
        <v>44260.33</v>
      </c>
      <c r="BL154" s="154">
        <v>51459.659999999989</v>
      </c>
      <c r="BM154" s="154">
        <v>33536.75</v>
      </c>
      <c r="BN154" s="154">
        <v>56934.400000000001</v>
      </c>
      <c r="BO154" s="154">
        <v>57910.44000000001</v>
      </c>
      <c r="BP154" s="154">
        <v>51428.36</v>
      </c>
      <c r="BQ154" s="154">
        <v>179109.46260330576</v>
      </c>
      <c r="BR154" s="154">
        <v>32603.579999999998</v>
      </c>
      <c r="BS154" s="154">
        <v>20978.739999999998</v>
      </c>
      <c r="BT154" s="154">
        <v>6735.0900000000011</v>
      </c>
      <c r="BU154" s="154">
        <v>28112.556578512387</v>
      </c>
      <c r="BV154" s="154">
        <v>245231.24</v>
      </c>
      <c r="BW154" s="154">
        <v>232687.86000000002</v>
      </c>
      <c r="BX154" s="154">
        <v>286011.73</v>
      </c>
      <c r="BY154" s="154">
        <v>286836.50588016532</v>
      </c>
      <c r="BZ154" s="154">
        <v>335698.21347842109</v>
      </c>
      <c r="CA154" s="154">
        <v>334367.70999999996</v>
      </c>
      <c r="CB154" s="154">
        <v>245430.20654820921</v>
      </c>
      <c r="CC154" s="154">
        <v>194134.49000000002</v>
      </c>
      <c r="CD154" s="154">
        <v>88398.559137740987</v>
      </c>
      <c r="CE154" s="154">
        <v>37080.999999999993</v>
      </c>
      <c r="CF154" s="154">
        <v>87733.06</v>
      </c>
      <c r="CG154" s="154">
        <v>120579.79999999999</v>
      </c>
      <c r="CH154" s="154">
        <v>191730.62</v>
      </c>
      <c r="CI154" s="154">
        <v>207104.58</v>
      </c>
      <c r="CJ154" s="154">
        <v>202389.55000000002</v>
      </c>
      <c r="CK154" s="154">
        <v>185554.57</v>
      </c>
      <c r="CL154" s="154">
        <v>135558.40000000002</v>
      </c>
      <c r="CM154" s="154">
        <v>117667.74</v>
      </c>
      <c r="CN154" s="154">
        <v>171090.88999999998</v>
      </c>
      <c r="CO154" s="154">
        <v>106047.68000000002</v>
      </c>
      <c r="CP154" s="154">
        <v>163976.95000000001</v>
      </c>
      <c r="CQ154" s="154">
        <v>142950.76</v>
      </c>
      <c r="CR154" s="154">
        <v>175195.7599999987</v>
      </c>
      <c r="CS154" s="154">
        <v>153417.25</v>
      </c>
      <c r="CT154" s="154">
        <v>150831.10999999996</v>
      </c>
      <c r="CU154" s="154">
        <v>127787.05000000006</v>
      </c>
      <c r="CV154" s="154">
        <v>127003.00000000003</v>
      </c>
      <c r="CW154" s="154">
        <v>182789.01999999993</v>
      </c>
      <c r="CX154" s="154">
        <v>170348.24</v>
      </c>
      <c r="CY154" s="154">
        <v>152964.01</v>
      </c>
      <c r="CZ154" s="154">
        <v>79184.008195625021</v>
      </c>
      <c r="DA154" s="154">
        <v>79448.589999999938</v>
      </c>
      <c r="DB154" s="154">
        <v>44376.930000000029</v>
      </c>
      <c r="DC154" s="154">
        <v>107492.37999999999</v>
      </c>
      <c r="DD154" s="154">
        <v>73547.180000000008</v>
      </c>
      <c r="DE154" s="154">
        <v>90555.739999999991</v>
      </c>
      <c r="DF154" s="154">
        <v>66446.61</v>
      </c>
      <c r="DG154" s="154">
        <v>22117.345266812503</v>
      </c>
      <c r="DH154" s="154">
        <v>113865.04000000001</v>
      </c>
      <c r="DI154" s="154">
        <v>198464.33272500001</v>
      </c>
      <c r="DJ154" s="154">
        <v>65296.400050000004</v>
      </c>
      <c r="DK154" s="154">
        <v>97936.50450000001</v>
      </c>
      <c r="DL154" s="154">
        <v>88179.184125</v>
      </c>
      <c r="DM154" s="154">
        <v>120387.02</v>
      </c>
      <c r="DN154" s="154">
        <v>140526.12680150499</v>
      </c>
      <c r="DO154" s="154">
        <v>133997.467747894</v>
      </c>
      <c r="DP154" s="154">
        <v>150095.571975</v>
      </c>
      <c r="DQ154" s="154">
        <v>153360.04606363698</v>
      </c>
      <c r="DR154" s="154">
        <v>135502.39247684251</v>
      </c>
      <c r="DS154" s="154">
        <v>178585.74775447874</v>
      </c>
      <c r="DT154" s="154">
        <v>115677.0361714944</v>
      </c>
      <c r="DU154" s="154">
        <v>144451.71654849601</v>
      </c>
      <c r="DV154" s="154">
        <v>220339.85</v>
      </c>
      <c r="DW154" s="154">
        <v>136902.76999999999</v>
      </c>
      <c r="DX154" s="154">
        <v>93558.200000000012</v>
      </c>
      <c r="DY154" s="154">
        <v>91157.769873020414</v>
      </c>
      <c r="DZ154" s="154">
        <v>86381.49</v>
      </c>
      <c r="EA154" s="154">
        <v>106043.60999999999</v>
      </c>
      <c r="EB154" s="154">
        <v>97535.52</v>
      </c>
      <c r="EC154" s="154">
        <v>103883.0708798837</v>
      </c>
      <c r="ED154" s="154">
        <v>116710.66999999998</v>
      </c>
      <c r="EE154" s="154">
        <v>183086.84000000003</v>
      </c>
      <c r="EF154" s="154">
        <v>197414.08000000002</v>
      </c>
      <c r="EG154" s="154">
        <v>185554.76</v>
      </c>
      <c r="EH154" s="154">
        <v>175558.71000000002</v>
      </c>
      <c r="EI154" s="154">
        <v>821546.1</v>
      </c>
      <c r="EJ154" s="154"/>
      <c r="EK154" s="154"/>
      <c r="EL154" s="154"/>
      <c r="EM154" s="154"/>
      <c r="EN154" s="154"/>
      <c r="EO154" s="154"/>
      <c r="EP154" s="154"/>
      <c r="ER154" s="154">
        <f t="shared" si="975"/>
        <v>0</v>
      </c>
      <c r="ET154" s="154">
        <f t="shared" ca="1" si="976"/>
        <v>695270.33075290406</v>
      </c>
      <c r="EU154" s="154"/>
      <c r="EY154" s="154">
        <f t="shared" si="977"/>
        <v>203009.52819562497</v>
      </c>
      <c r="EZ154" s="154">
        <f t="shared" si="977"/>
        <v>271595.3</v>
      </c>
      <c r="FA154" s="154">
        <f t="shared" si="977"/>
        <v>202428.9952668125</v>
      </c>
      <c r="FB154" s="154">
        <f t="shared" si="977"/>
        <v>361697.23727500008</v>
      </c>
      <c r="FC154" s="154">
        <f t="shared" si="977"/>
        <v>349092.33092650498</v>
      </c>
      <c r="FD154" s="154">
        <f t="shared" si="977"/>
        <v>437453.08578653098</v>
      </c>
      <c r="FE154" s="154">
        <f t="shared" si="977"/>
        <v>429765.17640281562</v>
      </c>
      <c r="FF154" s="154">
        <f t="shared" si="977"/>
        <v>501694.33654849604</v>
      </c>
      <c r="FG154" s="154">
        <f t="shared" si="977"/>
        <v>271097.45987302042</v>
      </c>
      <c r="FH154" s="154">
        <f t="shared" si="977"/>
        <v>307462.20087988372</v>
      </c>
      <c r="FI154" s="154">
        <f t="shared" si="977"/>
        <v>497211.59</v>
      </c>
      <c r="FJ154" s="154">
        <f t="shared" si="977"/>
        <v>1182659.57</v>
      </c>
      <c r="FK154" s="154">
        <f t="shared" si="977"/>
        <v>0</v>
      </c>
      <c r="FL154" s="154">
        <f t="shared" si="977"/>
        <v>0</v>
      </c>
      <c r="FN154" s="154">
        <f t="shared" si="978"/>
        <v>664580.37000000011</v>
      </c>
      <c r="FO154" s="154">
        <f t="shared" si="978"/>
        <v>2039801.0485404045</v>
      </c>
      <c r="FP154" s="154">
        <f t="shared" si="978"/>
        <v>1813362.5756859502</v>
      </c>
      <c r="FQ154" s="154">
        <f t="shared" si="978"/>
        <v>1824401.7199999988</v>
      </c>
      <c r="FR154" s="154">
        <f t="shared" si="978"/>
        <v>1038731.0607374376</v>
      </c>
      <c r="FS154" s="154">
        <f t="shared" si="978"/>
        <v>1718004.9296643478</v>
      </c>
      <c r="FT154" s="154">
        <f t="shared" si="978"/>
        <v>2258430.8207529043</v>
      </c>
      <c r="FU154" s="154">
        <f t="shared" si="978"/>
        <v>0</v>
      </c>
    </row>
    <row r="155" spans="2:177" ht="17.45" customHeight="1">
      <c r="B155" s="156" t="s">
        <v>93</v>
      </c>
      <c r="C155" s="157"/>
      <c r="D155" s="157"/>
      <c r="E155" s="157"/>
      <c r="H155" s="158"/>
      <c r="I155" s="158"/>
      <c r="J155" s="158"/>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c r="AN155" s="158"/>
      <c r="AO155" s="158"/>
      <c r="AP155" s="158"/>
      <c r="AQ155" s="158"/>
      <c r="AR155" s="158"/>
      <c r="AS155" s="158"/>
      <c r="AT155" s="158"/>
      <c r="AU155" s="158"/>
      <c r="AV155" s="158"/>
      <c r="AW155" s="158"/>
      <c r="AX155" s="158"/>
      <c r="AY155" s="158"/>
      <c r="AZ155" s="158"/>
      <c r="BA155" s="158"/>
      <c r="BB155" s="158"/>
      <c r="BC155" s="158"/>
      <c r="BD155" s="158">
        <v>1986149.18</v>
      </c>
      <c r="BE155" s="158">
        <v>1325525.92</v>
      </c>
      <c r="BF155" s="158">
        <v>1336587.9999999995</v>
      </c>
      <c r="BG155" s="158">
        <v>1323392.72</v>
      </c>
      <c r="BH155" s="158">
        <v>1331242.7699999998</v>
      </c>
      <c r="BI155" s="158">
        <v>1314854.3399999996</v>
      </c>
      <c r="BJ155" s="158">
        <v>1344553.7999999998</v>
      </c>
      <c r="BK155" s="158">
        <v>1399129.1999999997</v>
      </c>
      <c r="BL155" s="158">
        <v>1336971.8499999999</v>
      </c>
      <c r="BM155" s="158">
        <v>1404482.5900000003</v>
      </c>
      <c r="BN155" s="158">
        <v>1432683.5000000002</v>
      </c>
      <c r="BO155" s="158">
        <v>1640658.87</v>
      </c>
      <c r="BP155" s="158">
        <v>2468012.4000000004</v>
      </c>
      <c r="BQ155" s="158">
        <v>1597317.4226033061</v>
      </c>
      <c r="BR155" s="158">
        <v>1309169.5200000003</v>
      </c>
      <c r="BS155" s="158">
        <v>471128.65000000014</v>
      </c>
      <c r="BT155" s="158">
        <v>261071.98999999993</v>
      </c>
      <c r="BU155" s="158">
        <v>361480.49657851242</v>
      </c>
      <c r="BV155" s="158">
        <v>692710.94</v>
      </c>
      <c r="BW155" s="158">
        <v>917608.46000000008</v>
      </c>
      <c r="BX155" s="158">
        <v>1008552.48</v>
      </c>
      <c r="BY155" s="158">
        <v>1247139.9058801658</v>
      </c>
      <c r="BZ155" s="158">
        <v>1587783.3234784212</v>
      </c>
      <c r="CA155" s="158">
        <v>1499445.75</v>
      </c>
      <c r="CB155" s="158">
        <v>1992472.636548209</v>
      </c>
      <c r="CC155" s="158">
        <v>1673469.9800000007</v>
      </c>
      <c r="CD155" s="158">
        <v>991706.70913774101</v>
      </c>
      <c r="CE155" s="158">
        <v>541100.16</v>
      </c>
      <c r="CF155" s="158">
        <v>948874.23</v>
      </c>
      <c r="CG155" s="158">
        <v>1361949.3100000003</v>
      </c>
      <c r="CH155" s="158">
        <v>1411505.1</v>
      </c>
      <c r="CI155" s="158">
        <v>1604101.2600000002</v>
      </c>
      <c r="CJ155" s="158">
        <v>1701655.1900000002</v>
      </c>
      <c r="CK155" s="158">
        <v>1744555.18</v>
      </c>
      <c r="CL155" s="158">
        <v>1681365.6800000002</v>
      </c>
      <c r="CM155" s="158">
        <v>1980985.1499999997</v>
      </c>
      <c r="CN155" s="158">
        <v>2556621.1100000003</v>
      </c>
      <c r="CO155" s="158">
        <v>1697474.2500000005</v>
      </c>
      <c r="CP155" s="158">
        <v>2022523.8699999999</v>
      </c>
      <c r="CQ155" s="158">
        <v>1739127.11</v>
      </c>
      <c r="CR155" s="158">
        <v>2184974.3899999978</v>
      </c>
      <c r="CS155" s="158">
        <v>2171139.7999999998</v>
      </c>
      <c r="CT155" s="158">
        <v>2093689.1499999992</v>
      </c>
      <c r="CU155" s="158">
        <v>2101166.2799999998</v>
      </c>
      <c r="CV155" s="158">
        <v>1954174.4399999985</v>
      </c>
      <c r="CW155" s="158">
        <v>2059309.2999999993</v>
      </c>
      <c r="CX155" s="158">
        <v>2026433.0399999998</v>
      </c>
      <c r="CY155" s="158">
        <v>2161636.2199999997</v>
      </c>
      <c r="CZ155" s="158">
        <v>2883789.0281956252</v>
      </c>
      <c r="DA155" s="158">
        <v>1930761.4299999997</v>
      </c>
      <c r="DB155" s="158">
        <v>2064410.75</v>
      </c>
      <c r="DC155" s="158">
        <v>1884062.8299999996</v>
      </c>
      <c r="DD155" s="158">
        <v>1925974.13</v>
      </c>
      <c r="DE155" s="158">
        <v>2131921.7000000002</v>
      </c>
      <c r="DF155" s="158">
        <v>2001463.0600000003</v>
      </c>
      <c r="DG155" s="158">
        <v>1962958.5052668126</v>
      </c>
      <c r="DH155" s="158">
        <v>2050363.1300000008</v>
      </c>
      <c r="DI155" s="158">
        <v>2175152.7327250014</v>
      </c>
      <c r="DJ155" s="158">
        <v>2030553.160050001</v>
      </c>
      <c r="DK155" s="158">
        <v>2247040.2345000007</v>
      </c>
      <c r="DL155" s="158">
        <v>2996602.8641250008</v>
      </c>
      <c r="DM155" s="158">
        <v>2053443.8000000007</v>
      </c>
      <c r="DN155" s="158">
        <v>2006708.196801506</v>
      </c>
      <c r="DO155" s="158">
        <v>2098466.8277478945</v>
      </c>
      <c r="DP155" s="158">
        <v>2127597.161975001</v>
      </c>
      <c r="DQ155" s="158">
        <v>2204104.5560636376</v>
      </c>
      <c r="DR155" s="158">
        <v>2100062.0624768431</v>
      </c>
      <c r="DS155" s="158">
        <v>2140512.5377544793</v>
      </c>
      <c r="DT155" s="158">
        <v>1881375.1461714949</v>
      </c>
      <c r="DU155" s="158">
        <v>2109429.5365484967</v>
      </c>
      <c r="DV155" s="158">
        <v>2353988.5100000002</v>
      </c>
      <c r="DW155" s="158">
        <v>2269891.7600000002</v>
      </c>
      <c r="DX155" s="158">
        <v>2870970.4699999997</v>
      </c>
      <c r="DY155" s="158">
        <v>1872654.70987302</v>
      </c>
      <c r="DZ155" s="158">
        <v>2003361.42</v>
      </c>
      <c r="EA155" s="158">
        <v>2010795.0399999996</v>
      </c>
      <c r="EB155" s="158">
        <v>2054758.56</v>
      </c>
      <c r="EC155" s="158">
        <v>2163394.3208798836</v>
      </c>
      <c r="ED155" s="158">
        <v>2183222.0299999998</v>
      </c>
      <c r="EE155" s="158">
        <v>2264294.5100000002</v>
      </c>
      <c r="EF155" s="158">
        <v>2238497.1599999997</v>
      </c>
      <c r="EG155" s="158">
        <v>2130010.91</v>
      </c>
      <c r="EH155" s="158">
        <v>2116245.0299999998</v>
      </c>
      <c r="EI155" s="158">
        <v>3344154.8400000003</v>
      </c>
      <c r="EJ155" s="158"/>
      <c r="EK155" s="158"/>
      <c r="EL155" s="158"/>
      <c r="EM155" s="158"/>
      <c r="EN155" s="158"/>
      <c r="EO155" s="158"/>
      <c r="EP155" s="158"/>
      <c r="ER155" s="158">
        <f t="shared" si="975"/>
        <v>0</v>
      </c>
      <c r="ET155" s="158">
        <f t="shared" ca="1" si="976"/>
        <v>15159156.550752902</v>
      </c>
      <c r="EU155" s="158"/>
      <c r="EY155" s="158">
        <f t="shared" si="977"/>
        <v>6878961.2081956249</v>
      </c>
      <c r="EZ155" s="158">
        <f t="shared" si="977"/>
        <v>5941958.6600000001</v>
      </c>
      <c r="FA155" s="158">
        <f t="shared" si="977"/>
        <v>6014784.695266814</v>
      </c>
      <c r="FB155" s="158">
        <f t="shared" si="977"/>
        <v>6452746.1272750031</v>
      </c>
      <c r="FC155" s="158">
        <f t="shared" si="977"/>
        <v>7056754.860926507</v>
      </c>
      <c r="FD155" s="158">
        <f t="shared" si="977"/>
        <v>6430168.5457865335</v>
      </c>
      <c r="FE155" s="158">
        <f t="shared" si="977"/>
        <v>6121949.7464028168</v>
      </c>
      <c r="FF155" s="158">
        <f t="shared" si="977"/>
        <v>6733309.8065484967</v>
      </c>
      <c r="FG155" s="158">
        <f t="shared" si="977"/>
        <v>6746986.5998730194</v>
      </c>
      <c r="FH155" s="158">
        <f t="shared" si="977"/>
        <v>6228947.9208798837</v>
      </c>
      <c r="FI155" s="158">
        <f t="shared" si="977"/>
        <v>6686013.6999999993</v>
      </c>
      <c r="FJ155" s="158">
        <f t="shared" si="977"/>
        <v>7590410.7799999993</v>
      </c>
      <c r="FK155" s="158">
        <f t="shared" si="977"/>
        <v>0</v>
      </c>
      <c r="FL155" s="158">
        <f t="shared" si="977"/>
        <v>0</v>
      </c>
      <c r="FN155" s="158">
        <f t="shared" si="978"/>
        <v>17176232.739999995</v>
      </c>
      <c r="FO155" s="158">
        <f t="shared" si="978"/>
        <v>13421421.338540407</v>
      </c>
      <c r="FP155" s="158">
        <f t="shared" si="978"/>
        <v>17633740.58568595</v>
      </c>
      <c r="FQ155" s="158">
        <f t="shared" si="978"/>
        <v>24768268.959999997</v>
      </c>
      <c r="FR155" s="158">
        <f t="shared" si="978"/>
        <v>25288450.690737441</v>
      </c>
      <c r="FS155" s="158">
        <f t="shared" si="978"/>
        <v>26342182.959664356</v>
      </c>
      <c r="FT155" s="158">
        <f t="shared" si="978"/>
        <v>27252359.000752904</v>
      </c>
      <c r="FU155" s="158">
        <f t="shared" si="978"/>
        <v>0</v>
      </c>
    </row>
    <row r="156" spans="2:177" s="159" customFormat="1" ht="17.45" customHeight="1">
      <c r="B156" s="151" t="s">
        <v>94</v>
      </c>
      <c r="C156" s="152"/>
      <c r="D156" s="152"/>
      <c r="E156" s="152"/>
      <c r="F156" s="153"/>
      <c r="G156" s="153"/>
      <c r="H156" s="154"/>
      <c r="I156" s="154"/>
      <c r="J156" s="154"/>
      <c r="K156" s="154"/>
      <c r="L156" s="154"/>
      <c r="M156" s="154"/>
      <c r="N156" s="154"/>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c r="AJ156" s="154"/>
      <c r="AK156" s="154"/>
      <c r="AL156" s="154"/>
      <c r="AM156" s="154"/>
      <c r="AN156" s="154"/>
      <c r="AO156" s="154"/>
      <c r="AP156" s="154"/>
      <c r="AQ156" s="154"/>
      <c r="AR156" s="154"/>
      <c r="AS156" s="154"/>
      <c r="AT156" s="154"/>
      <c r="AU156" s="154"/>
      <c r="AV156" s="154"/>
      <c r="AW156" s="154"/>
      <c r="AX156" s="154"/>
      <c r="AY156" s="154"/>
      <c r="AZ156" s="154"/>
      <c r="BA156" s="154"/>
      <c r="BB156" s="154"/>
      <c r="BC156" s="154"/>
      <c r="BD156" s="154">
        <v>0</v>
      </c>
      <c r="BE156" s="154">
        <v>0</v>
      </c>
      <c r="BF156" s="154">
        <v>0</v>
      </c>
      <c r="BG156" s="154">
        <v>0</v>
      </c>
      <c r="BH156" s="154">
        <v>0</v>
      </c>
      <c r="BI156" s="154">
        <v>0</v>
      </c>
      <c r="BJ156" s="154">
        <v>0</v>
      </c>
      <c r="BK156" s="154">
        <v>0</v>
      </c>
      <c r="BL156" s="154">
        <v>0</v>
      </c>
      <c r="BM156" s="154">
        <v>0</v>
      </c>
      <c r="BN156" s="154">
        <v>0</v>
      </c>
      <c r="BO156" s="154">
        <v>0</v>
      </c>
      <c r="BP156" s="154">
        <v>0</v>
      </c>
      <c r="BQ156" s="154">
        <v>0</v>
      </c>
      <c r="BR156" s="154">
        <v>-119701.45000000001</v>
      </c>
      <c r="BS156" s="154">
        <v>0</v>
      </c>
      <c r="BT156" s="154">
        <v>-39926.559999999998</v>
      </c>
      <c r="BU156" s="154">
        <v>-79992.56</v>
      </c>
      <c r="BV156" s="154">
        <v>-139958.06</v>
      </c>
      <c r="BW156" s="154">
        <v>-189992.27999999997</v>
      </c>
      <c r="BX156" s="154">
        <v>-174661.10000000003</v>
      </c>
      <c r="BY156" s="154">
        <v>-179737.59000000003</v>
      </c>
      <c r="BZ156" s="154">
        <v>-276145.53000000003</v>
      </c>
      <c r="CA156" s="154">
        <v>-264288.21000000002</v>
      </c>
      <c r="CB156" s="154">
        <v>58700.639999999999</v>
      </c>
      <c r="CC156" s="154">
        <v>55538.929999999993</v>
      </c>
      <c r="CD156" s="154">
        <v>-8560.9799999999977</v>
      </c>
      <c r="CE156" s="154">
        <v>-34997.760000000002</v>
      </c>
      <c r="CF156" s="154">
        <v>-124999.24</v>
      </c>
      <c r="CG156" s="154">
        <v>-124996.45</v>
      </c>
      <c r="CH156" s="154">
        <v>-138065.69</v>
      </c>
      <c r="CI156" s="154">
        <v>-62038.200000000012</v>
      </c>
      <c r="CJ156" s="154">
        <v>-73158.48</v>
      </c>
      <c r="CK156" s="154">
        <v>84182.919999999984</v>
      </c>
      <c r="CL156" s="154">
        <v>-244.70999999998276</v>
      </c>
      <c r="CM156" s="154">
        <v>8675.6199999999953</v>
      </c>
      <c r="CN156" s="154">
        <v>-10021.980000000003</v>
      </c>
      <c r="CO156" s="154">
        <v>146731.35000000003</v>
      </c>
      <c r="CP156" s="154">
        <v>-2794.7899999999931</v>
      </c>
      <c r="CQ156" s="154">
        <v>20387.459999999981</v>
      </c>
      <c r="CR156" s="154">
        <v>72009.090000000011</v>
      </c>
      <c r="CS156" s="154">
        <v>50490.570000000007</v>
      </c>
      <c r="CT156" s="154">
        <v>-12278.16</v>
      </c>
      <c r="CU156" s="154">
        <v>97905.459999999992</v>
      </c>
      <c r="CV156" s="154">
        <v>-4346.2100000000009</v>
      </c>
      <c r="CW156" s="154">
        <v>-182.28999999999587</v>
      </c>
      <c r="CX156" s="154">
        <v>15462.240000000007</v>
      </c>
      <c r="CY156" s="154">
        <v>36638.009999999995</v>
      </c>
      <c r="CZ156" s="154">
        <v>0</v>
      </c>
      <c r="DA156" s="154">
        <v>43715</v>
      </c>
      <c r="DB156" s="154">
        <v>3039.3100000000004</v>
      </c>
      <c r="DC156" s="154">
        <v>18061.849999999999</v>
      </c>
      <c r="DD156" s="154">
        <v>2097.91</v>
      </c>
      <c r="DE156" s="154">
        <v>2919.880000000001</v>
      </c>
      <c r="DF156" s="154">
        <v>-3822.6</v>
      </c>
      <c r="DG156" s="154">
        <v>-2827.32</v>
      </c>
      <c r="DH156" s="154">
        <v>-368.82999999999947</v>
      </c>
      <c r="DI156" s="154">
        <v>-13615.539999999999</v>
      </c>
      <c r="DJ156" s="154">
        <v>15539.200000000003</v>
      </c>
      <c r="DK156" s="154">
        <v>-9011.07</v>
      </c>
      <c r="DL156" s="154">
        <v>-74098.61</v>
      </c>
      <c r="DM156" s="154">
        <v>-122094.45</v>
      </c>
      <c r="DN156" s="154">
        <v>-129496.94</v>
      </c>
      <c r="DO156" s="154">
        <v>-131764.43</v>
      </c>
      <c r="DP156" s="154">
        <v>-150429.48000000001</v>
      </c>
      <c r="DQ156" s="154">
        <v>15924.570000000014</v>
      </c>
      <c r="DR156" s="154">
        <v>-73439.560000000012</v>
      </c>
      <c r="DS156" s="154">
        <v>-55293.210000000006</v>
      </c>
      <c r="DT156" s="154">
        <v>-82348.050000000017</v>
      </c>
      <c r="DU156" s="154">
        <v>-111467.11000000002</v>
      </c>
      <c r="DV156" s="154">
        <v>-15683.520000000002</v>
      </c>
      <c r="DW156" s="154">
        <v>-34983.819999999992</v>
      </c>
      <c r="DX156" s="154">
        <v>-66852.87000000001</v>
      </c>
      <c r="DY156" s="154">
        <v>-114838.98000000001</v>
      </c>
      <c r="DZ156" s="154">
        <v>-126013.86</v>
      </c>
      <c r="EA156" s="154">
        <v>-130719.58</v>
      </c>
      <c r="EB156" s="154">
        <v>-9952.6500000000015</v>
      </c>
      <c r="EC156" s="154">
        <v>49493.419999999984</v>
      </c>
      <c r="ED156" s="154">
        <v>-68032.149999999994</v>
      </c>
      <c r="EE156" s="154">
        <v>-90655.44</v>
      </c>
      <c r="EF156" s="154">
        <v>-86887.16</v>
      </c>
      <c r="EG156" s="154">
        <v>-55139.99</v>
      </c>
      <c r="EH156" s="154">
        <v>-156880.10999999999</v>
      </c>
      <c r="EI156" s="154">
        <v>-124047.05</v>
      </c>
      <c r="EJ156" s="154"/>
      <c r="EK156" s="154"/>
      <c r="EL156" s="154"/>
      <c r="EM156" s="154"/>
      <c r="EN156" s="154"/>
      <c r="EO156" s="154"/>
      <c r="EP156" s="154"/>
      <c r="EQ156" s="153"/>
      <c r="ER156" s="154">
        <f t="shared" si="975"/>
        <v>0</v>
      </c>
      <c r="ES156" s="154"/>
      <c r="ET156" s="154">
        <f t="shared" ca="1" si="976"/>
        <v>-466916.67000000004</v>
      </c>
      <c r="EU156" s="154"/>
      <c r="EY156" s="154">
        <f t="shared" si="977"/>
        <v>46754.31</v>
      </c>
      <c r="EZ156" s="154">
        <f t="shared" si="977"/>
        <v>23079.64</v>
      </c>
      <c r="FA156" s="154">
        <f t="shared" si="977"/>
        <v>-7018.75</v>
      </c>
      <c r="FB156" s="154">
        <f t="shared" si="977"/>
        <v>-7087.4099999999962</v>
      </c>
      <c r="FC156" s="154">
        <f t="shared" si="977"/>
        <v>-325690</v>
      </c>
      <c r="FD156" s="154">
        <f t="shared" si="977"/>
        <v>-266269.34000000003</v>
      </c>
      <c r="FE156" s="154">
        <f t="shared" si="977"/>
        <v>-211080.82000000004</v>
      </c>
      <c r="FF156" s="154">
        <f t="shared" si="977"/>
        <v>-162134.45000000001</v>
      </c>
      <c r="FG156" s="154">
        <f t="shared" si="977"/>
        <v>-307705.71000000002</v>
      </c>
      <c r="FH156" s="154">
        <f t="shared" si="977"/>
        <v>-91178.810000000027</v>
      </c>
      <c r="FI156" s="154">
        <f t="shared" si="977"/>
        <v>-245574.75</v>
      </c>
      <c r="FJ156" s="154">
        <f t="shared" si="977"/>
        <v>-336067.14999999997</v>
      </c>
      <c r="FK156" s="154">
        <f t="shared" si="977"/>
        <v>0</v>
      </c>
      <c r="FL156" s="154">
        <f t="shared" si="977"/>
        <v>0</v>
      </c>
      <c r="FN156" s="154">
        <f t="shared" si="978"/>
        <v>0</v>
      </c>
      <c r="FO156" s="154">
        <f t="shared" si="978"/>
        <v>-1464403.34</v>
      </c>
      <c r="FP156" s="154">
        <f t="shared" si="978"/>
        <v>-359963.4</v>
      </c>
      <c r="FQ156" s="154">
        <f t="shared" si="978"/>
        <v>410000.75000000012</v>
      </c>
      <c r="FR156" s="154">
        <f t="shared" si="978"/>
        <v>55727.789999999994</v>
      </c>
      <c r="FS156" s="154">
        <f t="shared" si="978"/>
        <v>-965174.61</v>
      </c>
      <c r="FT156" s="154">
        <f t="shared" si="978"/>
        <v>-980526.42000000016</v>
      </c>
      <c r="FU156" s="154">
        <f t="shared" si="978"/>
        <v>0</v>
      </c>
    </row>
    <row r="157" spans="2:177" s="159" customFormat="1" ht="17.45" customHeight="1">
      <c r="B157" s="151" t="s">
        <v>95</v>
      </c>
      <c r="C157" s="152"/>
      <c r="D157" s="152"/>
      <c r="E157" s="152"/>
      <c r="F157" s="153"/>
      <c r="G157" s="153"/>
      <c r="H157" s="154"/>
      <c r="I157" s="154"/>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4"/>
      <c r="AN157" s="154"/>
      <c r="AO157" s="154"/>
      <c r="AP157" s="154"/>
      <c r="AQ157" s="154"/>
      <c r="AR157" s="154"/>
      <c r="AS157" s="154"/>
      <c r="AT157" s="154"/>
      <c r="AU157" s="154"/>
      <c r="AV157" s="154"/>
      <c r="AW157" s="154"/>
      <c r="AX157" s="154"/>
      <c r="AY157" s="154"/>
      <c r="AZ157" s="154"/>
      <c r="BA157" s="154"/>
      <c r="BB157" s="154"/>
      <c r="BC157" s="154"/>
      <c r="BD157" s="154">
        <v>-71035.64</v>
      </c>
      <c r="BE157" s="154">
        <v>-46452.509999999995</v>
      </c>
      <c r="BF157" s="154">
        <v>-86870.89</v>
      </c>
      <c r="BG157" s="154">
        <v>-89540.51999999999</v>
      </c>
      <c r="BH157" s="154">
        <v>-43609.97</v>
      </c>
      <c r="BI157" s="154">
        <v>-142391.76</v>
      </c>
      <c r="BJ157" s="154">
        <v>-124371.58000000002</v>
      </c>
      <c r="BK157" s="154">
        <v>-110110.82</v>
      </c>
      <c r="BL157" s="154">
        <v>-106150.70999999999</v>
      </c>
      <c r="BM157" s="154">
        <v>-117471.73800000001</v>
      </c>
      <c r="BN157" s="154">
        <v>-115551.23226666669</v>
      </c>
      <c r="BO157" s="154">
        <v>-130153.05702186504</v>
      </c>
      <c r="BP157" s="154">
        <v>-184952.43095035787</v>
      </c>
      <c r="BQ157" s="154">
        <v>-143129.87280708167</v>
      </c>
      <c r="BR157" s="154">
        <v>-97749.447564808303</v>
      </c>
      <c r="BS157" s="154">
        <v>-46356.014500000012</v>
      </c>
      <c r="BT157" s="154">
        <v>-22452.512000000002</v>
      </c>
      <c r="BU157" s="154">
        <v>-28757.506000000008</v>
      </c>
      <c r="BV157" s="154">
        <v>-41840.145135014202</v>
      </c>
      <c r="BW157" s="154">
        <v>-59879.946000000054</v>
      </c>
      <c r="BX157" s="154">
        <v>-76856.056500000006</v>
      </c>
      <c r="BY157" s="154">
        <v>-131762.26950468315</v>
      </c>
      <c r="BZ157" s="154">
        <v>-201387.07600000006</v>
      </c>
      <c r="CA157" s="154">
        <v>-151923.99050000007</v>
      </c>
      <c r="CB157" s="154">
        <v>-118267.24693631956</v>
      </c>
      <c r="CC157" s="154">
        <v>-112659.41650000002</v>
      </c>
      <c r="CD157" s="154">
        <v>-84531.232635391207</v>
      </c>
      <c r="CE157" s="154">
        <v>-74246.117499999993</v>
      </c>
      <c r="CF157" s="154">
        <v>-82944.865000000005</v>
      </c>
      <c r="CG157" s="154">
        <v>-122560.53749999999</v>
      </c>
      <c r="CH157" s="154">
        <v>-124428.25349999999</v>
      </c>
      <c r="CI157" s="154">
        <v>-101495.38700000002</v>
      </c>
      <c r="CJ157" s="154">
        <v>-144781.43900000001</v>
      </c>
      <c r="CK157" s="154">
        <v>-150195.78799999997</v>
      </c>
      <c r="CL157" s="154">
        <v>-138428.83350000001</v>
      </c>
      <c r="CM157" s="154">
        <v>-162715.6495</v>
      </c>
      <c r="CN157" s="154">
        <v>-208407.67749999999</v>
      </c>
      <c r="CO157" s="154">
        <v>-211668.39050000004</v>
      </c>
      <c r="CP157" s="154">
        <v>-202806.81599999999</v>
      </c>
      <c r="CQ157" s="154">
        <v>-139984.51900000006</v>
      </c>
      <c r="CR157" s="154">
        <v>-174592.16399999993</v>
      </c>
      <c r="CS157" s="154">
        <v>-165850.13099999996</v>
      </c>
      <c r="CT157" s="154">
        <v>-164672.88399999999</v>
      </c>
      <c r="CU157" s="154">
        <v>-193509.17499999996</v>
      </c>
      <c r="CV157" s="154">
        <v>-190629.19099999996</v>
      </c>
      <c r="CW157" s="154">
        <v>-160977.70549999998</v>
      </c>
      <c r="CX157" s="154">
        <v>-193893.20550000004</v>
      </c>
      <c r="CY157" s="154">
        <v>-214266.46649999998</v>
      </c>
      <c r="CZ157" s="154">
        <v>-248242.67513633793</v>
      </c>
      <c r="DA157" s="154">
        <v>-197411.24748865998</v>
      </c>
      <c r="DB157" s="154">
        <v>-192686.13399999999</v>
      </c>
      <c r="DC157" s="154">
        <v>-230636.1305</v>
      </c>
      <c r="DD157" s="154">
        <v>-240190.49499999997</v>
      </c>
      <c r="DE157" s="154">
        <v>-211041.4310000001</v>
      </c>
      <c r="DF157" s="154">
        <v>-214307.34200000012</v>
      </c>
      <c r="DG157" s="154">
        <v>-210769.32</v>
      </c>
      <c r="DH157" s="154">
        <v>-179229.07500000001</v>
      </c>
      <c r="DI157" s="154">
        <v>-245623.81724643783</v>
      </c>
      <c r="DJ157" s="154">
        <v>-271746.32499999995</v>
      </c>
      <c r="DK157" s="154">
        <v>-194175.51499999998</v>
      </c>
      <c r="DL157" s="154">
        <v>-387259.20999999996</v>
      </c>
      <c r="DM157" s="154">
        <v>-234792.66500000004</v>
      </c>
      <c r="DN157" s="154">
        <v>-203451.55499999999</v>
      </c>
      <c r="DO157" s="154">
        <v>-76496.234999999986</v>
      </c>
      <c r="DP157" s="154">
        <v>-202001.30999999997</v>
      </c>
      <c r="DQ157" s="154">
        <v>-199675.995</v>
      </c>
      <c r="DR157" s="154">
        <v>-252931.41000000003</v>
      </c>
      <c r="DS157" s="154">
        <v>-212888.62</v>
      </c>
      <c r="DT157" s="154">
        <v>-224698.04</v>
      </c>
      <c r="DU157" s="154">
        <v>-186323.56999999998</v>
      </c>
      <c r="DV157" s="154">
        <v>-235078.47500000001</v>
      </c>
      <c r="DW157" s="154">
        <v>-143140.69500000001</v>
      </c>
      <c r="DX157" s="154">
        <v>-571658.35499999998</v>
      </c>
      <c r="DY157" s="154">
        <v>-273236.56000000006</v>
      </c>
      <c r="DZ157" s="154">
        <v>-225082.77000000002</v>
      </c>
      <c r="EA157" s="154">
        <v>-218990.10500000004</v>
      </c>
      <c r="EB157" s="154">
        <v>-218344.72500000003</v>
      </c>
      <c r="EC157" s="154">
        <v>-215158.27499999999</v>
      </c>
      <c r="ED157" s="154">
        <v>-219334.33</v>
      </c>
      <c r="EE157" s="154">
        <v>-227060.42499999999</v>
      </c>
      <c r="EF157" s="154">
        <v>-203702.61500000002</v>
      </c>
      <c r="EG157" s="154">
        <v>-198488.83499999996</v>
      </c>
      <c r="EH157" s="154">
        <v>-231372.47999999998</v>
      </c>
      <c r="EI157" s="154">
        <v>-203879.83000000002</v>
      </c>
      <c r="EJ157" s="154"/>
      <c r="EK157" s="154"/>
      <c r="EL157" s="154"/>
      <c r="EM157" s="154"/>
      <c r="EN157" s="154"/>
      <c r="EO157" s="154"/>
      <c r="EP157" s="154"/>
      <c r="EQ157" s="153"/>
      <c r="ER157" s="154">
        <f t="shared" si="975"/>
        <v>0</v>
      </c>
      <c r="ES157" s="154"/>
      <c r="ET157" s="154">
        <f t="shared" ca="1" si="976"/>
        <v>-1941805.12</v>
      </c>
      <c r="EU157" s="154"/>
      <c r="EY157" s="154">
        <f t="shared" si="977"/>
        <v>-638340.05662499787</v>
      </c>
      <c r="EZ157" s="154">
        <f t="shared" si="977"/>
        <v>-681868.05650000006</v>
      </c>
      <c r="FA157" s="154">
        <f t="shared" si="977"/>
        <v>-604305.7370000002</v>
      </c>
      <c r="FB157" s="154">
        <f t="shared" si="977"/>
        <v>-711545.65724643774</v>
      </c>
      <c r="FC157" s="154">
        <f t="shared" si="977"/>
        <v>-825503.42999999993</v>
      </c>
      <c r="FD157" s="154">
        <f t="shared" si="977"/>
        <v>-478173.53999999992</v>
      </c>
      <c r="FE157" s="154">
        <f t="shared" si="977"/>
        <v>-690518.07000000007</v>
      </c>
      <c r="FF157" s="154">
        <f t="shared" si="977"/>
        <v>-564542.74</v>
      </c>
      <c r="FG157" s="154">
        <f t="shared" si="977"/>
        <v>-1069977.6850000001</v>
      </c>
      <c r="FH157" s="154">
        <f t="shared" si="977"/>
        <v>-652493.1050000001</v>
      </c>
      <c r="FI157" s="154">
        <f t="shared" si="977"/>
        <v>-650097.37</v>
      </c>
      <c r="FJ157" s="154">
        <f t="shared" si="977"/>
        <v>-633741.14500000002</v>
      </c>
      <c r="FK157" s="154">
        <f t="shared" si="977"/>
        <v>0</v>
      </c>
      <c r="FL157" s="154">
        <f t="shared" si="977"/>
        <v>0</v>
      </c>
      <c r="FN157" s="154">
        <f t="shared" si="978"/>
        <v>-1183710.4272885318</v>
      </c>
      <c r="FO157" s="154">
        <f t="shared" si="978"/>
        <v>-1187047.2674619453</v>
      </c>
      <c r="FP157" s="154">
        <f t="shared" si="978"/>
        <v>-1417254.7665717108</v>
      </c>
      <c r="FQ157" s="154">
        <f t="shared" si="978"/>
        <v>-2221258.3255000003</v>
      </c>
      <c r="FR157" s="154">
        <f t="shared" si="978"/>
        <v>-2636059.5073714363</v>
      </c>
      <c r="FS157" s="154">
        <f t="shared" si="978"/>
        <v>-2558737.7799999998</v>
      </c>
      <c r="FT157" s="154">
        <f t="shared" si="978"/>
        <v>-3006309.3050000002</v>
      </c>
      <c r="FU157" s="154">
        <f t="shared" si="978"/>
        <v>0</v>
      </c>
    </row>
    <row r="158" spans="2:177" ht="17.45" customHeight="1">
      <c r="B158" s="156" t="s">
        <v>21</v>
      </c>
      <c r="C158" s="157"/>
      <c r="D158" s="157"/>
      <c r="E158" s="157"/>
      <c r="H158" s="158"/>
      <c r="I158" s="158"/>
      <c r="J158" s="158"/>
      <c r="K158" s="158"/>
      <c r="L158" s="158"/>
      <c r="M158" s="158"/>
      <c r="N158" s="158"/>
      <c r="O158" s="158"/>
      <c r="P158" s="158"/>
      <c r="Q158" s="158"/>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8"/>
      <c r="AP158" s="158"/>
      <c r="AQ158" s="158"/>
      <c r="AR158" s="158"/>
      <c r="AS158" s="158"/>
      <c r="AT158" s="158"/>
      <c r="AU158" s="158"/>
      <c r="AV158" s="158"/>
      <c r="AW158" s="158"/>
      <c r="AX158" s="158"/>
      <c r="AY158" s="158"/>
      <c r="AZ158" s="158"/>
      <c r="BA158" s="158"/>
      <c r="BB158" s="158"/>
      <c r="BC158" s="158"/>
      <c r="BD158" s="158">
        <v>-71035.64</v>
      </c>
      <c r="BE158" s="158">
        <v>-46452.509999999995</v>
      </c>
      <c r="BF158" s="158">
        <v>-86870.89</v>
      </c>
      <c r="BG158" s="158">
        <v>-89540.51999999999</v>
      </c>
      <c r="BH158" s="158">
        <v>-43609.97</v>
      </c>
      <c r="BI158" s="160">
        <v>-142391.76</v>
      </c>
      <c r="BJ158" s="160">
        <v>-124371.58000000002</v>
      </c>
      <c r="BK158" s="160">
        <v>-110110.82</v>
      </c>
      <c r="BL158" s="160">
        <v>-106150.70999999999</v>
      </c>
      <c r="BM158" s="160">
        <v>-117471.73800000001</v>
      </c>
      <c r="BN158" s="160">
        <v>-115551.23226666669</v>
      </c>
      <c r="BO158" s="160">
        <v>-130153.05702186504</v>
      </c>
      <c r="BP158" s="160">
        <v>-184952.43095035787</v>
      </c>
      <c r="BQ158" s="160">
        <v>-143129.87280708167</v>
      </c>
      <c r="BR158" s="160">
        <v>-217450.89756480831</v>
      </c>
      <c r="BS158" s="160">
        <v>-46356.014500000012</v>
      </c>
      <c r="BT158" s="160">
        <v>-62379.072</v>
      </c>
      <c r="BU158" s="160">
        <v>-108750.06600000001</v>
      </c>
      <c r="BV158" s="160">
        <v>-181798.2051350142</v>
      </c>
      <c r="BW158" s="160">
        <v>-249872.22600000002</v>
      </c>
      <c r="BX158" s="160">
        <v>-251517.15650000004</v>
      </c>
      <c r="BY158" s="160">
        <v>-311499.85950468318</v>
      </c>
      <c r="BZ158" s="160">
        <v>-477532.60600000009</v>
      </c>
      <c r="CA158" s="160">
        <v>-416212.20050000009</v>
      </c>
      <c r="CB158" s="160">
        <v>-59566.606936319557</v>
      </c>
      <c r="CC158" s="160">
        <v>-57120.486500000028</v>
      </c>
      <c r="CD158" s="160">
        <v>-93092.212635391203</v>
      </c>
      <c r="CE158" s="160">
        <v>-109243.87749999999</v>
      </c>
      <c r="CF158" s="160">
        <v>-207944.10500000001</v>
      </c>
      <c r="CG158" s="160">
        <v>-247556.98749999999</v>
      </c>
      <c r="CH158" s="160">
        <v>-262493.94349999999</v>
      </c>
      <c r="CI158" s="160">
        <v>-163533.58700000003</v>
      </c>
      <c r="CJ158" s="160">
        <v>-217939.91900000002</v>
      </c>
      <c r="CK158" s="160">
        <v>-66012.867999999988</v>
      </c>
      <c r="CL158" s="160">
        <v>-138673.5435</v>
      </c>
      <c r="CM158" s="160">
        <v>-154040.0295</v>
      </c>
      <c r="CN158" s="160">
        <v>-218429.6575</v>
      </c>
      <c r="CO158" s="160">
        <v>-64937.040500000003</v>
      </c>
      <c r="CP158" s="160">
        <v>-205601.60599999997</v>
      </c>
      <c r="CQ158" s="160">
        <v>-119597.05900000007</v>
      </c>
      <c r="CR158" s="160">
        <v>-102583.07399999991</v>
      </c>
      <c r="CS158" s="160">
        <v>-115359.56099999996</v>
      </c>
      <c r="CT158" s="160">
        <v>-176951.04399999999</v>
      </c>
      <c r="CU158" s="160">
        <v>-95603.714999999967</v>
      </c>
      <c r="CV158" s="160">
        <v>-194975.40099999995</v>
      </c>
      <c r="CW158" s="160">
        <v>-161159.99549999999</v>
      </c>
      <c r="CX158" s="160">
        <v>-178430.96550000002</v>
      </c>
      <c r="CY158" s="160">
        <v>-177628.4565</v>
      </c>
      <c r="CZ158" s="160">
        <v>-248242.67513633793</v>
      </c>
      <c r="DA158" s="160">
        <v>-153696.24748865998</v>
      </c>
      <c r="DB158" s="160">
        <v>-189646.82399999999</v>
      </c>
      <c r="DC158" s="160">
        <v>-212574.28049999999</v>
      </c>
      <c r="DD158" s="160">
        <v>-238092.58499999996</v>
      </c>
      <c r="DE158" s="160">
        <v>-208121.55100000009</v>
      </c>
      <c r="DF158" s="160">
        <v>-218129.94200000013</v>
      </c>
      <c r="DG158" s="160">
        <v>-213596.64</v>
      </c>
      <c r="DH158" s="160">
        <v>-179597.905</v>
      </c>
      <c r="DI158" s="160">
        <v>-259239.35724643784</v>
      </c>
      <c r="DJ158" s="160">
        <v>-256207.12499999997</v>
      </c>
      <c r="DK158" s="160">
        <v>-203186.58499999999</v>
      </c>
      <c r="DL158" s="160">
        <v>-461357.81999999995</v>
      </c>
      <c r="DM158" s="160">
        <v>-356887.11500000005</v>
      </c>
      <c r="DN158" s="160">
        <v>-332948.495</v>
      </c>
      <c r="DO158" s="160">
        <v>-208260.66499999998</v>
      </c>
      <c r="DP158" s="160">
        <v>-352430.79</v>
      </c>
      <c r="DQ158" s="160">
        <v>-183751.42499999999</v>
      </c>
      <c r="DR158" s="160">
        <v>-326370.97000000003</v>
      </c>
      <c r="DS158" s="160">
        <v>-268181.83</v>
      </c>
      <c r="DT158" s="160">
        <v>-307046.09000000003</v>
      </c>
      <c r="DU158" s="160">
        <v>-297790.68</v>
      </c>
      <c r="DV158" s="160">
        <v>-250761.995</v>
      </c>
      <c r="DW158" s="160">
        <v>-178124.51499999998</v>
      </c>
      <c r="DX158" s="160">
        <v>-638511.22499999998</v>
      </c>
      <c r="DY158" s="160">
        <v>-388075.54000000004</v>
      </c>
      <c r="DZ158" s="160">
        <v>-351096.63</v>
      </c>
      <c r="EA158" s="160">
        <v>-349709.68500000006</v>
      </c>
      <c r="EB158" s="160">
        <v>-228297.37500000003</v>
      </c>
      <c r="EC158" s="160">
        <v>-165664.85500000001</v>
      </c>
      <c r="ED158" s="160">
        <v>-287366.48</v>
      </c>
      <c r="EE158" s="160">
        <v>-317715.86499999999</v>
      </c>
      <c r="EF158" s="160">
        <v>-290589.77500000002</v>
      </c>
      <c r="EG158" s="160">
        <v>-253628.82499999995</v>
      </c>
      <c r="EH158" s="160">
        <v>-388252.58999999997</v>
      </c>
      <c r="EI158" s="160">
        <v>-327926.88</v>
      </c>
      <c r="EJ158" s="160"/>
      <c r="EK158" s="160"/>
      <c r="EL158" s="160"/>
      <c r="EM158" s="160"/>
      <c r="EN158" s="160"/>
      <c r="EO158" s="160"/>
      <c r="EP158" s="160"/>
      <c r="ER158" s="160">
        <f t="shared" si="975"/>
        <v>0</v>
      </c>
      <c r="ET158" s="160">
        <f t="shared" ca="1" si="976"/>
        <v>-2408721.79</v>
      </c>
      <c r="EU158" s="160"/>
      <c r="EY158" s="160">
        <f t="shared" si="977"/>
        <v>-591585.74662499793</v>
      </c>
      <c r="EZ158" s="160">
        <f t="shared" si="977"/>
        <v>-658788.41650000005</v>
      </c>
      <c r="FA158" s="160">
        <f t="shared" si="977"/>
        <v>-611324.4870000002</v>
      </c>
      <c r="FB158" s="160">
        <f t="shared" si="977"/>
        <v>-718633.06724643777</v>
      </c>
      <c r="FC158" s="160">
        <f t="shared" si="977"/>
        <v>-1151193.4300000002</v>
      </c>
      <c r="FD158" s="160">
        <f t="shared" si="977"/>
        <v>-744442.87999999989</v>
      </c>
      <c r="FE158" s="160">
        <f t="shared" si="977"/>
        <v>-901598.89000000013</v>
      </c>
      <c r="FF158" s="160">
        <f t="shared" si="977"/>
        <v>-726677.19000000006</v>
      </c>
      <c r="FG158" s="160">
        <f t="shared" si="977"/>
        <v>-1377683.395</v>
      </c>
      <c r="FH158" s="160">
        <f t="shared" si="977"/>
        <v>-743671.91500000004</v>
      </c>
      <c r="FI158" s="160">
        <f t="shared" si="977"/>
        <v>-895672.12</v>
      </c>
      <c r="FJ158" s="160">
        <f t="shared" si="977"/>
        <v>-969808.29499999993</v>
      </c>
      <c r="FK158" s="160">
        <f t="shared" si="977"/>
        <v>0</v>
      </c>
      <c r="FL158" s="160">
        <f t="shared" si="977"/>
        <v>0</v>
      </c>
      <c r="FN158" s="160">
        <f t="shared" si="978"/>
        <v>-1183710.4272885318</v>
      </c>
      <c r="FO158" s="160">
        <f t="shared" si="978"/>
        <v>-2651450.6074619456</v>
      </c>
      <c r="FP158" s="160">
        <f t="shared" si="978"/>
        <v>-1777218.1665717107</v>
      </c>
      <c r="FQ158" s="160">
        <f t="shared" si="978"/>
        <v>-1811257.5754999998</v>
      </c>
      <c r="FR158" s="160">
        <f t="shared" si="978"/>
        <v>-2580331.7173714358</v>
      </c>
      <c r="FS158" s="160">
        <f t="shared" si="978"/>
        <v>-3523912.3900000006</v>
      </c>
      <c r="FT158" s="160">
        <f t="shared" si="978"/>
        <v>-3986835.7249999996</v>
      </c>
      <c r="FU158" s="160">
        <f t="shared" si="978"/>
        <v>0</v>
      </c>
    </row>
    <row r="159" spans="2:177" ht="17.45" customHeight="1">
      <c r="B159" s="161" t="s">
        <v>191</v>
      </c>
      <c r="C159" s="162"/>
      <c r="D159" s="162"/>
      <c r="E159" s="162"/>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63"/>
      <c r="AZ159" s="163"/>
      <c r="BA159" s="163"/>
      <c r="BB159" s="163"/>
      <c r="BC159" s="163"/>
      <c r="BD159" s="163">
        <v>1915113.54</v>
      </c>
      <c r="BE159" s="163">
        <v>1279073.4099999999</v>
      </c>
      <c r="BF159" s="163">
        <v>1249717.1099999996</v>
      </c>
      <c r="BG159" s="163">
        <v>1233852.2</v>
      </c>
      <c r="BH159" s="163">
        <v>1287632.7999999998</v>
      </c>
      <c r="BI159" s="163">
        <v>1172462.5799999996</v>
      </c>
      <c r="BJ159" s="163">
        <v>1220182.2199999997</v>
      </c>
      <c r="BK159" s="163">
        <v>1289018.3799999997</v>
      </c>
      <c r="BL159" s="163">
        <v>1230821.1399999999</v>
      </c>
      <c r="BM159" s="163">
        <v>1287010.8520000004</v>
      </c>
      <c r="BN159" s="163">
        <v>1317132.2677333336</v>
      </c>
      <c r="BO159" s="163">
        <v>1510505.812978135</v>
      </c>
      <c r="BP159" s="163">
        <v>2283059.9690496423</v>
      </c>
      <c r="BQ159" s="163">
        <v>1454187.5497962246</v>
      </c>
      <c r="BR159" s="163">
        <v>1091718.6224351919</v>
      </c>
      <c r="BS159" s="163">
        <v>424772.63550000015</v>
      </c>
      <c r="BT159" s="163">
        <v>198692.91799999995</v>
      </c>
      <c r="BU159" s="163">
        <v>252730.43057851243</v>
      </c>
      <c r="BV159" s="163">
        <v>510912.73486498574</v>
      </c>
      <c r="BW159" s="164">
        <v>667736.23400000005</v>
      </c>
      <c r="BX159" s="164">
        <v>757035.32349999994</v>
      </c>
      <c r="BY159" s="164">
        <v>935640.04637548258</v>
      </c>
      <c r="BZ159" s="164">
        <v>1110250.7174784211</v>
      </c>
      <c r="CA159" s="164">
        <v>1083233.5495</v>
      </c>
      <c r="CB159" s="164">
        <v>1932906.0296118895</v>
      </c>
      <c r="CC159" s="164">
        <v>1616349.4935000006</v>
      </c>
      <c r="CD159" s="164">
        <v>898614.49650234985</v>
      </c>
      <c r="CE159" s="164">
        <v>431856.28250000003</v>
      </c>
      <c r="CF159" s="164">
        <v>740930.125</v>
      </c>
      <c r="CG159" s="164">
        <v>1114392.3225000002</v>
      </c>
      <c r="CH159" s="164">
        <v>1149011.1565</v>
      </c>
      <c r="CI159" s="164">
        <v>1440567.6730000002</v>
      </c>
      <c r="CJ159" s="164">
        <v>1483715.2710000002</v>
      </c>
      <c r="CK159" s="164">
        <v>1678542.3119999999</v>
      </c>
      <c r="CL159" s="164">
        <v>1542692.1365000003</v>
      </c>
      <c r="CM159" s="164">
        <v>1826945.1204999997</v>
      </c>
      <c r="CN159" s="164">
        <v>2338191.4525000001</v>
      </c>
      <c r="CO159" s="164">
        <v>1632537.2095000003</v>
      </c>
      <c r="CP159" s="164">
        <v>1816922.264</v>
      </c>
      <c r="CQ159" s="164">
        <v>1619530.051</v>
      </c>
      <c r="CR159" s="164">
        <v>2082391.3159999978</v>
      </c>
      <c r="CS159" s="164">
        <v>2055780.2389999998</v>
      </c>
      <c r="CT159" s="164">
        <v>1916738.1059999992</v>
      </c>
      <c r="CU159" s="164">
        <v>2005562.5649999999</v>
      </c>
      <c r="CV159" s="164">
        <v>1759199.0389999985</v>
      </c>
      <c r="CW159" s="164">
        <v>1898149.3044999994</v>
      </c>
      <c r="CX159" s="164">
        <v>1848002.0744999999</v>
      </c>
      <c r="CY159" s="164">
        <v>1984007.7634999997</v>
      </c>
      <c r="CZ159" s="164">
        <v>2635546.3530592872</v>
      </c>
      <c r="DA159" s="164">
        <v>1777065.1825113397</v>
      </c>
      <c r="DB159" s="164">
        <v>1874763.926</v>
      </c>
      <c r="DC159" s="164">
        <v>1671488.5494999997</v>
      </c>
      <c r="DD159" s="164">
        <v>1687881.5449999999</v>
      </c>
      <c r="DE159" s="164">
        <v>1923800.1490000002</v>
      </c>
      <c r="DF159" s="164">
        <v>1783333.1180000002</v>
      </c>
      <c r="DG159" s="164">
        <v>1749361.8652668125</v>
      </c>
      <c r="DH159" s="164">
        <v>1870765.2250000008</v>
      </c>
      <c r="DI159" s="164">
        <v>1915913.3754785636</v>
      </c>
      <c r="DJ159" s="164">
        <v>1774346.035050001</v>
      </c>
      <c r="DK159" s="164">
        <v>2043853.6495000008</v>
      </c>
      <c r="DL159" s="164">
        <v>2535245.0441250009</v>
      </c>
      <c r="DM159" s="164">
        <v>1696556.6850000008</v>
      </c>
      <c r="DN159" s="164">
        <v>1673759.7018015059</v>
      </c>
      <c r="DO159" s="164">
        <v>1890206.1627478944</v>
      </c>
      <c r="DP159" s="164">
        <v>1775166.3719750009</v>
      </c>
      <c r="DQ159" s="164">
        <v>2020353.1310636376</v>
      </c>
      <c r="DR159" s="164">
        <v>1773691.0924768432</v>
      </c>
      <c r="DS159" s="164">
        <v>1872330.7077544793</v>
      </c>
      <c r="DT159" s="164">
        <v>1574329.0561714948</v>
      </c>
      <c r="DU159" s="164">
        <v>1811638.8565484968</v>
      </c>
      <c r="DV159" s="164">
        <v>2103226.5150000001</v>
      </c>
      <c r="DW159" s="164">
        <v>2091767.2450000003</v>
      </c>
      <c r="DX159" s="164">
        <v>2232459.2449999996</v>
      </c>
      <c r="DY159" s="164">
        <v>1484579.1698730199</v>
      </c>
      <c r="DZ159" s="164">
        <v>1652264.79</v>
      </c>
      <c r="EA159" s="164">
        <v>1661085.3549999995</v>
      </c>
      <c r="EB159" s="164">
        <v>1826461.1850000001</v>
      </c>
      <c r="EC159" s="164">
        <v>1997729.4658798836</v>
      </c>
      <c r="ED159" s="164">
        <v>1895855.5499999998</v>
      </c>
      <c r="EE159" s="164">
        <v>1946578.6450000003</v>
      </c>
      <c r="EF159" s="164">
        <v>1947907.3849999998</v>
      </c>
      <c r="EG159" s="164">
        <v>1876382.0850000002</v>
      </c>
      <c r="EH159" s="164">
        <v>1727992.44</v>
      </c>
      <c r="EI159" s="164">
        <v>3016227.9600000004</v>
      </c>
      <c r="EJ159" s="164"/>
      <c r="EK159" s="164"/>
      <c r="EL159" s="164"/>
      <c r="EM159" s="164"/>
      <c r="EN159" s="164"/>
      <c r="EO159" s="164"/>
      <c r="EP159" s="164"/>
      <c r="ER159" s="163">
        <f t="shared" si="975"/>
        <v>0</v>
      </c>
      <c r="ET159" s="163">
        <f t="shared" ca="1" si="976"/>
        <v>12750434.760752901</v>
      </c>
      <c r="EU159" s="163"/>
      <c r="EY159" s="163">
        <f t="shared" si="977"/>
        <v>6287375.4615706271</v>
      </c>
      <c r="EZ159" s="163">
        <f t="shared" si="977"/>
        <v>5283170.2434999999</v>
      </c>
      <c r="FA159" s="163">
        <f t="shared" si="977"/>
        <v>5403460.2082668133</v>
      </c>
      <c r="FB159" s="163">
        <f t="shared" si="977"/>
        <v>5734113.060028566</v>
      </c>
      <c r="FC159" s="163">
        <f t="shared" si="977"/>
        <v>5905561.4309265073</v>
      </c>
      <c r="FD159" s="163">
        <f t="shared" si="977"/>
        <v>5685725.6657865327</v>
      </c>
      <c r="FE159" s="163">
        <f t="shared" si="977"/>
        <v>5220350.8564028172</v>
      </c>
      <c r="FF159" s="163">
        <f t="shared" si="977"/>
        <v>6006632.6165484972</v>
      </c>
      <c r="FG159" s="163">
        <f t="shared" si="977"/>
        <v>5369303.2048730198</v>
      </c>
      <c r="FH159" s="163">
        <f t="shared" si="977"/>
        <v>5485276.0058798827</v>
      </c>
      <c r="FI159" s="163">
        <f t="shared" si="977"/>
        <v>5790341.5800000001</v>
      </c>
      <c r="FJ159" s="163">
        <f t="shared" si="977"/>
        <v>6620602.4850000013</v>
      </c>
      <c r="FK159" s="163">
        <f t="shared" si="977"/>
        <v>0</v>
      </c>
      <c r="FL159" s="163">
        <f t="shared" si="977"/>
        <v>0</v>
      </c>
      <c r="FN159" s="163">
        <f t="shared" si="978"/>
        <v>15992522.312711468</v>
      </c>
      <c r="FO159" s="163">
        <f t="shared" si="978"/>
        <v>10769970.731078459</v>
      </c>
      <c r="FP159" s="163">
        <f t="shared" si="978"/>
        <v>15856522.419114241</v>
      </c>
      <c r="FQ159" s="163">
        <f t="shared" si="978"/>
        <v>22957011.384499993</v>
      </c>
      <c r="FR159" s="163">
        <f t="shared" si="978"/>
        <v>22708118.973366003</v>
      </c>
      <c r="FS159" s="163">
        <f t="shared" si="978"/>
        <v>22818270.569664355</v>
      </c>
      <c r="FT159" s="163">
        <f t="shared" si="978"/>
        <v>23265523.275752902</v>
      </c>
      <c r="FU159" s="163">
        <f t="shared" si="978"/>
        <v>0</v>
      </c>
    </row>
    <row r="160" spans="2:177" s="159" customFormat="1" ht="17.45" customHeight="1" thickBot="1">
      <c r="B160" s="151" t="s">
        <v>96</v>
      </c>
      <c r="C160" s="152"/>
      <c r="D160" s="152"/>
      <c r="E160" s="152"/>
      <c r="F160" s="134"/>
      <c r="G160" s="134"/>
      <c r="H160" s="154"/>
      <c r="I160" s="154"/>
      <c r="J160" s="154"/>
      <c r="K160" s="154"/>
      <c r="L160" s="154"/>
      <c r="M160" s="154"/>
      <c r="N160" s="154"/>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c r="AJ160" s="154"/>
      <c r="AK160" s="154"/>
      <c r="AL160" s="154"/>
      <c r="AM160" s="154"/>
      <c r="AN160" s="154"/>
      <c r="AO160" s="154"/>
      <c r="AP160" s="154"/>
      <c r="AQ160" s="154"/>
      <c r="AR160" s="154"/>
      <c r="AS160" s="154"/>
      <c r="AT160" s="154"/>
      <c r="AU160" s="154"/>
      <c r="AV160" s="154"/>
      <c r="AW160" s="154"/>
      <c r="AX160" s="154"/>
      <c r="AY160" s="154"/>
      <c r="AZ160" s="154"/>
      <c r="BA160" s="154"/>
      <c r="BB160" s="154"/>
      <c r="BC160" s="154"/>
      <c r="BD160" s="154">
        <v>442018.85950000002</v>
      </c>
      <c r="BE160" s="154">
        <v>337392.28798999998</v>
      </c>
      <c r="BF160" s="154">
        <v>235958.8253</v>
      </c>
      <c r="BG160" s="154">
        <v>255546.82700000002</v>
      </c>
      <c r="BH160" s="154">
        <v>279510.99695</v>
      </c>
      <c r="BI160" s="154">
        <v>307511.84060000005</v>
      </c>
      <c r="BJ160" s="154">
        <v>277307.55</v>
      </c>
      <c r="BK160" s="154">
        <v>332577.21000000002</v>
      </c>
      <c r="BL160" s="154">
        <v>291805.18560000003</v>
      </c>
      <c r="BM160" s="154">
        <v>335614</v>
      </c>
      <c r="BN160" s="154">
        <v>353460.83765954035</v>
      </c>
      <c r="BO160" s="154">
        <v>522217.30043730052</v>
      </c>
      <c r="BP160" s="154">
        <v>510588.70900715626</v>
      </c>
      <c r="BQ160" s="154">
        <v>336393.83614163304</v>
      </c>
      <c r="BR160" s="154">
        <v>105478.55129616558</v>
      </c>
      <c r="BS160" s="154">
        <v>0</v>
      </c>
      <c r="BT160" s="154">
        <v>0</v>
      </c>
      <c r="BU160" s="154">
        <v>5519.46</v>
      </c>
      <c r="BV160" s="154">
        <v>131792.06270028386</v>
      </c>
      <c r="BW160" s="154">
        <v>184914.84</v>
      </c>
      <c r="BX160" s="154">
        <v>211386.83</v>
      </c>
      <c r="BY160" s="154">
        <v>292410.36009366333</v>
      </c>
      <c r="BZ160" s="154">
        <v>312250.37</v>
      </c>
      <c r="CA160" s="154">
        <v>383390.53</v>
      </c>
      <c r="CB160" s="154">
        <v>213816.62872639077</v>
      </c>
      <c r="CC160" s="154">
        <v>251770.87</v>
      </c>
      <c r="CD160" s="154">
        <v>50417.502707823762</v>
      </c>
      <c r="CE160" s="154">
        <v>88835.08</v>
      </c>
      <c r="CF160" s="154">
        <v>265877.23</v>
      </c>
      <c r="CG160" s="154">
        <v>283979.55</v>
      </c>
      <c r="CH160" s="154">
        <v>337006.89</v>
      </c>
      <c r="CI160" s="154">
        <v>328147.15000000002</v>
      </c>
      <c r="CJ160" s="154">
        <v>296634.36</v>
      </c>
      <c r="CK160" s="154">
        <v>386618.67</v>
      </c>
      <c r="CL160" s="154">
        <v>342982.64999999997</v>
      </c>
      <c r="CM160" s="154">
        <v>679899.28999999992</v>
      </c>
      <c r="CN160" s="154">
        <v>374969.33999999997</v>
      </c>
      <c r="CO160" s="154">
        <v>334203.94</v>
      </c>
      <c r="CP160" s="154">
        <v>391110.09</v>
      </c>
      <c r="CQ160" s="154">
        <v>458737.76</v>
      </c>
      <c r="CR160" s="154">
        <v>519019.37</v>
      </c>
      <c r="CS160" s="154">
        <v>366886.74</v>
      </c>
      <c r="CT160" s="154">
        <v>420292.34</v>
      </c>
      <c r="CU160" s="154">
        <v>358215.09</v>
      </c>
      <c r="CV160" s="154">
        <v>392387.11</v>
      </c>
      <c r="CW160" s="154">
        <v>433443.52</v>
      </c>
      <c r="CX160" s="154">
        <v>433987.58</v>
      </c>
      <c r="CY160" s="154">
        <v>673499.38</v>
      </c>
      <c r="CZ160" s="154">
        <v>368543.57272675674</v>
      </c>
      <c r="DA160" s="154">
        <v>335782.86977319792</v>
      </c>
      <c r="DB160" s="154">
        <v>381084.39543441031</v>
      </c>
      <c r="DC160" s="154">
        <v>445983.26917364716</v>
      </c>
      <c r="DD160" s="154">
        <v>465195.21886054066</v>
      </c>
      <c r="DE160" s="154">
        <v>442004.10879218171</v>
      </c>
      <c r="DF160" s="154">
        <v>480886.07931458415</v>
      </c>
      <c r="DG160" s="154">
        <v>411821.38851657644</v>
      </c>
      <c r="DH160" s="154">
        <v>434614.62242680613</v>
      </c>
      <c r="DI160" s="154">
        <v>529610.64492875757</v>
      </c>
      <c r="DJ160" s="154">
        <v>489582.09801039041</v>
      </c>
      <c r="DK160" s="154">
        <v>747595.01296990656</v>
      </c>
      <c r="DL160" s="154">
        <v>439376.35875945195</v>
      </c>
      <c r="DM160" s="154">
        <v>407274.72551932104</v>
      </c>
      <c r="DN160" s="154">
        <v>452770.51408231538</v>
      </c>
      <c r="DO160" s="154">
        <v>408865.10175859981</v>
      </c>
      <c r="DP160" s="154">
        <v>447630.62956163177</v>
      </c>
      <c r="DQ160" s="154">
        <v>547690.99359194119</v>
      </c>
      <c r="DR160" s="154">
        <v>728282.00807531504</v>
      </c>
      <c r="DS160" s="154">
        <v>578255.20760103257</v>
      </c>
      <c r="DT160" s="154">
        <v>509963.14587286301</v>
      </c>
      <c r="DU160" s="154">
        <v>549048.20703563001</v>
      </c>
      <c r="DV160" s="154">
        <v>573911.68544156349</v>
      </c>
      <c r="DW160" s="154">
        <v>808310.17350622499</v>
      </c>
      <c r="DX160" s="154">
        <v>537110.95170281676</v>
      </c>
      <c r="DY160" s="154">
        <v>436624.16814034991</v>
      </c>
      <c r="DZ160" s="154">
        <v>555777.9391588337</v>
      </c>
      <c r="EA160" s="154">
        <v>511617.75211018423</v>
      </c>
      <c r="EB160" s="154">
        <v>582112.18604909186</v>
      </c>
      <c r="EC160" s="154">
        <v>576698.24279466108</v>
      </c>
      <c r="ED160" s="154">
        <v>584813.05000000005</v>
      </c>
      <c r="EE160" s="154">
        <v>611848.48180000007</v>
      </c>
      <c r="EF160" s="154">
        <v>550351.5637140515</v>
      </c>
      <c r="EG160" s="154">
        <v>642039.80999999994</v>
      </c>
      <c r="EH160" s="154">
        <v>677651.99258590199</v>
      </c>
      <c r="EI160" s="154">
        <v>1066012.99</v>
      </c>
      <c r="EJ160" s="154"/>
      <c r="EK160" s="154"/>
      <c r="EL160" s="154"/>
      <c r="EM160" s="154"/>
      <c r="EN160" s="154"/>
      <c r="EO160" s="154"/>
      <c r="EP160" s="154"/>
      <c r="EQ160" s="153"/>
      <c r="ER160" s="154">
        <f t="shared" si="975"/>
        <v>0</v>
      </c>
      <c r="ES160" s="154"/>
      <c r="ET160" s="154">
        <f t="shared" ca="1" si="976"/>
        <v>3784754.2899559373</v>
      </c>
      <c r="EU160" s="154"/>
      <c r="EY160" s="154">
        <f t="shared" si="977"/>
        <v>1085410.837934365</v>
      </c>
      <c r="EZ160" s="154">
        <f t="shared" si="977"/>
        <v>1353182.5968263694</v>
      </c>
      <c r="FA160" s="154">
        <f t="shared" si="977"/>
        <v>1327322.0902579669</v>
      </c>
      <c r="FB160" s="154">
        <f t="shared" si="977"/>
        <v>1766787.7559090545</v>
      </c>
      <c r="FC160" s="154">
        <f t="shared" si="977"/>
        <v>1299421.5983610884</v>
      </c>
      <c r="FD160" s="154">
        <f t="shared" si="977"/>
        <v>1404186.7249121726</v>
      </c>
      <c r="FE160" s="154">
        <f t="shared" si="977"/>
        <v>1816500.3615492107</v>
      </c>
      <c r="FF160" s="154">
        <f t="shared" si="977"/>
        <v>1931270.0659834184</v>
      </c>
      <c r="FG160" s="154">
        <f t="shared" si="977"/>
        <v>1529513.0590020004</v>
      </c>
      <c r="FH160" s="154">
        <f t="shared" si="977"/>
        <v>1670428.1809539371</v>
      </c>
      <c r="FI160" s="154">
        <f t="shared" si="977"/>
        <v>1747013.0955140516</v>
      </c>
      <c r="FJ160" s="154">
        <f t="shared" si="977"/>
        <v>2385704.7925859019</v>
      </c>
      <c r="FK160" s="154">
        <f t="shared" si="977"/>
        <v>0</v>
      </c>
      <c r="FL160" s="154">
        <f t="shared" si="977"/>
        <v>0</v>
      </c>
      <c r="FN160" s="154">
        <f t="shared" si="978"/>
        <v>3970921.7210368412</v>
      </c>
      <c r="FO160" s="154">
        <f t="shared" si="978"/>
        <v>2474125.5492389025</v>
      </c>
      <c r="FP160" s="154">
        <f t="shared" si="978"/>
        <v>3525985.8714342141</v>
      </c>
      <c r="FQ160" s="154">
        <f t="shared" si="978"/>
        <v>5156752.26</v>
      </c>
      <c r="FR160" s="154">
        <f t="shared" si="978"/>
        <v>5532703.2809277549</v>
      </c>
      <c r="FS160" s="154">
        <f t="shared" si="978"/>
        <v>6451378.7508058902</v>
      </c>
      <c r="FT160" s="154">
        <f t="shared" si="978"/>
        <v>7332659.128055891</v>
      </c>
      <c r="FU160" s="154">
        <f t="shared" si="978"/>
        <v>0</v>
      </c>
    </row>
    <row r="161" spans="2:177" ht="17.45" customHeight="1">
      <c r="B161" s="165" t="s">
        <v>192</v>
      </c>
      <c r="C161" s="166"/>
      <c r="D161" s="166"/>
      <c r="E161" s="166"/>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67"/>
      <c r="AV161" s="167"/>
      <c r="AW161" s="167"/>
      <c r="AX161" s="167"/>
      <c r="AY161" s="167"/>
      <c r="AZ161" s="167"/>
      <c r="BA161" s="167"/>
      <c r="BB161" s="167"/>
      <c r="BC161" s="167"/>
      <c r="BD161" s="167">
        <v>2357132.3995000003</v>
      </c>
      <c r="BE161" s="167">
        <v>1616465.6979899998</v>
      </c>
      <c r="BF161" s="167">
        <v>1485675.9352999995</v>
      </c>
      <c r="BG161" s="167">
        <v>1489399.027</v>
      </c>
      <c r="BH161" s="167">
        <v>1567143.7969499999</v>
      </c>
      <c r="BI161" s="168">
        <v>1479974.4205999996</v>
      </c>
      <c r="BJ161" s="168">
        <v>1497489.7699999998</v>
      </c>
      <c r="BK161" s="168">
        <v>1621595.5899999996</v>
      </c>
      <c r="BL161" s="168">
        <v>1522626.3255999999</v>
      </c>
      <c r="BM161" s="168">
        <v>1622624.8520000004</v>
      </c>
      <c r="BN161" s="168">
        <v>1670593.105392874</v>
      </c>
      <c r="BO161" s="168">
        <v>2032723.1134154354</v>
      </c>
      <c r="BP161" s="168">
        <v>2793648.6780567984</v>
      </c>
      <c r="BQ161" s="168">
        <v>1790581.3859378577</v>
      </c>
      <c r="BR161" s="168">
        <v>1197197.1737313576</v>
      </c>
      <c r="BS161" s="168">
        <v>424772.63550000015</v>
      </c>
      <c r="BT161" s="168">
        <v>198692.91799999995</v>
      </c>
      <c r="BU161" s="168">
        <v>258249.89057851242</v>
      </c>
      <c r="BV161" s="168">
        <v>642704.79756526963</v>
      </c>
      <c r="BW161" s="169">
        <v>852651.07400000002</v>
      </c>
      <c r="BX161" s="169">
        <v>968422.1534999999</v>
      </c>
      <c r="BY161" s="169">
        <v>1228050.4064691458</v>
      </c>
      <c r="BZ161" s="169">
        <v>1422501.0874784212</v>
      </c>
      <c r="CA161" s="169">
        <v>1466624.0795</v>
      </c>
      <c r="CB161" s="169">
        <v>2146722.6583382804</v>
      </c>
      <c r="CC161" s="169">
        <v>1868120.3635000004</v>
      </c>
      <c r="CD161" s="169">
        <v>949031.99921017361</v>
      </c>
      <c r="CE161" s="169">
        <v>520691.36250000005</v>
      </c>
      <c r="CF161" s="169">
        <v>1006807.355</v>
      </c>
      <c r="CG161" s="169">
        <v>1398371.8725000003</v>
      </c>
      <c r="CH161" s="169">
        <v>1486018.0465000002</v>
      </c>
      <c r="CI161" s="169">
        <v>1768714.8230000003</v>
      </c>
      <c r="CJ161" s="169">
        <v>1780349.6310000001</v>
      </c>
      <c r="CK161" s="169">
        <v>2065160.9819999998</v>
      </c>
      <c r="CL161" s="169">
        <v>1885674.7865000002</v>
      </c>
      <c r="CM161" s="169">
        <v>2506844.4104999998</v>
      </c>
      <c r="CN161" s="169">
        <v>2713160.7925</v>
      </c>
      <c r="CO161" s="169">
        <v>1966741.1495000003</v>
      </c>
      <c r="CP161" s="169">
        <v>2208032.3539999998</v>
      </c>
      <c r="CQ161" s="169">
        <v>2078267.811</v>
      </c>
      <c r="CR161" s="169">
        <v>2601410.6859999979</v>
      </c>
      <c r="CS161" s="169">
        <v>2422666.9789999998</v>
      </c>
      <c r="CT161" s="169">
        <v>2337030.4459999991</v>
      </c>
      <c r="CU161" s="169">
        <v>2363777.6549999998</v>
      </c>
      <c r="CV161" s="169">
        <v>2151586.1489999983</v>
      </c>
      <c r="CW161" s="169">
        <v>2331592.8244999992</v>
      </c>
      <c r="CX161" s="169">
        <v>2281989.6544999997</v>
      </c>
      <c r="CY161" s="169">
        <v>2657507.1434999998</v>
      </c>
      <c r="CZ161" s="169">
        <v>3004089.925786044</v>
      </c>
      <c r="DA161" s="169">
        <v>2112848.0522845378</v>
      </c>
      <c r="DB161" s="169">
        <v>2255848.3214344103</v>
      </c>
      <c r="DC161" s="169">
        <v>2117471.818673647</v>
      </c>
      <c r="DD161" s="169">
        <v>2153076.7638605405</v>
      </c>
      <c r="DE161" s="169">
        <v>2365804.2577921818</v>
      </c>
      <c r="DF161" s="169">
        <v>2264219.1973145846</v>
      </c>
      <c r="DG161" s="169">
        <v>2161183.253783389</v>
      </c>
      <c r="DH161" s="169">
        <v>2305379.847426807</v>
      </c>
      <c r="DI161" s="169">
        <v>2445524.0204073209</v>
      </c>
      <c r="DJ161" s="169">
        <v>2263928.1330603915</v>
      </c>
      <c r="DK161" s="169">
        <v>2791448.6624699072</v>
      </c>
      <c r="DL161" s="169">
        <v>2974621.4028844531</v>
      </c>
      <c r="DM161" s="169">
        <v>2103831.4105193219</v>
      </c>
      <c r="DN161" s="169">
        <v>2126530.2158838212</v>
      </c>
      <c r="DO161" s="169">
        <v>2299071.2645064942</v>
      </c>
      <c r="DP161" s="169">
        <v>2222797.0015366329</v>
      </c>
      <c r="DQ161" s="169">
        <v>2568044.1246555788</v>
      </c>
      <c r="DR161" s="169">
        <v>2501973.1005521584</v>
      </c>
      <c r="DS161" s="169">
        <v>2450585.9153555119</v>
      </c>
      <c r="DT161" s="169">
        <v>2084292.2020443578</v>
      </c>
      <c r="DU161" s="169">
        <v>2360687.0635841265</v>
      </c>
      <c r="DV161" s="169">
        <v>2677138.2004415635</v>
      </c>
      <c r="DW161" s="169">
        <v>2900077.4185062256</v>
      </c>
      <c r="DX161" s="169">
        <v>2769570.1967028165</v>
      </c>
      <c r="DY161" s="169">
        <v>1921203.3380133698</v>
      </c>
      <c r="DZ161" s="169">
        <v>2208042.7291588336</v>
      </c>
      <c r="EA161" s="169">
        <v>2172703.1071101837</v>
      </c>
      <c r="EB161" s="169">
        <v>2408573.3710490922</v>
      </c>
      <c r="EC161" s="169">
        <v>2574427.7086745445</v>
      </c>
      <c r="ED161" s="169">
        <v>2480668.5999999996</v>
      </c>
      <c r="EE161" s="169">
        <v>2558427.1268000002</v>
      </c>
      <c r="EF161" s="169">
        <v>2498258.9487140514</v>
      </c>
      <c r="EG161" s="169">
        <v>2518421.895</v>
      </c>
      <c r="EH161" s="169">
        <v>2405644.432585902</v>
      </c>
      <c r="EI161" s="169">
        <v>4082240.95</v>
      </c>
      <c r="EJ161" s="169"/>
      <c r="EK161" s="169"/>
      <c r="EL161" s="169"/>
      <c r="EM161" s="169"/>
      <c r="EN161" s="169"/>
      <c r="EO161" s="169"/>
      <c r="EP161" s="169"/>
      <c r="ER161" s="168">
        <f t="shared" si="975"/>
        <v>0</v>
      </c>
      <c r="ET161" s="168">
        <f t="shared" ca="1" si="976"/>
        <v>16535189.050708838</v>
      </c>
      <c r="EU161" s="168"/>
      <c r="EY161" s="168">
        <f t="shared" si="977"/>
        <v>7372786.2995049916</v>
      </c>
      <c r="EZ161" s="168">
        <f t="shared" si="977"/>
        <v>6636352.8403263688</v>
      </c>
      <c r="FA161" s="168">
        <f t="shared" si="977"/>
        <v>6730782.2985247802</v>
      </c>
      <c r="FB161" s="168">
        <f t="shared" si="977"/>
        <v>7500900.8159376197</v>
      </c>
      <c r="FC161" s="168">
        <f t="shared" si="977"/>
        <v>7204983.0292875962</v>
      </c>
      <c r="FD161" s="168">
        <f t="shared" si="977"/>
        <v>7089912.3906987049</v>
      </c>
      <c r="FE161" s="168">
        <f t="shared" si="977"/>
        <v>7036851.2179520279</v>
      </c>
      <c r="FF161" s="168">
        <f t="shared" si="977"/>
        <v>7937902.6825319156</v>
      </c>
      <c r="FG161" s="168">
        <f t="shared" si="977"/>
        <v>6898816.2638750197</v>
      </c>
      <c r="FH161" s="168">
        <f t="shared" si="977"/>
        <v>7155704.1868338203</v>
      </c>
      <c r="FI161" s="168">
        <f t="shared" si="977"/>
        <v>7537354.6755140517</v>
      </c>
      <c r="FJ161" s="168">
        <f t="shared" si="977"/>
        <v>9006307.2775859013</v>
      </c>
      <c r="FK161" s="168">
        <f t="shared" si="977"/>
        <v>0</v>
      </c>
      <c r="FL161" s="168">
        <f t="shared" si="977"/>
        <v>0</v>
      </c>
      <c r="FN161" s="168">
        <f t="shared" si="978"/>
        <v>19963444.033748306</v>
      </c>
      <c r="FO161" s="168">
        <f t="shared" si="978"/>
        <v>13244096.280317362</v>
      </c>
      <c r="FP161" s="168">
        <f t="shared" si="978"/>
        <v>19382508.290548455</v>
      </c>
      <c r="FQ161" s="168">
        <f t="shared" si="978"/>
        <v>28113763.644499991</v>
      </c>
      <c r="FR161" s="168">
        <f t="shared" si="978"/>
        <v>28240822.254293766</v>
      </c>
      <c r="FS161" s="168">
        <f t="shared" si="978"/>
        <v>29269649.320470244</v>
      </c>
      <c r="FT161" s="168">
        <f t="shared" si="978"/>
        <v>30598182.403808791</v>
      </c>
      <c r="FU161" s="168">
        <f t="shared" si="978"/>
        <v>0</v>
      </c>
    </row>
    <row r="162" spans="2:177" s="159" customFormat="1" ht="17.45" customHeight="1">
      <c r="B162" s="151" t="s">
        <v>22</v>
      </c>
      <c r="C162" s="170"/>
      <c r="D162" s="170"/>
      <c r="E162" s="170"/>
      <c r="F162" s="134"/>
      <c r="G162" s="134"/>
      <c r="H162" s="154"/>
      <c r="I162" s="154"/>
      <c r="J162" s="154"/>
      <c r="K162" s="154"/>
      <c r="L162" s="154"/>
      <c r="M162" s="154"/>
      <c r="N162" s="154"/>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c r="AJ162" s="154"/>
      <c r="AK162" s="154"/>
      <c r="AL162" s="154"/>
      <c r="AM162" s="154"/>
      <c r="AN162" s="154"/>
      <c r="AO162" s="154"/>
      <c r="AP162" s="154"/>
      <c r="AQ162" s="154"/>
      <c r="AR162" s="154"/>
      <c r="AS162" s="154"/>
      <c r="AT162" s="154"/>
      <c r="AU162" s="154"/>
      <c r="AV162" s="154"/>
      <c r="AW162" s="154"/>
      <c r="AX162" s="154"/>
      <c r="AY162" s="154"/>
      <c r="AZ162" s="154"/>
      <c r="BA162" s="154"/>
      <c r="BB162" s="154"/>
      <c r="BC162" s="154"/>
      <c r="BD162" s="154">
        <v>0</v>
      </c>
      <c r="BE162" s="154">
        <v>0</v>
      </c>
      <c r="BF162" s="154">
        <v>53760</v>
      </c>
      <c r="BG162" s="154">
        <v>22685.23</v>
      </c>
      <c r="BH162" s="154">
        <v>0</v>
      </c>
      <c r="BI162" s="154">
        <v>0</v>
      </c>
      <c r="BJ162" s="154">
        <v>-102275</v>
      </c>
      <c r="BK162" s="154">
        <v>27322.799999999999</v>
      </c>
      <c r="BL162" s="154">
        <v>0</v>
      </c>
      <c r="BM162" s="154">
        <v>0</v>
      </c>
      <c r="BN162" s="154">
        <v>0</v>
      </c>
      <c r="BO162" s="154">
        <v>0</v>
      </c>
      <c r="BP162" s="154">
        <v>0</v>
      </c>
      <c r="BQ162" s="154">
        <v>-30623.870000000003</v>
      </c>
      <c r="BR162" s="154">
        <v>-81423.66</v>
      </c>
      <c r="BS162" s="154">
        <v>-19349.46</v>
      </c>
      <c r="BT162" s="154">
        <v>-23297.78</v>
      </c>
      <c r="BU162" s="154">
        <v>-9828.18</v>
      </c>
      <c r="BV162" s="154">
        <v>-51356.800000000003</v>
      </c>
      <c r="BW162" s="154">
        <v>-51166.31</v>
      </c>
      <c r="BX162" s="154">
        <v>-21613.93</v>
      </c>
      <c r="BY162" s="154">
        <v>-10380.380000000001</v>
      </c>
      <c r="BZ162" s="154">
        <v>-16405.68</v>
      </c>
      <c r="CA162" s="154">
        <v>-65873.520000000019</v>
      </c>
      <c r="CB162" s="154">
        <v>-23339.89</v>
      </c>
      <c r="CC162" s="154">
        <v>-32037.619999999995</v>
      </c>
      <c r="CD162" s="154">
        <v>-23339.89</v>
      </c>
      <c r="CE162" s="154">
        <v>-26216.289999999997</v>
      </c>
      <c r="CF162" s="154">
        <v>-91124.739999999991</v>
      </c>
      <c r="CG162" s="154">
        <v>-56337.45</v>
      </c>
      <c r="CH162" s="154">
        <v>-102243.31</v>
      </c>
      <c r="CI162" s="154">
        <v>-135331.49</v>
      </c>
      <c r="CJ162" s="154">
        <v>-540951.78</v>
      </c>
      <c r="CK162" s="154">
        <v>-1058370.99</v>
      </c>
      <c r="CL162" s="154">
        <v>-977412.00000000012</v>
      </c>
      <c r="CM162" s="154">
        <v>-1051900.7499999998</v>
      </c>
      <c r="CN162" s="154">
        <v>-335010.43</v>
      </c>
      <c r="CO162" s="154">
        <v>-382135.61999999994</v>
      </c>
      <c r="CP162" s="154">
        <v>-448129.02000000008</v>
      </c>
      <c r="CQ162" s="154">
        <v>-120025.92</v>
      </c>
      <c r="CR162" s="154">
        <v>-143665.00999999998</v>
      </c>
      <c r="CS162" s="154">
        <v>-242524.76</v>
      </c>
      <c r="CT162" s="154">
        <v>-68933.83</v>
      </c>
      <c r="CU162" s="154">
        <v>-63736.35</v>
      </c>
      <c r="CV162" s="154">
        <v>-525331.79</v>
      </c>
      <c r="CW162" s="154">
        <v>-449267.3</v>
      </c>
      <c r="CX162" s="154">
        <v>-1369823.6600000001</v>
      </c>
      <c r="CY162" s="154">
        <v>-1129317.08</v>
      </c>
      <c r="CZ162" s="154">
        <v>-809309.29</v>
      </c>
      <c r="DA162" s="154">
        <v>-1276493.1999999997</v>
      </c>
      <c r="DB162" s="154">
        <v>-987319.63999999978</v>
      </c>
      <c r="DC162" s="154">
        <v>-1054612.1099999999</v>
      </c>
      <c r="DD162" s="154">
        <v>-1264749.9099999997</v>
      </c>
      <c r="DE162" s="154">
        <v>-802262.66000000015</v>
      </c>
      <c r="DF162" s="154">
        <v>-1209270.3700000001</v>
      </c>
      <c r="DG162" s="154">
        <v>-1379862.3</v>
      </c>
      <c r="DH162" s="154">
        <v>-298363.36</v>
      </c>
      <c r="DI162" s="154">
        <v>-952752.61</v>
      </c>
      <c r="DJ162" s="154">
        <v>-163027</v>
      </c>
      <c r="DK162" s="154">
        <v>-177185.67</v>
      </c>
      <c r="DL162" s="154">
        <v>-378273.69000000006</v>
      </c>
      <c r="DM162" s="154">
        <v>-423565.19</v>
      </c>
      <c r="DN162" s="154">
        <v>-341373.06000000006</v>
      </c>
      <c r="DO162" s="154">
        <v>-235988.55000000005</v>
      </c>
      <c r="DP162" s="154">
        <v>-260327.73999999996</v>
      </c>
      <c r="DQ162" s="154">
        <v>-572803.97</v>
      </c>
      <c r="DR162" s="154">
        <v>-215818.02</v>
      </c>
      <c r="DS162" s="154">
        <v>-60886.680000000008</v>
      </c>
      <c r="DT162" s="154">
        <v>-250845.4</v>
      </c>
      <c r="DU162" s="154">
        <v>-433342.86000000004</v>
      </c>
      <c r="DV162" s="154">
        <v>-277871.24</v>
      </c>
      <c r="DW162" s="154">
        <v>-1827707.7300000004</v>
      </c>
      <c r="DX162" s="154">
        <v>-73859.39</v>
      </c>
      <c r="DY162" s="154">
        <v>-360181.16000000003</v>
      </c>
      <c r="DZ162" s="154">
        <v>-442885.93000000011</v>
      </c>
      <c r="EA162" s="154">
        <v>-743475.14</v>
      </c>
      <c r="EB162" s="154">
        <v>-445042.97000000009</v>
      </c>
      <c r="EC162" s="154">
        <v>-619406.42000000004</v>
      </c>
      <c r="ED162" s="154">
        <v>-727566.49</v>
      </c>
      <c r="EE162" s="154">
        <v>-307738.33000000007</v>
      </c>
      <c r="EF162" s="154">
        <v>-491829.04999999993</v>
      </c>
      <c r="EG162" s="154">
        <v>-497623.63</v>
      </c>
      <c r="EH162" s="154">
        <v>-686551.85000000009</v>
      </c>
      <c r="EI162" s="154">
        <v>-781202.2300000001</v>
      </c>
      <c r="EJ162" s="154"/>
      <c r="EK162" s="154"/>
      <c r="EL162" s="154"/>
      <c r="EM162" s="154"/>
      <c r="EN162" s="154"/>
      <c r="EO162" s="154"/>
      <c r="EP162" s="154"/>
      <c r="EQ162" s="153"/>
      <c r="ER162" s="154">
        <f t="shared" si="975"/>
        <v>0</v>
      </c>
      <c r="ES162" s="153"/>
      <c r="ET162" s="154">
        <f t="shared" ca="1" si="976"/>
        <v>-3412417.5</v>
      </c>
      <c r="EU162" s="154"/>
      <c r="EY162" s="154">
        <f t="shared" si="977"/>
        <v>-3073122.1299999994</v>
      </c>
      <c r="EZ162" s="154">
        <f t="shared" si="977"/>
        <v>-3121624.6799999997</v>
      </c>
      <c r="FA162" s="154">
        <f t="shared" si="977"/>
        <v>-2887496.03</v>
      </c>
      <c r="FB162" s="154">
        <f t="shared" si="977"/>
        <v>-1292965.2799999998</v>
      </c>
      <c r="FC162" s="154">
        <f t="shared" si="977"/>
        <v>-1143211.9400000002</v>
      </c>
      <c r="FD162" s="154">
        <f t="shared" si="977"/>
        <v>-1069120.26</v>
      </c>
      <c r="FE162" s="154">
        <f t="shared" si="977"/>
        <v>-527550.1</v>
      </c>
      <c r="FF162" s="154">
        <f t="shared" si="977"/>
        <v>-2538921.8300000005</v>
      </c>
      <c r="FG162" s="154">
        <f t="shared" si="977"/>
        <v>-876926.48000000021</v>
      </c>
      <c r="FH162" s="154">
        <f t="shared" si="977"/>
        <v>-1807924.5300000003</v>
      </c>
      <c r="FI162" s="154">
        <f t="shared" si="977"/>
        <v>-1527133.87</v>
      </c>
      <c r="FJ162" s="154">
        <f t="shared" si="977"/>
        <v>-1965377.71</v>
      </c>
      <c r="FK162" s="154">
        <f t="shared" si="977"/>
        <v>0</v>
      </c>
      <c r="FL162" s="154">
        <f t="shared" si="977"/>
        <v>0</v>
      </c>
      <c r="FN162" s="154">
        <f t="shared" si="978"/>
        <v>1493.0299999999952</v>
      </c>
      <c r="FO162" s="154">
        <f t="shared" si="978"/>
        <v>-381319.57</v>
      </c>
      <c r="FP162" s="154">
        <f t="shared" si="978"/>
        <v>-4118606.2</v>
      </c>
      <c r="FQ162" s="154">
        <f t="shared" si="978"/>
        <v>-5277900.7700000005</v>
      </c>
      <c r="FR162" s="154">
        <f t="shared" si="978"/>
        <v>-10375208.119999997</v>
      </c>
      <c r="FS162" s="154">
        <f t="shared" si="978"/>
        <v>-5278804.1300000008</v>
      </c>
      <c r="FT162" s="154">
        <f t="shared" si="978"/>
        <v>-6177362.5899999999</v>
      </c>
      <c r="FU162" s="154">
        <f t="shared" si="978"/>
        <v>0</v>
      </c>
    </row>
    <row r="163" spans="2:177" s="159" customFormat="1" ht="17.45" customHeight="1">
      <c r="B163" s="151" t="s">
        <v>97</v>
      </c>
      <c r="C163" s="170"/>
      <c r="D163" s="170"/>
      <c r="E163" s="170"/>
      <c r="F163" s="134"/>
      <c r="G163" s="134"/>
      <c r="H163" s="154"/>
      <c r="I163" s="154"/>
      <c r="J163" s="154"/>
      <c r="K163" s="154"/>
      <c r="L163" s="154"/>
      <c r="M163" s="154"/>
      <c r="N163" s="154"/>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c r="AJ163" s="154"/>
      <c r="AK163" s="154"/>
      <c r="AL163" s="154"/>
      <c r="AM163" s="154"/>
      <c r="AN163" s="154"/>
      <c r="AO163" s="154"/>
      <c r="AP163" s="154"/>
      <c r="AQ163" s="154"/>
      <c r="AR163" s="154"/>
      <c r="AS163" s="154"/>
      <c r="AT163" s="154"/>
      <c r="AU163" s="154"/>
      <c r="AV163" s="154"/>
      <c r="AW163" s="154"/>
      <c r="AX163" s="154"/>
      <c r="AY163" s="154"/>
      <c r="AZ163" s="154"/>
      <c r="BA163" s="154"/>
      <c r="BB163" s="154"/>
      <c r="BC163" s="154"/>
      <c r="BD163" s="154">
        <v>0</v>
      </c>
      <c r="BE163" s="154">
        <v>0</v>
      </c>
      <c r="BF163" s="154">
        <v>0</v>
      </c>
      <c r="BG163" s="154">
        <v>0</v>
      </c>
      <c r="BH163" s="154">
        <v>0</v>
      </c>
      <c r="BI163" s="154">
        <v>0</v>
      </c>
      <c r="BJ163" s="154">
        <v>0</v>
      </c>
      <c r="BK163" s="154">
        <v>0</v>
      </c>
      <c r="BL163" s="154">
        <v>0</v>
      </c>
      <c r="BM163" s="154">
        <v>0</v>
      </c>
      <c r="BN163" s="154">
        <v>0</v>
      </c>
      <c r="BO163" s="154">
        <v>0</v>
      </c>
      <c r="BP163" s="154">
        <v>0</v>
      </c>
      <c r="BQ163" s="154">
        <v>0</v>
      </c>
      <c r="BR163" s="154">
        <v>0</v>
      </c>
      <c r="BS163" s="154">
        <v>0</v>
      </c>
      <c r="BT163" s="154">
        <v>0</v>
      </c>
      <c r="BU163" s="154">
        <v>0</v>
      </c>
      <c r="BV163" s="154">
        <v>0</v>
      </c>
      <c r="BW163" s="154">
        <v>0</v>
      </c>
      <c r="BX163" s="154">
        <v>0</v>
      </c>
      <c r="BY163" s="154">
        <v>0</v>
      </c>
      <c r="BZ163" s="154">
        <v>0</v>
      </c>
      <c r="CA163" s="154">
        <v>0</v>
      </c>
      <c r="CB163" s="154">
        <v>0</v>
      </c>
      <c r="CC163" s="154">
        <v>0</v>
      </c>
      <c r="CD163" s="154">
        <v>0</v>
      </c>
      <c r="CE163" s="154">
        <v>0</v>
      </c>
      <c r="CF163" s="154">
        <v>0</v>
      </c>
      <c r="CG163" s="154">
        <v>0</v>
      </c>
      <c r="CH163" s="154">
        <v>0</v>
      </c>
      <c r="CI163" s="154">
        <v>0</v>
      </c>
      <c r="CJ163" s="154">
        <v>0</v>
      </c>
      <c r="CK163" s="154">
        <v>0</v>
      </c>
      <c r="CL163" s="154">
        <v>0</v>
      </c>
      <c r="CM163" s="154">
        <v>0</v>
      </c>
      <c r="CN163" s="154">
        <v>0</v>
      </c>
      <c r="CO163" s="154">
        <v>0</v>
      </c>
      <c r="CP163" s="154">
        <v>0</v>
      </c>
      <c r="CQ163" s="154">
        <v>0</v>
      </c>
      <c r="CR163" s="154">
        <v>0</v>
      </c>
      <c r="CS163" s="154">
        <v>0</v>
      </c>
      <c r="CT163" s="154">
        <v>0</v>
      </c>
      <c r="CU163" s="154">
        <v>0</v>
      </c>
      <c r="CV163" s="154">
        <v>0</v>
      </c>
      <c r="CW163" s="154">
        <v>0</v>
      </c>
      <c r="CX163" s="154">
        <v>0</v>
      </c>
      <c r="CY163" s="154">
        <v>0</v>
      </c>
      <c r="CZ163" s="154">
        <v>0</v>
      </c>
      <c r="DA163" s="154">
        <v>0</v>
      </c>
      <c r="DB163" s="154">
        <v>0</v>
      </c>
      <c r="DC163" s="154">
        <v>0</v>
      </c>
      <c r="DD163" s="154">
        <v>0</v>
      </c>
      <c r="DE163" s="154">
        <v>0</v>
      </c>
      <c r="DF163" s="154">
        <v>0</v>
      </c>
      <c r="DG163" s="154">
        <v>0</v>
      </c>
      <c r="DH163" s="154">
        <v>0</v>
      </c>
      <c r="DI163" s="154">
        <v>0</v>
      </c>
      <c r="DJ163" s="154">
        <v>0</v>
      </c>
      <c r="DK163" s="154">
        <v>0</v>
      </c>
      <c r="DL163" s="154">
        <v>0</v>
      </c>
      <c r="DM163" s="154">
        <v>0</v>
      </c>
      <c r="DN163" s="154">
        <v>0</v>
      </c>
      <c r="DO163" s="154">
        <v>0</v>
      </c>
      <c r="DP163" s="154">
        <v>0</v>
      </c>
      <c r="DQ163" s="154">
        <v>0</v>
      </c>
      <c r="DR163" s="154">
        <v>0</v>
      </c>
      <c r="DS163" s="154">
        <v>0</v>
      </c>
      <c r="DT163" s="154">
        <v>0</v>
      </c>
      <c r="DU163" s="154">
        <v>0</v>
      </c>
      <c r="DV163" s="154">
        <v>0</v>
      </c>
      <c r="DW163" s="154">
        <v>0</v>
      </c>
      <c r="DX163" s="154">
        <v>0</v>
      </c>
      <c r="DY163" s="154">
        <v>0</v>
      </c>
      <c r="DZ163" s="154">
        <v>0</v>
      </c>
      <c r="EA163" s="154">
        <v>0</v>
      </c>
      <c r="EB163" s="154">
        <v>0</v>
      </c>
      <c r="EC163" s="154">
        <v>0</v>
      </c>
      <c r="ED163" s="154">
        <v>0</v>
      </c>
      <c r="EE163" s="154">
        <v>0</v>
      </c>
      <c r="EF163" s="154">
        <v>0</v>
      </c>
      <c r="EG163" s="154">
        <v>0</v>
      </c>
      <c r="EH163" s="154">
        <v>0</v>
      </c>
      <c r="EI163" s="154">
        <v>0</v>
      </c>
      <c r="EJ163" s="154"/>
      <c r="EK163" s="154"/>
      <c r="EL163" s="154"/>
      <c r="EM163" s="154"/>
      <c r="EN163" s="154"/>
      <c r="EO163" s="154"/>
      <c r="EP163" s="154"/>
      <c r="EQ163" s="170"/>
      <c r="ER163" s="154">
        <f t="shared" si="975"/>
        <v>0</v>
      </c>
      <c r="ES163" s="170"/>
      <c r="ET163" s="154">
        <f t="shared" ca="1" si="976"/>
        <v>0</v>
      </c>
      <c r="EU163" s="154"/>
      <c r="EY163" s="154">
        <f t="shared" si="977"/>
        <v>0</v>
      </c>
      <c r="EZ163" s="154">
        <f t="shared" si="977"/>
        <v>0</v>
      </c>
      <c r="FA163" s="154">
        <f t="shared" si="977"/>
        <v>0</v>
      </c>
      <c r="FB163" s="154">
        <f t="shared" si="977"/>
        <v>0</v>
      </c>
      <c r="FC163" s="154">
        <f t="shared" si="977"/>
        <v>0</v>
      </c>
      <c r="FD163" s="154">
        <f t="shared" si="977"/>
        <v>0</v>
      </c>
      <c r="FE163" s="154">
        <f t="shared" si="977"/>
        <v>0</v>
      </c>
      <c r="FF163" s="154">
        <f t="shared" si="977"/>
        <v>0</v>
      </c>
      <c r="FG163" s="154">
        <f t="shared" si="977"/>
        <v>0</v>
      </c>
      <c r="FH163" s="154">
        <f t="shared" si="977"/>
        <v>0</v>
      </c>
      <c r="FI163" s="154">
        <f t="shared" si="977"/>
        <v>0</v>
      </c>
      <c r="FJ163" s="154">
        <f t="shared" si="977"/>
        <v>0</v>
      </c>
      <c r="FK163" s="154">
        <f t="shared" si="977"/>
        <v>0</v>
      </c>
      <c r="FL163" s="154">
        <f t="shared" si="977"/>
        <v>0</v>
      </c>
      <c r="FN163" s="154">
        <f t="shared" si="978"/>
        <v>0</v>
      </c>
      <c r="FO163" s="154">
        <f t="shared" si="978"/>
        <v>0</v>
      </c>
      <c r="FP163" s="154">
        <f t="shared" si="978"/>
        <v>0</v>
      </c>
      <c r="FQ163" s="154">
        <f t="shared" si="978"/>
        <v>0</v>
      </c>
      <c r="FR163" s="154">
        <f t="shared" si="978"/>
        <v>0</v>
      </c>
      <c r="FS163" s="154">
        <f t="shared" si="978"/>
        <v>0</v>
      </c>
      <c r="FT163" s="154">
        <f t="shared" si="978"/>
        <v>0</v>
      </c>
      <c r="FU163" s="154">
        <f t="shared" si="978"/>
        <v>0</v>
      </c>
    </row>
    <row r="164" spans="2:177" ht="17.45" customHeight="1">
      <c r="B164" s="161" t="s">
        <v>98</v>
      </c>
      <c r="C164" s="162"/>
      <c r="D164" s="162"/>
      <c r="E164" s="162"/>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63"/>
      <c r="AZ164" s="163"/>
      <c r="BA164" s="163"/>
      <c r="BB164" s="163"/>
      <c r="BC164" s="163"/>
      <c r="BD164" s="163">
        <v>2357132.3995000003</v>
      </c>
      <c r="BE164" s="163">
        <v>1616465.6979899998</v>
      </c>
      <c r="BF164" s="163">
        <v>1539435.9352999995</v>
      </c>
      <c r="BG164" s="163">
        <v>1512084.257</v>
      </c>
      <c r="BH164" s="163">
        <v>1567143.7969499999</v>
      </c>
      <c r="BI164" s="163">
        <v>1479974.4205999996</v>
      </c>
      <c r="BJ164" s="163">
        <v>1395214.7699999998</v>
      </c>
      <c r="BK164" s="163">
        <v>1648918.3899999997</v>
      </c>
      <c r="BL164" s="163">
        <v>1522626.3255999999</v>
      </c>
      <c r="BM164" s="163">
        <v>1622624.8520000004</v>
      </c>
      <c r="BN164" s="163">
        <v>1670593.105392874</v>
      </c>
      <c r="BO164" s="163">
        <v>2032723.1134154354</v>
      </c>
      <c r="BP164" s="163">
        <v>2793648.6780567984</v>
      </c>
      <c r="BQ164" s="163">
        <v>1759957.5159378576</v>
      </c>
      <c r="BR164" s="163">
        <v>1115773.5137313576</v>
      </c>
      <c r="BS164" s="163">
        <v>405423.17550000013</v>
      </c>
      <c r="BT164" s="163">
        <v>175395.13799999995</v>
      </c>
      <c r="BU164" s="163">
        <v>248421.71057851243</v>
      </c>
      <c r="BV164" s="163">
        <v>591347.99756526959</v>
      </c>
      <c r="BW164" s="164">
        <v>801484.76399999997</v>
      </c>
      <c r="BX164" s="164">
        <v>946808.22349999985</v>
      </c>
      <c r="BY164" s="164">
        <v>1217670.0264691459</v>
      </c>
      <c r="BZ164" s="164">
        <v>1406095.4074784212</v>
      </c>
      <c r="CA164" s="164">
        <v>1400750.5595</v>
      </c>
      <c r="CB164" s="164">
        <v>2123382.7683382803</v>
      </c>
      <c r="CC164" s="164">
        <v>1836082.7435000003</v>
      </c>
      <c r="CD164" s="164">
        <v>925692.1092101736</v>
      </c>
      <c r="CE164" s="164">
        <v>494475.07250000007</v>
      </c>
      <c r="CF164" s="164">
        <v>915682.61499999999</v>
      </c>
      <c r="CG164" s="164">
        <v>1342034.4225000003</v>
      </c>
      <c r="CH164" s="164">
        <v>1383774.7365000001</v>
      </c>
      <c r="CI164" s="164">
        <v>1633383.3330000003</v>
      </c>
      <c r="CJ164" s="164">
        <v>1239397.851</v>
      </c>
      <c r="CK164" s="164">
        <v>1006789.9919999999</v>
      </c>
      <c r="CL164" s="164">
        <v>908262.78650000005</v>
      </c>
      <c r="CM164" s="164">
        <v>1454943.6605</v>
      </c>
      <c r="CN164" s="164">
        <v>2378150.3624999998</v>
      </c>
      <c r="CO164" s="164">
        <v>1584605.5295000004</v>
      </c>
      <c r="CP164" s="164">
        <v>1759903.3339999998</v>
      </c>
      <c r="CQ164" s="164">
        <v>1958241.8910000001</v>
      </c>
      <c r="CR164" s="164">
        <v>2457745.6759999981</v>
      </c>
      <c r="CS164" s="164">
        <v>2180142.2189999996</v>
      </c>
      <c r="CT164" s="164">
        <v>2268096.615999999</v>
      </c>
      <c r="CU164" s="164">
        <v>2300041.3049999997</v>
      </c>
      <c r="CV164" s="164">
        <v>1626254.3589999983</v>
      </c>
      <c r="CW164" s="164">
        <v>1882325.5244999991</v>
      </c>
      <c r="CX164" s="164">
        <v>912165.99449999956</v>
      </c>
      <c r="CY164" s="164">
        <v>1528190.0634999997</v>
      </c>
      <c r="CZ164" s="164">
        <v>2194780.6357860439</v>
      </c>
      <c r="DA164" s="164">
        <v>836354.85228453809</v>
      </c>
      <c r="DB164" s="164">
        <v>1268528.6814344106</v>
      </c>
      <c r="DC164" s="164">
        <v>1062859.7086736471</v>
      </c>
      <c r="DD164" s="164">
        <v>888326.85386054078</v>
      </c>
      <c r="DE164" s="164">
        <v>1563541.5977921817</v>
      </c>
      <c r="DF164" s="164">
        <v>1054948.8273145845</v>
      </c>
      <c r="DG164" s="164">
        <v>781320.95378338895</v>
      </c>
      <c r="DH164" s="164">
        <v>2007016.4874268072</v>
      </c>
      <c r="DI164" s="164">
        <v>1492771.4104073211</v>
      </c>
      <c r="DJ164" s="164">
        <v>2100901.1330603915</v>
      </c>
      <c r="DK164" s="164">
        <v>2614262.9924699073</v>
      </c>
      <c r="DL164" s="164">
        <v>2596347.7128844531</v>
      </c>
      <c r="DM164" s="164">
        <v>1680266.220519322</v>
      </c>
      <c r="DN164" s="164">
        <v>1785157.1558838212</v>
      </c>
      <c r="DO164" s="164">
        <v>2063082.7145064941</v>
      </c>
      <c r="DP164" s="164">
        <v>1962469.2615366329</v>
      </c>
      <c r="DQ164" s="164">
        <v>1995240.1546555788</v>
      </c>
      <c r="DR164" s="164">
        <v>2286155.0805521584</v>
      </c>
      <c r="DS164" s="164">
        <v>2389699.2353555118</v>
      </c>
      <c r="DT164" s="164">
        <v>1833446.8020443579</v>
      </c>
      <c r="DU164" s="164">
        <v>1927344.2035841264</v>
      </c>
      <c r="DV164" s="164">
        <v>2399266.9604415633</v>
      </c>
      <c r="DW164" s="164">
        <v>1072369.6885062251</v>
      </c>
      <c r="DX164" s="164">
        <v>2695710.8067028164</v>
      </c>
      <c r="DY164" s="164">
        <v>1561022.1780133699</v>
      </c>
      <c r="DZ164" s="164">
        <v>1765156.7991588335</v>
      </c>
      <c r="EA164" s="164">
        <v>1429227.9671101836</v>
      </c>
      <c r="EB164" s="164">
        <v>1963530.4010490919</v>
      </c>
      <c r="EC164" s="164">
        <v>1955021.2886745445</v>
      </c>
      <c r="ED164" s="164">
        <v>1753102.1099999996</v>
      </c>
      <c r="EE164" s="164">
        <v>2250688.7968000001</v>
      </c>
      <c r="EF164" s="164">
        <v>2006429.8987140516</v>
      </c>
      <c r="EG164" s="164">
        <v>2020798.2650000001</v>
      </c>
      <c r="EH164" s="164">
        <v>1719092.582585902</v>
      </c>
      <c r="EI164" s="164">
        <v>3301038.72</v>
      </c>
      <c r="EJ164" s="164"/>
      <c r="EK164" s="164"/>
      <c r="EL164" s="164"/>
      <c r="EM164" s="164"/>
      <c r="EN164" s="164"/>
      <c r="EO164" s="164"/>
      <c r="EP164" s="164"/>
      <c r="ER164" s="163">
        <f t="shared" si="975"/>
        <v>0</v>
      </c>
      <c r="ET164" s="163">
        <f t="shared" ca="1" si="976"/>
        <v>13122771.55070884</v>
      </c>
      <c r="EU164" s="163"/>
      <c r="EY164" s="163">
        <f t="shared" si="977"/>
        <v>4299664.1695049927</v>
      </c>
      <c r="EZ164" s="163">
        <f t="shared" si="977"/>
        <v>3514728.1603263696</v>
      </c>
      <c r="FA164" s="163">
        <f t="shared" si="977"/>
        <v>3843286.2685247809</v>
      </c>
      <c r="FB164" s="163">
        <f t="shared" si="977"/>
        <v>6207935.5359376203</v>
      </c>
      <c r="FC164" s="163">
        <f t="shared" si="977"/>
        <v>6061771.0892875958</v>
      </c>
      <c r="FD164" s="163">
        <f t="shared" si="977"/>
        <v>6020792.130698706</v>
      </c>
      <c r="FE164" s="163">
        <f t="shared" si="977"/>
        <v>6509301.1179520283</v>
      </c>
      <c r="FF164" s="163">
        <f t="shared" si="977"/>
        <v>5398980.8525319146</v>
      </c>
      <c r="FG164" s="163">
        <f t="shared" si="977"/>
        <v>6021889.7838750202</v>
      </c>
      <c r="FH164" s="163">
        <f t="shared" si="977"/>
        <v>5347779.65683382</v>
      </c>
      <c r="FI164" s="163">
        <f t="shared" si="977"/>
        <v>6010220.8055140516</v>
      </c>
      <c r="FJ164" s="163">
        <f t="shared" si="977"/>
        <v>7040929.5675859023</v>
      </c>
      <c r="FK164" s="163">
        <f t="shared" si="977"/>
        <v>0</v>
      </c>
      <c r="FL164" s="163">
        <f t="shared" si="977"/>
        <v>0</v>
      </c>
      <c r="FN164" s="163">
        <f t="shared" si="978"/>
        <v>19964937.063748308</v>
      </c>
      <c r="FO164" s="163">
        <f t="shared" si="978"/>
        <v>12862776.710317364</v>
      </c>
      <c r="FP164" s="163">
        <f t="shared" si="978"/>
        <v>15263902.090548454</v>
      </c>
      <c r="FQ164" s="163">
        <f t="shared" si="978"/>
        <v>22835862.874499992</v>
      </c>
      <c r="FR164" s="163">
        <f t="shared" si="978"/>
        <v>17865614.134293765</v>
      </c>
      <c r="FS164" s="163">
        <f t="shared" si="978"/>
        <v>23990845.190470248</v>
      </c>
      <c r="FT164" s="163">
        <f t="shared" si="978"/>
        <v>24420819.813808791</v>
      </c>
      <c r="FU164" s="163">
        <f t="shared" si="978"/>
        <v>0</v>
      </c>
    </row>
    <row r="165" spans="2:177" ht="17.45" customHeight="1">
      <c r="BM165" s="133">
        <v>1622624.8520000002</v>
      </c>
      <c r="BN165" s="133">
        <v>1670593.105392874</v>
      </c>
      <c r="BO165" s="133">
        <v>2032723.1134154357</v>
      </c>
      <c r="BP165" s="133">
        <v>2793648.6780567984</v>
      </c>
      <c r="BQ165" s="133">
        <v>1759957.5159378576</v>
      </c>
      <c r="BR165" s="133">
        <v>1115773.5137313579</v>
      </c>
      <c r="BS165" s="133">
        <v>405423.17550000013</v>
      </c>
      <c r="BT165" s="133">
        <v>175395.13799999995</v>
      </c>
      <c r="BU165" s="133">
        <v>248421.71057851243</v>
      </c>
      <c r="BV165" s="133">
        <v>591347.9975652697</v>
      </c>
      <c r="BW165" s="133">
        <v>801484.76399999997</v>
      </c>
      <c r="BX165" s="133">
        <v>946808.22349999985</v>
      </c>
      <c r="BY165" s="133">
        <v>1217670.0264691459</v>
      </c>
      <c r="BZ165" s="133">
        <v>1406095.4074784212</v>
      </c>
      <c r="CA165" s="133">
        <v>1400750.5595</v>
      </c>
    </row>
    <row r="166" spans="2:177" ht="17.45" customHeight="1">
      <c r="B166" s="147" t="s">
        <v>84</v>
      </c>
      <c r="C166" s="148"/>
      <c r="D166" s="148"/>
      <c r="E166" s="148"/>
      <c r="F166" s="149"/>
      <c r="G166" s="149"/>
      <c r="H166" s="148"/>
      <c r="I166" s="148"/>
      <c r="J166" s="148"/>
      <c r="K166" s="148"/>
      <c r="L166" s="148"/>
      <c r="M166" s="148"/>
      <c r="N166" s="148"/>
      <c r="O166" s="148"/>
      <c r="P166" s="148"/>
      <c r="Q166" s="148"/>
      <c r="R166" s="148"/>
      <c r="S166" s="148"/>
      <c r="T166" s="148"/>
      <c r="U166" s="148"/>
      <c r="V166" s="148"/>
      <c r="W166" s="148"/>
      <c r="X166" s="148"/>
      <c r="Y166" s="148"/>
      <c r="Z166" s="148"/>
      <c r="AA166" s="148"/>
      <c r="AB166" s="148"/>
      <c r="AC166" s="148"/>
      <c r="AD166" s="148"/>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8"/>
      <c r="BR166" s="148"/>
      <c r="BS166" s="148"/>
      <c r="BT166" s="148"/>
      <c r="BU166" s="148"/>
      <c r="BV166" s="148"/>
      <c r="BW166" s="150"/>
      <c r="BX166" s="150"/>
      <c r="BY166" s="150"/>
      <c r="BZ166" s="150"/>
      <c r="CA166" s="150"/>
      <c r="CB166" s="150"/>
      <c r="CC166" s="150"/>
      <c r="CD166" s="150"/>
      <c r="CE166" s="150"/>
      <c r="CF166" s="150"/>
      <c r="CG166" s="150"/>
      <c r="CH166" s="150"/>
      <c r="CI166" s="150"/>
      <c r="CJ166" s="150"/>
      <c r="CK166" s="150"/>
      <c r="CL166" s="150"/>
      <c r="CM166" s="150"/>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0"/>
      <c r="DL166" s="150"/>
      <c r="DM166" s="150"/>
      <c r="DN166" s="150"/>
      <c r="DO166" s="150"/>
      <c r="DP166" s="150"/>
      <c r="DQ166" s="150"/>
      <c r="DR166" s="150"/>
      <c r="DS166" s="150"/>
      <c r="DT166" s="150"/>
      <c r="DU166" s="150"/>
      <c r="DV166" s="150"/>
      <c r="DW166" s="150"/>
      <c r="DX166" s="150"/>
      <c r="DY166" s="150"/>
      <c r="DZ166" s="150"/>
      <c r="EA166" s="150"/>
      <c r="EB166" s="150"/>
      <c r="EC166" s="150"/>
      <c r="ED166" s="150"/>
      <c r="EE166" s="150"/>
      <c r="EF166" s="150"/>
      <c r="EG166" s="150"/>
      <c r="EH166" s="150"/>
      <c r="EI166" s="150"/>
      <c r="EJ166" s="150"/>
      <c r="EK166" s="150"/>
      <c r="EL166" s="150"/>
      <c r="EM166" s="150"/>
      <c r="EN166" s="150"/>
      <c r="EO166" s="150"/>
      <c r="EP166" s="150"/>
      <c r="EQ166" s="149"/>
      <c r="ER166" s="148"/>
      <c r="ES166" s="148"/>
      <c r="ET166" s="148"/>
      <c r="EU166" s="148"/>
      <c r="EY166" s="148"/>
      <c r="EZ166" s="148"/>
      <c r="FA166" s="148"/>
      <c r="FB166" s="148"/>
      <c r="FC166" s="148"/>
      <c r="FD166" s="148"/>
      <c r="FE166" s="148"/>
      <c r="FF166" s="148"/>
      <c r="FG166" s="148"/>
      <c r="FH166" s="148"/>
      <c r="FI166" s="148"/>
      <c r="FJ166" s="148"/>
      <c r="FK166" s="148"/>
      <c r="FL166" s="148"/>
      <c r="FN166" s="148"/>
      <c r="FO166" s="148"/>
      <c r="FP166" s="148"/>
      <c r="FQ166" s="148"/>
      <c r="FR166" s="148"/>
      <c r="FS166" s="148"/>
      <c r="FT166" s="148"/>
      <c r="FU166" s="148"/>
    </row>
    <row r="167" spans="2:177" ht="17.45" customHeight="1">
      <c r="B167" s="151" t="s">
        <v>90</v>
      </c>
      <c r="C167" s="152"/>
      <c r="D167" s="152"/>
      <c r="E167" s="152"/>
      <c r="F167" s="153"/>
      <c r="G167" s="153"/>
      <c r="H167" s="154"/>
      <c r="I167" s="154"/>
      <c r="J167" s="154"/>
      <c r="K167" s="154"/>
      <c r="L167" s="154"/>
      <c r="M167" s="154"/>
      <c r="N167" s="154"/>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c r="AJ167" s="154"/>
      <c r="AK167" s="154"/>
      <c r="AL167" s="154"/>
      <c r="AM167" s="154"/>
      <c r="AN167" s="154"/>
      <c r="AO167" s="154"/>
      <c r="AP167" s="154"/>
      <c r="AQ167" s="154"/>
      <c r="AR167" s="154"/>
      <c r="AS167" s="154"/>
      <c r="AT167" s="154"/>
      <c r="AU167" s="154"/>
      <c r="AV167" s="154"/>
      <c r="AW167" s="154"/>
      <c r="AX167" s="154"/>
      <c r="AY167" s="154"/>
      <c r="AZ167" s="154"/>
      <c r="BA167" s="154"/>
      <c r="BB167" s="154"/>
      <c r="BC167" s="154"/>
      <c r="BD167" s="154">
        <v>2135443.87</v>
      </c>
      <c r="BE167" s="154">
        <v>1287157.51</v>
      </c>
      <c r="BF167" s="154">
        <v>1268634.25</v>
      </c>
      <c r="BG167" s="154">
        <v>2267261.2700000005</v>
      </c>
      <c r="BH167" s="154">
        <v>1339795.2</v>
      </c>
      <c r="BI167" s="154">
        <v>1299563.3600000001</v>
      </c>
      <c r="BJ167" s="154">
        <v>1296106.8800000001</v>
      </c>
      <c r="BK167" s="154">
        <v>1289977.1800000002</v>
      </c>
      <c r="BL167" s="154">
        <v>1298651.75</v>
      </c>
      <c r="BM167" s="154">
        <v>1336388.8399999999</v>
      </c>
      <c r="BN167" s="154">
        <v>1270361.68</v>
      </c>
      <c r="BO167" s="154">
        <v>1267909.69</v>
      </c>
      <c r="BP167" s="154">
        <v>2141275.6700000004</v>
      </c>
      <c r="BQ167" s="154">
        <v>1319133.5399999998</v>
      </c>
      <c r="BR167" s="154">
        <v>1134362.69</v>
      </c>
      <c r="BS167" s="154">
        <v>1186.760000000002</v>
      </c>
      <c r="BT167" s="154">
        <v>172915.71000000002</v>
      </c>
      <c r="BU167" s="154">
        <v>75163.37999999999</v>
      </c>
      <c r="BV167" s="154">
        <v>231640.38</v>
      </c>
      <c r="BW167" s="154">
        <v>368110.2300000001</v>
      </c>
      <c r="BX167" s="154">
        <v>567511.01</v>
      </c>
      <c r="BY167" s="154">
        <v>728978.54</v>
      </c>
      <c r="BZ167" s="154">
        <v>751404.24</v>
      </c>
      <c r="CA167" s="154">
        <v>954854.90000000014</v>
      </c>
      <c r="CB167" s="154">
        <v>1398330.1500000001</v>
      </c>
      <c r="CC167" s="154">
        <v>883303.83000000007</v>
      </c>
      <c r="CD167" s="154">
        <v>905098.3899999999</v>
      </c>
      <c r="CE167" s="154">
        <v>336708.73000000004</v>
      </c>
      <c r="CF167" s="154">
        <v>516737.26</v>
      </c>
      <c r="CG167" s="154">
        <v>980518.77</v>
      </c>
      <c r="CH167" s="154">
        <v>912552.8600000001</v>
      </c>
      <c r="CI167" s="154">
        <v>1085152.6099999999</v>
      </c>
      <c r="CJ167" s="154">
        <v>980512.39000000025</v>
      </c>
      <c r="CK167" s="154">
        <v>1118137.7999999998</v>
      </c>
      <c r="CL167" s="154">
        <v>999607.48</v>
      </c>
      <c r="CM167" s="154">
        <v>1083660.9599999995</v>
      </c>
      <c r="CN167" s="154">
        <v>1277045.3899999985</v>
      </c>
      <c r="CO167" s="154">
        <v>1350151.05</v>
      </c>
      <c r="CP167" s="154">
        <v>1154669.7899999998</v>
      </c>
      <c r="CQ167" s="154">
        <v>1154196.3299999996</v>
      </c>
      <c r="CR167" s="154">
        <v>1232602.74</v>
      </c>
      <c r="CS167" s="154">
        <v>1231045.2399999998</v>
      </c>
      <c r="CT167" s="154">
        <v>1467754.43</v>
      </c>
      <c r="CU167" s="154">
        <v>1255478.4899999993</v>
      </c>
      <c r="CV167" s="154">
        <v>1393938.2199999995</v>
      </c>
      <c r="CW167" s="154">
        <v>1496610.3099999991</v>
      </c>
      <c r="CX167" s="154">
        <v>1419647.9999999995</v>
      </c>
      <c r="CY167" s="154">
        <v>1489094.6799999997</v>
      </c>
      <c r="CZ167" s="154">
        <v>2053276.3200000012</v>
      </c>
      <c r="DA167" s="154">
        <v>1322050.3700000001</v>
      </c>
      <c r="DB167" s="154">
        <v>1605295.8800000004</v>
      </c>
      <c r="DC167" s="154">
        <v>1348770.25</v>
      </c>
      <c r="DD167" s="154">
        <v>1345685.87</v>
      </c>
      <c r="DE167" s="154">
        <v>1377831.9399999997</v>
      </c>
      <c r="DF167" s="154">
        <v>1342539.63</v>
      </c>
      <c r="DG167" s="154">
        <v>1364944.0300000005</v>
      </c>
      <c r="DH167" s="154">
        <v>1362119.2500000005</v>
      </c>
      <c r="DI167" s="154">
        <v>1424071.7700000005</v>
      </c>
      <c r="DJ167" s="154">
        <v>1415271.4600000002</v>
      </c>
      <c r="DK167" s="154">
        <v>1327828.5900000003</v>
      </c>
      <c r="DL167" s="154">
        <v>2044238.2400000012</v>
      </c>
      <c r="DM167" s="154">
        <v>1235893.5100000005</v>
      </c>
      <c r="DN167" s="154">
        <v>1136487.7400000007</v>
      </c>
      <c r="DO167" s="154">
        <v>1469574.6700000002</v>
      </c>
      <c r="DP167" s="154">
        <v>1264436.9600000004</v>
      </c>
      <c r="DQ167" s="154">
        <v>1194106.3700000006</v>
      </c>
      <c r="DR167" s="154">
        <v>1204977.2600000005</v>
      </c>
      <c r="DS167" s="154">
        <v>1153337.9800000004</v>
      </c>
      <c r="DT167" s="154">
        <v>1260872</v>
      </c>
      <c r="DU167" s="154">
        <v>1327380</v>
      </c>
      <c r="DV167" s="154">
        <v>1237853</v>
      </c>
      <c r="DW167" s="154">
        <v>1300715.01</v>
      </c>
      <c r="DX167" s="154">
        <v>1988037</v>
      </c>
      <c r="DY167" s="154">
        <v>1528931</v>
      </c>
      <c r="DZ167" s="154">
        <v>1429036</v>
      </c>
      <c r="EA167" s="154">
        <v>1390814</v>
      </c>
      <c r="EB167" s="154">
        <v>1436100</v>
      </c>
      <c r="EC167" s="154">
        <v>1466866</v>
      </c>
      <c r="ED167" s="154">
        <v>1475301</v>
      </c>
      <c r="EE167" s="154">
        <v>1348687.92</v>
      </c>
      <c r="EF167" s="154">
        <v>1488137.79</v>
      </c>
      <c r="EG167" s="154">
        <v>1235790.1300000001</v>
      </c>
      <c r="EH167" s="154">
        <v>1237831.3</v>
      </c>
      <c r="EI167" s="154">
        <v>1456939.52</v>
      </c>
      <c r="EJ167" s="154">
        <v>1992031.52</v>
      </c>
      <c r="EK167" s="154">
        <v>1414115.2300000002</v>
      </c>
      <c r="EL167" s="154">
        <v>1364526.58</v>
      </c>
      <c r="EM167" s="154">
        <v>1298683.7400000002</v>
      </c>
      <c r="EN167" s="154">
        <v>1372866.6400000001</v>
      </c>
      <c r="EO167" s="154">
        <v>1331523.06</v>
      </c>
      <c r="EP167" s="154">
        <v>1446680.2100000002</v>
      </c>
      <c r="ER167" s="154">
        <f t="shared" ref="ER167:ER180" si="979">SUMIFS($G167:$EQ167,$G$13:$EQ$13,$ER$7)</f>
        <v>10220426.980000002</v>
      </c>
      <c r="ET167" s="154">
        <f t="shared" ref="ET167:ET180" ca="1" si="980">SUM(OFFSET($B167,0,COLUMN($DX$7)-2,1,MONTH(MAX($G$7:$EQ$7))))</f>
        <v>10715085</v>
      </c>
      <c r="EU167" s="154"/>
      <c r="EY167" s="154">
        <f t="shared" ref="EY167:FL180" si="981">SUMIF($H$6:$EQ$6,EY$12,$H167:$EQ167)</f>
        <v>4980622.5700000022</v>
      </c>
      <c r="EZ167" s="154">
        <f t="shared" si="981"/>
        <v>4072288.0599999996</v>
      </c>
      <c r="FA167" s="154">
        <f t="shared" si="981"/>
        <v>4069602.9100000006</v>
      </c>
      <c r="FB167" s="154">
        <f t="shared" si="981"/>
        <v>4167171.8200000008</v>
      </c>
      <c r="FC167" s="154">
        <f t="shared" si="981"/>
        <v>4416619.4900000021</v>
      </c>
      <c r="FD167" s="154">
        <f t="shared" si="981"/>
        <v>3928118.0000000014</v>
      </c>
      <c r="FE167" s="154">
        <f t="shared" si="981"/>
        <v>3619187.2400000012</v>
      </c>
      <c r="FF167" s="154">
        <f t="shared" si="981"/>
        <v>3865948.01</v>
      </c>
      <c r="FG167" s="154">
        <f t="shared" si="981"/>
        <v>4946004</v>
      </c>
      <c r="FH167" s="154">
        <f t="shared" si="981"/>
        <v>4293780</v>
      </c>
      <c r="FI167" s="154">
        <f t="shared" si="981"/>
        <v>4312126.71</v>
      </c>
      <c r="FJ167" s="154">
        <f t="shared" si="981"/>
        <v>3930560.95</v>
      </c>
      <c r="FK167" s="154">
        <f t="shared" si="981"/>
        <v>4770673.33</v>
      </c>
      <c r="FL167" s="154">
        <f t="shared" si="981"/>
        <v>4003073.4400000004</v>
      </c>
      <c r="FN167" s="154">
        <f t="shared" ref="FN167:FU180" si="982">SUMIF($H$5:$EQ$5,FN$12,$H167:$EQ167)</f>
        <v>17357251.48</v>
      </c>
      <c r="FO167" s="154">
        <f t="shared" si="982"/>
        <v>8446537.0500000007</v>
      </c>
      <c r="FP167" s="154">
        <f t="shared" si="982"/>
        <v>11200321.230000002</v>
      </c>
      <c r="FQ167" s="154">
        <f t="shared" si="982"/>
        <v>15922234.669999994</v>
      </c>
      <c r="FR167" s="154">
        <f t="shared" si="982"/>
        <v>17289685.360000003</v>
      </c>
      <c r="FS167" s="154">
        <f t="shared" si="982"/>
        <v>15829872.740000004</v>
      </c>
      <c r="FT167" s="154">
        <f t="shared" si="982"/>
        <v>17482471.660000004</v>
      </c>
      <c r="FU167" s="154">
        <f t="shared" si="982"/>
        <v>10220426.980000002</v>
      </c>
    </row>
    <row r="168" spans="2:177" ht="17.45" customHeight="1">
      <c r="B168" s="151" t="s">
        <v>91</v>
      </c>
      <c r="C168" s="152"/>
      <c r="D168" s="152"/>
      <c r="E168" s="152"/>
      <c r="F168" s="153"/>
      <c r="G168" s="153"/>
      <c r="H168" s="154"/>
      <c r="I168" s="154"/>
      <c r="J168" s="154"/>
      <c r="K168" s="154"/>
      <c r="L168" s="154"/>
      <c r="M168" s="154"/>
      <c r="N168" s="154"/>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154"/>
      <c r="AN168" s="154"/>
      <c r="AO168" s="154"/>
      <c r="AP168" s="154"/>
      <c r="AQ168" s="154"/>
      <c r="AR168" s="154"/>
      <c r="AS168" s="154"/>
      <c r="AT168" s="154"/>
      <c r="AU168" s="154"/>
      <c r="AV168" s="154"/>
      <c r="AW168" s="154"/>
      <c r="AX168" s="154"/>
      <c r="AY168" s="154"/>
      <c r="AZ168" s="154"/>
      <c r="BA168" s="154"/>
      <c r="BB168" s="154"/>
      <c r="BC168" s="154"/>
      <c r="BD168" s="154">
        <v>298691.44</v>
      </c>
      <c r="BE168" s="154">
        <v>118271.44</v>
      </c>
      <c r="BF168" s="154">
        <v>73379.7</v>
      </c>
      <c r="BG168" s="154">
        <v>115033.88</v>
      </c>
      <c r="BH168" s="154">
        <v>148765.9</v>
      </c>
      <c r="BI168" s="154">
        <v>177291.23</v>
      </c>
      <c r="BJ168" s="154">
        <v>131873.59999999998</v>
      </c>
      <c r="BK168" s="154">
        <v>146404.67000000001</v>
      </c>
      <c r="BL168" s="154">
        <v>113110.79999999996</v>
      </c>
      <c r="BM168" s="154">
        <v>97658.49</v>
      </c>
      <c r="BN168" s="154">
        <v>152122.09999999998</v>
      </c>
      <c r="BO168" s="154">
        <v>181151.23000000004</v>
      </c>
      <c r="BP168" s="154">
        <v>355088.74999999994</v>
      </c>
      <c r="BQ168" s="154">
        <v>171749.46000000002</v>
      </c>
      <c r="BR168" s="154">
        <v>85541.08</v>
      </c>
      <c r="BS168" s="154">
        <v>0</v>
      </c>
      <c r="BT168" s="154">
        <v>25917.37</v>
      </c>
      <c r="BU168" s="154">
        <v>29587.24</v>
      </c>
      <c r="BV168" s="154">
        <v>33825.83</v>
      </c>
      <c r="BW168" s="154">
        <v>31655.279999999999</v>
      </c>
      <c r="BX168" s="154">
        <v>47687.96</v>
      </c>
      <c r="BY168" s="154">
        <v>49946.79</v>
      </c>
      <c r="BZ168" s="154">
        <v>79640.100000000006</v>
      </c>
      <c r="CA168" s="154">
        <v>82111.98</v>
      </c>
      <c r="CB168" s="154">
        <v>88426.06</v>
      </c>
      <c r="CC168" s="154">
        <v>22284.5</v>
      </c>
      <c r="CD168" s="154">
        <v>26673.68</v>
      </c>
      <c r="CE168" s="154">
        <v>0</v>
      </c>
      <c r="CF168" s="154">
        <v>28747.79</v>
      </c>
      <c r="CG168" s="154">
        <v>56094.16</v>
      </c>
      <c r="CH168" s="154">
        <v>115863.98000000001</v>
      </c>
      <c r="CI168" s="154">
        <v>69142.75</v>
      </c>
      <c r="CJ168" s="154">
        <v>69159.48</v>
      </c>
      <c r="CK168" s="154">
        <v>78088.03</v>
      </c>
      <c r="CL168" s="154">
        <v>168602.59</v>
      </c>
      <c r="CM168" s="154">
        <v>174529.22</v>
      </c>
      <c r="CN168" s="154">
        <v>464166.95999999996</v>
      </c>
      <c r="CO168" s="154">
        <v>173769.67000000004</v>
      </c>
      <c r="CP168" s="154">
        <v>81177.950000000012</v>
      </c>
      <c r="CQ168" s="154">
        <v>174915.66999999998</v>
      </c>
      <c r="CR168" s="154">
        <v>257555.41</v>
      </c>
      <c r="CS168" s="154">
        <v>278925.95999999996</v>
      </c>
      <c r="CT168" s="154">
        <v>170619.16999999998</v>
      </c>
      <c r="CU168" s="154">
        <v>266886.81</v>
      </c>
      <c r="CV168" s="154">
        <v>195025.67000000007</v>
      </c>
      <c r="CW168" s="154">
        <v>200522.16000000003</v>
      </c>
      <c r="CX168" s="154">
        <v>166850.00999999995</v>
      </c>
      <c r="CY168" s="154">
        <v>168361.60000000003</v>
      </c>
      <c r="CZ168" s="154">
        <v>348927.30999999994</v>
      </c>
      <c r="DA168" s="154">
        <v>136737.87000000002</v>
      </c>
      <c r="DB168" s="154">
        <v>103157.66999999998</v>
      </c>
      <c r="DC168" s="154">
        <v>149366.35999999999</v>
      </c>
      <c r="DD168" s="154">
        <v>192123.64999999997</v>
      </c>
      <c r="DE168" s="154">
        <v>240415.38999999998</v>
      </c>
      <c r="DF168" s="154">
        <v>204560.05999999997</v>
      </c>
      <c r="DG168" s="154">
        <v>317663.71999999997</v>
      </c>
      <c r="DH168" s="154">
        <v>159856.81999999998</v>
      </c>
      <c r="DI168" s="154">
        <v>143237.97999999998</v>
      </c>
      <c r="DJ168" s="154">
        <v>154990.52000000002</v>
      </c>
      <c r="DK168" s="154">
        <v>213396.52000000002</v>
      </c>
      <c r="DL168" s="154">
        <v>381466.54000000004</v>
      </c>
      <c r="DM168" s="154">
        <v>174216.48</v>
      </c>
      <c r="DN168" s="154">
        <v>128764.37000000001</v>
      </c>
      <c r="DO168" s="154">
        <v>179840.46000000002</v>
      </c>
      <c r="DP168" s="154">
        <v>117073.47999999998</v>
      </c>
      <c r="DQ168" s="154">
        <v>158856.95999999999</v>
      </c>
      <c r="DR168" s="154">
        <v>205279.33</v>
      </c>
      <c r="DS168" s="154">
        <v>237659.18999999997</v>
      </c>
      <c r="DT168" s="154">
        <v>152610</v>
      </c>
      <c r="DU168" s="154">
        <v>102844</v>
      </c>
      <c r="DV168" s="154">
        <v>130669</v>
      </c>
      <c r="DW168" s="154">
        <v>186960</v>
      </c>
      <c r="DX168" s="154">
        <v>287535</v>
      </c>
      <c r="DY168" s="154">
        <v>128705</v>
      </c>
      <c r="DZ168" s="154">
        <v>122316</v>
      </c>
      <c r="EA168" s="154">
        <v>123224</v>
      </c>
      <c r="EB168" s="154">
        <v>161907</v>
      </c>
      <c r="EC168" s="154">
        <v>186345</v>
      </c>
      <c r="ED168" s="154">
        <v>134351</v>
      </c>
      <c r="EE168" s="154">
        <v>154517.23000000001</v>
      </c>
      <c r="EF168" s="154">
        <v>142934.34</v>
      </c>
      <c r="EG168" s="154">
        <v>130599.92999999998</v>
      </c>
      <c r="EH168" s="154">
        <v>154763.79</v>
      </c>
      <c r="EI168" s="154">
        <v>168460.28999999998</v>
      </c>
      <c r="EJ168" s="154">
        <v>205136.77</v>
      </c>
      <c r="EK168" s="154">
        <v>144847.83000000002</v>
      </c>
      <c r="EL168" s="154">
        <v>125243.36</v>
      </c>
      <c r="EM168" s="154">
        <v>166616.12</v>
      </c>
      <c r="EN168" s="154">
        <v>190121.47</v>
      </c>
      <c r="EO168" s="154">
        <v>251706.83000000002</v>
      </c>
      <c r="EP168" s="154">
        <v>164205.51</v>
      </c>
      <c r="ER168" s="154">
        <f t="shared" si="979"/>
        <v>1247877.8899999999</v>
      </c>
      <c r="ET168" s="154">
        <f t="shared" ca="1" si="980"/>
        <v>1144383</v>
      </c>
      <c r="EU168" s="154"/>
      <c r="EY168" s="154">
        <f t="shared" si="981"/>
        <v>588822.84999999986</v>
      </c>
      <c r="EZ168" s="154">
        <f t="shared" si="981"/>
        <v>581905.39999999991</v>
      </c>
      <c r="FA168" s="154">
        <f t="shared" si="981"/>
        <v>682080.59999999986</v>
      </c>
      <c r="FB168" s="154">
        <f t="shared" si="981"/>
        <v>511625.02</v>
      </c>
      <c r="FC168" s="154">
        <f t="shared" si="981"/>
        <v>684447.39</v>
      </c>
      <c r="FD168" s="154">
        <f t="shared" si="981"/>
        <v>455770.9</v>
      </c>
      <c r="FE168" s="154">
        <f t="shared" si="981"/>
        <v>595548.52</v>
      </c>
      <c r="FF168" s="154">
        <f t="shared" si="981"/>
        <v>420473</v>
      </c>
      <c r="FG168" s="154">
        <f t="shared" si="981"/>
        <v>538556</v>
      </c>
      <c r="FH168" s="154">
        <f t="shared" si="981"/>
        <v>471476</v>
      </c>
      <c r="FI168" s="154">
        <f t="shared" si="981"/>
        <v>431802.56999999995</v>
      </c>
      <c r="FJ168" s="154">
        <f t="shared" si="981"/>
        <v>453824.00999999995</v>
      </c>
      <c r="FK168" s="154">
        <f t="shared" si="981"/>
        <v>475227.95999999996</v>
      </c>
      <c r="FL168" s="154">
        <f t="shared" si="981"/>
        <v>608444.41999999993</v>
      </c>
      <c r="FN168" s="154">
        <f t="shared" si="982"/>
        <v>1753754.48</v>
      </c>
      <c r="FO168" s="154">
        <f t="shared" si="982"/>
        <v>992751.83999999985</v>
      </c>
      <c r="FP168" s="154">
        <f t="shared" si="982"/>
        <v>897612.24</v>
      </c>
      <c r="FQ168" s="154">
        <f t="shared" si="982"/>
        <v>2598777.04</v>
      </c>
      <c r="FR168" s="154">
        <f t="shared" si="982"/>
        <v>2364433.8699999996</v>
      </c>
      <c r="FS168" s="154">
        <f t="shared" si="982"/>
        <v>2156239.81</v>
      </c>
      <c r="FT168" s="154">
        <f t="shared" si="982"/>
        <v>1895658.58</v>
      </c>
      <c r="FU168" s="154">
        <f t="shared" si="982"/>
        <v>1247877.8899999999</v>
      </c>
    </row>
    <row r="169" spans="2:177" ht="17.45" customHeight="1">
      <c r="B169" s="151" t="s">
        <v>190</v>
      </c>
      <c r="C169" s="155"/>
      <c r="D169" s="155"/>
      <c r="E169" s="155"/>
      <c r="F169" s="153"/>
      <c r="G169" s="153"/>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154"/>
      <c r="AL169" s="154"/>
      <c r="AM169" s="154"/>
      <c r="AN169" s="154"/>
      <c r="AO169" s="154"/>
      <c r="AP169" s="154"/>
      <c r="AQ169" s="154"/>
      <c r="AR169" s="154"/>
      <c r="AS169" s="154"/>
      <c r="AT169" s="154"/>
      <c r="AU169" s="154"/>
      <c r="AV169" s="154"/>
      <c r="AW169" s="154"/>
      <c r="AX169" s="154"/>
      <c r="AY169" s="154"/>
      <c r="AZ169" s="154"/>
      <c r="BA169" s="154"/>
      <c r="BB169" s="154"/>
      <c r="BC169" s="154"/>
      <c r="BD169" s="154">
        <v>304973.45999999996</v>
      </c>
      <c r="BE169" s="154">
        <v>311394.17</v>
      </c>
      <c r="BF169" s="154">
        <v>304399.96000000002</v>
      </c>
      <c r="BG169" s="154">
        <v>294679.02</v>
      </c>
      <c r="BH169" s="154">
        <v>348244.70000000007</v>
      </c>
      <c r="BI169" s="154">
        <v>291482</v>
      </c>
      <c r="BJ169" s="154">
        <v>303176.95</v>
      </c>
      <c r="BK169" s="154">
        <v>304643.15999999997</v>
      </c>
      <c r="BL169" s="154">
        <v>309053.2</v>
      </c>
      <c r="BM169" s="154">
        <v>349556.7</v>
      </c>
      <c r="BN169" s="154">
        <v>365975.17</v>
      </c>
      <c r="BO169" s="154">
        <v>479271.25999999995</v>
      </c>
      <c r="BP169" s="154">
        <v>255385.76</v>
      </c>
      <c r="BQ169" s="154">
        <v>325804.09999999998</v>
      </c>
      <c r="BR169" s="154">
        <v>306044.08</v>
      </c>
      <c r="BS169" s="154">
        <v>74934.179999999993</v>
      </c>
      <c r="BT169" s="154">
        <v>79890.709999999992</v>
      </c>
      <c r="BU169" s="154">
        <v>74119.12</v>
      </c>
      <c r="BV169" s="154">
        <v>78608.19</v>
      </c>
      <c r="BW169" s="154">
        <v>228239.01</v>
      </c>
      <c r="BX169" s="154">
        <v>167569.45000000001</v>
      </c>
      <c r="BY169" s="154">
        <v>225969.57</v>
      </c>
      <c r="BZ169" s="154">
        <v>271634.81</v>
      </c>
      <c r="CA169" s="154">
        <v>340548.69000000006</v>
      </c>
      <c r="CB169" s="154">
        <v>259456.34</v>
      </c>
      <c r="CC169" s="154">
        <v>245401.21</v>
      </c>
      <c r="CD169" s="154">
        <v>202057.75</v>
      </c>
      <c r="CE169" s="154">
        <v>139280.87</v>
      </c>
      <c r="CF169" s="154">
        <v>295548.01</v>
      </c>
      <c r="CG169" s="154">
        <v>248190.78</v>
      </c>
      <c r="CH169" s="154">
        <v>257126.27</v>
      </c>
      <c r="CI169" s="154">
        <v>357701.13999999996</v>
      </c>
      <c r="CJ169" s="154">
        <v>428229.52</v>
      </c>
      <c r="CK169" s="154">
        <v>426716.69</v>
      </c>
      <c r="CL169" s="154">
        <v>427006.43</v>
      </c>
      <c r="CM169" s="154">
        <v>440959.05999999994</v>
      </c>
      <c r="CN169" s="154">
        <v>370408.77999999997</v>
      </c>
      <c r="CO169" s="154">
        <v>366702.63999999996</v>
      </c>
      <c r="CP169" s="154">
        <v>388987.73999999993</v>
      </c>
      <c r="CQ169" s="154">
        <v>464582.49</v>
      </c>
      <c r="CR169" s="154">
        <v>389339.68</v>
      </c>
      <c r="CS169" s="154">
        <v>286779.32</v>
      </c>
      <c r="CT169" s="154">
        <v>247658.76999999996</v>
      </c>
      <c r="CU169" s="154">
        <v>350113.7</v>
      </c>
      <c r="CV169" s="154">
        <v>293736.88</v>
      </c>
      <c r="CW169" s="154">
        <v>258345.81999999998</v>
      </c>
      <c r="CX169" s="154">
        <v>365560.72</v>
      </c>
      <c r="CY169" s="154">
        <v>411241.03</v>
      </c>
      <c r="CZ169" s="154">
        <v>262219.45</v>
      </c>
      <c r="DA169" s="154">
        <v>248613.95000000004</v>
      </c>
      <c r="DB169" s="154">
        <v>254811.82</v>
      </c>
      <c r="DC169" s="154">
        <v>240626.28000000003</v>
      </c>
      <c r="DD169" s="154">
        <v>256279.81000000006</v>
      </c>
      <c r="DE169" s="154">
        <v>233652.71000000005</v>
      </c>
      <c r="DF169" s="154">
        <v>231960.62000000002</v>
      </c>
      <c r="DG169" s="154">
        <v>247675.03000000003</v>
      </c>
      <c r="DH169" s="154">
        <v>210517.18000000005</v>
      </c>
      <c r="DI169" s="154">
        <v>253917.61000000004</v>
      </c>
      <c r="DJ169" s="154">
        <v>264768.91000000003</v>
      </c>
      <c r="DK169" s="154">
        <v>316720.21000000002</v>
      </c>
      <c r="DL169" s="154">
        <v>235402.22000000003</v>
      </c>
      <c r="DM169" s="154">
        <v>278452.51</v>
      </c>
      <c r="DN169" s="154">
        <v>250908.71000000005</v>
      </c>
      <c r="DO169" s="154">
        <v>228286.30000000002</v>
      </c>
      <c r="DP169" s="154">
        <v>283453.78999999998</v>
      </c>
      <c r="DQ169" s="154">
        <v>263316.70999999996</v>
      </c>
      <c r="DR169" s="154">
        <v>254766.3</v>
      </c>
      <c r="DS169" s="154">
        <v>272296.07999999996</v>
      </c>
      <c r="DT169" s="154">
        <v>273782</v>
      </c>
      <c r="DU169" s="154">
        <v>322606</v>
      </c>
      <c r="DV169" s="154">
        <v>346245</v>
      </c>
      <c r="DW169" s="154">
        <v>416146</v>
      </c>
      <c r="DX169" s="154">
        <v>447922</v>
      </c>
      <c r="DY169" s="154">
        <v>323661</v>
      </c>
      <c r="DZ169" s="154">
        <v>237430</v>
      </c>
      <c r="EA169" s="154">
        <v>249212</v>
      </c>
      <c r="EB169" s="154">
        <v>272983</v>
      </c>
      <c r="EC169" s="154">
        <v>258804</v>
      </c>
      <c r="ED169" s="154">
        <v>269702</v>
      </c>
      <c r="EE169" s="154">
        <v>260347.08</v>
      </c>
      <c r="EF169" s="154">
        <v>232980.47</v>
      </c>
      <c r="EG169" s="154">
        <v>223498.09999999998</v>
      </c>
      <c r="EH169" s="154">
        <v>245912.02000000005</v>
      </c>
      <c r="EI169" s="154">
        <v>302399.89</v>
      </c>
      <c r="EJ169" s="154">
        <v>296039.15000000002</v>
      </c>
      <c r="EK169" s="154">
        <v>182471.09999999995</v>
      </c>
      <c r="EL169" s="154">
        <v>241990.3</v>
      </c>
      <c r="EM169" s="154">
        <v>136672.82999999999</v>
      </c>
      <c r="EN169" s="154">
        <v>278682.87</v>
      </c>
      <c r="EO169" s="154">
        <v>235307.06</v>
      </c>
      <c r="EP169" s="154">
        <v>230364.36000000002</v>
      </c>
      <c r="ER169" s="154">
        <f t="shared" si="979"/>
        <v>1601527.6700000002</v>
      </c>
      <c r="ET169" s="154">
        <f t="shared" ca="1" si="980"/>
        <v>2059714</v>
      </c>
      <c r="EU169" s="154"/>
      <c r="EY169" s="154">
        <f t="shared" si="981"/>
        <v>765645.22</v>
      </c>
      <c r="EZ169" s="154">
        <f t="shared" si="981"/>
        <v>730558.80000000016</v>
      </c>
      <c r="FA169" s="154">
        <f t="shared" si="981"/>
        <v>690152.83000000007</v>
      </c>
      <c r="FB169" s="154">
        <f t="shared" si="981"/>
        <v>835406.7300000001</v>
      </c>
      <c r="FC169" s="154">
        <f t="shared" si="981"/>
        <v>764763.44000000006</v>
      </c>
      <c r="FD169" s="154">
        <f t="shared" si="981"/>
        <v>775056.79999999993</v>
      </c>
      <c r="FE169" s="154">
        <f t="shared" si="981"/>
        <v>800844.37999999989</v>
      </c>
      <c r="FF169" s="154">
        <f t="shared" si="981"/>
        <v>1084997</v>
      </c>
      <c r="FG169" s="154">
        <f t="shared" si="981"/>
        <v>1009013</v>
      </c>
      <c r="FH169" s="154">
        <f t="shared" si="981"/>
        <v>780999</v>
      </c>
      <c r="FI169" s="154">
        <f t="shared" si="981"/>
        <v>763029.54999999993</v>
      </c>
      <c r="FJ169" s="154">
        <f t="shared" si="981"/>
        <v>771810.01</v>
      </c>
      <c r="FK169" s="154">
        <f t="shared" si="981"/>
        <v>720500.55</v>
      </c>
      <c r="FL169" s="154">
        <f t="shared" si="981"/>
        <v>650662.76</v>
      </c>
      <c r="FN169" s="154">
        <f t="shared" si="982"/>
        <v>3966849.7500000005</v>
      </c>
      <c r="FO169" s="154">
        <f t="shared" si="982"/>
        <v>2428747.67</v>
      </c>
      <c r="FP169" s="154">
        <f t="shared" si="982"/>
        <v>3727674.0700000003</v>
      </c>
      <c r="FQ169" s="154">
        <f t="shared" si="982"/>
        <v>4193457.5700000003</v>
      </c>
      <c r="FR169" s="154">
        <f t="shared" si="982"/>
        <v>3021763.58</v>
      </c>
      <c r="FS169" s="154">
        <f t="shared" si="982"/>
        <v>3425661.62</v>
      </c>
      <c r="FT169" s="154">
        <f t="shared" si="982"/>
        <v>3324851.5600000005</v>
      </c>
      <c r="FU169" s="154">
        <f t="shared" si="982"/>
        <v>1601527.6700000002</v>
      </c>
    </row>
    <row r="170" spans="2:177" ht="17.45" customHeight="1">
      <c r="B170" s="151" t="s">
        <v>92</v>
      </c>
      <c r="C170" s="152"/>
      <c r="D170" s="152"/>
      <c r="E170" s="152"/>
      <c r="F170" s="153"/>
      <c r="G170" s="153"/>
      <c r="H170" s="154"/>
      <c r="I170" s="154"/>
      <c r="J170" s="154"/>
      <c r="K170" s="154"/>
      <c r="L170" s="154"/>
      <c r="M170" s="154"/>
      <c r="N170" s="154"/>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c r="AV170" s="154"/>
      <c r="AW170" s="154"/>
      <c r="AX170" s="154"/>
      <c r="AY170" s="154"/>
      <c r="AZ170" s="154"/>
      <c r="BA170" s="154"/>
      <c r="BB170" s="154"/>
      <c r="BC170" s="154"/>
      <c r="BD170" s="154">
        <v>12561.93</v>
      </c>
      <c r="BE170" s="154">
        <v>49026.09</v>
      </c>
      <c r="BF170" s="154">
        <v>17710.990000000013</v>
      </c>
      <c r="BG170" s="154">
        <v>358453.59000000008</v>
      </c>
      <c r="BH170" s="154">
        <v>59678.420000000013</v>
      </c>
      <c r="BI170" s="154">
        <v>-1215.5600000000122</v>
      </c>
      <c r="BJ170" s="154">
        <v>25008.62</v>
      </c>
      <c r="BK170" s="154">
        <v>48191.060000000005</v>
      </c>
      <c r="BL170" s="154">
        <v>16821.160000000003</v>
      </c>
      <c r="BM170" s="154">
        <v>26700.020000000004</v>
      </c>
      <c r="BN170" s="154">
        <v>48753.069999999992</v>
      </c>
      <c r="BO170" s="154">
        <v>29016.689999999988</v>
      </c>
      <c r="BP170" s="154">
        <v>6751.7799999999988</v>
      </c>
      <c r="BQ170" s="154">
        <v>293305.52999999997</v>
      </c>
      <c r="BR170" s="154">
        <v>380308.24</v>
      </c>
      <c r="BS170" s="154">
        <v>2133.2700000000041</v>
      </c>
      <c r="BT170" s="154">
        <v>1534.6199999999972</v>
      </c>
      <c r="BU170" s="154">
        <v>1.7621459846850485E-12</v>
      </c>
      <c r="BV170" s="154">
        <v>8575.68</v>
      </c>
      <c r="BW170" s="154">
        <v>1010.19</v>
      </c>
      <c r="BX170" s="154">
        <v>1462.84</v>
      </c>
      <c r="BY170" s="154">
        <v>893.05</v>
      </c>
      <c r="BZ170" s="154">
        <v>9476.48</v>
      </c>
      <c r="CA170" s="154">
        <v>5928</v>
      </c>
      <c r="CB170" s="154">
        <v>1134.58</v>
      </c>
      <c r="CC170" s="154">
        <v>4939.72</v>
      </c>
      <c r="CD170" s="154">
        <v>2361.15</v>
      </c>
      <c r="CE170" s="154">
        <v>4864.42</v>
      </c>
      <c r="CF170" s="154">
        <v>24902.53</v>
      </c>
      <c r="CG170" s="154">
        <v>4659.3999999999996</v>
      </c>
      <c r="CH170" s="154">
        <v>3392.33</v>
      </c>
      <c r="CI170" s="154">
        <v>8628.6299999999992</v>
      </c>
      <c r="CJ170" s="154">
        <v>3913.85</v>
      </c>
      <c r="CK170" s="154">
        <v>32314.560000000001</v>
      </c>
      <c r="CL170" s="154">
        <v>18054.740000000002</v>
      </c>
      <c r="CM170" s="154">
        <v>5542.17</v>
      </c>
      <c r="CN170" s="154">
        <v>2365.6599999999962</v>
      </c>
      <c r="CO170" s="154">
        <v>3007.41</v>
      </c>
      <c r="CP170" s="154">
        <v>65597.659999999989</v>
      </c>
      <c r="CQ170" s="154">
        <v>11152.960000000001</v>
      </c>
      <c r="CR170" s="154">
        <v>26649.040000000001</v>
      </c>
      <c r="CS170" s="154">
        <v>8810.43</v>
      </c>
      <c r="CT170" s="154">
        <v>-10445.889999999998</v>
      </c>
      <c r="CU170" s="154">
        <v>15333.980000000003</v>
      </c>
      <c r="CV170" s="154">
        <v>62010.49</v>
      </c>
      <c r="CW170" s="154">
        <v>1431.9600000000028</v>
      </c>
      <c r="CX170" s="154">
        <v>10838.329999999998</v>
      </c>
      <c r="CY170" s="154">
        <v>27048.33</v>
      </c>
      <c r="CZ170" s="154">
        <v>15172.32</v>
      </c>
      <c r="DA170" s="154">
        <v>23363.579999999998</v>
      </c>
      <c r="DB170" s="154">
        <v>33573.72</v>
      </c>
      <c r="DC170" s="154">
        <v>11150.03</v>
      </c>
      <c r="DD170" s="154">
        <v>63144.52</v>
      </c>
      <c r="DE170" s="154">
        <v>11617.42</v>
      </c>
      <c r="DF170" s="154">
        <v>5448.5599999999995</v>
      </c>
      <c r="DG170" s="154">
        <v>7291.55</v>
      </c>
      <c r="DH170" s="154">
        <v>87062.29</v>
      </c>
      <c r="DI170" s="154">
        <v>77794.89</v>
      </c>
      <c r="DJ170" s="154">
        <v>11237.39</v>
      </c>
      <c r="DK170" s="154">
        <v>34324.85</v>
      </c>
      <c r="DL170" s="154">
        <v>5992.86</v>
      </c>
      <c r="DM170" s="154">
        <v>5056.1900000000005</v>
      </c>
      <c r="DN170" s="154">
        <v>32885.85</v>
      </c>
      <c r="DO170" s="154">
        <v>10716.849999999999</v>
      </c>
      <c r="DP170" s="154">
        <v>635388.6</v>
      </c>
      <c r="DQ170" s="154">
        <v>1673.32</v>
      </c>
      <c r="DR170" s="154">
        <v>26556.05</v>
      </c>
      <c r="DS170" s="154">
        <v>272.87</v>
      </c>
      <c r="DT170" s="154">
        <v>2605.1999999999998</v>
      </c>
      <c r="DU170" s="154">
        <v>13256.46</v>
      </c>
      <c r="DV170" s="154">
        <v>5049.3799999998882</v>
      </c>
      <c r="DW170" s="154">
        <v>26532.31</v>
      </c>
      <c r="DX170" s="154">
        <v>8456</v>
      </c>
      <c r="DY170" s="154">
        <v>4624</v>
      </c>
      <c r="DZ170" s="154">
        <v>9232</v>
      </c>
      <c r="EA170" s="154">
        <v>4148</v>
      </c>
      <c r="EB170" s="154">
        <v>12584</v>
      </c>
      <c r="EC170" s="154">
        <v>11827</v>
      </c>
      <c r="ED170" s="154">
        <v>9420</v>
      </c>
      <c r="EE170" s="154">
        <v>12964.02</v>
      </c>
      <c r="EF170" s="154">
        <v>19500.11</v>
      </c>
      <c r="EG170" s="154">
        <v>7289.3600000000024</v>
      </c>
      <c r="EH170" s="154">
        <v>10113.1</v>
      </c>
      <c r="EI170" s="154">
        <v>21626.91</v>
      </c>
      <c r="EJ170" s="154">
        <v>1299.96</v>
      </c>
      <c r="EK170" s="154">
        <v>6897.59</v>
      </c>
      <c r="EL170" s="154">
        <v>42632.76</v>
      </c>
      <c r="EM170" s="154">
        <v>184140.14</v>
      </c>
      <c r="EN170" s="154">
        <v>97924.67</v>
      </c>
      <c r="EO170" s="154">
        <v>5266.02</v>
      </c>
      <c r="EP170" s="154">
        <v>31749.919999999998</v>
      </c>
      <c r="ER170" s="154">
        <f t="shared" si="979"/>
        <v>369911.06</v>
      </c>
      <c r="ET170" s="154">
        <f t="shared" ca="1" si="980"/>
        <v>60291</v>
      </c>
      <c r="EU170" s="154"/>
      <c r="EY170" s="154">
        <f t="shared" si="981"/>
        <v>72109.62</v>
      </c>
      <c r="EZ170" s="154">
        <f t="shared" si="981"/>
        <v>85911.97</v>
      </c>
      <c r="FA170" s="154">
        <f t="shared" si="981"/>
        <v>99802.4</v>
      </c>
      <c r="FB170" s="154">
        <f t="shared" si="981"/>
        <v>123357.13</v>
      </c>
      <c r="FC170" s="154">
        <f t="shared" si="981"/>
        <v>43934.899999999994</v>
      </c>
      <c r="FD170" s="154">
        <f t="shared" si="981"/>
        <v>647778.7699999999</v>
      </c>
      <c r="FE170" s="154">
        <f t="shared" si="981"/>
        <v>29434.12</v>
      </c>
      <c r="FF170" s="154">
        <f t="shared" si="981"/>
        <v>44838.149999999892</v>
      </c>
      <c r="FG170" s="154">
        <f t="shared" si="981"/>
        <v>22312</v>
      </c>
      <c r="FH170" s="154">
        <f t="shared" si="981"/>
        <v>28559</v>
      </c>
      <c r="FI170" s="154">
        <f t="shared" si="981"/>
        <v>41884.130000000005</v>
      </c>
      <c r="FJ170" s="154">
        <f t="shared" si="981"/>
        <v>39029.370000000003</v>
      </c>
      <c r="FK170" s="154">
        <f t="shared" si="981"/>
        <v>50830.31</v>
      </c>
      <c r="FL170" s="154">
        <f t="shared" si="981"/>
        <v>287330.83</v>
      </c>
      <c r="FN170" s="154">
        <f t="shared" si="982"/>
        <v>690706.08000000007</v>
      </c>
      <c r="FO170" s="154">
        <f t="shared" si="982"/>
        <v>711379.67999999993</v>
      </c>
      <c r="FP170" s="154">
        <f t="shared" si="982"/>
        <v>114708.08</v>
      </c>
      <c r="FQ170" s="154">
        <f t="shared" si="982"/>
        <v>223800.35999999993</v>
      </c>
      <c r="FR170" s="154">
        <f t="shared" si="982"/>
        <v>381181.12</v>
      </c>
      <c r="FS170" s="154">
        <f t="shared" si="982"/>
        <v>765985.93999999983</v>
      </c>
      <c r="FT170" s="154">
        <f t="shared" si="982"/>
        <v>131784.5</v>
      </c>
      <c r="FU170" s="154">
        <f t="shared" si="982"/>
        <v>369911.06</v>
      </c>
    </row>
    <row r="171" spans="2:177" ht="17.45" customHeight="1">
      <c r="B171" s="156" t="s">
        <v>93</v>
      </c>
      <c r="C171" s="157"/>
      <c r="D171" s="157"/>
      <c r="E171" s="157"/>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8"/>
      <c r="AP171" s="158"/>
      <c r="AQ171" s="158"/>
      <c r="AR171" s="158"/>
      <c r="AS171" s="158"/>
      <c r="AT171" s="158"/>
      <c r="AU171" s="158"/>
      <c r="AV171" s="158"/>
      <c r="AW171" s="158"/>
      <c r="AX171" s="158"/>
      <c r="AY171" s="158"/>
      <c r="AZ171" s="158"/>
      <c r="BA171" s="158"/>
      <c r="BB171" s="158"/>
      <c r="BC171" s="158"/>
      <c r="BD171" s="158">
        <v>2751670.7</v>
      </c>
      <c r="BE171" s="158">
        <v>1765849.21</v>
      </c>
      <c r="BF171" s="158">
        <v>1664124.9</v>
      </c>
      <c r="BG171" s="158">
        <v>3035427.7600000007</v>
      </c>
      <c r="BH171" s="158">
        <v>1896484.2199999997</v>
      </c>
      <c r="BI171" s="158">
        <v>1767121.03</v>
      </c>
      <c r="BJ171" s="158">
        <v>1756166.05</v>
      </c>
      <c r="BK171" s="158">
        <v>1789216.07</v>
      </c>
      <c r="BL171" s="158">
        <v>1737636.91</v>
      </c>
      <c r="BM171" s="158">
        <v>1810304.0499999998</v>
      </c>
      <c r="BN171" s="158">
        <v>1837212.0199999998</v>
      </c>
      <c r="BO171" s="158">
        <v>1957348.8699999999</v>
      </c>
      <c r="BP171" s="158">
        <v>2758501.9600000004</v>
      </c>
      <c r="BQ171" s="158">
        <v>2109992.6299999994</v>
      </c>
      <c r="BR171" s="158">
        <v>1906256.09</v>
      </c>
      <c r="BS171" s="158">
        <v>78254.210000000006</v>
      </c>
      <c r="BT171" s="158">
        <v>280258.41000000003</v>
      </c>
      <c r="BU171" s="158">
        <v>178869.74</v>
      </c>
      <c r="BV171" s="158">
        <v>352650.08</v>
      </c>
      <c r="BW171" s="158">
        <v>629014.71000000008</v>
      </c>
      <c r="BX171" s="158">
        <v>784231.25999999989</v>
      </c>
      <c r="BY171" s="158">
        <v>1005787.9500000002</v>
      </c>
      <c r="BZ171" s="158">
        <v>1112155.6299999999</v>
      </c>
      <c r="CA171" s="158">
        <v>1383443.5700000003</v>
      </c>
      <c r="CB171" s="158">
        <v>1747347.1300000004</v>
      </c>
      <c r="CC171" s="158">
        <v>1155929.26</v>
      </c>
      <c r="CD171" s="158">
        <v>1136190.9699999997</v>
      </c>
      <c r="CE171" s="158">
        <v>480854.02</v>
      </c>
      <c r="CF171" s="158">
        <v>865935.59000000008</v>
      </c>
      <c r="CG171" s="158">
        <v>1289463.1099999999</v>
      </c>
      <c r="CH171" s="158">
        <v>1288935.4400000002</v>
      </c>
      <c r="CI171" s="158">
        <v>1520625.1299999997</v>
      </c>
      <c r="CJ171" s="158">
        <v>1481815.2400000005</v>
      </c>
      <c r="CK171" s="158">
        <v>1655257.0799999998</v>
      </c>
      <c r="CL171" s="158">
        <v>1613271.24</v>
      </c>
      <c r="CM171" s="158">
        <v>1704691.4099999992</v>
      </c>
      <c r="CN171" s="158">
        <v>2113986.7899999986</v>
      </c>
      <c r="CO171" s="158">
        <v>1893630.77</v>
      </c>
      <c r="CP171" s="158">
        <v>1690433.1399999997</v>
      </c>
      <c r="CQ171" s="158">
        <v>1804847.4499999995</v>
      </c>
      <c r="CR171" s="158">
        <v>1906146.8699999999</v>
      </c>
      <c r="CS171" s="158">
        <v>1805560.9499999997</v>
      </c>
      <c r="CT171" s="158">
        <v>1875586.48</v>
      </c>
      <c r="CU171" s="158">
        <v>1887812.9799999993</v>
      </c>
      <c r="CV171" s="158">
        <v>1944711.2599999995</v>
      </c>
      <c r="CW171" s="158">
        <v>1956910.2499999993</v>
      </c>
      <c r="CX171" s="158">
        <v>1962897.0599999996</v>
      </c>
      <c r="CY171" s="158">
        <v>2095745.64</v>
      </c>
      <c r="CZ171" s="158">
        <v>2679595.4000000013</v>
      </c>
      <c r="DA171" s="158">
        <v>1730765.7700000003</v>
      </c>
      <c r="DB171" s="158">
        <v>1996839.0900000003</v>
      </c>
      <c r="DC171" s="158">
        <v>1749912.92</v>
      </c>
      <c r="DD171" s="158">
        <v>1857233.85</v>
      </c>
      <c r="DE171" s="158">
        <v>1863517.4599999995</v>
      </c>
      <c r="DF171" s="158">
        <v>1784508.87</v>
      </c>
      <c r="DG171" s="158">
        <v>1937574.3300000005</v>
      </c>
      <c r="DH171" s="158">
        <v>1819555.5400000005</v>
      </c>
      <c r="DI171" s="158">
        <v>1899022.2500000005</v>
      </c>
      <c r="DJ171" s="158">
        <v>1846268.28</v>
      </c>
      <c r="DK171" s="158">
        <v>1892270.1700000004</v>
      </c>
      <c r="DL171" s="158">
        <v>2667099.8600000013</v>
      </c>
      <c r="DM171" s="158">
        <v>1693618.6900000004</v>
      </c>
      <c r="DN171" s="158">
        <v>1549046.6700000009</v>
      </c>
      <c r="DO171" s="158">
        <v>1888418.2800000003</v>
      </c>
      <c r="DP171" s="158">
        <v>2300352.8300000005</v>
      </c>
      <c r="DQ171" s="158">
        <v>1617953.3600000006</v>
      </c>
      <c r="DR171" s="158">
        <v>1691578.9400000006</v>
      </c>
      <c r="DS171" s="158">
        <v>1663566.1200000006</v>
      </c>
      <c r="DT171" s="158">
        <v>1689869.2</v>
      </c>
      <c r="DU171" s="158">
        <v>1766086.46</v>
      </c>
      <c r="DV171" s="158">
        <v>1719816.38</v>
      </c>
      <c r="DW171" s="158">
        <v>1930353.32</v>
      </c>
      <c r="DX171" s="158">
        <v>2731950</v>
      </c>
      <c r="DY171" s="158">
        <v>1985921</v>
      </c>
      <c r="DZ171" s="158">
        <v>1798014</v>
      </c>
      <c r="EA171" s="158">
        <v>1767398</v>
      </c>
      <c r="EB171" s="158">
        <v>1883574</v>
      </c>
      <c r="EC171" s="158">
        <v>1923842</v>
      </c>
      <c r="ED171" s="158">
        <v>1888774</v>
      </c>
      <c r="EE171" s="158">
        <v>1776516.25</v>
      </c>
      <c r="EF171" s="158">
        <v>1883552.7100000002</v>
      </c>
      <c r="EG171" s="158">
        <v>1597177.5200000003</v>
      </c>
      <c r="EH171" s="158">
        <v>1648620.2100000002</v>
      </c>
      <c r="EI171" s="158">
        <v>1949426.61</v>
      </c>
      <c r="EJ171" s="158">
        <v>2494507.4</v>
      </c>
      <c r="EK171" s="158">
        <v>1748331.7500000002</v>
      </c>
      <c r="EL171" s="158">
        <v>1774393.0000000002</v>
      </c>
      <c r="EM171" s="158">
        <v>1786112.8300000005</v>
      </c>
      <c r="EN171" s="158">
        <v>1939595.65</v>
      </c>
      <c r="EO171" s="158">
        <v>1823802.9700000002</v>
      </c>
      <c r="EP171" s="158">
        <v>1873000.0000000002</v>
      </c>
      <c r="ER171" s="158">
        <f t="shared" si="979"/>
        <v>13439743.600000001</v>
      </c>
      <c r="ET171" s="158">
        <f t="shared" ca="1" si="980"/>
        <v>13979473</v>
      </c>
      <c r="EU171" s="158"/>
      <c r="EY171" s="158">
        <f t="shared" si="981"/>
        <v>6407200.2600000016</v>
      </c>
      <c r="EZ171" s="158">
        <f t="shared" si="981"/>
        <v>5470664.2299999995</v>
      </c>
      <c r="FA171" s="158">
        <f t="shared" si="981"/>
        <v>5541638.7400000012</v>
      </c>
      <c r="FB171" s="158">
        <f t="shared" si="981"/>
        <v>5637560.7000000011</v>
      </c>
      <c r="FC171" s="158">
        <f t="shared" si="981"/>
        <v>5909765.2200000025</v>
      </c>
      <c r="FD171" s="158">
        <f t="shared" si="981"/>
        <v>5806724.4700000016</v>
      </c>
      <c r="FE171" s="158">
        <f t="shared" si="981"/>
        <v>5045014.2600000016</v>
      </c>
      <c r="FF171" s="158">
        <f t="shared" si="981"/>
        <v>5416256.1600000001</v>
      </c>
      <c r="FG171" s="158">
        <f t="shared" si="981"/>
        <v>6515885</v>
      </c>
      <c r="FH171" s="158">
        <f t="shared" si="981"/>
        <v>5574814</v>
      </c>
      <c r="FI171" s="158">
        <f t="shared" si="981"/>
        <v>5548842.96</v>
      </c>
      <c r="FJ171" s="158">
        <f t="shared" si="981"/>
        <v>5195224.3400000008</v>
      </c>
      <c r="FK171" s="158">
        <f t="shared" si="981"/>
        <v>6017232.1500000004</v>
      </c>
      <c r="FL171" s="158">
        <f t="shared" si="981"/>
        <v>5549511.4500000011</v>
      </c>
      <c r="FN171" s="158">
        <f t="shared" si="982"/>
        <v>23768561.789999999</v>
      </c>
      <c r="FO171" s="158">
        <f t="shared" si="982"/>
        <v>12579416.239999998</v>
      </c>
      <c r="FP171" s="158">
        <f t="shared" si="982"/>
        <v>15940315.620000001</v>
      </c>
      <c r="FQ171" s="158">
        <f t="shared" si="982"/>
        <v>22938269.639999993</v>
      </c>
      <c r="FR171" s="158">
        <f t="shared" si="982"/>
        <v>23057063.930000003</v>
      </c>
      <c r="FS171" s="158">
        <f t="shared" si="982"/>
        <v>22177760.110000007</v>
      </c>
      <c r="FT171" s="158">
        <f t="shared" si="982"/>
        <v>22834766.300000001</v>
      </c>
      <c r="FU171" s="158">
        <f t="shared" si="982"/>
        <v>13439743.600000001</v>
      </c>
    </row>
    <row r="172" spans="2:177" s="159" customFormat="1" ht="17.45" customHeight="1">
      <c r="B172" s="151" t="s">
        <v>94</v>
      </c>
      <c r="C172" s="152"/>
      <c r="D172" s="152"/>
      <c r="E172" s="152"/>
      <c r="F172" s="153"/>
      <c r="G172" s="153"/>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4"/>
      <c r="AW172" s="154"/>
      <c r="AX172" s="154"/>
      <c r="AY172" s="154"/>
      <c r="AZ172" s="154"/>
      <c r="BA172" s="154"/>
      <c r="BB172" s="154"/>
      <c r="BC172" s="154"/>
      <c r="BD172" s="154">
        <v>-381526.35</v>
      </c>
      <c r="BE172" s="154">
        <v>-399102.46</v>
      </c>
      <c r="BF172" s="154">
        <v>-466501.09</v>
      </c>
      <c r="BG172" s="154">
        <v>-223069.72999999998</v>
      </c>
      <c r="BH172" s="154">
        <v>-432504.53</v>
      </c>
      <c r="BI172" s="154">
        <v>-422125.66000000003</v>
      </c>
      <c r="BJ172" s="154">
        <v>-402657.15</v>
      </c>
      <c r="BK172" s="154">
        <v>-397245.25</v>
      </c>
      <c r="BL172" s="154">
        <v>-482239.86</v>
      </c>
      <c r="BM172" s="154">
        <v>-491357.47000000003</v>
      </c>
      <c r="BN172" s="154">
        <v>-461661.05</v>
      </c>
      <c r="BO172" s="154">
        <v>-327300.5</v>
      </c>
      <c r="BP172" s="154">
        <v>-344481.39</v>
      </c>
      <c r="BQ172" s="154">
        <v>-412444.93000000005</v>
      </c>
      <c r="BR172" s="154">
        <v>-413358.61</v>
      </c>
      <c r="BS172" s="154">
        <v>-297425.26</v>
      </c>
      <c r="BT172" s="154">
        <v>-284486.46999999997</v>
      </c>
      <c r="BU172" s="154">
        <v>-163487.81</v>
      </c>
      <c r="BV172" s="154">
        <v>50531.37</v>
      </c>
      <c r="BW172" s="154">
        <v>-935411.77</v>
      </c>
      <c r="BX172" s="154">
        <v>-674829.49</v>
      </c>
      <c r="BY172" s="154">
        <v>-381777.80000000005</v>
      </c>
      <c r="BZ172" s="154">
        <v>-3060911.8899999997</v>
      </c>
      <c r="CA172" s="154">
        <v>-164340.50999999998</v>
      </c>
      <c r="CB172" s="154">
        <v>-503071.24</v>
      </c>
      <c r="CC172" s="154">
        <v>-813178.96</v>
      </c>
      <c r="CD172" s="154">
        <v>-841867.71</v>
      </c>
      <c r="CE172" s="154">
        <v>-792969.57000000007</v>
      </c>
      <c r="CF172" s="154">
        <v>-559781.57999999996</v>
      </c>
      <c r="CG172" s="154">
        <v>-1105832.58</v>
      </c>
      <c r="CH172" s="154">
        <v>-1083059.46</v>
      </c>
      <c r="CI172" s="154">
        <v>-927526.90999999992</v>
      </c>
      <c r="CJ172" s="154">
        <v>-900826.99</v>
      </c>
      <c r="CK172" s="154">
        <v>-990558.56</v>
      </c>
      <c r="CL172" s="154">
        <v>-762369.32000000007</v>
      </c>
      <c r="CM172" s="154">
        <v>-362052.02</v>
      </c>
      <c r="CN172" s="154">
        <v>-186016.89</v>
      </c>
      <c r="CO172" s="154">
        <v>-367016.35000000003</v>
      </c>
      <c r="CP172" s="154">
        <v>-303861.26</v>
      </c>
      <c r="CQ172" s="154">
        <v>-411822.8</v>
      </c>
      <c r="CR172" s="154">
        <v>-400589.27</v>
      </c>
      <c r="CS172" s="154">
        <v>-427434.718788767</v>
      </c>
      <c r="CT172" s="154">
        <v>-441360.71</v>
      </c>
      <c r="CU172" s="154">
        <v>-490373.31</v>
      </c>
      <c r="CV172" s="154">
        <v>-487027.82</v>
      </c>
      <c r="CW172" s="154">
        <v>-500999.63</v>
      </c>
      <c r="CX172" s="154">
        <v>-492536.47</v>
      </c>
      <c r="CY172" s="154">
        <v>-295454.39</v>
      </c>
      <c r="CZ172" s="154">
        <v>-305361.23</v>
      </c>
      <c r="DA172" s="154">
        <v>-527439.85199999996</v>
      </c>
      <c r="DB172" s="154">
        <v>-632672.522</v>
      </c>
      <c r="DC172" s="154">
        <v>-530174.39840000006</v>
      </c>
      <c r="DD172" s="154">
        <v>-647768.02</v>
      </c>
      <c r="DE172" s="154">
        <v>-401132.55</v>
      </c>
      <c r="DF172" s="154">
        <v>-441566.62</v>
      </c>
      <c r="DG172" s="154">
        <v>-420860.56</v>
      </c>
      <c r="DH172" s="154">
        <v>-417702.99</v>
      </c>
      <c r="DI172" s="154">
        <v>-422953.58999999997</v>
      </c>
      <c r="DJ172" s="154">
        <v>-434592.22</v>
      </c>
      <c r="DK172" s="154">
        <v>-222195.19</v>
      </c>
      <c r="DL172" s="154">
        <v>-394970.5282</v>
      </c>
      <c r="DM172" s="154">
        <v>-683250.98</v>
      </c>
      <c r="DN172" s="154">
        <v>-714998.05</v>
      </c>
      <c r="DO172" s="154">
        <v>-712899.71149999998</v>
      </c>
      <c r="DP172" s="154">
        <v>-738933.6314999999</v>
      </c>
      <c r="DQ172" s="154">
        <v>-738426.50959670998</v>
      </c>
      <c r="DR172" s="154">
        <v>-714950.53899999999</v>
      </c>
      <c r="DS172" s="154">
        <v>-715465.68918926001</v>
      </c>
      <c r="DT172" s="154">
        <v>-700709</v>
      </c>
      <c r="DU172" s="154">
        <v>-848360</v>
      </c>
      <c r="DV172" s="154">
        <v>-875224.46</v>
      </c>
      <c r="DW172" s="154">
        <v>-553975</v>
      </c>
      <c r="DX172" s="154">
        <v>-589498</v>
      </c>
      <c r="DY172" s="154">
        <v>-996817</v>
      </c>
      <c r="DZ172" s="154">
        <v>-912625</v>
      </c>
      <c r="EA172" s="154">
        <v>-971201</v>
      </c>
      <c r="EB172" s="154">
        <v>-871419</v>
      </c>
      <c r="EC172" s="154">
        <v>-808980</v>
      </c>
      <c r="ED172" s="154">
        <v>-743891</v>
      </c>
      <c r="EE172" s="154">
        <v>-748690.41</v>
      </c>
      <c r="EF172" s="154">
        <v>-737350.17</v>
      </c>
      <c r="EG172" s="154">
        <v>-733019.39999999991</v>
      </c>
      <c r="EH172" s="154">
        <v>-749174.48</v>
      </c>
      <c r="EI172" s="154">
        <v>-530879.64</v>
      </c>
      <c r="EJ172" s="154">
        <v>-661476.5</v>
      </c>
      <c r="EK172" s="154">
        <v>-762194.01</v>
      </c>
      <c r="EL172" s="154">
        <v>-499901.83999999997</v>
      </c>
      <c r="EM172" s="154">
        <v>-857615.88</v>
      </c>
      <c r="EN172" s="154">
        <v>-777634.09000000008</v>
      </c>
      <c r="EO172" s="154">
        <v>-818076.48</v>
      </c>
      <c r="EP172" s="154">
        <v>-954275.03</v>
      </c>
      <c r="EQ172" s="153"/>
      <c r="ER172" s="154">
        <f t="shared" si="979"/>
        <v>-5331173.830000001</v>
      </c>
      <c r="ES172" s="154"/>
      <c r="ET172" s="154">
        <f t="shared" ca="1" si="980"/>
        <v>-5894431</v>
      </c>
      <c r="EU172" s="154"/>
      <c r="EY172" s="154">
        <f t="shared" si="981"/>
        <v>-1465473.6039999998</v>
      </c>
      <c r="EZ172" s="154">
        <f t="shared" si="981"/>
        <v>-1579074.9684000001</v>
      </c>
      <c r="FA172" s="154">
        <f t="shared" si="981"/>
        <v>-1280130.17</v>
      </c>
      <c r="FB172" s="154">
        <f t="shared" si="981"/>
        <v>-1079741</v>
      </c>
      <c r="FC172" s="154">
        <f t="shared" si="981"/>
        <v>-1793219.5582000001</v>
      </c>
      <c r="FD172" s="154">
        <f t="shared" si="981"/>
        <v>-2190259.85259671</v>
      </c>
      <c r="FE172" s="154">
        <f t="shared" si="981"/>
        <v>-2131125.2281892598</v>
      </c>
      <c r="FF172" s="154">
        <f t="shared" si="981"/>
        <v>-2277559.46</v>
      </c>
      <c r="FG172" s="154">
        <f t="shared" si="981"/>
        <v>-2498940</v>
      </c>
      <c r="FH172" s="154">
        <f t="shared" si="981"/>
        <v>-2651600</v>
      </c>
      <c r="FI172" s="154">
        <f t="shared" si="981"/>
        <v>-2229931.58</v>
      </c>
      <c r="FJ172" s="154">
        <f t="shared" si="981"/>
        <v>-2013073.52</v>
      </c>
      <c r="FK172" s="154">
        <f t="shared" si="981"/>
        <v>-1923572.35</v>
      </c>
      <c r="FL172" s="154">
        <f t="shared" si="981"/>
        <v>-2453326.4500000002</v>
      </c>
      <c r="FN172" s="154">
        <f t="shared" si="982"/>
        <v>-4887291.1000000006</v>
      </c>
      <c r="FO172" s="154">
        <f t="shared" si="982"/>
        <v>-7082424.5599999996</v>
      </c>
      <c r="FP172" s="154">
        <f t="shared" si="982"/>
        <v>-9643094.9000000004</v>
      </c>
      <c r="FQ172" s="154">
        <f t="shared" si="982"/>
        <v>-4804493.6187887667</v>
      </c>
      <c r="FR172" s="154">
        <f t="shared" si="982"/>
        <v>-5404419.7423999999</v>
      </c>
      <c r="FS172" s="154">
        <f t="shared" si="982"/>
        <v>-8392164.09898597</v>
      </c>
      <c r="FT172" s="154">
        <f t="shared" si="982"/>
        <v>-9393545.1000000015</v>
      </c>
      <c r="FU172" s="154">
        <f t="shared" si="982"/>
        <v>-5331173.830000001</v>
      </c>
    </row>
    <row r="173" spans="2:177" s="159" customFormat="1" ht="17.45" customHeight="1">
      <c r="B173" s="151" t="s">
        <v>95</v>
      </c>
      <c r="C173" s="152"/>
      <c r="D173" s="152"/>
      <c r="E173" s="152"/>
      <c r="F173" s="153"/>
      <c r="G173" s="153"/>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c r="AR173" s="154"/>
      <c r="AS173" s="154"/>
      <c r="AT173" s="154"/>
      <c r="AU173" s="154"/>
      <c r="AV173" s="154"/>
      <c r="AW173" s="154"/>
      <c r="AX173" s="154"/>
      <c r="AY173" s="154"/>
      <c r="AZ173" s="154"/>
      <c r="BA173" s="154"/>
      <c r="BB173" s="154"/>
      <c r="BC173" s="154"/>
      <c r="BD173" s="154">
        <v>-335210.76</v>
      </c>
      <c r="BE173" s="154">
        <v>-360289.19500000001</v>
      </c>
      <c r="BF173" s="154">
        <v>-350739.3</v>
      </c>
      <c r="BG173" s="154">
        <v>-416048.47000000003</v>
      </c>
      <c r="BH173" s="154">
        <v>-348910.28</v>
      </c>
      <c r="BI173" s="154">
        <v>-302859.19</v>
      </c>
      <c r="BJ173" s="154">
        <v>-324718.54000000004</v>
      </c>
      <c r="BK173" s="154">
        <v>-341877.26</v>
      </c>
      <c r="BL173" s="154">
        <v>-315130.90999999997</v>
      </c>
      <c r="BM173" s="154">
        <v>-217366.52000000002</v>
      </c>
      <c r="BN173" s="154">
        <v>-340292.57</v>
      </c>
      <c r="BO173" s="154">
        <v>-219070.77</v>
      </c>
      <c r="BP173" s="154">
        <v>-407653.03</v>
      </c>
      <c r="BQ173" s="154">
        <v>-330282.39</v>
      </c>
      <c r="BR173" s="154">
        <v>-366261.28999999992</v>
      </c>
      <c r="BS173" s="154">
        <v>-494242.30000000005</v>
      </c>
      <c r="BT173" s="154">
        <v>-116924.83</v>
      </c>
      <c r="BU173" s="154">
        <v>-810424.32000000018</v>
      </c>
      <c r="BV173" s="154">
        <v>-133951.69</v>
      </c>
      <c r="BW173" s="154">
        <v>-126814.66999999993</v>
      </c>
      <c r="BX173" s="154">
        <v>-184028.88999999978</v>
      </c>
      <c r="BY173" s="154">
        <v>-262272.42000000004</v>
      </c>
      <c r="BZ173" s="154">
        <v>-211216.9599999995</v>
      </c>
      <c r="CA173" s="154">
        <v>-150556.63999999998</v>
      </c>
      <c r="CB173" s="154">
        <v>-216026.93000000005</v>
      </c>
      <c r="CC173" s="154">
        <v>-146820.42999999993</v>
      </c>
      <c r="CD173" s="154">
        <v>-168272.37</v>
      </c>
      <c r="CE173" s="154">
        <v>-351928.10000000009</v>
      </c>
      <c r="CF173" s="154">
        <v>-104197.78000000003</v>
      </c>
      <c r="CG173" s="154">
        <v>-101448.82999999961</v>
      </c>
      <c r="CH173" s="154">
        <v>-124013.08000000007</v>
      </c>
      <c r="CI173" s="154">
        <v>-131072.6100000001</v>
      </c>
      <c r="CJ173" s="154">
        <v>-154777.88000000012</v>
      </c>
      <c r="CK173" s="154">
        <v>-153077.66999999993</v>
      </c>
      <c r="CL173" s="154">
        <v>-195496.45999999996</v>
      </c>
      <c r="CM173" s="154">
        <v>-75380.329999999958</v>
      </c>
      <c r="CN173" s="154">
        <v>-116384.96999999997</v>
      </c>
      <c r="CO173" s="154">
        <v>-274262.71999999991</v>
      </c>
      <c r="CP173" s="154">
        <v>-205555.40999999997</v>
      </c>
      <c r="CQ173" s="154">
        <v>-211272.0400000001</v>
      </c>
      <c r="CR173" s="154">
        <v>-159632.93000000005</v>
      </c>
      <c r="CS173" s="154">
        <v>-267469.52</v>
      </c>
      <c r="CT173" s="154">
        <v>-222728.85999999993</v>
      </c>
      <c r="CU173" s="154">
        <v>-238094.89999999997</v>
      </c>
      <c r="CV173" s="154">
        <v>-258117.80999999988</v>
      </c>
      <c r="CW173" s="154">
        <v>-216074.31999999995</v>
      </c>
      <c r="CX173" s="154">
        <v>-258865.45000000007</v>
      </c>
      <c r="CY173" s="154">
        <v>-265222.24</v>
      </c>
      <c r="CZ173" s="154">
        <v>-315375.66000000003</v>
      </c>
      <c r="DA173" s="154">
        <v>-255533.81000000006</v>
      </c>
      <c r="DB173" s="154">
        <v>-230367.7699999999</v>
      </c>
      <c r="DC173" s="154">
        <v>-252894.08000000007</v>
      </c>
      <c r="DD173" s="154">
        <v>-235649.41000000003</v>
      </c>
      <c r="DE173" s="154">
        <v>-274011.72000000003</v>
      </c>
      <c r="DF173" s="154">
        <v>-242515.68000000017</v>
      </c>
      <c r="DG173" s="154">
        <v>-268912.59999999992</v>
      </c>
      <c r="DH173" s="154">
        <v>-236717.08999999997</v>
      </c>
      <c r="DI173" s="154">
        <v>-283035.86</v>
      </c>
      <c r="DJ173" s="154">
        <v>-296051.66000000003</v>
      </c>
      <c r="DK173" s="154">
        <v>-282308.67</v>
      </c>
      <c r="DL173" s="154">
        <v>-402114.18999999989</v>
      </c>
      <c r="DM173" s="154">
        <v>-309190.04999999993</v>
      </c>
      <c r="DN173" s="154">
        <v>-250447.46999999997</v>
      </c>
      <c r="DO173" s="154">
        <v>-279407.28000000003</v>
      </c>
      <c r="DP173" s="154">
        <v>-306465.31999999995</v>
      </c>
      <c r="DQ173" s="154">
        <v>-256551.04000000015</v>
      </c>
      <c r="DR173" s="154">
        <v>-245144.53000000003</v>
      </c>
      <c r="DS173" s="154">
        <v>-257335.5</v>
      </c>
      <c r="DT173" s="154">
        <v>-269757.70999999996</v>
      </c>
      <c r="DU173" s="154">
        <v>-530489.63000000012</v>
      </c>
      <c r="DV173" s="154">
        <v>-611309.98000000021</v>
      </c>
      <c r="DW173" s="154">
        <v>-237006.82999999996</v>
      </c>
      <c r="DX173" s="154">
        <v>-340911.29000000004</v>
      </c>
      <c r="DY173" s="154">
        <v>-673655.02</v>
      </c>
      <c r="DZ173" s="154">
        <v>-281143.92999999993</v>
      </c>
      <c r="EA173" s="154">
        <v>-226438.59999999986</v>
      </c>
      <c r="EB173" s="154">
        <v>-249105.06999999983</v>
      </c>
      <c r="EC173" s="154">
        <v>-299539.09000000008</v>
      </c>
      <c r="ED173" s="154">
        <v>-693756.68000000017</v>
      </c>
      <c r="EE173" s="154">
        <v>-349218.7300000001</v>
      </c>
      <c r="EF173" s="154">
        <v>-295159.49</v>
      </c>
      <c r="EG173" s="154">
        <v>-436993.45999999996</v>
      </c>
      <c r="EH173" s="154">
        <v>-364653.80000000005</v>
      </c>
      <c r="EI173" s="154">
        <v>-385391.93000000005</v>
      </c>
      <c r="EJ173" s="154">
        <v>-331876.45000000007</v>
      </c>
      <c r="EK173" s="154">
        <v>-318924.30000000005</v>
      </c>
      <c r="EL173" s="154">
        <v>-288479.03000000014</v>
      </c>
      <c r="EM173" s="154">
        <v>-310687.67000000004</v>
      </c>
      <c r="EN173" s="154">
        <v>-294379.23</v>
      </c>
      <c r="EO173" s="154">
        <v>-232522.10000000009</v>
      </c>
      <c r="EP173" s="154">
        <v>-218590.09999999986</v>
      </c>
      <c r="EQ173" s="153"/>
      <c r="ER173" s="154">
        <f t="shared" si="979"/>
        <v>-1995458.8800000001</v>
      </c>
      <c r="ES173" s="154"/>
      <c r="ET173" s="154">
        <f t="shared" ca="1" si="980"/>
        <v>-2764549.6799999997</v>
      </c>
      <c r="EU173" s="154"/>
      <c r="EY173" s="154">
        <f t="shared" si="981"/>
        <v>-801277.24</v>
      </c>
      <c r="EZ173" s="154">
        <f t="shared" si="981"/>
        <v>-762555.2100000002</v>
      </c>
      <c r="FA173" s="154">
        <f t="shared" si="981"/>
        <v>-748145.37000000011</v>
      </c>
      <c r="FB173" s="154">
        <f t="shared" si="981"/>
        <v>-861396.19</v>
      </c>
      <c r="FC173" s="154">
        <f t="shared" si="981"/>
        <v>-961751.70999999973</v>
      </c>
      <c r="FD173" s="154">
        <f t="shared" si="981"/>
        <v>-842423.64000000013</v>
      </c>
      <c r="FE173" s="154">
        <f t="shared" si="981"/>
        <v>-772237.74</v>
      </c>
      <c r="FF173" s="154">
        <f t="shared" si="981"/>
        <v>-1378806.4400000004</v>
      </c>
      <c r="FG173" s="154">
        <f t="shared" si="981"/>
        <v>-1295710.24</v>
      </c>
      <c r="FH173" s="154">
        <f t="shared" si="981"/>
        <v>-775082.75999999978</v>
      </c>
      <c r="FI173" s="154">
        <f t="shared" si="981"/>
        <v>-1338134.9000000004</v>
      </c>
      <c r="FJ173" s="154">
        <f t="shared" si="981"/>
        <v>-1187039.19</v>
      </c>
      <c r="FK173" s="154">
        <f t="shared" si="981"/>
        <v>-939279.78000000026</v>
      </c>
      <c r="FL173" s="154">
        <f t="shared" si="981"/>
        <v>-837589.00000000012</v>
      </c>
      <c r="FN173" s="154">
        <f t="shared" si="982"/>
        <v>-3872513.7650000001</v>
      </c>
      <c r="FO173" s="154">
        <f t="shared" si="982"/>
        <v>-3594629.4299999992</v>
      </c>
      <c r="FP173" s="154">
        <f t="shared" si="982"/>
        <v>-1922512.4699999997</v>
      </c>
      <c r="FQ173" s="154">
        <f t="shared" si="982"/>
        <v>-2693681.17</v>
      </c>
      <c r="FR173" s="154">
        <f t="shared" si="982"/>
        <v>-3173374.01</v>
      </c>
      <c r="FS173" s="154">
        <f t="shared" si="982"/>
        <v>-3955219.5300000003</v>
      </c>
      <c r="FT173" s="154">
        <f t="shared" si="982"/>
        <v>-4595967.0899999989</v>
      </c>
      <c r="FU173" s="154">
        <f t="shared" si="982"/>
        <v>-1995458.8800000001</v>
      </c>
    </row>
    <row r="174" spans="2:177" ht="17.45" customHeight="1">
      <c r="B174" s="156" t="s">
        <v>21</v>
      </c>
      <c r="C174" s="157"/>
      <c r="D174" s="157"/>
      <c r="E174" s="157"/>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c r="AI174" s="158"/>
      <c r="AJ174" s="158"/>
      <c r="AK174" s="158"/>
      <c r="AL174" s="158"/>
      <c r="AM174" s="158"/>
      <c r="AN174" s="158"/>
      <c r="AO174" s="158"/>
      <c r="AP174" s="158"/>
      <c r="AQ174" s="158"/>
      <c r="AR174" s="158"/>
      <c r="AS174" s="158"/>
      <c r="AT174" s="158"/>
      <c r="AU174" s="158"/>
      <c r="AV174" s="158"/>
      <c r="AW174" s="158"/>
      <c r="AX174" s="158"/>
      <c r="AY174" s="158"/>
      <c r="AZ174" s="158"/>
      <c r="BA174" s="158"/>
      <c r="BB174" s="158"/>
      <c r="BC174" s="158"/>
      <c r="BD174" s="158">
        <v>-716737.11</v>
      </c>
      <c r="BE174" s="158">
        <v>-759391.65500000003</v>
      </c>
      <c r="BF174" s="158">
        <v>-817240.39</v>
      </c>
      <c r="BG174" s="158">
        <v>-639118.19999999995</v>
      </c>
      <c r="BH174" s="158">
        <v>-781414.81</v>
      </c>
      <c r="BI174" s="160">
        <v>-724984.85000000009</v>
      </c>
      <c r="BJ174" s="160">
        <v>-727375.69000000006</v>
      </c>
      <c r="BK174" s="160">
        <v>-739122.51</v>
      </c>
      <c r="BL174" s="160">
        <v>-797370.77</v>
      </c>
      <c r="BM174" s="160">
        <v>-708723.99</v>
      </c>
      <c r="BN174" s="160">
        <v>-801953.62</v>
      </c>
      <c r="BO174" s="160">
        <v>-546371.27</v>
      </c>
      <c r="BP174" s="160">
        <v>-752134.42</v>
      </c>
      <c r="BQ174" s="160">
        <v>-742727.32000000007</v>
      </c>
      <c r="BR174" s="160">
        <v>-779619.89999999991</v>
      </c>
      <c r="BS174" s="160">
        <v>-791667.56</v>
      </c>
      <c r="BT174" s="160">
        <v>-401411.3</v>
      </c>
      <c r="BU174" s="160">
        <v>-973912.13000000012</v>
      </c>
      <c r="BV174" s="160">
        <v>-83420.319999999992</v>
      </c>
      <c r="BW174" s="160">
        <v>-1062226.44</v>
      </c>
      <c r="BX174" s="160">
        <v>-858858.37999999977</v>
      </c>
      <c r="BY174" s="160">
        <v>-644050.22000000009</v>
      </c>
      <c r="BZ174" s="160">
        <v>-3272128.8499999992</v>
      </c>
      <c r="CA174" s="160">
        <v>-314897.14999999997</v>
      </c>
      <c r="CB174" s="160">
        <v>-719098.17</v>
      </c>
      <c r="CC174" s="160">
        <v>-959999.3899999999</v>
      </c>
      <c r="CD174" s="160">
        <v>-1010140.08</v>
      </c>
      <c r="CE174" s="160">
        <v>-1144897.6700000002</v>
      </c>
      <c r="CF174" s="160">
        <v>-663979.36</v>
      </c>
      <c r="CG174" s="160">
        <v>-1207281.4099999997</v>
      </c>
      <c r="CH174" s="160">
        <v>-1207072.54</v>
      </c>
      <c r="CI174" s="160">
        <v>-1058599.52</v>
      </c>
      <c r="CJ174" s="160">
        <v>-1055604.8700000001</v>
      </c>
      <c r="CK174" s="160">
        <v>-1143636.23</v>
      </c>
      <c r="CL174" s="160">
        <v>-957865.78</v>
      </c>
      <c r="CM174" s="160">
        <v>-437432.35</v>
      </c>
      <c r="CN174" s="160">
        <v>-302401.86</v>
      </c>
      <c r="CO174" s="160">
        <v>-641279.06999999995</v>
      </c>
      <c r="CP174" s="160">
        <v>-509416.67</v>
      </c>
      <c r="CQ174" s="160">
        <v>-623094.84000000008</v>
      </c>
      <c r="CR174" s="160">
        <v>-560222.20000000007</v>
      </c>
      <c r="CS174" s="160">
        <v>-694904.23878876702</v>
      </c>
      <c r="CT174" s="160">
        <v>-664089.56999999995</v>
      </c>
      <c r="CU174" s="160">
        <v>-728468.21</v>
      </c>
      <c r="CV174" s="160">
        <v>-745145.62999999989</v>
      </c>
      <c r="CW174" s="160">
        <v>-717073.95</v>
      </c>
      <c r="CX174" s="160">
        <v>-751401.92</v>
      </c>
      <c r="CY174" s="160">
        <v>-560676.63</v>
      </c>
      <c r="CZ174" s="160">
        <v>-620736.89</v>
      </c>
      <c r="DA174" s="160">
        <v>-782973.66200000001</v>
      </c>
      <c r="DB174" s="160">
        <v>-863040.2919999999</v>
      </c>
      <c r="DC174" s="160">
        <v>-783068.47840000014</v>
      </c>
      <c r="DD174" s="160">
        <v>-883417.43</v>
      </c>
      <c r="DE174" s="160">
        <v>-675144.27</v>
      </c>
      <c r="DF174" s="160">
        <v>-684082.30000000016</v>
      </c>
      <c r="DG174" s="160">
        <v>-689773.15999999992</v>
      </c>
      <c r="DH174" s="160">
        <v>-654420.07999999996</v>
      </c>
      <c r="DI174" s="160">
        <v>-705989.45</v>
      </c>
      <c r="DJ174" s="160">
        <v>-730643.88</v>
      </c>
      <c r="DK174" s="160">
        <v>-504503.86</v>
      </c>
      <c r="DL174" s="160">
        <v>-797084.71819999989</v>
      </c>
      <c r="DM174" s="160">
        <v>-992441.02999999991</v>
      </c>
      <c r="DN174" s="160">
        <v>-965445.52</v>
      </c>
      <c r="DO174" s="160">
        <v>-992306.9915</v>
      </c>
      <c r="DP174" s="160">
        <v>-1045398.9514999999</v>
      </c>
      <c r="DQ174" s="160">
        <v>-994977.54959671013</v>
      </c>
      <c r="DR174" s="160">
        <v>-960095.06900000002</v>
      </c>
      <c r="DS174" s="160">
        <v>-972801.18918926001</v>
      </c>
      <c r="DT174" s="160">
        <v>-970466.71</v>
      </c>
      <c r="DU174" s="160">
        <v>-1378849.6300000001</v>
      </c>
      <c r="DV174" s="160">
        <v>-1486534.4400000002</v>
      </c>
      <c r="DW174" s="160">
        <v>-790981.83</v>
      </c>
      <c r="DX174" s="160">
        <v>-930409.29</v>
      </c>
      <c r="DY174" s="160">
        <v>-1670472.02</v>
      </c>
      <c r="DZ174" s="160">
        <v>-1193768.93</v>
      </c>
      <c r="EA174" s="160">
        <v>-1197639.5999999999</v>
      </c>
      <c r="EB174" s="160">
        <v>-1120524.0699999998</v>
      </c>
      <c r="EC174" s="160">
        <v>-1108519.0900000001</v>
      </c>
      <c r="ED174" s="160">
        <v>-1437647.6800000002</v>
      </c>
      <c r="EE174" s="160">
        <v>-1097909.1400000001</v>
      </c>
      <c r="EF174" s="160">
        <v>-1032509.66</v>
      </c>
      <c r="EG174" s="160">
        <v>-1170012.8599999999</v>
      </c>
      <c r="EH174" s="160">
        <v>-1113828.28</v>
      </c>
      <c r="EI174" s="160">
        <v>-916271.57000000007</v>
      </c>
      <c r="EJ174" s="160">
        <v>-993352.95000000007</v>
      </c>
      <c r="EK174" s="160">
        <v>-1081118.31</v>
      </c>
      <c r="EL174" s="160">
        <v>-788380.87000000011</v>
      </c>
      <c r="EM174" s="160">
        <v>-1168303.55</v>
      </c>
      <c r="EN174" s="160">
        <v>-1072013.32</v>
      </c>
      <c r="EO174" s="160">
        <v>-1050598.58</v>
      </c>
      <c r="EP174" s="160">
        <v>-1172865.1299999999</v>
      </c>
      <c r="ER174" s="160">
        <f t="shared" si="979"/>
        <v>-7326632.7100000009</v>
      </c>
      <c r="ET174" s="160">
        <f t="shared" ca="1" si="980"/>
        <v>-8658980.6799999997</v>
      </c>
      <c r="EU174" s="160"/>
      <c r="EY174" s="160">
        <f t="shared" si="981"/>
        <v>-2266750.844</v>
      </c>
      <c r="EZ174" s="160">
        <f t="shared" si="981"/>
        <v>-2341630.1784000001</v>
      </c>
      <c r="FA174" s="160">
        <f t="shared" si="981"/>
        <v>-2028275.54</v>
      </c>
      <c r="FB174" s="160">
        <f t="shared" si="981"/>
        <v>-1941137.19</v>
      </c>
      <c r="FC174" s="160">
        <f t="shared" si="981"/>
        <v>-2754971.2681999998</v>
      </c>
      <c r="FD174" s="160">
        <f t="shared" si="981"/>
        <v>-3032683.4925967101</v>
      </c>
      <c r="FE174" s="160">
        <f t="shared" si="981"/>
        <v>-2903362.96818926</v>
      </c>
      <c r="FF174" s="160">
        <f t="shared" si="981"/>
        <v>-3656365.9000000004</v>
      </c>
      <c r="FG174" s="160">
        <f t="shared" si="981"/>
        <v>-3794650.24</v>
      </c>
      <c r="FH174" s="160">
        <f t="shared" si="981"/>
        <v>-3426682.76</v>
      </c>
      <c r="FI174" s="160">
        <f t="shared" si="981"/>
        <v>-3568066.4800000004</v>
      </c>
      <c r="FJ174" s="160">
        <f t="shared" si="981"/>
        <v>-3200112.71</v>
      </c>
      <c r="FK174" s="160">
        <f t="shared" si="981"/>
        <v>-2862852.1300000004</v>
      </c>
      <c r="FL174" s="160">
        <f t="shared" si="981"/>
        <v>-3290915.45</v>
      </c>
      <c r="FN174" s="160">
        <f t="shared" si="982"/>
        <v>-8759804.8650000021</v>
      </c>
      <c r="FO174" s="160">
        <f t="shared" si="982"/>
        <v>-10677053.99</v>
      </c>
      <c r="FP174" s="160">
        <f t="shared" si="982"/>
        <v>-11565607.370000001</v>
      </c>
      <c r="FQ174" s="160">
        <f t="shared" si="982"/>
        <v>-7498174.7887887666</v>
      </c>
      <c r="FR174" s="160">
        <f t="shared" si="982"/>
        <v>-8577793.7523999996</v>
      </c>
      <c r="FS174" s="160">
        <f t="shared" si="982"/>
        <v>-12347383.628985969</v>
      </c>
      <c r="FT174" s="160">
        <f t="shared" si="982"/>
        <v>-13989512.189999999</v>
      </c>
      <c r="FU174" s="160">
        <f t="shared" si="982"/>
        <v>-7326632.7100000009</v>
      </c>
    </row>
    <row r="175" spans="2:177" ht="17.45" customHeight="1">
      <c r="B175" s="161" t="s">
        <v>191</v>
      </c>
      <c r="C175" s="162"/>
      <c r="D175" s="162"/>
      <c r="E175" s="162"/>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63"/>
      <c r="AZ175" s="163"/>
      <c r="BA175" s="163"/>
      <c r="BB175" s="163"/>
      <c r="BC175" s="163"/>
      <c r="BD175" s="163">
        <v>2034933.5900000003</v>
      </c>
      <c r="BE175" s="163">
        <v>1006457.5549999999</v>
      </c>
      <c r="BF175" s="163">
        <v>846884.50999999989</v>
      </c>
      <c r="BG175" s="163">
        <v>2396309.5600000005</v>
      </c>
      <c r="BH175" s="163">
        <v>1115069.4099999997</v>
      </c>
      <c r="BI175" s="163">
        <v>1042136.1799999999</v>
      </c>
      <c r="BJ175" s="163">
        <v>1028790.36</v>
      </c>
      <c r="BK175" s="163">
        <v>1050093.56</v>
      </c>
      <c r="BL175" s="163">
        <v>940266.1399999999</v>
      </c>
      <c r="BM175" s="163">
        <v>1101580.0599999998</v>
      </c>
      <c r="BN175" s="163">
        <v>1035258.3999999998</v>
      </c>
      <c r="BO175" s="163">
        <v>1410977.5999999999</v>
      </c>
      <c r="BP175" s="163">
        <v>2006367.5400000005</v>
      </c>
      <c r="BQ175" s="163">
        <v>1367265.3099999994</v>
      </c>
      <c r="BR175" s="163">
        <v>1126636.1900000002</v>
      </c>
      <c r="BS175" s="163">
        <v>-713413.35000000009</v>
      </c>
      <c r="BT175" s="163">
        <v>-121152.88999999996</v>
      </c>
      <c r="BU175" s="163">
        <v>-795042.39000000013</v>
      </c>
      <c r="BV175" s="163">
        <v>269229.76</v>
      </c>
      <c r="BW175" s="164">
        <v>-433211.72999999986</v>
      </c>
      <c r="BX175" s="164">
        <v>-74627.119999999879</v>
      </c>
      <c r="BY175" s="164">
        <v>361737.7300000001</v>
      </c>
      <c r="BZ175" s="164">
        <v>-2159973.2199999993</v>
      </c>
      <c r="CA175" s="164">
        <v>1068546.4200000004</v>
      </c>
      <c r="CB175" s="164">
        <v>1028248.9600000003</v>
      </c>
      <c r="CC175" s="164">
        <v>195929.87000000011</v>
      </c>
      <c r="CD175" s="164">
        <v>126050.88999999978</v>
      </c>
      <c r="CE175" s="164">
        <v>-664043.65000000014</v>
      </c>
      <c r="CF175" s="164">
        <v>201956.2300000001</v>
      </c>
      <c r="CG175" s="164">
        <v>82181.700000000186</v>
      </c>
      <c r="CH175" s="164">
        <v>81862.90000000014</v>
      </c>
      <c r="CI175" s="164">
        <v>462025.60999999964</v>
      </c>
      <c r="CJ175" s="164">
        <v>426210.37000000034</v>
      </c>
      <c r="CK175" s="164">
        <v>511620.84999999986</v>
      </c>
      <c r="CL175" s="164">
        <v>655405.46</v>
      </c>
      <c r="CM175" s="164">
        <v>1267259.0599999991</v>
      </c>
      <c r="CN175" s="164">
        <v>1811584.9299999988</v>
      </c>
      <c r="CO175" s="164">
        <v>1252351.7000000002</v>
      </c>
      <c r="CP175" s="164">
        <v>1181016.4699999997</v>
      </c>
      <c r="CQ175" s="164">
        <v>1181752.6099999994</v>
      </c>
      <c r="CR175" s="164">
        <v>1345924.67</v>
      </c>
      <c r="CS175" s="164">
        <v>1110656.7112112327</v>
      </c>
      <c r="CT175" s="164">
        <v>1211496.9100000001</v>
      </c>
      <c r="CU175" s="164">
        <v>1159344.7699999993</v>
      </c>
      <c r="CV175" s="164">
        <v>1199565.6299999997</v>
      </c>
      <c r="CW175" s="164">
        <v>1239836.2999999993</v>
      </c>
      <c r="CX175" s="164">
        <v>1211495.1399999997</v>
      </c>
      <c r="CY175" s="164">
        <v>1535069.0099999998</v>
      </c>
      <c r="CZ175" s="164">
        <v>2058858.5100000012</v>
      </c>
      <c r="DA175" s="164">
        <v>947792.10800000024</v>
      </c>
      <c r="DB175" s="164">
        <v>1133798.7980000004</v>
      </c>
      <c r="DC175" s="164">
        <v>966844.44159999979</v>
      </c>
      <c r="DD175" s="164">
        <v>973816.42</v>
      </c>
      <c r="DE175" s="164">
        <v>1188373.1899999995</v>
      </c>
      <c r="DF175" s="164">
        <v>1100426.5699999998</v>
      </c>
      <c r="DG175" s="164">
        <v>1247801.1700000006</v>
      </c>
      <c r="DH175" s="164">
        <v>1165135.4600000004</v>
      </c>
      <c r="DI175" s="164">
        <v>1193032.8000000005</v>
      </c>
      <c r="DJ175" s="164">
        <v>1115624.3999999999</v>
      </c>
      <c r="DK175" s="164">
        <v>1387766.3100000005</v>
      </c>
      <c r="DL175" s="164">
        <v>1870015.1418000013</v>
      </c>
      <c r="DM175" s="164">
        <v>701177.6600000005</v>
      </c>
      <c r="DN175" s="164">
        <v>583601.15000000084</v>
      </c>
      <c r="DO175" s="164">
        <v>896111.28850000026</v>
      </c>
      <c r="DP175" s="164">
        <v>1254953.8785000006</v>
      </c>
      <c r="DQ175" s="164">
        <v>622975.81040329044</v>
      </c>
      <c r="DR175" s="164">
        <v>731483.87100000062</v>
      </c>
      <c r="DS175" s="164">
        <v>690764.93081074057</v>
      </c>
      <c r="DT175" s="164">
        <v>719402.49</v>
      </c>
      <c r="DU175" s="164">
        <v>387236.82999999984</v>
      </c>
      <c r="DV175" s="164">
        <v>233281.93999999971</v>
      </c>
      <c r="DW175" s="164">
        <v>1139371.4900000002</v>
      </c>
      <c r="DX175" s="164">
        <v>1801540.71</v>
      </c>
      <c r="DY175" s="164">
        <v>315448.98</v>
      </c>
      <c r="DZ175" s="164">
        <v>604245.07000000007</v>
      </c>
      <c r="EA175" s="164">
        <v>569758.40000000014</v>
      </c>
      <c r="EB175" s="164">
        <v>763049.93000000017</v>
      </c>
      <c r="EC175" s="164">
        <v>815322.90999999992</v>
      </c>
      <c r="ED175" s="164">
        <v>451126.31999999983</v>
      </c>
      <c r="EE175" s="164">
        <v>678607.10999999987</v>
      </c>
      <c r="EF175" s="164">
        <v>851043.05000000016</v>
      </c>
      <c r="EG175" s="164">
        <v>427164.66000000038</v>
      </c>
      <c r="EH175" s="164">
        <v>534791.93000000017</v>
      </c>
      <c r="EI175" s="164">
        <v>1033155.04</v>
      </c>
      <c r="EJ175" s="164">
        <v>1501154.4499999997</v>
      </c>
      <c r="EK175" s="164">
        <v>667213.44000000018</v>
      </c>
      <c r="EL175" s="164">
        <v>986012.13000000012</v>
      </c>
      <c r="EM175" s="164">
        <v>617809.28000000049</v>
      </c>
      <c r="EN175" s="164">
        <v>867582.32999999984</v>
      </c>
      <c r="EO175" s="164">
        <v>773204.39000000013</v>
      </c>
      <c r="EP175" s="164">
        <v>700134.87000000034</v>
      </c>
      <c r="ER175" s="163">
        <f t="shared" si="979"/>
        <v>6113110.8899999997</v>
      </c>
      <c r="ET175" s="163">
        <f t="shared" ca="1" si="980"/>
        <v>5320492.32</v>
      </c>
      <c r="EU175" s="163"/>
      <c r="EY175" s="163">
        <f t="shared" si="981"/>
        <v>4140449.4160000021</v>
      </c>
      <c r="EZ175" s="163">
        <f t="shared" si="981"/>
        <v>3129034.0515999994</v>
      </c>
      <c r="FA175" s="163">
        <f t="shared" si="981"/>
        <v>3513363.2000000007</v>
      </c>
      <c r="FB175" s="163">
        <f t="shared" si="981"/>
        <v>3696423.5100000007</v>
      </c>
      <c r="FC175" s="163">
        <f t="shared" si="981"/>
        <v>3154793.9518000027</v>
      </c>
      <c r="FD175" s="163">
        <f t="shared" si="981"/>
        <v>2774040.9774032915</v>
      </c>
      <c r="FE175" s="163">
        <f t="shared" si="981"/>
        <v>2141651.2918107412</v>
      </c>
      <c r="FF175" s="163">
        <f t="shared" si="981"/>
        <v>1759890.2599999998</v>
      </c>
      <c r="FG175" s="163">
        <f t="shared" si="981"/>
        <v>2721234.76</v>
      </c>
      <c r="FH175" s="163">
        <f t="shared" si="981"/>
        <v>2148131.2400000002</v>
      </c>
      <c r="FI175" s="163">
        <f t="shared" si="981"/>
        <v>1980776.48</v>
      </c>
      <c r="FJ175" s="163">
        <f t="shared" si="981"/>
        <v>1995111.6300000006</v>
      </c>
      <c r="FK175" s="163">
        <f t="shared" si="981"/>
        <v>3154380.0199999996</v>
      </c>
      <c r="FL175" s="163">
        <f t="shared" si="981"/>
        <v>2258596.0000000005</v>
      </c>
      <c r="FN175" s="163">
        <f t="shared" si="982"/>
        <v>15008756.925000001</v>
      </c>
      <c r="FO175" s="163">
        <f t="shared" si="982"/>
        <v>1902362.2500000014</v>
      </c>
      <c r="FP175" s="163">
        <f t="shared" si="982"/>
        <v>4374708.25</v>
      </c>
      <c r="FQ175" s="163">
        <f t="shared" si="982"/>
        <v>15440094.851211226</v>
      </c>
      <c r="FR175" s="163">
        <f t="shared" si="982"/>
        <v>14479270.177600004</v>
      </c>
      <c r="FS175" s="163">
        <f t="shared" si="982"/>
        <v>9830376.4810140338</v>
      </c>
      <c r="FT175" s="163">
        <f t="shared" si="982"/>
        <v>8845254.1099999994</v>
      </c>
      <c r="FU175" s="163">
        <f t="shared" si="982"/>
        <v>6113110.8899999997</v>
      </c>
    </row>
    <row r="176" spans="2:177" s="159" customFormat="1" ht="17.45" customHeight="1" thickBot="1">
      <c r="B176" s="151" t="s">
        <v>96</v>
      </c>
      <c r="C176" s="152"/>
      <c r="D176" s="152"/>
      <c r="E176" s="152"/>
      <c r="F176" s="134"/>
      <c r="G176" s="13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c r="AJ176" s="154"/>
      <c r="AK176" s="154"/>
      <c r="AL176" s="154"/>
      <c r="AM176" s="154"/>
      <c r="AN176" s="154"/>
      <c r="AO176" s="154"/>
      <c r="AP176" s="154"/>
      <c r="AQ176" s="154"/>
      <c r="AR176" s="154"/>
      <c r="AS176" s="154"/>
      <c r="AT176" s="154"/>
      <c r="AU176" s="154"/>
      <c r="AV176" s="154"/>
      <c r="AW176" s="154"/>
      <c r="AX176" s="154"/>
      <c r="AY176" s="154"/>
      <c r="AZ176" s="154"/>
      <c r="BA176" s="154"/>
      <c r="BB176" s="154"/>
      <c r="BC176" s="154"/>
      <c r="BD176" s="154">
        <v>555477.82000000007</v>
      </c>
      <c r="BE176" s="154">
        <v>511809.56000000006</v>
      </c>
      <c r="BF176" s="154">
        <v>613338.56999999995</v>
      </c>
      <c r="BG176" s="154">
        <v>580270.8600000001</v>
      </c>
      <c r="BH176" s="154">
        <v>637704.14</v>
      </c>
      <c r="BI176" s="154">
        <v>656908.79</v>
      </c>
      <c r="BJ176" s="154">
        <v>675424.11</v>
      </c>
      <c r="BK176" s="154">
        <v>589478.51</v>
      </c>
      <c r="BL176" s="154">
        <v>601048.56806149322</v>
      </c>
      <c r="BM176" s="154">
        <v>645413.92999999993</v>
      </c>
      <c r="BN176" s="154">
        <v>679329.63</v>
      </c>
      <c r="BO176" s="154">
        <v>766067.13</v>
      </c>
      <c r="BP176" s="154">
        <v>604115.19999999995</v>
      </c>
      <c r="BQ176" s="154">
        <v>488858.76</v>
      </c>
      <c r="BR176" s="154">
        <v>264168.58</v>
      </c>
      <c r="BS176" s="154">
        <v>-58345.580000000009</v>
      </c>
      <c r="BT176" s="154">
        <v>58345.580000000009</v>
      </c>
      <c r="BU176" s="154">
        <v>0</v>
      </c>
      <c r="BV176" s="154">
        <v>0</v>
      </c>
      <c r="BW176" s="154">
        <v>131445.82000000007</v>
      </c>
      <c r="BX176" s="154">
        <v>165744.45000000001</v>
      </c>
      <c r="BY176" s="154">
        <v>249326.72604579999</v>
      </c>
      <c r="BZ176" s="154">
        <v>251732.56883475996</v>
      </c>
      <c r="CA176" s="154">
        <v>340709.24000000005</v>
      </c>
      <c r="CB176" s="154">
        <v>186339.47999999998</v>
      </c>
      <c r="CC176" s="154">
        <v>153144.62000000002</v>
      </c>
      <c r="CD176" s="154">
        <v>-33.99</v>
      </c>
      <c r="CE176" s="154">
        <v>12765.601580000017</v>
      </c>
      <c r="CF176" s="154">
        <v>219289.37</v>
      </c>
      <c r="CG176" s="154">
        <v>251873.03999999998</v>
      </c>
      <c r="CH176" s="154">
        <v>295541.7</v>
      </c>
      <c r="CI176" s="154">
        <v>268319.28000000003</v>
      </c>
      <c r="CJ176" s="154">
        <v>271008.89</v>
      </c>
      <c r="CK176" s="154">
        <v>453062.69999999995</v>
      </c>
      <c r="CL176" s="154">
        <v>421541.7650619499</v>
      </c>
      <c r="CM176" s="154">
        <v>639436.01</v>
      </c>
      <c r="CN176" s="154">
        <v>340428.41000000003</v>
      </c>
      <c r="CO176" s="154">
        <v>284090.62070800003</v>
      </c>
      <c r="CP176" s="154">
        <v>450594.39000000007</v>
      </c>
      <c r="CQ176" s="154">
        <v>518546.02999999985</v>
      </c>
      <c r="CR176" s="154">
        <v>549502.19999999995</v>
      </c>
      <c r="CS176" s="154">
        <v>537311.93999999994</v>
      </c>
      <c r="CT176" s="154">
        <v>639455.64109109796</v>
      </c>
      <c r="CU176" s="154">
        <v>505650.98431676388</v>
      </c>
      <c r="CV176" s="154">
        <v>541158.02</v>
      </c>
      <c r="CW176" s="154">
        <v>546418.33000000007</v>
      </c>
      <c r="CX176" s="154">
        <v>559742.34999999986</v>
      </c>
      <c r="CY176" s="154">
        <v>694671.35000000009</v>
      </c>
      <c r="CZ176" s="154">
        <v>531672.70328588015</v>
      </c>
      <c r="DA176" s="154">
        <v>444555.24189495714</v>
      </c>
      <c r="DB176" s="154">
        <v>519760.37476000004</v>
      </c>
      <c r="DC176" s="154">
        <v>543133.12</v>
      </c>
      <c r="DD176" s="154">
        <v>549808.74090740003</v>
      </c>
      <c r="DE176" s="154">
        <v>627094.36</v>
      </c>
      <c r="DF176" s="154">
        <v>662762.6826224851</v>
      </c>
      <c r="DG176" s="154">
        <v>525439.62061656499</v>
      </c>
      <c r="DH176" s="154">
        <v>487415.29984999995</v>
      </c>
      <c r="DI176" s="154">
        <v>617112.35042249993</v>
      </c>
      <c r="DJ176" s="154">
        <v>685752.57174904249</v>
      </c>
      <c r="DK176" s="154">
        <v>832588.1741940364</v>
      </c>
      <c r="DL176" s="154">
        <v>559088.36382499989</v>
      </c>
      <c r="DM176" s="154">
        <v>430020.96707845491</v>
      </c>
      <c r="DN176" s="154">
        <v>543564.20481328375</v>
      </c>
      <c r="DO176" s="154">
        <v>552897.77512499993</v>
      </c>
      <c r="DP176" s="154">
        <v>542417.17777499999</v>
      </c>
      <c r="DQ176" s="154">
        <v>635519.21592499991</v>
      </c>
      <c r="DR176" s="154">
        <v>679848.35800000001</v>
      </c>
      <c r="DS176" s="154">
        <v>626560.22</v>
      </c>
      <c r="DT176" s="154">
        <v>402435.95344999991</v>
      </c>
      <c r="DU176" s="154">
        <v>580119.00639749493</v>
      </c>
      <c r="DV176" s="154">
        <v>719395.30940000014</v>
      </c>
      <c r="DW176" s="154">
        <v>847287.06817500014</v>
      </c>
      <c r="DX176" s="154">
        <v>592119.02171592135</v>
      </c>
      <c r="DY176" s="154">
        <v>529092.92650887778</v>
      </c>
      <c r="DZ176" s="154">
        <v>676443.77958463226</v>
      </c>
      <c r="EA176" s="154">
        <v>637972.85417713562</v>
      </c>
      <c r="EB176" s="154">
        <v>831945.88377091009</v>
      </c>
      <c r="EC176" s="154">
        <v>611462.46073471231</v>
      </c>
      <c r="ED176" s="154">
        <v>773756.72727548506</v>
      </c>
      <c r="EE176" s="154">
        <v>792951.19409359095</v>
      </c>
      <c r="EF176" s="154">
        <v>592646.04232060013</v>
      </c>
      <c r="EG176" s="154">
        <v>812475.61964882992</v>
      </c>
      <c r="EH176" s="154">
        <v>693559.08761225012</v>
      </c>
      <c r="EI176" s="154">
        <v>838444.16413172509</v>
      </c>
      <c r="EJ176" s="154">
        <v>627383.24809463986</v>
      </c>
      <c r="EK176" s="154">
        <v>572740.5885450549</v>
      </c>
      <c r="EL176" s="154">
        <v>713935.46638649493</v>
      </c>
      <c r="EM176" s="154">
        <v>702095.41749768599</v>
      </c>
      <c r="EN176" s="154">
        <v>954020.57</v>
      </c>
      <c r="EO176" s="154">
        <v>664449.38191424403</v>
      </c>
      <c r="EP176" s="154">
        <v>762865.78</v>
      </c>
      <c r="EQ176" s="153"/>
      <c r="ER176" s="154">
        <f t="shared" si="979"/>
        <v>4997490.4524381198</v>
      </c>
      <c r="ES176" s="154"/>
      <c r="ET176" s="154">
        <f t="shared" ca="1" si="980"/>
        <v>4652793.6537676742</v>
      </c>
      <c r="EU176" s="154"/>
      <c r="EY176" s="154">
        <f t="shared" si="981"/>
        <v>1495988.3199408373</v>
      </c>
      <c r="EZ176" s="154">
        <f t="shared" si="981"/>
        <v>1720036.2209073999</v>
      </c>
      <c r="FA176" s="154">
        <f t="shared" si="981"/>
        <v>1675617.6030890499</v>
      </c>
      <c r="FB176" s="154">
        <f t="shared" si="981"/>
        <v>2135453.0963655789</v>
      </c>
      <c r="FC176" s="154">
        <f t="shared" si="981"/>
        <v>1532673.5357167386</v>
      </c>
      <c r="FD176" s="154">
        <f t="shared" si="981"/>
        <v>1730834.1688249998</v>
      </c>
      <c r="FE176" s="154">
        <f t="shared" si="981"/>
        <v>1708844.5314499999</v>
      </c>
      <c r="FF176" s="154">
        <f t="shared" si="981"/>
        <v>2146801.3839724953</v>
      </c>
      <c r="FG176" s="154">
        <f t="shared" si="981"/>
        <v>1797655.7278094315</v>
      </c>
      <c r="FH176" s="154">
        <f t="shared" si="981"/>
        <v>2081381.198682758</v>
      </c>
      <c r="FI176" s="154">
        <f t="shared" si="981"/>
        <v>2159353.963689676</v>
      </c>
      <c r="FJ176" s="154">
        <f t="shared" si="981"/>
        <v>2344478.8713928051</v>
      </c>
      <c r="FK176" s="154">
        <f t="shared" si="981"/>
        <v>1914059.3030261898</v>
      </c>
      <c r="FL176" s="154">
        <f t="shared" si="981"/>
        <v>2320565.36941193</v>
      </c>
      <c r="FN176" s="154">
        <f t="shared" si="982"/>
        <v>7512271.6180614932</v>
      </c>
      <c r="FO176" s="154">
        <f t="shared" si="982"/>
        <v>2496101.3448805599</v>
      </c>
      <c r="FP176" s="154">
        <f t="shared" si="982"/>
        <v>3172288.4666419504</v>
      </c>
      <c r="FQ176" s="154">
        <f t="shared" si="982"/>
        <v>6167570.266115861</v>
      </c>
      <c r="FR176" s="154">
        <f t="shared" si="982"/>
        <v>7027095.2403028663</v>
      </c>
      <c r="FS176" s="154">
        <f t="shared" si="982"/>
        <v>7119153.6199642336</v>
      </c>
      <c r="FT176" s="154">
        <f t="shared" si="982"/>
        <v>8382869.7615746697</v>
      </c>
      <c r="FU176" s="154">
        <f t="shared" si="982"/>
        <v>4997490.4524381198</v>
      </c>
    </row>
    <row r="177" spans="2:177" ht="17.45" customHeight="1">
      <c r="B177" s="165" t="s">
        <v>192</v>
      </c>
      <c r="C177" s="166"/>
      <c r="D177" s="166"/>
      <c r="E177" s="166"/>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67"/>
      <c r="AV177" s="167"/>
      <c r="AW177" s="167"/>
      <c r="AX177" s="167"/>
      <c r="AY177" s="167"/>
      <c r="AZ177" s="167"/>
      <c r="BA177" s="167"/>
      <c r="BB177" s="167"/>
      <c r="BC177" s="167"/>
      <c r="BD177" s="167">
        <v>2590411.41</v>
      </c>
      <c r="BE177" s="167">
        <v>1518267.115</v>
      </c>
      <c r="BF177" s="167">
        <v>1460223.0799999998</v>
      </c>
      <c r="BG177" s="167">
        <v>2976580.4200000009</v>
      </c>
      <c r="BH177" s="167">
        <v>1752773.5499999998</v>
      </c>
      <c r="BI177" s="168">
        <v>1699044.97</v>
      </c>
      <c r="BJ177" s="168">
        <v>1704214.47</v>
      </c>
      <c r="BK177" s="168">
        <v>1639572.07</v>
      </c>
      <c r="BL177" s="168">
        <v>1541314.708061493</v>
      </c>
      <c r="BM177" s="168">
        <v>1746993.9899999998</v>
      </c>
      <c r="BN177" s="168">
        <v>1714588.0299999998</v>
      </c>
      <c r="BO177" s="168">
        <v>2177044.73</v>
      </c>
      <c r="BP177" s="168">
        <v>2610482.7400000002</v>
      </c>
      <c r="BQ177" s="168">
        <v>1856124.0699999994</v>
      </c>
      <c r="BR177" s="168">
        <v>1390804.7700000003</v>
      </c>
      <c r="BS177" s="168">
        <v>-771758.93</v>
      </c>
      <c r="BT177" s="168">
        <v>-62807.309999999947</v>
      </c>
      <c r="BU177" s="168">
        <v>-795042.39000000013</v>
      </c>
      <c r="BV177" s="168">
        <v>269229.76</v>
      </c>
      <c r="BW177" s="169">
        <v>-301765.9099999998</v>
      </c>
      <c r="BX177" s="169">
        <v>91117.330000000133</v>
      </c>
      <c r="BY177" s="169">
        <v>611064.45604580012</v>
      </c>
      <c r="BZ177" s="169">
        <v>-1908240.6511652393</v>
      </c>
      <c r="CA177" s="169">
        <v>1409255.6600000004</v>
      </c>
      <c r="CB177" s="169">
        <v>1214588.4400000004</v>
      </c>
      <c r="CC177" s="169">
        <v>349074.49000000011</v>
      </c>
      <c r="CD177" s="169">
        <v>126016.89999999978</v>
      </c>
      <c r="CE177" s="169">
        <v>-651278.04842000012</v>
      </c>
      <c r="CF177" s="169">
        <v>421245.60000000009</v>
      </c>
      <c r="CG177" s="169">
        <v>334054.74000000017</v>
      </c>
      <c r="CH177" s="169">
        <v>377404.60000000015</v>
      </c>
      <c r="CI177" s="169">
        <v>730344.88999999966</v>
      </c>
      <c r="CJ177" s="169">
        <v>697219.26000000036</v>
      </c>
      <c r="CK177" s="169">
        <v>964683.54999999981</v>
      </c>
      <c r="CL177" s="169">
        <v>1076947.2250619498</v>
      </c>
      <c r="CM177" s="169">
        <v>1906695.0699999991</v>
      </c>
      <c r="CN177" s="169">
        <v>2152013.3399999989</v>
      </c>
      <c r="CO177" s="169">
        <v>1536442.3207080001</v>
      </c>
      <c r="CP177" s="169">
        <v>1631610.8599999999</v>
      </c>
      <c r="CQ177" s="169">
        <v>1700298.6399999992</v>
      </c>
      <c r="CR177" s="169">
        <v>1895426.8699999999</v>
      </c>
      <c r="CS177" s="169">
        <v>1647968.6512112326</v>
      </c>
      <c r="CT177" s="169">
        <v>1850952.5510910982</v>
      </c>
      <c r="CU177" s="169">
        <v>1664995.7543167633</v>
      </c>
      <c r="CV177" s="169">
        <v>1740723.6499999997</v>
      </c>
      <c r="CW177" s="169">
        <v>1786254.6299999994</v>
      </c>
      <c r="CX177" s="169">
        <v>1771237.4899999995</v>
      </c>
      <c r="CY177" s="169">
        <v>2229740.36</v>
      </c>
      <c r="CZ177" s="169">
        <v>2590531.2132858811</v>
      </c>
      <c r="DA177" s="169">
        <v>1392347.3498949574</v>
      </c>
      <c r="DB177" s="169">
        <v>1653559.1727600005</v>
      </c>
      <c r="DC177" s="169">
        <v>1509977.5615999997</v>
      </c>
      <c r="DD177" s="169">
        <v>1523625.1609074001</v>
      </c>
      <c r="DE177" s="169">
        <v>1815467.5499999993</v>
      </c>
      <c r="DF177" s="169">
        <v>1763189.2526224849</v>
      </c>
      <c r="DG177" s="169">
        <v>1773240.7906165656</v>
      </c>
      <c r="DH177" s="169">
        <v>1652550.7598500005</v>
      </c>
      <c r="DI177" s="169">
        <v>1810145.1504225004</v>
      </c>
      <c r="DJ177" s="169">
        <v>1801376.9717490424</v>
      </c>
      <c r="DK177" s="169">
        <v>2220354.484194037</v>
      </c>
      <c r="DL177" s="169">
        <v>2429103.5056250012</v>
      </c>
      <c r="DM177" s="169">
        <v>1131198.6270784554</v>
      </c>
      <c r="DN177" s="169">
        <v>1127165.3548132847</v>
      </c>
      <c r="DO177" s="169">
        <v>1449009.0636250002</v>
      </c>
      <c r="DP177" s="169">
        <v>1797371.0562750006</v>
      </c>
      <c r="DQ177" s="169">
        <v>1258495.0263282903</v>
      </c>
      <c r="DR177" s="169">
        <v>1411332.2290000007</v>
      </c>
      <c r="DS177" s="169">
        <v>1317325.1508107404</v>
      </c>
      <c r="DT177" s="169">
        <v>1121838.4434499999</v>
      </c>
      <c r="DU177" s="169">
        <v>967355.83639749477</v>
      </c>
      <c r="DV177" s="169">
        <v>952677.24939999986</v>
      </c>
      <c r="DW177" s="169">
        <v>1986658.5581750004</v>
      </c>
      <c r="DX177" s="169">
        <v>2393659.7317159213</v>
      </c>
      <c r="DY177" s="169">
        <v>844541.90650887776</v>
      </c>
      <c r="DZ177" s="169">
        <v>1280688.8495846323</v>
      </c>
      <c r="EA177" s="169">
        <v>1207731.2541771359</v>
      </c>
      <c r="EB177" s="169">
        <v>1594995.8137709103</v>
      </c>
      <c r="EC177" s="169">
        <v>1426785.3707347121</v>
      </c>
      <c r="ED177" s="169">
        <v>1224883.047275485</v>
      </c>
      <c r="EE177" s="169">
        <v>1471558.3040935909</v>
      </c>
      <c r="EF177" s="169">
        <v>1443689.0923206003</v>
      </c>
      <c r="EG177" s="169">
        <v>1239640.2796488302</v>
      </c>
      <c r="EH177" s="169">
        <v>1228351.0176122503</v>
      </c>
      <c r="EI177" s="169">
        <v>1871599.2041317252</v>
      </c>
      <c r="EJ177" s="169">
        <v>2128537.6980946395</v>
      </c>
      <c r="EK177" s="169">
        <v>1239954.0285450551</v>
      </c>
      <c r="EL177" s="169">
        <v>1699947.596386495</v>
      </c>
      <c r="EM177" s="169">
        <v>1319904.6974976864</v>
      </c>
      <c r="EN177" s="169">
        <v>1821602.9</v>
      </c>
      <c r="EO177" s="169">
        <v>1437653.7719142442</v>
      </c>
      <c r="EP177" s="169">
        <v>1463000.6500000004</v>
      </c>
      <c r="ER177" s="168">
        <f t="shared" si="979"/>
        <v>11110601.34243812</v>
      </c>
      <c r="ET177" s="168">
        <f t="shared" ca="1" si="980"/>
        <v>9973285.9737676755</v>
      </c>
      <c r="EU177" s="168"/>
      <c r="EY177" s="168">
        <f t="shared" si="981"/>
        <v>5636437.7359408392</v>
      </c>
      <c r="EZ177" s="168">
        <f t="shared" si="981"/>
        <v>4849070.2725073993</v>
      </c>
      <c r="FA177" s="168">
        <f t="shared" si="981"/>
        <v>5188980.8030890506</v>
      </c>
      <c r="FB177" s="168">
        <f t="shared" si="981"/>
        <v>5831876.6063655801</v>
      </c>
      <c r="FC177" s="168">
        <f t="shared" si="981"/>
        <v>4687467.4875167413</v>
      </c>
      <c r="FD177" s="168">
        <f t="shared" si="981"/>
        <v>4504875.1462282911</v>
      </c>
      <c r="FE177" s="168">
        <f t="shared" si="981"/>
        <v>3850495.8232607413</v>
      </c>
      <c r="FF177" s="168">
        <f t="shared" si="981"/>
        <v>3906691.6439724951</v>
      </c>
      <c r="FG177" s="168">
        <f t="shared" si="981"/>
        <v>4518890.4878094317</v>
      </c>
      <c r="FH177" s="168">
        <f t="shared" si="981"/>
        <v>4229512.4386827582</v>
      </c>
      <c r="FI177" s="168">
        <f t="shared" si="981"/>
        <v>4140130.443689676</v>
      </c>
      <c r="FJ177" s="168">
        <f t="shared" si="981"/>
        <v>4339590.5013928059</v>
      </c>
      <c r="FK177" s="168">
        <f t="shared" si="981"/>
        <v>5068439.3230261896</v>
      </c>
      <c r="FL177" s="168">
        <f t="shared" si="981"/>
        <v>4579161.3694119304</v>
      </c>
      <c r="FN177" s="168">
        <f t="shared" si="982"/>
        <v>22521028.543061499</v>
      </c>
      <c r="FO177" s="168">
        <f t="shared" si="982"/>
        <v>4398463.5948805613</v>
      </c>
      <c r="FP177" s="168">
        <f t="shared" si="982"/>
        <v>7546996.7166419486</v>
      </c>
      <c r="FQ177" s="168">
        <f t="shared" si="982"/>
        <v>21607665.117327087</v>
      </c>
      <c r="FR177" s="168">
        <f t="shared" si="982"/>
        <v>21506365.417902868</v>
      </c>
      <c r="FS177" s="168">
        <f t="shared" si="982"/>
        <v>16949530.10097827</v>
      </c>
      <c r="FT177" s="168">
        <f t="shared" si="982"/>
        <v>17228123.871574674</v>
      </c>
      <c r="FU177" s="168">
        <f t="shared" si="982"/>
        <v>11110601.34243812</v>
      </c>
    </row>
    <row r="178" spans="2:177" s="159" customFormat="1" ht="17.45" customHeight="1">
      <c r="B178" s="151" t="s">
        <v>22</v>
      </c>
      <c r="C178" s="170"/>
      <c r="D178" s="170"/>
      <c r="E178" s="170"/>
      <c r="F178" s="134"/>
      <c r="G178" s="13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c r="AJ178" s="154"/>
      <c r="AK178" s="154"/>
      <c r="AL178" s="154"/>
      <c r="AM178" s="154"/>
      <c r="AN178" s="154"/>
      <c r="AO178" s="154"/>
      <c r="AP178" s="154"/>
      <c r="AQ178" s="154"/>
      <c r="AR178" s="154"/>
      <c r="AS178" s="154"/>
      <c r="AT178" s="154"/>
      <c r="AU178" s="154"/>
      <c r="AV178" s="154"/>
      <c r="AW178" s="154"/>
      <c r="AX178" s="154"/>
      <c r="AY178" s="154"/>
      <c r="AZ178" s="154"/>
      <c r="BA178" s="154"/>
      <c r="BB178" s="154"/>
      <c r="BC178" s="154"/>
      <c r="BD178" s="154">
        <v>-106319.84000000001</v>
      </c>
      <c r="BE178" s="154">
        <v>-66709.67</v>
      </c>
      <c r="BF178" s="154">
        <v>-96894.180000000008</v>
      </c>
      <c r="BG178" s="154">
        <v>-393706.37</v>
      </c>
      <c r="BH178" s="154">
        <v>-139765</v>
      </c>
      <c r="BI178" s="154">
        <v>-62707.78</v>
      </c>
      <c r="BJ178" s="154">
        <v>-729186.92999999993</v>
      </c>
      <c r="BK178" s="154">
        <v>-37954.53</v>
      </c>
      <c r="BL178" s="154">
        <v>-548222.35</v>
      </c>
      <c r="BM178" s="154">
        <v>-173764.52000000002</v>
      </c>
      <c r="BN178" s="154">
        <v>-127596.67000000001</v>
      </c>
      <c r="BO178" s="154">
        <v>-147639.13</v>
      </c>
      <c r="BP178" s="154">
        <v>-304344.09000000003</v>
      </c>
      <c r="BQ178" s="154">
        <v>-44109.7</v>
      </c>
      <c r="BR178" s="154">
        <v>-33996.9</v>
      </c>
      <c r="BS178" s="154">
        <v>-188566</v>
      </c>
      <c r="BT178" s="154">
        <v>-15352.61</v>
      </c>
      <c r="BU178" s="154">
        <v>0</v>
      </c>
      <c r="BV178" s="154">
        <v>-24740.190000000002</v>
      </c>
      <c r="BW178" s="154">
        <v>-23242.890000000003</v>
      </c>
      <c r="BX178" s="154">
        <v>-21699.7</v>
      </c>
      <c r="BY178" s="154">
        <v>-25448.9</v>
      </c>
      <c r="BZ178" s="154">
        <v>-21848.5</v>
      </c>
      <c r="CA178" s="154">
        <v>-31599.7</v>
      </c>
      <c r="CB178" s="154">
        <v>-129824.35</v>
      </c>
      <c r="CC178" s="154">
        <v>-34773</v>
      </c>
      <c r="CD178" s="154">
        <v>-35490.78</v>
      </c>
      <c r="CE178" s="154">
        <v>12171.45</v>
      </c>
      <c r="CF178" s="154">
        <v>0</v>
      </c>
      <c r="CG178" s="154">
        <v>-980</v>
      </c>
      <c r="CH178" s="154">
        <v>-5517.6</v>
      </c>
      <c r="CI178" s="154">
        <v>-23514.7</v>
      </c>
      <c r="CJ178" s="154">
        <v>0</v>
      </c>
      <c r="CK178" s="154">
        <v>-104790.13</v>
      </c>
      <c r="CL178" s="154">
        <v>-3521.17</v>
      </c>
      <c r="CM178" s="154">
        <v>-15638.099999999999</v>
      </c>
      <c r="CN178" s="154">
        <v>0</v>
      </c>
      <c r="CO178" s="154">
        <v>-8140.75</v>
      </c>
      <c r="CP178" s="154">
        <v>-5741.36</v>
      </c>
      <c r="CQ178" s="154">
        <v>-2566.4</v>
      </c>
      <c r="CR178" s="154">
        <v>-24927.66</v>
      </c>
      <c r="CS178" s="154">
        <v>-22649.759999999998</v>
      </c>
      <c r="CT178" s="154">
        <v>-37505.58</v>
      </c>
      <c r="CU178" s="154">
        <v>-10433.09</v>
      </c>
      <c r="CV178" s="154">
        <v>-40388.51</v>
      </c>
      <c r="CW178" s="154">
        <v>-13236.44</v>
      </c>
      <c r="CX178" s="154">
        <v>-34632.370000000003</v>
      </c>
      <c r="CY178" s="154">
        <v>-75180</v>
      </c>
      <c r="CZ178" s="154">
        <v>-252522.1</v>
      </c>
      <c r="DA178" s="154">
        <v>-700761.48</v>
      </c>
      <c r="DB178" s="154">
        <v>-609109.84</v>
      </c>
      <c r="DC178" s="154">
        <v>-725952.98</v>
      </c>
      <c r="DD178" s="154">
        <v>-861299.11</v>
      </c>
      <c r="DE178" s="154">
        <v>-330950.42</v>
      </c>
      <c r="DF178" s="154">
        <v>-707156.9</v>
      </c>
      <c r="DG178" s="154">
        <v>-665383.42000000004</v>
      </c>
      <c r="DH178" s="154">
        <v>-832433.55</v>
      </c>
      <c r="DI178" s="154">
        <v>-1001355.15</v>
      </c>
      <c r="DJ178" s="154">
        <v>-726462.23</v>
      </c>
      <c r="DK178" s="154">
        <v>-686645.98</v>
      </c>
      <c r="DL178" s="154">
        <v>-291652.17000000004</v>
      </c>
      <c r="DM178" s="154">
        <v>-130593.83</v>
      </c>
      <c r="DN178" s="154">
        <v>-249511.71</v>
      </c>
      <c r="DO178" s="154">
        <v>-699591.77</v>
      </c>
      <c r="DP178" s="154">
        <v>-1083040.25</v>
      </c>
      <c r="DQ178" s="154">
        <v>-1334415.0899999999</v>
      </c>
      <c r="DR178" s="154">
        <v>-1134848.8900000001</v>
      </c>
      <c r="DS178" s="154">
        <v>-359996.89</v>
      </c>
      <c r="DT178" s="154">
        <v>-270278</v>
      </c>
      <c r="DU178" s="154">
        <v>-1648623.59</v>
      </c>
      <c r="DV178" s="154">
        <v>-1131674.95</v>
      </c>
      <c r="DW178" s="154">
        <v>-2100334</v>
      </c>
      <c r="DX178" s="154">
        <v>-1589825</v>
      </c>
      <c r="DY178" s="154">
        <v>-1726951</v>
      </c>
      <c r="DZ178" s="154">
        <v>-2971488</v>
      </c>
      <c r="EA178" s="154">
        <v>-2743501</v>
      </c>
      <c r="EB178" s="154">
        <v>-815695</v>
      </c>
      <c r="EC178" s="154">
        <v>-1561560</v>
      </c>
      <c r="ED178" s="154">
        <v>-648961</v>
      </c>
      <c r="EE178" s="154">
        <v>-1055224.99</v>
      </c>
      <c r="EF178" s="154">
        <v>-3248697.19</v>
      </c>
      <c r="EG178" s="154">
        <v>-1782598.02</v>
      </c>
      <c r="EH178" s="154">
        <v>-1666426.44</v>
      </c>
      <c r="EI178" s="154">
        <v>-2031739.9100000001</v>
      </c>
      <c r="EJ178" s="154">
        <v>-615581.38</v>
      </c>
      <c r="EK178" s="154">
        <v>-482581.69</v>
      </c>
      <c r="EL178" s="154">
        <v>-531432.82999999996</v>
      </c>
      <c r="EM178" s="154">
        <v>-376068.44</v>
      </c>
      <c r="EN178" s="154">
        <v>-202854.81</v>
      </c>
      <c r="EO178" s="154">
        <v>-189377.68</v>
      </c>
      <c r="EP178" s="154">
        <v>-85114.31</v>
      </c>
      <c r="EQ178" s="153"/>
      <c r="ER178" s="154">
        <f t="shared" si="979"/>
        <v>-2483011.14</v>
      </c>
      <c r="ES178" s="153"/>
      <c r="ET178" s="154">
        <f t="shared" ca="1" si="980"/>
        <v>-12057981</v>
      </c>
      <c r="EU178" s="154"/>
      <c r="EY178" s="154">
        <f t="shared" si="981"/>
        <v>-1562393.42</v>
      </c>
      <c r="EZ178" s="154">
        <f t="shared" si="981"/>
        <v>-1918202.5099999998</v>
      </c>
      <c r="FA178" s="154">
        <f t="shared" si="981"/>
        <v>-2204973.87</v>
      </c>
      <c r="FB178" s="154">
        <f t="shared" si="981"/>
        <v>-2414463.36</v>
      </c>
      <c r="FC178" s="154">
        <f t="shared" si="981"/>
        <v>-671757.71000000008</v>
      </c>
      <c r="FD178" s="154">
        <f t="shared" si="981"/>
        <v>-3117047.11</v>
      </c>
      <c r="FE178" s="154">
        <f t="shared" si="981"/>
        <v>-1765123.7800000003</v>
      </c>
      <c r="FF178" s="154">
        <f t="shared" si="981"/>
        <v>-4880632.54</v>
      </c>
      <c r="FG178" s="154">
        <f t="shared" si="981"/>
        <v>-6288264</v>
      </c>
      <c r="FH178" s="154">
        <f t="shared" si="981"/>
        <v>-5120756</v>
      </c>
      <c r="FI178" s="154">
        <f t="shared" si="981"/>
        <v>-4952883.18</v>
      </c>
      <c r="FJ178" s="154">
        <f t="shared" si="981"/>
        <v>-5480764.3700000001</v>
      </c>
      <c r="FK178" s="154">
        <f t="shared" si="981"/>
        <v>-1629595.9</v>
      </c>
      <c r="FL178" s="154">
        <f t="shared" si="981"/>
        <v>-768300.92999999993</v>
      </c>
      <c r="FN178" s="154">
        <f t="shared" si="982"/>
        <v>-2630466.9699999997</v>
      </c>
      <c r="FO178" s="154">
        <f t="shared" si="982"/>
        <v>-734949.17999999993</v>
      </c>
      <c r="FP178" s="154">
        <f t="shared" si="982"/>
        <v>-341878.37999999995</v>
      </c>
      <c r="FQ178" s="154">
        <f t="shared" si="982"/>
        <v>-275401.92</v>
      </c>
      <c r="FR178" s="154">
        <f t="shared" si="982"/>
        <v>-8100033.1600000001</v>
      </c>
      <c r="FS178" s="154">
        <f t="shared" si="982"/>
        <v>-10434561.140000001</v>
      </c>
      <c r="FT178" s="154">
        <f t="shared" si="982"/>
        <v>-21842667.550000001</v>
      </c>
      <c r="FU178" s="154">
        <f t="shared" si="982"/>
        <v>-2483011.14</v>
      </c>
    </row>
    <row r="179" spans="2:177" s="159" customFormat="1" ht="17.45" customHeight="1">
      <c r="B179" s="151" t="s">
        <v>97</v>
      </c>
      <c r="C179" s="170"/>
      <c r="D179" s="170"/>
      <c r="E179" s="170"/>
      <c r="F179" s="134"/>
      <c r="G179" s="13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54"/>
      <c r="AO179" s="154"/>
      <c r="AP179" s="154"/>
      <c r="AQ179" s="154"/>
      <c r="AR179" s="154"/>
      <c r="AS179" s="154"/>
      <c r="AT179" s="154"/>
      <c r="AU179" s="154"/>
      <c r="AV179" s="154"/>
      <c r="AW179" s="154"/>
      <c r="AX179" s="154"/>
      <c r="AY179" s="154"/>
      <c r="AZ179" s="154"/>
      <c r="BA179" s="154"/>
      <c r="BB179" s="154"/>
      <c r="BC179" s="154"/>
      <c r="BD179" s="154">
        <v>339099.88</v>
      </c>
      <c r="BE179" s="154">
        <v>6966.8900000000012</v>
      </c>
      <c r="BF179" s="154">
        <v>14296.38</v>
      </c>
      <c r="BG179" s="154">
        <v>-14058.23</v>
      </c>
      <c r="BH179" s="154">
        <v>11317.32</v>
      </c>
      <c r="BI179" s="154">
        <v>11293.8</v>
      </c>
      <c r="BJ179" s="154">
        <v>-16971.139999999996</v>
      </c>
      <c r="BK179" s="154">
        <v>-460749.99</v>
      </c>
      <c r="BL179" s="154">
        <v>-135789.29999999999</v>
      </c>
      <c r="BM179" s="154">
        <v>-52436.73</v>
      </c>
      <c r="BN179" s="154">
        <v>-82710.66</v>
      </c>
      <c r="BO179" s="154">
        <v>-77681.509999999995</v>
      </c>
      <c r="BP179" s="154">
        <v>-11652.92</v>
      </c>
      <c r="BQ179" s="154">
        <v>-10680.28</v>
      </c>
      <c r="BR179" s="154">
        <v>-34677.599999999999</v>
      </c>
      <c r="BS179" s="154">
        <v>-14624.880000000001</v>
      </c>
      <c r="BT179" s="154">
        <v>-6438.25</v>
      </c>
      <c r="BU179" s="154">
        <v>-8491.36</v>
      </c>
      <c r="BV179" s="154">
        <v>-90913.69</v>
      </c>
      <c r="BW179" s="154">
        <v>-27061.029999999995</v>
      </c>
      <c r="BX179" s="154">
        <v>-27381.550000000007</v>
      </c>
      <c r="BY179" s="154">
        <v>-19954.89</v>
      </c>
      <c r="BZ179" s="154">
        <v>-8824.2799999999988</v>
      </c>
      <c r="CA179" s="154">
        <v>-79538.97</v>
      </c>
      <c r="CB179" s="154">
        <v>178.97999999999593</v>
      </c>
      <c r="CC179" s="154">
        <v>-17795.249999999993</v>
      </c>
      <c r="CD179" s="154">
        <v>-19571.899999999994</v>
      </c>
      <c r="CE179" s="154">
        <v>-32868.740000000005</v>
      </c>
      <c r="CF179" s="154">
        <v>-2409.94</v>
      </c>
      <c r="CG179" s="154">
        <v>-26410.240000000002</v>
      </c>
      <c r="CH179" s="154">
        <v>-19247.599999999999</v>
      </c>
      <c r="CI179" s="154">
        <v>-10974.339999999993</v>
      </c>
      <c r="CJ179" s="154">
        <v>-1841.3000000000002</v>
      </c>
      <c r="CK179" s="154">
        <v>-3270.7400000000052</v>
      </c>
      <c r="CL179" s="154">
        <v>-1663.5500000000002</v>
      </c>
      <c r="CM179" s="154">
        <v>-10083.290000000001</v>
      </c>
      <c r="CN179" s="154">
        <v>0</v>
      </c>
      <c r="CO179" s="154">
        <v>0</v>
      </c>
      <c r="CP179" s="154">
        <v>0</v>
      </c>
      <c r="CQ179" s="154">
        <v>0</v>
      </c>
      <c r="CR179" s="154">
        <v>0</v>
      </c>
      <c r="CS179" s="154">
        <v>0</v>
      </c>
      <c r="CT179" s="154">
        <v>0</v>
      </c>
      <c r="CU179" s="154">
        <v>0</v>
      </c>
      <c r="CV179" s="154">
        <v>0</v>
      </c>
      <c r="CW179" s="154">
        <v>0</v>
      </c>
      <c r="CX179" s="154">
        <v>0</v>
      </c>
      <c r="CY179" s="154">
        <v>0</v>
      </c>
      <c r="CZ179" s="154">
        <v>-475342</v>
      </c>
      <c r="DA179" s="154">
        <v>-16528.88</v>
      </c>
      <c r="DB179" s="154">
        <v>-14397.24</v>
      </c>
      <c r="DC179" s="154">
        <v>-26621.57</v>
      </c>
      <c r="DD179" s="154">
        <v>-44122.13</v>
      </c>
      <c r="DE179" s="154">
        <v>-62117.87</v>
      </c>
      <c r="DF179" s="154">
        <v>-438738.23666666704</v>
      </c>
      <c r="DG179" s="154">
        <v>-383752.756666667</v>
      </c>
      <c r="DH179" s="154">
        <v>-417461.5</v>
      </c>
      <c r="DI179" s="154">
        <v>-339641.87999999995</v>
      </c>
      <c r="DJ179" s="154">
        <v>-5513.3</v>
      </c>
      <c r="DK179" s="154">
        <v>-4369.6499999999996</v>
      </c>
      <c r="DL179" s="154">
        <v>-53287.519999999997</v>
      </c>
      <c r="DM179" s="154">
        <v>-5309.26</v>
      </c>
      <c r="DN179" s="154">
        <v>-125.19</v>
      </c>
      <c r="DO179" s="154">
        <v>-4257.24</v>
      </c>
      <c r="DP179" s="154">
        <v>-3473.06</v>
      </c>
      <c r="DQ179" s="154">
        <v>-7239.23</v>
      </c>
      <c r="DR179" s="154">
        <v>-2542.83</v>
      </c>
      <c r="DS179" s="154">
        <v>-3172.32</v>
      </c>
      <c r="DT179" s="154">
        <v>0</v>
      </c>
      <c r="DU179" s="154">
        <v>-3153.91</v>
      </c>
      <c r="DV179" s="154">
        <v>-19.079999999999998</v>
      </c>
      <c r="DW179" s="154">
        <v>0</v>
      </c>
      <c r="DX179" s="154">
        <v>0</v>
      </c>
      <c r="DY179" s="154">
        <v>0</v>
      </c>
      <c r="DZ179" s="154">
        <v>0</v>
      </c>
      <c r="EA179" s="154">
        <v>0</v>
      </c>
      <c r="EB179" s="154">
        <v>0</v>
      </c>
      <c r="EC179" s="154">
        <v>0</v>
      </c>
      <c r="ED179" s="154">
        <v>0</v>
      </c>
      <c r="EE179" s="154">
        <v>0</v>
      </c>
      <c r="EF179" s="154">
        <v>0</v>
      </c>
      <c r="EG179" s="154">
        <v>0</v>
      </c>
      <c r="EH179" s="154">
        <v>0</v>
      </c>
      <c r="EI179" s="154">
        <v>0</v>
      </c>
      <c r="EJ179" s="154">
        <v>0</v>
      </c>
      <c r="EK179" s="154">
        <v>0</v>
      </c>
      <c r="EL179" s="154">
        <v>0</v>
      </c>
      <c r="EM179" s="154">
        <v>0</v>
      </c>
      <c r="EN179" s="154">
        <v>0</v>
      </c>
      <c r="EO179" s="154">
        <v>0</v>
      </c>
      <c r="EP179" s="154">
        <v>0</v>
      </c>
      <c r="EQ179" s="170"/>
      <c r="ER179" s="154">
        <f t="shared" si="979"/>
        <v>0</v>
      </c>
      <c r="ES179" s="170"/>
      <c r="ET179" s="154">
        <f t="shared" ca="1" si="980"/>
        <v>0</v>
      </c>
      <c r="EU179" s="154"/>
      <c r="EY179" s="154">
        <f t="shared" si="981"/>
        <v>-506268.12</v>
      </c>
      <c r="EZ179" s="154">
        <f t="shared" si="981"/>
        <v>-132861.57</v>
      </c>
      <c r="FA179" s="154">
        <f t="shared" si="981"/>
        <v>-1239952.4933333341</v>
      </c>
      <c r="FB179" s="154">
        <f t="shared" si="981"/>
        <v>-349524.82999999996</v>
      </c>
      <c r="FC179" s="154">
        <f t="shared" si="981"/>
        <v>-58721.97</v>
      </c>
      <c r="FD179" s="154">
        <f t="shared" si="981"/>
        <v>-14969.529999999999</v>
      </c>
      <c r="FE179" s="154">
        <f t="shared" si="981"/>
        <v>-5715.15</v>
      </c>
      <c r="FF179" s="154">
        <f t="shared" si="981"/>
        <v>-3172.99</v>
      </c>
      <c r="FG179" s="154">
        <f t="shared" si="981"/>
        <v>0</v>
      </c>
      <c r="FH179" s="154">
        <f t="shared" si="981"/>
        <v>0</v>
      </c>
      <c r="FI179" s="154">
        <f t="shared" si="981"/>
        <v>0</v>
      </c>
      <c r="FJ179" s="154">
        <f t="shared" si="981"/>
        <v>0</v>
      </c>
      <c r="FK179" s="154">
        <f t="shared" si="981"/>
        <v>0</v>
      </c>
      <c r="FL179" s="154">
        <f t="shared" si="981"/>
        <v>0</v>
      </c>
      <c r="FN179" s="154">
        <f t="shared" si="982"/>
        <v>-457423.28999999992</v>
      </c>
      <c r="FO179" s="154">
        <f t="shared" si="982"/>
        <v>-340239.7</v>
      </c>
      <c r="FP179" s="154">
        <f t="shared" si="982"/>
        <v>-145957.91</v>
      </c>
      <c r="FQ179" s="154">
        <f t="shared" si="982"/>
        <v>0</v>
      </c>
      <c r="FR179" s="154">
        <f t="shared" si="982"/>
        <v>-2228607.0133333337</v>
      </c>
      <c r="FS179" s="154">
        <f t="shared" si="982"/>
        <v>-82579.640000000014</v>
      </c>
      <c r="FT179" s="154">
        <f t="shared" si="982"/>
        <v>0</v>
      </c>
      <c r="FU179" s="154">
        <f t="shared" si="982"/>
        <v>0</v>
      </c>
    </row>
    <row r="180" spans="2:177" ht="17.45" customHeight="1">
      <c r="B180" s="161" t="s">
        <v>98</v>
      </c>
      <c r="C180" s="162"/>
      <c r="D180" s="162"/>
      <c r="E180" s="162"/>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63"/>
      <c r="AZ180" s="163"/>
      <c r="BA180" s="163"/>
      <c r="BB180" s="163"/>
      <c r="BC180" s="163"/>
      <c r="BD180" s="163">
        <v>2823191.45</v>
      </c>
      <c r="BE180" s="163">
        <v>1458524.335</v>
      </c>
      <c r="BF180" s="163">
        <v>1377625.2799999998</v>
      </c>
      <c r="BG180" s="163">
        <v>2568815.8200000008</v>
      </c>
      <c r="BH180" s="163">
        <v>1624325.8699999999</v>
      </c>
      <c r="BI180" s="163">
        <v>1647630.99</v>
      </c>
      <c r="BJ180" s="163">
        <v>958056.4</v>
      </c>
      <c r="BK180" s="163">
        <v>1140867.55</v>
      </c>
      <c r="BL180" s="163">
        <v>857303.0580614931</v>
      </c>
      <c r="BM180" s="163">
        <v>1520792.7399999998</v>
      </c>
      <c r="BN180" s="163">
        <v>1504280.7</v>
      </c>
      <c r="BO180" s="163">
        <v>1951724.09</v>
      </c>
      <c r="BP180" s="163">
        <v>2294485.7300000004</v>
      </c>
      <c r="BQ180" s="163">
        <v>1801334.0899999994</v>
      </c>
      <c r="BR180" s="163">
        <v>1322130.2700000003</v>
      </c>
      <c r="BS180" s="163">
        <v>-974949.81</v>
      </c>
      <c r="BT180" s="163">
        <v>-84598.169999999955</v>
      </c>
      <c r="BU180" s="163">
        <v>-803533.75000000012</v>
      </c>
      <c r="BV180" s="163">
        <v>153575.88</v>
      </c>
      <c r="BW180" s="164">
        <v>-352069.82999999978</v>
      </c>
      <c r="BX180" s="164">
        <v>42036.080000000133</v>
      </c>
      <c r="BY180" s="164">
        <v>565660.66604580008</v>
      </c>
      <c r="BZ180" s="164">
        <v>-1938913.4311652393</v>
      </c>
      <c r="CA180" s="164">
        <v>1298116.9900000005</v>
      </c>
      <c r="CB180" s="164">
        <v>1084943.0700000003</v>
      </c>
      <c r="CC180" s="164">
        <v>296506.24000000011</v>
      </c>
      <c r="CD180" s="164">
        <v>70954.219999999783</v>
      </c>
      <c r="CE180" s="164">
        <v>-671975.33842000016</v>
      </c>
      <c r="CF180" s="164">
        <v>418835.66000000009</v>
      </c>
      <c r="CG180" s="164">
        <v>306664.50000000017</v>
      </c>
      <c r="CH180" s="164">
        <v>352639.4000000002</v>
      </c>
      <c r="CI180" s="164">
        <v>695855.84999999974</v>
      </c>
      <c r="CJ180" s="164">
        <v>695377.96000000031</v>
      </c>
      <c r="CK180" s="164">
        <v>856622.67999999982</v>
      </c>
      <c r="CL180" s="164">
        <v>1071762.5050619498</v>
      </c>
      <c r="CM180" s="164">
        <v>1880973.679999999</v>
      </c>
      <c r="CN180" s="164">
        <v>2152013.3399999989</v>
      </c>
      <c r="CO180" s="164">
        <v>1528301.5707080001</v>
      </c>
      <c r="CP180" s="164">
        <v>1625869.4999999998</v>
      </c>
      <c r="CQ180" s="164">
        <v>1697732.2399999993</v>
      </c>
      <c r="CR180" s="164">
        <v>1870499.21</v>
      </c>
      <c r="CS180" s="164">
        <v>1625318.8912112326</v>
      </c>
      <c r="CT180" s="164">
        <v>1813446.9710910982</v>
      </c>
      <c r="CU180" s="164">
        <v>1654562.6643167632</v>
      </c>
      <c r="CV180" s="164">
        <v>1700335.1399999997</v>
      </c>
      <c r="CW180" s="164">
        <v>1773018.1899999995</v>
      </c>
      <c r="CX180" s="164">
        <v>1736605.1199999994</v>
      </c>
      <c r="CY180" s="164">
        <v>2154560.36</v>
      </c>
      <c r="CZ180" s="164">
        <v>1862667.113285881</v>
      </c>
      <c r="DA180" s="164">
        <v>675056.9898949574</v>
      </c>
      <c r="DB180" s="164">
        <v>1030052.0927600005</v>
      </c>
      <c r="DC180" s="164">
        <v>757403.01159999974</v>
      </c>
      <c r="DD180" s="164">
        <v>618203.92090740008</v>
      </c>
      <c r="DE180" s="164">
        <v>1422399.2599999993</v>
      </c>
      <c r="DF180" s="164">
        <v>617294.11595581775</v>
      </c>
      <c r="DG180" s="164">
        <v>724104.6139498984</v>
      </c>
      <c r="DH180" s="164">
        <v>402655.70985000045</v>
      </c>
      <c r="DI180" s="164">
        <v>469148.12042250048</v>
      </c>
      <c r="DJ180" s="164">
        <v>1069401.4417490424</v>
      </c>
      <c r="DK180" s="164">
        <v>1529338.8541940372</v>
      </c>
      <c r="DL180" s="164">
        <v>2084163.8156250012</v>
      </c>
      <c r="DM180" s="164">
        <v>995295.53707845544</v>
      </c>
      <c r="DN180" s="164">
        <v>877528.4548132848</v>
      </c>
      <c r="DO180" s="164">
        <v>745160.05362500018</v>
      </c>
      <c r="DP180" s="164">
        <v>710857.74627500051</v>
      </c>
      <c r="DQ180" s="164">
        <v>-83159.2936717095</v>
      </c>
      <c r="DR180" s="164">
        <v>273940.5090000006</v>
      </c>
      <c r="DS180" s="164">
        <v>954155.94081074046</v>
      </c>
      <c r="DT180" s="164">
        <v>851560.4434499999</v>
      </c>
      <c r="DU180" s="164">
        <v>-684421.66360250534</v>
      </c>
      <c r="DV180" s="164">
        <v>-179016.78060000009</v>
      </c>
      <c r="DW180" s="164">
        <v>-113675.44182499964</v>
      </c>
      <c r="DX180" s="164">
        <v>803834.73171592131</v>
      </c>
      <c r="DY180" s="164">
        <v>-882409.09349112224</v>
      </c>
      <c r="DZ180" s="164">
        <v>-1690799.1504153677</v>
      </c>
      <c r="EA180" s="164">
        <v>-1535769.7458228641</v>
      </c>
      <c r="EB180" s="164">
        <v>779300.81377091026</v>
      </c>
      <c r="EC180" s="164">
        <v>-134774.62926528789</v>
      </c>
      <c r="ED180" s="164">
        <v>575922.04727548501</v>
      </c>
      <c r="EE180" s="164">
        <v>416333.31409359095</v>
      </c>
      <c r="EF180" s="164">
        <v>-1805008.0976793997</v>
      </c>
      <c r="EG180" s="164">
        <v>-542957.74035116984</v>
      </c>
      <c r="EH180" s="164">
        <v>-438075.42238774966</v>
      </c>
      <c r="EI180" s="164">
        <v>-160140.7058682749</v>
      </c>
      <c r="EJ180" s="164">
        <v>1512956.3180946396</v>
      </c>
      <c r="EK180" s="164">
        <v>757372.33854505513</v>
      </c>
      <c r="EL180" s="164">
        <v>1168514.766386495</v>
      </c>
      <c r="EM180" s="164">
        <v>943836.25749768643</v>
      </c>
      <c r="EN180" s="164">
        <v>1618748.0899999999</v>
      </c>
      <c r="EO180" s="164">
        <v>1248276.0919142442</v>
      </c>
      <c r="EP180" s="164">
        <v>1377886.3400000003</v>
      </c>
      <c r="ER180" s="163">
        <f t="shared" si="979"/>
        <v>8627590.2024381198</v>
      </c>
      <c r="ET180" s="163">
        <f t="shared" ca="1" si="980"/>
        <v>-2084695.0262323255</v>
      </c>
      <c r="EU180" s="163"/>
      <c r="EY180" s="163">
        <f t="shared" si="981"/>
        <v>3567776.1959408387</v>
      </c>
      <c r="EZ180" s="163">
        <f t="shared" si="981"/>
        <v>2798006.1925073992</v>
      </c>
      <c r="FA180" s="163">
        <f t="shared" si="981"/>
        <v>1744054.4397557166</v>
      </c>
      <c r="FB180" s="163">
        <f t="shared" si="981"/>
        <v>3067888.4163655797</v>
      </c>
      <c r="FC180" s="163">
        <f t="shared" si="981"/>
        <v>3956987.8075167416</v>
      </c>
      <c r="FD180" s="163">
        <f t="shared" si="981"/>
        <v>1372858.5062282912</v>
      </c>
      <c r="FE180" s="163">
        <f t="shared" si="981"/>
        <v>2079656.8932607409</v>
      </c>
      <c r="FF180" s="163">
        <f t="shared" si="981"/>
        <v>-977113.88602750504</v>
      </c>
      <c r="FG180" s="163">
        <f t="shared" si="981"/>
        <v>-1769373.5121905687</v>
      </c>
      <c r="FH180" s="163">
        <f t="shared" si="981"/>
        <v>-891243.56131724175</v>
      </c>
      <c r="FI180" s="163">
        <f t="shared" si="981"/>
        <v>-812752.7363103237</v>
      </c>
      <c r="FJ180" s="163">
        <f t="shared" si="981"/>
        <v>-1141173.8686071944</v>
      </c>
      <c r="FK180" s="163">
        <f t="shared" si="981"/>
        <v>3438843.4230261897</v>
      </c>
      <c r="FL180" s="163">
        <f t="shared" si="981"/>
        <v>3810860.4394119307</v>
      </c>
      <c r="FN180" s="163">
        <f t="shared" si="982"/>
        <v>19433138.283061493</v>
      </c>
      <c r="FO180" s="163">
        <f t="shared" si="982"/>
        <v>3323274.7148805615</v>
      </c>
      <c r="FP180" s="163">
        <f t="shared" si="982"/>
        <v>7059160.4266419495</v>
      </c>
      <c r="FQ180" s="163">
        <f t="shared" si="982"/>
        <v>21332263.197327089</v>
      </c>
      <c r="FR180" s="163">
        <f t="shared" si="982"/>
        <v>11177725.244569534</v>
      </c>
      <c r="FS180" s="163">
        <f t="shared" si="982"/>
        <v>6432389.320978268</v>
      </c>
      <c r="FT180" s="163">
        <f t="shared" si="982"/>
        <v>-4614543.6784253288</v>
      </c>
      <c r="FU180" s="163">
        <f t="shared" si="982"/>
        <v>8627590.2024381198</v>
      </c>
    </row>
    <row r="182" spans="2:177" ht="17.45" customHeight="1">
      <c r="B182" s="147" t="s">
        <v>101</v>
      </c>
      <c r="C182" s="148"/>
      <c r="D182" s="148"/>
      <c r="E182" s="148"/>
      <c r="F182" s="149"/>
      <c r="G182" s="149"/>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c r="BL182" s="148"/>
      <c r="BM182" s="148"/>
      <c r="BN182" s="148"/>
      <c r="BO182" s="148"/>
      <c r="BP182" s="148"/>
      <c r="BQ182" s="148"/>
      <c r="BR182" s="148"/>
      <c r="BS182" s="148"/>
      <c r="BT182" s="148"/>
      <c r="BU182" s="148"/>
      <c r="BV182" s="148"/>
      <c r="BW182" s="150"/>
      <c r="BX182" s="150"/>
      <c r="BY182" s="150"/>
      <c r="BZ182" s="150"/>
      <c r="CA182" s="150"/>
      <c r="CB182" s="150"/>
      <c r="CC182" s="150"/>
      <c r="CD182" s="150"/>
      <c r="CE182" s="150"/>
      <c r="CF182" s="150"/>
      <c r="CG182" s="150"/>
      <c r="CH182" s="150"/>
      <c r="CI182" s="150"/>
      <c r="CJ182" s="150"/>
      <c r="CK182" s="150"/>
      <c r="CL182" s="150"/>
      <c r="CM182" s="150"/>
      <c r="CN182" s="150"/>
      <c r="CO182" s="150"/>
      <c r="CP182" s="150"/>
      <c r="CQ182" s="150"/>
      <c r="CR182" s="150"/>
      <c r="CS182" s="150"/>
      <c r="CT182" s="150"/>
      <c r="CU182" s="150"/>
      <c r="CV182" s="150"/>
      <c r="CW182" s="150"/>
      <c r="CX182" s="150"/>
      <c r="CY182" s="150"/>
      <c r="CZ182" s="150"/>
      <c r="DA182" s="150"/>
      <c r="DB182" s="150"/>
      <c r="DC182" s="150"/>
      <c r="DD182" s="150"/>
      <c r="DE182" s="150"/>
      <c r="DF182" s="150"/>
      <c r="DG182" s="150"/>
      <c r="DH182" s="150"/>
      <c r="DI182" s="150"/>
      <c r="DJ182" s="150"/>
      <c r="DK182" s="150"/>
      <c r="DL182" s="150"/>
      <c r="DM182" s="150"/>
      <c r="DN182" s="150"/>
      <c r="DO182" s="150"/>
      <c r="DP182" s="150"/>
      <c r="DQ182" s="150"/>
      <c r="DR182" s="150"/>
      <c r="DS182" s="150"/>
      <c r="DT182" s="150"/>
      <c r="DU182" s="150"/>
      <c r="DV182" s="150"/>
      <c r="DW182" s="150"/>
      <c r="DX182" s="150"/>
      <c r="DY182" s="150"/>
      <c r="DZ182" s="150"/>
      <c r="EA182" s="150"/>
      <c r="EB182" s="150"/>
      <c r="EC182" s="150"/>
      <c r="ED182" s="150"/>
      <c r="EE182" s="150"/>
      <c r="EF182" s="150"/>
      <c r="EG182" s="150"/>
      <c r="EH182" s="150"/>
      <c r="EI182" s="150"/>
      <c r="EJ182" s="150"/>
      <c r="EK182" s="150"/>
      <c r="EL182" s="150"/>
      <c r="EM182" s="150"/>
      <c r="EN182" s="150"/>
      <c r="EO182" s="150"/>
      <c r="EP182" s="150"/>
      <c r="EQ182" s="149"/>
      <c r="ER182" s="148"/>
      <c r="ES182" s="148"/>
      <c r="ET182" s="148"/>
      <c r="EU182" s="148"/>
      <c r="EY182" s="148"/>
      <c r="EZ182" s="148"/>
      <c r="FA182" s="148"/>
      <c r="FB182" s="148"/>
      <c r="FC182" s="148"/>
      <c r="FD182" s="148"/>
      <c r="FE182" s="148"/>
      <c r="FF182" s="148"/>
      <c r="FG182" s="148"/>
      <c r="FH182" s="148"/>
      <c r="FI182" s="148"/>
      <c r="FJ182" s="148"/>
      <c r="FK182" s="148"/>
      <c r="FL182" s="148"/>
      <c r="FN182" s="148"/>
      <c r="FO182" s="148"/>
      <c r="FP182" s="148"/>
      <c r="FQ182" s="148"/>
      <c r="FR182" s="148"/>
      <c r="FS182" s="148"/>
      <c r="FT182" s="148"/>
      <c r="FU182" s="148"/>
    </row>
    <row r="183" spans="2:177" ht="17.45" customHeight="1">
      <c r="B183" s="151" t="s">
        <v>90</v>
      </c>
      <c r="C183" s="152"/>
      <c r="D183" s="152"/>
      <c r="E183" s="152"/>
      <c r="F183" s="153"/>
      <c r="G183" s="153"/>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c r="AJ183" s="154"/>
      <c r="AK183" s="154"/>
      <c r="AL183" s="154"/>
      <c r="AM183" s="154"/>
      <c r="AN183" s="154"/>
      <c r="AO183" s="154"/>
      <c r="AP183" s="154"/>
      <c r="AQ183" s="154"/>
      <c r="AR183" s="154"/>
      <c r="AS183" s="154"/>
      <c r="AT183" s="154"/>
      <c r="AU183" s="154"/>
      <c r="AV183" s="154"/>
      <c r="AW183" s="154"/>
      <c r="AX183" s="154"/>
      <c r="AY183" s="154"/>
      <c r="AZ183" s="154"/>
      <c r="BA183" s="154"/>
      <c r="BB183" s="154"/>
      <c r="BC183" s="154"/>
      <c r="BD183" s="154">
        <v>4721061.91</v>
      </c>
      <c r="BE183" s="154">
        <v>3440434.92</v>
      </c>
      <c r="BF183" s="154">
        <v>3543635.64</v>
      </c>
      <c r="BG183" s="154">
        <v>3369211.01</v>
      </c>
      <c r="BH183" s="154">
        <v>3394970.3800000004</v>
      </c>
      <c r="BI183" s="154">
        <v>3412501.3800000004</v>
      </c>
      <c r="BJ183" s="154">
        <v>3414684.0700000003</v>
      </c>
      <c r="BK183" s="154">
        <v>3434591.72</v>
      </c>
      <c r="BL183" s="154">
        <v>3373757.84</v>
      </c>
      <c r="BM183" s="154">
        <v>3286975</v>
      </c>
      <c r="BN183" s="154">
        <v>3278701.69</v>
      </c>
      <c r="BO183" s="154">
        <v>3628585.42</v>
      </c>
      <c r="BP183" s="154">
        <v>5505376.3600000003</v>
      </c>
      <c r="BQ183" s="154">
        <v>3347942.48</v>
      </c>
      <c r="BR183" s="154">
        <v>3312376.1999999997</v>
      </c>
      <c r="BS183" s="154">
        <v>31830.93</v>
      </c>
      <c r="BT183" s="154">
        <v>248206.46</v>
      </c>
      <c r="BU183" s="154">
        <v>187850.13999999998</v>
      </c>
      <c r="BV183" s="154">
        <v>569880.80000000005</v>
      </c>
      <c r="BW183" s="154">
        <v>919161.59000000008</v>
      </c>
      <c r="BX183" s="154">
        <v>1493015.01</v>
      </c>
      <c r="BY183" s="154">
        <v>1643638.7</v>
      </c>
      <c r="BZ183" s="154">
        <v>1918015.8299999998</v>
      </c>
      <c r="CA183" s="154">
        <v>2242283.23</v>
      </c>
      <c r="CB183" s="154">
        <v>2897556.35</v>
      </c>
      <c r="CC183" s="154">
        <v>1921806.81</v>
      </c>
      <c r="CD183" s="154">
        <v>1942098</v>
      </c>
      <c r="CE183" s="154">
        <v>839159.28</v>
      </c>
      <c r="CF183" s="154">
        <v>1707088.84</v>
      </c>
      <c r="CG183" s="154">
        <v>2678603.21</v>
      </c>
      <c r="CH183" s="154">
        <v>2577064.3400000003</v>
      </c>
      <c r="CI183" s="154">
        <v>2951312.3899999987</v>
      </c>
      <c r="CJ183" s="154">
        <v>2875301.4</v>
      </c>
      <c r="CK183" s="154">
        <v>3277042.4000000046</v>
      </c>
      <c r="CL183" s="154">
        <v>3477966.010000004</v>
      </c>
      <c r="CM183" s="154">
        <v>4070864.6100000236</v>
      </c>
      <c r="CN183" s="154">
        <v>5056679.2299999995</v>
      </c>
      <c r="CO183" s="154">
        <v>3540354.9599999995</v>
      </c>
      <c r="CP183" s="154">
        <v>3765840.0799999996</v>
      </c>
      <c r="CQ183" s="154">
        <v>3596039.8000000017</v>
      </c>
      <c r="CR183" s="154">
        <v>3946298.350000001</v>
      </c>
      <c r="CS183" s="154">
        <v>4071733.7499999986</v>
      </c>
      <c r="CT183" s="154">
        <v>3896042.8100000005</v>
      </c>
      <c r="CU183" s="154">
        <v>4092861.4700000053</v>
      </c>
      <c r="CV183" s="154">
        <v>3742324.3100000047</v>
      </c>
      <c r="CW183" s="154">
        <v>4097691.5100000002</v>
      </c>
      <c r="CX183" s="154">
        <v>4346642.3700000057</v>
      </c>
      <c r="CY183" s="154">
        <v>4264485.2800000021</v>
      </c>
      <c r="CZ183" s="154">
        <v>6750078.9200000009</v>
      </c>
      <c r="DA183" s="154">
        <v>4098889.3500000024</v>
      </c>
      <c r="DB183" s="154">
        <v>4228393.2</v>
      </c>
      <c r="DC183" s="154">
        <v>3966861.9900000012</v>
      </c>
      <c r="DD183" s="154">
        <v>4006669.6400000025</v>
      </c>
      <c r="DE183" s="154">
        <v>4019700.39</v>
      </c>
      <c r="DF183" s="154">
        <v>4108551.7700000019</v>
      </c>
      <c r="DG183" s="154">
        <v>4042447.3600000008</v>
      </c>
      <c r="DH183" s="154">
        <v>4014012.1800000006</v>
      </c>
      <c r="DI183" s="154">
        <v>4138434.3299999977</v>
      </c>
      <c r="DJ183" s="154">
        <v>4144219.6999999988</v>
      </c>
      <c r="DK183" s="154">
        <v>4670614.5200000005</v>
      </c>
      <c r="DL183" s="154">
        <v>7218670.1000000099</v>
      </c>
      <c r="DM183" s="154">
        <v>4198629.8600000013</v>
      </c>
      <c r="DN183" s="154">
        <v>4167616.6499999994</v>
      </c>
      <c r="DO183" s="154">
        <v>4083446.3600000008</v>
      </c>
      <c r="DP183" s="154">
        <v>4143963.1300000008</v>
      </c>
      <c r="DQ183" s="154">
        <v>4121287.7700000005</v>
      </c>
      <c r="DR183" s="154">
        <v>4140577.8600000013</v>
      </c>
      <c r="DS183" s="154">
        <v>4060882.94</v>
      </c>
      <c r="DT183" s="154">
        <v>4114507.9400000013</v>
      </c>
      <c r="DU183" s="154">
        <v>4001787.5700000003</v>
      </c>
      <c r="DV183" s="154">
        <v>3959067.1900000009</v>
      </c>
      <c r="DW183" s="154">
        <v>4373050.480000006</v>
      </c>
      <c r="DX183" s="154">
        <v>7389725.4800000079</v>
      </c>
      <c r="DY183" s="154">
        <v>4219640.8</v>
      </c>
      <c r="DZ183" s="154">
        <v>4003029.9499999993</v>
      </c>
      <c r="EA183" s="154">
        <v>4033037.44</v>
      </c>
      <c r="EB183" s="154">
        <v>4144140.5400000005</v>
      </c>
      <c r="EC183" s="154">
        <v>4136524.5699999994</v>
      </c>
      <c r="ED183" s="154">
        <v>4133123.6300000008</v>
      </c>
      <c r="EE183" s="154">
        <v>4196921.53</v>
      </c>
      <c r="EF183" s="154">
        <v>4142470.6199999992</v>
      </c>
      <c r="EG183" s="154">
        <v>4248770.9600000018</v>
      </c>
      <c r="EH183" s="154">
        <v>4060826.580000001</v>
      </c>
      <c r="EI183" s="154">
        <v>4333479.0700000022</v>
      </c>
      <c r="EJ183" s="154">
        <v>7564559.4299999969</v>
      </c>
      <c r="EK183" s="154">
        <v>4410799.8000000026</v>
      </c>
      <c r="EL183" s="154">
        <v>4283950.6899999995</v>
      </c>
      <c r="EM183" s="154">
        <v>4027788.9499999997</v>
      </c>
      <c r="EN183" s="154">
        <v>4250330.7000000011</v>
      </c>
      <c r="EO183" s="154">
        <v>4261927.8000000007</v>
      </c>
      <c r="EP183" s="154">
        <v>4118647.9700000007</v>
      </c>
      <c r="ER183" s="154">
        <f t="shared" ref="ER183:ER196" si="983">SUMIFS($G183:$EQ183,$G$13:$EQ$13,$ER$7)</f>
        <v>32918005.340000004</v>
      </c>
      <c r="ET183" s="154">
        <f t="shared" ref="ET183:ET196" ca="1" si="984">SUM(OFFSET($B183,0,COLUMN($DX$7)-2,1,MONTH(MAX($G$7:$EQ$7))))</f>
        <v>32059222.410000011</v>
      </c>
      <c r="EU183" s="154"/>
      <c r="EY183" s="154">
        <f t="shared" ref="EY183:FL196" si="985">SUMIF($H$6:$EQ$6,EY$12,$H183:$EQ183)</f>
        <v>15077361.470000003</v>
      </c>
      <c r="EZ183" s="154">
        <f t="shared" si="985"/>
        <v>11993232.020000003</v>
      </c>
      <c r="FA183" s="154">
        <f t="shared" si="985"/>
        <v>12165011.310000002</v>
      </c>
      <c r="FB183" s="154">
        <f t="shared" si="985"/>
        <v>12953268.549999997</v>
      </c>
      <c r="FC183" s="154">
        <f t="shared" si="985"/>
        <v>15584916.610000011</v>
      </c>
      <c r="FD183" s="154">
        <f t="shared" si="985"/>
        <v>12348697.260000002</v>
      </c>
      <c r="FE183" s="154">
        <f t="shared" si="985"/>
        <v>12315968.740000002</v>
      </c>
      <c r="FF183" s="154">
        <f t="shared" si="985"/>
        <v>12333905.240000008</v>
      </c>
      <c r="FG183" s="154">
        <f t="shared" si="985"/>
        <v>15612396.230000008</v>
      </c>
      <c r="FH183" s="154">
        <f t="shared" si="985"/>
        <v>12313702.550000001</v>
      </c>
      <c r="FI183" s="154">
        <f t="shared" si="985"/>
        <v>12472515.780000001</v>
      </c>
      <c r="FJ183" s="154">
        <f t="shared" si="985"/>
        <v>12643076.610000005</v>
      </c>
      <c r="FK183" s="154">
        <f t="shared" si="985"/>
        <v>16259309.92</v>
      </c>
      <c r="FL183" s="154">
        <f t="shared" si="985"/>
        <v>12540047.450000001</v>
      </c>
      <c r="FN183" s="154">
        <f t="shared" ref="FN183:FU196" si="986">SUMIF($H$5:$EQ$5,FN$12,$H183:$EQ183)</f>
        <v>42299110.979999997</v>
      </c>
      <c r="FO183" s="154">
        <f t="shared" si="986"/>
        <v>21419577.73</v>
      </c>
      <c r="FP183" s="154">
        <f t="shared" si="986"/>
        <v>31215863.64000003</v>
      </c>
      <c r="FQ183" s="154">
        <f t="shared" si="986"/>
        <v>48416993.920000017</v>
      </c>
      <c r="FR183" s="154">
        <f t="shared" si="986"/>
        <v>52188873.350000009</v>
      </c>
      <c r="FS183" s="154">
        <f t="shared" si="986"/>
        <v>52583487.850000016</v>
      </c>
      <c r="FT183" s="154">
        <f t="shared" si="986"/>
        <v>53041691.170000009</v>
      </c>
      <c r="FU183" s="154">
        <f t="shared" si="986"/>
        <v>32918005.340000004</v>
      </c>
    </row>
    <row r="184" spans="2:177" ht="17.45" customHeight="1">
      <c r="B184" s="151" t="s">
        <v>91</v>
      </c>
      <c r="C184" s="152"/>
      <c r="D184" s="152"/>
      <c r="E184" s="152"/>
      <c r="F184" s="153"/>
      <c r="G184" s="153"/>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c r="AM184" s="154"/>
      <c r="AN184" s="154"/>
      <c r="AO184" s="154"/>
      <c r="AP184" s="154"/>
      <c r="AQ184" s="154"/>
      <c r="AR184" s="154"/>
      <c r="AS184" s="154"/>
      <c r="AT184" s="154"/>
      <c r="AU184" s="154"/>
      <c r="AV184" s="154"/>
      <c r="AW184" s="154"/>
      <c r="AX184" s="154"/>
      <c r="AY184" s="154"/>
      <c r="AZ184" s="154"/>
      <c r="BA184" s="154"/>
      <c r="BB184" s="154"/>
      <c r="BC184" s="154"/>
      <c r="BD184" s="154">
        <v>668711.46</v>
      </c>
      <c r="BE184" s="154">
        <v>636907.19999999995</v>
      </c>
      <c r="BF184" s="154">
        <v>118898.73</v>
      </c>
      <c r="BG184" s="154">
        <v>176552.36</v>
      </c>
      <c r="BH184" s="154">
        <v>232467.52</v>
      </c>
      <c r="BI184" s="154">
        <v>274299.07</v>
      </c>
      <c r="BJ184" s="154">
        <v>470283.19</v>
      </c>
      <c r="BK184" s="154">
        <v>237347.6</v>
      </c>
      <c r="BL184" s="154">
        <v>238890.53</v>
      </c>
      <c r="BM184" s="154">
        <v>223116.79</v>
      </c>
      <c r="BN184" s="154">
        <v>229638.3</v>
      </c>
      <c r="BO184" s="154">
        <v>392766.44</v>
      </c>
      <c r="BP184" s="154">
        <v>1183216.57</v>
      </c>
      <c r="BQ184" s="154">
        <v>203580.66</v>
      </c>
      <c r="BR184" s="154">
        <v>151803.51999999999</v>
      </c>
      <c r="BS184" s="154">
        <v>207.92</v>
      </c>
      <c r="BT184" s="154">
        <v>28561.52</v>
      </c>
      <c r="BU184" s="154">
        <v>109626.81</v>
      </c>
      <c r="BV184" s="154">
        <v>105003.18</v>
      </c>
      <c r="BW184" s="154">
        <v>77744.759999999995</v>
      </c>
      <c r="BX184" s="154">
        <v>129384.95</v>
      </c>
      <c r="BY184" s="154">
        <v>117370.35</v>
      </c>
      <c r="BZ184" s="154">
        <v>195725.08</v>
      </c>
      <c r="CA184" s="154">
        <v>191798.63</v>
      </c>
      <c r="CB184" s="154">
        <v>186002.16</v>
      </c>
      <c r="CC184" s="154">
        <v>111877.35</v>
      </c>
      <c r="CD184" s="154">
        <v>126238.17</v>
      </c>
      <c r="CE184" s="154">
        <v>18009.45</v>
      </c>
      <c r="CF184" s="154">
        <v>14327.09</v>
      </c>
      <c r="CG184" s="154">
        <v>94220.06</v>
      </c>
      <c r="CH184" s="154">
        <v>258676.51000000018</v>
      </c>
      <c r="CI184" s="154">
        <v>117589.90000000001</v>
      </c>
      <c r="CJ184" s="154">
        <v>155370.91000000009</v>
      </c>
      <c r="CK184" s="154">
        <v>146924.5499999999</v>
      </c>
      <c r="CL184" s="154">
        <v>127976.39999999997</v>
      </c>
      <c r="CM184" s="154">
        <v>574051.44999999949</v>
      </c>
      <c r="CN184" s="154">
        <v>598843.11</v>
      </c>
      <c r="CO184" s="154">
        <v>131412.66</v>
      </c>
      <c r="CP184" s="154">
        <v>937615.98</v>
      </c>
      <c r="CQ184" s="154">
        <v>329414.99000000005</v>
      </c>
      <c r="CR184" s="154">
        <v>204073.09000000003</v>
      </c>
      <c r="CS184" s="154">
        <v>499258.93999999994</v>
      </c>
      <c r="CT184" s="154">
        <v>382503.60000000009</v>
      </c>
      <c r="CU184" s="154">
        <v>443451.87999999989</v>
      </c>
      <c r="CV184" s="154">
        <v>278250.11999999994</v>
      </c>
      <c r="CW184" s="154">
        <v>334934.34000000008</v>
      </c>
      <c r="CX184" s="154">
        <v>374299.28999999975</v>
      </c>
      <c r="CY184" s="154">
        <v>292984.73999999987</v>
      </c>
      <c r="CZ184" s="154">
        <v>1209806.42</v>
      </c>
      <c r="DA184" s="154">
        <v>185109.47000000009</v>
      </c>
      <c r="DB184" s="154">
        <v>253248.39</v>
      </c>
      <c r="DC184" s="154">
        <v>242189.57000000007</v>
      </c>
      <c r="DD184" s="154">
        <v>362358.21999999986</v>
      </c>
      <c r="DE184" s="154">
        <v>391629.15999999992</v>
      </c>
      <c r="DF184" s="154">
        <v>538256.75999999978</v>
      </c>
      <c r="DG184" s="154">
        <v>361969.37</v>
      </c>
      <c r="DH184" s="154">
        <v>304216.98999999993</v>
      </c>
      <c r="DI184" s="154">
        <v>286786.06000000006</v>
      </c>
      <c r="DJ184" s="154">
        <v>318939.88000000012</v>
      </c>
      <c r="DK184" s="154">
        <v>485309.8899999999</v>
      </c>
      <c r="DL184" s="154">
        <v>1414641.9299999995</v>
      </c>
      <c r="DM184" s="154">
        <v>339293.95000000013</v>
      </c>
      <c r="DN184" s="154">
        <v>219926.92</v>
      </c>
      <c r="DO184" s="154">
        <v>473424.51000000018</v>
      </c>
      <c r="DP184" s="154">
        <v>268679.52000000008</v>
      </c>
      <c r="DQ184" s="154">
        <v>367691.54999999987</v>
      </c>
      <c r="DR184" s="154">
        <v>411772.00000000006</v>
      </c>
      <c r="DS184" s="154">
        <v>459867.11999999988</v>
      </c>
      <c r="DT184" s="154">
        <v>305938.78000000014</v>
      </c>
      <c r="DU184" s="154">
        <v>355205.27</v>
      </c>
      <c r="DV184" s="154">
        <v>593032.85999999987</v>
      </c>
      <c r="DW184" s="154">
        <v>655170.39000000036</v>
      </c>
      <c r="DX184" s="154">
        <v>1348727.41</v>
      </c>
      <c r="DY184" s="154">
        <v>325472.27</v>
      </c>
      <c r="DZ184" s="154">
        <v>212242.53000000003</v>
      </c>
      <c r="EA184" s="154">
        <v>215596.92</v>
      </c>
      <c r="EB184" s="154">
        <v>446428.33999999991</v>
      </c>
      <c r="EC184" s="154">
        <v>469351.98999999993</v>
      </c>
      <c r="ED184" s="154">
        <v>433529.37999999989</v>
      </c>
      <c r="EE184" s="154">
        <v>369224.62</v>
      </c>
      <c r="EF184" s="154">
        <v>444840.44999999995</v>
      </c>
      <c r="EG184" s="154">
        <v>295268.42</v>
      </c>
      <c r="EH184" s="154">
        <v>417470.68999999994</v>
      </c>
      <c r="EI184" s="154">
        <v>596172.43999999994</v>
      </c>
      <c r="EJ184" s="154">
        <v>932501.31</v>
      </c>
      <c r="EK184" s="154">
        <v>305161.77999999997</v>
      </c>
      <c r="EL184" s="154">
        <v>489535.75999999995</v>
      </c>
      <c r="EM184" s="154">
        <v>576455.10000000009</v>
      </c>
      <c r="EN184" s="154">
        <v>473227.66</v>
      </c>
      <c r="EO184" s="154">
        <v>645915.42000000027</v>
      </c>
      <c r="EP184" s="154">
        <v>434759.25999999989</v>
      </c>
      <c r="ER184" s="154">
        <f t="shared" si="983"/>
        <v>3857556.2900000005</v>
      </c>
      <c r="ET184" s="154">
        <f t="shared" ca="1" si="984"/>
        <v>3451348.8399999994</v>
      </c>
      <c r="EU184" s="154"/>
      <c r="EY184" s="154">
        <f t="shared" si="985"/>
        <v>1648164.2800000003</v>
      </c>
      <c r="EZ184" s="154">
        <f t="shared" si="985"/>
        <v>996176.94999999984</v>
      </c>
      <c r="FA184" s="154">
        <f t="shared" si="985"/>
        <v>1204443.1199999996</v>
      </c>
      <c r="FB184" s="154">
        <f t="shared" si="985"/>
        <v>1091035.83</v>
      </c>
      <c r="FC184" s="154">
        <f t="shared" si="985"/>
        <v>1973862.7999999996</v>
      </c>
      <c r="FD184" s="154">
        <f t="shared" si="985"/>
        <v>1109795.58</v>
      </c>
      <c r="FE184" s="154">
        <f t="shared" si="985"/>
        <v>1177577.8999999999</v>
      </c>
      <c r="FF184" s="154">
        <f t="shared" si="985"/>
        <v>1603408.5200000003</v>
      </c>
      <c r="FG184" s="154">
        <f t="shared" si="985"/>
        <v>1886442.21</v>
      </c>
      <c r="FH184" s="154">
        <f t="shared" si="985"/>
        <v>1131377.2499999998</v>
      </c>
      <c r="FI184" s="154">
        <f t="shared" si="985"/>
        <v>1247594.4499999997</v>
      </c>
      <c r="FJ184" s="154">
        <f t="shared" si="985"/>
        <v>1308911.5499999998</v>
      </c>
      <c r="FK184" s="154">
        <f t="shared" si="985"/>
        <v>1727198.85</v>
      </c>
      <c r="FL184" s="154">
        <f t="shared" si="985"/>
        <v>1695598.1800000002</v>
      </c>
      <c r="FN184" s="154">
        <f t="shared" si="986"/>
        <v>3899879.1899999995</v>
      </c>
      <c r="FO184" s="154">
        <f t="shared" si="986"/>
        <v>2494023.9499999997</v>
      </c>
      <c r="FP184" s="154">
        <f t="shared" si="986"/>
        <v>1931263.9999999995</v>
      </c>
      <c r="FQ184" s="154">
        <f t="shared" si="986"/>
        <v>4807042.74</v>
      </c>
      <c r="FR184" s="154">
        <f t="shared" si="986"/>
        <v>4939820.18</v>
      </c>
      <c r="FS184" s="154">
        <f t="shared" si="986"/>
        <v>5864644.7999999989</v>
      </c>
      <c r="FT184" s="154">
        <f t="shared" si="986"/>
        <v>5574325.459999999</v>
      </c>
      <c r="FU184" s="154">
        <f t="shared" si="986"/>
        <v>3857556.2900000005</v>
      </c>
    </row>
    <row r="185" spans="2:177" ht="17.45" customHeight="1">
      <c r="B185" s="151" t="s">
        <v>190</v>
      </c>
      <c r="C185" s="155"/>
      <c r="D185" s="155"/>
      <c r="E185" s="155"/>
      <c r="F185" s="153"/>
      <c r="G185" s="153"/>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c r="AM185" s="154"/>
      <c r="AN185" s="154"/>
      <c r="AO185" s="154"/>
      <c r="AP185" s="154"/>
      <c r="AQ185" s="154"/>
      <c r="AR185" s="154"/>
      <c r="AS185" s="154"/>
      <c r="AT185" s="154"/>
      <c r="AU185" s="154"/>
      <c r="AV185" s="154"/>
      <c r="AW185" s="154"/>
      <c r="AX185" s="154"/>
      <c r="AY185" s="154"/>
      <c r="AZ185" s="154"/>
      <c r="BA185" s="154"/>
      <c r="BB185" s="154"/>
      <c r="BC185" s="154"/>
      <c r="BD185" s="154">
        <v>565429.99</v>
      </c>
      <c r="BE185" s="154">
        <v>827536.11</v>
      </c>
      <c r="BF185" s="154">
        <v>576294.76</v>
      </c>
      <c r="BG185" s="154">
        <v>463520.17268376704</v>
      </c>
      <c r="BH185" s="154">
        <v>518997.21</v>
      </c>
      <c r="BI185" s="154">
        <v>480335.74999999901</v>
      </c>
      <c r="BJ185" s="154">
        <v>642830.32000000007</v>
      </c>
      <c r="BK185" s="154">
        <v>719990.39</v>
      </c>
      <c r="BL185" s="154">
        <v>511846.69731321197</v>
      </c>
      <c r="BM185" s="154">
        <v>655157.97</v>
      </c>
      <c r="BN185" s="154">
        <v>650221.8400000002</v>
      </c>
      <c r="BO185" s="154">
        <v>678257.41</v>
      </c>
      <c r="BP185" s="154">
        <v>614321.97</v>
      </c>
      <c r="BQ185" s="154">
        <v>717651.28</v>
      </c>
      <c r="BR185" s="154">
        <v>424541.68000000005</v>
      </c>
      <c r="BS185" s="154">
        <v>464187.85</v>
      </c>
      <c r="BT185" s="154">
        <v>151149.26</v>
      </c>
      <c r="BU185" s="154">
        <v>180175.5</v>
      </c>
      <c r="BV185" s="154">
        <v>184210.85</v>
      </c>
      <c r="BW185" s="154">
        <v>171546.51</v>
      </c>
      <c r="BX185" s="154">
        <v>287764.32</v>
      </c>
      <c r="BY185" s="154">
        <v>222072.32999999961</v>
      </c>
      <c r="BZ185" s="154">
        <v>392635.73999999993</v>
      </c>
      <c r="CA185" s="154">
        <v>406602.02000000014</v>
      </c>
      <c r="CB185" s="154">
        <v>261264.23999999973</v>
      </c>
      <c r="CC185" s="154">
        <v>577201.49</v>
      </c>
      <c r="CD185" s="154">
        <v>376558.76000000013</v>
      </c>
      <c r="CE185" s="154">
        <v>120861.52</v>
      </c>
      <c r="CF185" s="154">
        <v>131550.73999999993</v>
      </c>
      <c r="CG185" s="154">
        <v>246074.4199999999</v>
      </c>
      <c r="CH185" s="154">
        <v>277475.54999999976</v>
      </c>
      <c r="CI185" s="154">
        <v>240410.76</v>
      </c>
      <c r="CJ185" s="154">
        <v>208598.39</v>
      </c>
      <c r="CK185" s="154">
        <v>289600.90000000002</v>
      </c>
      <c r="CL185" s="154">
        <v>400808.92000000004</v>
      </c>
      <c r="CM185" s="154">
        <v>802997.30999999994</v>
      </c>
      <c r="CN185" s="154">
        <v>596153.18999999994</v>
      </c>
      <c r="CO185" s="154">
        <v>717821.93000000017</v>
      </c>
      <c r="CP185" s="154">
        <v>411092.54000000015</v>
      </c>
      <c r="CQ185" s="154">
        <v>860364.3</v>
      </c>
      <c r="CR185" s="154">
        <v>433087.59999999939</v>
      </c>
      <c r="CS185" s="154">
        <v>418062.49999999971</v>
      </c>
      <c r="CT185" s="154">
        <v>588309.40999999992</v>
      </c>
      <c r="CU185" s="154">
        <v>507390.43000000005</v>
      </c>
      <c r="CV185" s="154">
        <v>707785.72999999975</v>
      </c>
      <c r="CW185" s="154">
        <v>482134.47000000003</v>
      </c>
      <c r="CX185" s="154">
        <v>659522.17000000004</v>
      </c>
      <c r="CY185" s="154">
        <v>1476104.7700000003</v>
      </c>
      <c r="CZ185" s="154">
        <v>765838.55999999819</v>
      </c>
      <c r="DA185" s="154">
        <v>680781.09</v>
      </c>
      <c r="DB185" s="154">
        <v>573520.63000000012</v>
      </c>
      <c r="DC185" s="154">
        <v>573042.80999999994</v>
      </c>
      <c r="DD185" s="154">
        <v>1103075.1299999999</v>
      </c>
      <c r="DE185" s="154">
        <v>887122.51999999979</v>
      </c>
      <c r="DF185" s="154">
        <v>761936.38999999955</v>
      </c>
      <c r="DG185" s="154">
        <v>1099793.1299999999</v>
      </c>
      <c r="DH185" s="154">
        <v>1163108.5300000003</v>
      </c>
      <c r="DI185" s="154">
        <v>922033.83999999962</v>
      </c>
      <c r="DJ185" s="154">
        <v>771001.97000000044</v>
      </c>
      <c r="DK185" s="154">
        <v>1353536.6900000002</v>
      </c>
      <c r="DL185" s="154">
        <v>943258.44</v>
      </c>
      <c r="DM185" s="154">
        <v>792339.42999999993</v>
      </c>
      <c r="DN185" s="154">
        <v>1033236.1299999999</v>
      </c>
      <c r="DO185" s="154">
        <v>772274.89000000048</v>
      </c>
      <c r="DP185" s="154">
        <v>730798.93999999901</v>
      </c>
      <c r="DQ185" s="154">
        <v>684138.51999999944</v>
      </c>
      <c r="DR185" s="154">
        <v>668649.30999999971</v>
      </c>
      <c r="DS185" s="154">
        <v>895800.47000000055</v>
      </c>
      <c r="DT185" s="154">
        <v>1140656.1799999983</v>
      </c>
      <c r="DU185" s="154">
        <v>1230533.919999999</v>
      </c>
      <c r="DV185" s="154">
        <v>1400551.589999998</v>
      </c>
      <c r="DW185" s="154">
        <v>1021623.6799999988</v>
      </c>
      <c r="DX185" s="154">
        <v>771108.56999999937</v>
      </c>
      <c r="DY185" s="154">
        <v>837064.2699999999</v>
      </c>
      <c r="DZ185" s="154">
        <v>529247.99999999965</v>
      </c>
      <c r="EA185" s="154">
        <v>441902.46000000008</v>
      </c>
      <c r="EB185" s="154">
        <v>798932.32000000007</v>
      </c>
      <c r="EC185" s="154">
        <v>1795117.9700000002</v>
      </c>
      <c r="ED185" s="154">
        <v>911012.40999999992</v>
      </c>
      <c r="EE185" s="154">
        <v>754122.71</v>
      </c>
      <c r="EF185" s="154">
        <v>974438.12000000011</v>
      </c>
      <c r="EG185" s="154">
        <v>1467573.64</v>
      </c>
      <c r="EH185" s="154">
        <v>1349853.4300000002</v>
      </c>
      <c r="EI185" s="154">
        <v>1182539.3400000001</v>
      </c>
      <c r="EJ185" s="154">
        <v>744928.70999999985</v>
      </c>
      <c r="EK185" s="154">
        <v>666718.37999999989</v>
      </c>
      <c r="EL185" s="154">
        <v>857922.76</v>
      </c>
      <c r="EM185" s="154">
        <v>842729.32999999984</v>
      </c>
      <c r="EN185" s="154">
        <v>784863.24000000011</v>
      </c>
      <c r="EO185" s="154">
        <v>669184.56999999995</v>
      </c>
      <c r="EP185" s="154">
        <v>875524.3600000001</v>
      </c>
      <c r="ER185" s="154">
        <f t="shared" si="983"/>
        <v>5441871.3500000006</v>
      </c>
      <c r="ET185" s="154">
        <f t="shared" ca="1" si="984"/>
        <v>6084386</v>
      </c>
      <c r="EU185" s="154"/>
      <c r="EY185" s="154">
        <f t="shared" si="985"/>
        <v>2020140.2799999982</v>
      </c>
      <c r="EZ185" s="154">
        <f t="shared" si="985"/>
        <v>2563240.46</v>
      </c>
      <c r="FA185" s="154">
        <f t="shared" si="985"/>
        <v>3024838.05</v>
      </c>
      <c r="FB185" s="154">
        <f t="shared" si="985"/>
        <v>3046572.5</v>
      </c>
      <c r="FC185" s="154">
        <f t="shared" si="985"/>
        <v>2768834</v>
      </c>
      <c r="FD185" s="154">
        <f t="shared" si="985"/>
        <v>2187212.3499999992</v>
      </c>
      <c r="FE185" s="154">
        <f t="shared" si="985"/>
        <v>2705105.9599999986</v>
      </c>
      <c r="FF185" s="154">
        <f t="shared" si="985"/>
        <v>3652709.1899999958</v>
      </c>
      <c r="FG185" s="154">
        <f t="shared" si="985"/>
        <v>2137420.8399999989</v>
      </c>
      <c r="FH185" s="154">
        <f t="shared" si="985"/>
        <v>3035952.7500000005</v>
      </c>
      <c r="FI185" s="154">
        <f t="shared" si="985"/>
        <v>2639573.2400000002</v>
      </c>
      <c r="FJ185" s="154">
        <f t="shared" si="985"/>
        <v>3999966.41</v>
      </c>
      <c r="FK185" s="154">
        <f t="shared" si="985"/>
        <v>2269569.8499999996</v>
      </c>
      <c r="FL185" s="154">
        <f t="shared" si="985"/>
        <v>2296777.1399999997</v>
      </c>
      <c r="FN185" s="154">
        <f t="shared" si="986"/>
        <v>7290418.619996978</v>
      </c>
      <c r="FO185" s="154">
        <f t="shared" si="986"/>
        <v>4216859.3099999996</v>
      </c>
      <c r="FP185" s="154">
        <f t="shared" si="986"/>
        <v>3933402.9999999995</v>
      </c>
      <c r="FQ185" s="154">
        <f t="shared" si="986"/>
        <v>7857829.0399999982</v>
      </c>
      <c r="FR185" s="154">
        <f t="shared" si="986"/>
        <v>10654791.289999997</v>
      </c>
      <c r="FS185" s="154">
        <f t="shared" si="986"/>
        <v>11313861.499999993</v>
      </c>
      <c r="FT185" s="154">
        <f t="shared" si="986"/>
        <v>11812913.24</v>
      </c>
      <c r="FU185" s="154">
        <f t="shared" si="986"/>
        <v>5441871.3500000006</v>
      </c>
    </row>
    <row r="186" spans="2:177" ht="17.45" customHeight="1">
      <c r="B186" s="151" t="s">
        <v>92</v>
      </c>
      <c r="C186" s="152"/>
      <c r="D186" s="152"/>
      <c r="E186" s="152"/>
      <c r="F186" s="153"/>
      <c r="G186" s="153"/>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c r="AO186" s="154"/>
      <c r="AP186" s="154"/>
      <c r="AQ186" s="154"/>
      <c r="AR186" s="154"/>
      <c r="AS186" s="154"/>
      <c r="AT186" s="154"/>
      <c r="AU186" s="154"/>
      <c r="AV186" s="154"/>
      <c r="AW186" s="154"/>
      <c r="AX186" s="154"/>
      <c r="AY186" s="154"/>
      <c r="AZ186" s="154"/>
      <c r="BA186" s="154"/>
      <c r="BB186" s="154"/>
      <c r="BC186" s="154"/>
      <c r="BD186" s="154">
        <v>27454.079999999991</v>
      </c>
      <c r="BE186" s="154">
        <v>167123.92000000001</v>
      </c>
      <c r="BF186" s="154">
        <v>209652.81999999998</v>
      </c>
      <c r="BG186" s="154">
        <v>204681.8073162334</v>
      </c>
      <c r="BH186" s="154">
        <v>181984.59</v>
      </c>
      <c r="BI186" s="154">
        <v>163840.24000000002</v>
      </c>
      <c r="BJ186" s="154">
        <v>136933.29999999999</v>
      </c>
      <c r="BK186" s="154">
        <v>343759.61000000004</v>
      </c>
      <c r="BL186" s="154">
        <v>269070.63268678822</v>
      </c>
      <c r="BM186" s="154">
        <v>117592.01</v>
      </c>
      <c r="BN186" s="154">
        <v>76931.55</v>
      </c>
      <c r="BO186" s="154">
        <v>74544.11</v>
      </c>
      <c r="BP186" s="154">
        <v>-4650139.83</v>
      </c>
      <c r="BQ186" s="154">
        <v>189606.56999999998</v>
      </c>
      <c r="BR186" s="154">
        <v>-29155.39</v>
      </c>
      <c r="BS186" s="154">
        <v>28580.759999999995</v>
      </c>
      <c r="BT186" s="154">
        <v>-796.83999999999196</v>
      </c>
      <c r="BU186" s="154">
        <v>39485.919999999998</v>
      </c>
      <c r="BV186" s="154">
        <v>28336.069999999996</v>
      </c>
      <c r="BW186" s="154">
        <v>26404.83</v>
      </c>
      <c r="BX186" s="154">
        <v>304135.36</v>
      </c>
      <c r="BY186" s="154">
        <v>-17980.300000000003</v>
      </c>
      <c r="BZ186" s="154">
        <v>17584.45</v>
      </c>
      <c r="CA186" s="154">
        <v>35001.03</v>
      </c>
      <c r="CB186" s="154">
        <v>18103.68</v>
      </c>
      <c r="CC186" s="154">
        <v>79460.150000000009</v>
      </c>
      <c r="CD186" s="154">
        <v>30049.399999999998</v>
      </c>
      <c r="CE186" s="154">
        <v>154186.07</v>
      </c>
      <c r="CF186" s="154">
        <v>7063.3</v>
      </c>
      <c r="CG186" s="154">
        <v>343813.13</v>
      </c>
      <c r="CH186" s="154">
        <v>24413.489999999998</v>
      </c>
      <c r="CI186" s="154">
        <v>28325.19</v>
      </c>
      <c r="CJ186" s="154">
        <v>92391.959999999992</v>
      </c>
      <c r="CK186" s="154">
        <v>30511.15</v>
      </c>
      <c r="CL186" s="154">
        <v>43835.840000000004</v>
      </c>
      <c r="CM186" s="154">
        <v>26619.199999999997</v>
      </c>
      <c r="CN186" s="154">
        <v>96280.53</v>
      </c>
      <c r="CO186" s="154">
        <v>20767.510000000002</v>
      </c>
      <c r="CP186" s="154">
        <v>111219.11000000002</v>
      </c>
      <c r="CQ186" s="154">
        <v>21804.510000000002</v>
      </c>
      <c r="CR186" s="154">
        <v>44051.17</v>
      </c>
      <c r="CS186" s="154">
        <v>144191.28</v>
      </c>
      <c r="CT186" s="154">
        <v>43170.79</v>
      </c>
      <c r="CU186" s="154">
        <v>75477.55</v>
      </c>
      <c r="CV186" s="154">
        <v>193573.47</v>
      </c>
      <c r="CW186" s="154">
        <v>102556.35000000002</v>
      </c>
      <c r="CX186" s="154">
        <v>53856.72</v>
      </c>
      <c r="CY186" s="154">
        <v>44405.41</v>
      </c>
      <c r="CZ186" s="154">
        <v>215495.98</v>
      </c>
      <c r="DA186" s="154">
        <v>90976.449999999983</v>
      </c>
      <c r="DB186" s="154">
        <v>81486.06</v>
      </c>
      <c r="DC186" s="154">
        <v>34732.57</v>
      </c>
      <c r="DD186" s="154">
        <v>115992</v>
      </c>
      <c r="DE186" s="154">
        <v>71552.89</v>
      </c>
      <c r="DF186" s="154">
        <v>63114.46</v>
      </c>
      <c r="DG186" s="154">
        <v>447441.31</v>
      </c>
      <c r="DH186" s="154">
        <v>144872.35999999999</v>
      </c>
      <c r="DI186" s="154">
        <v>114635.76000000001</v>
      </c>
      <c r="DJ186" s="154">
        <v>122938.26000000001</v>
      </c>
      <c r="DK186" s="154">
        <v>152655.65999999997</v>
      </c>
      <c r="DL186" s="154">
        <v>116563.88999999998</v>
      </c>
      <c r="DM186" s="154">
        <v>88632.170000000013</v>
      </c>
      <c r="DN186" s="154">
        <v>221282.77000000002</v>
      </c>
      <c r="DO186" s="154">
        <v>144810.33999999997</v>
      </c>
      <c r="DP186" s="154">
        <v>205982.25</v>
      </c>
      <c r="DQ186" s="154">
        <v>192400.62</v>
      </c>
      <c r="DR186" s="154">
        <v>201705.48</v>
      </c>
      <c r="DS186" s="154">
        <v>999857.44999999984</v>
      </c>
      <c r="DT186" s="154">
        <v>-100983.54000000001</v>
      </c>
      <c r="DU186" s="154">
        <v>58085.640000000058</v>
      </c>
      <c r="DV186" s="154">
        <v>98288.339999999967</v>
      </c>
      <c r="DW186" s="154">
        <v>183861.34000000003</v>
      </c>
      <c r="DX186" s="154">
        <v>242117.78000000023</v>
      </c>
      <c r="DY186" s="154">
        <v>57952.47</v>
      </c>
      <c r="DZ186" s="154">
        <v>90263.31</v>
      </c>
      <c r="EA186" s="154">
        <v>212840.94</v>
      </c>
      <c r="EB186" s="154">
        <v>273511.27</v>
      </c>
      <c r="EC186" s="154">
        <v>382322.03</v>
      </c>
      <c r="ED186" s="154">
        <v>210491.69999999995</v>
      </c>
      <c r="EE186" s="154">
        <v>190425.59</v>
      </c>
      <c r="EF186" s="154">
        <v>1119379.18</v>
      </c>
      <c r="EG186" s="154">
        <v>412972.15000000008</v>
      </c>
      <c r="EH186" s="154">
        <v>388640.1</v>
      </c>
      <c r="EI186" s="154">
        <v>633112.19000000099</v>
      </c>
      <c r="EJ186" s="154">
        <v>201042.41999999998</v>
      </c>
      <c r="EK186" s="154">
        <v>363847.89999999997</v>
      </c>
      <c r="EL186" s="154">
        <v>450246.78999999992</v>
      </c>
      <c r="EM186" s="154">
        <v>92939.010000000009</v>
      </c>
      <c r="EN186" s="154">
        <v>123340.51000000001</v>
      </c>
      <c r="EO186" s="154">
        <v>474420.98</v>
      </c>
      <c r="EP186" s="154">
        <v>252621.05000000002</v>
      </c>
      <c r="ER186" s="154">
        <f t="shared" si="983"/>
        <v>1958458.66</v>
      </c>
      <c r="ET186" s="154">
        <f t="shared" ca="1" si="984"/>
        <v>1469499.5000000002</v>
      </c>
      <c r="EU186" s="154"/>
      <c r="EY186" s="154">
        <f t="shared" si="985"/>
        <v>387958.49</v>
      </c>
      <c r="EZ186" s="154">
        <f t="shared" si="985"/>
        <v>222277.46000000002</v>
      </c>
      <c r="FA186" s="154">
        <f t="shared" si="985"/>
        <v>655428.13</v>
      </c>
      <c r="FB186" s="154">
        <f t="shared" si="985"/>
        <v>390229.68</v>
      </c>
      <c r="FC186" s="154">
        <f t="shared" si="985"/>
        <v>426478.83</v>
      </c>
      <c r="FD186" s="154">
        <f t="shared" si="985"/>
        <v>543193.21</v>
      </c>
      <c r="FE186" s="154">
        <f t="shared" si="985"/>
        <v>1100579.3899999999</v>
      </c>
      <c r="FF186" s="154">
        <f t="shared" si="985"/>
        <v>340235.32000000007</v>
      </c>
      <c r="FG186" s="154">
        <f t="shared" si="985"/>
        <v>390333.56000000023</v>
      </c>
      <c r="FH186" s="154">
        <f t="shared" si="985"/>
        <v>868674.24</v>
      </c>
      <c r="FI186" s="154">
        <f t="shared" si="985"/>
        <v>1520296.4699999997</v>
      </c>
      <c r="FJ186" s="154">
        <f t="shared" si="985"/>
        <v>1434724.4400000009</v>
      </c>
      <c r="FK186" s="154">
        <f t="shared" si="985"/>
        <v>1015137.1099999999</v>
      </c>
      <c r="FL186" s="154">
        <f t="shared" si="985"/>
        <v>690700.5</v>
      </c>
      <c r="FN186" s="154">
        <f t="shared" si="986"/>
        <v>1973568.6700030218</v>
      </c>
      <c r="FO186" s="154">
        <f t="shared" si="986"/>
        <v>-4028937.3699999992</v>
      </c>
      <c r="FP186" s="154">
        <f t="shared" si="986"/>
        <v>878772.55999999982</v>
      </c>
      <c r="FQ186" s="154">
        <f t="shared" si="986"/>
        <v>951354.39999999991</v>
      </c>
      <c r="FR186" s="154">
        <f t="shared" si="986"/>
        <v>1655893.76</v>
      </c>
      <c r="FS186" s="154">
        <f t="shared" si="986"/>
        <v>2410486.7499999995</v>
      </c>
      <c r="FT186" s="154">
        <f t="shared" si="986"/>
        <v>4214028.7100000018</v>
      </c>
      <c r="FU186" s="154">
        <f t="shared" si="986"/>
        <v>1958458.66</v>
      </c>
    </row>
    <row r="187" spans="2:177" ht="17.45" customHeight="1">
      <c r="B187" s="156" t="s">
        <v>93</v>
      </c>
      <c r="C187" s="157"/>
      <c r="D187" s="157"/>
      <c r="E187" s="157"/>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c r="AV187" s="158"/>
      <c r="AW187" s="158"/>
      <c r="AX187" s="158"/>
      <c r="AY187" s="158"/>
      <c r="AZ187" s="158"/>
      <c r="BA187" s="158"/>
      <c r="BB187" s="158"/>
      <c r="BC187" s="158"/>
      <c r="BD187" s="158">
        <v>5982657.4400000004</v>
      </c>
      <c r="BE187" s="158">
        <v>5072002.1500000004</v>
      </c>
      <c r="BF187" s="158">
        <v>4448481.95</v>
      </c>
      <c r="BG187" s="158">
        <v>4213965.3499999996</v>
      </c>
      <c r="BH187" s="158">
        <v>4328419.7</v>
      </c>
      <c r="BI187" s="158">
        <v>4330976.4399999995</v>
      </c>
      <c r="BJ187" s="158">
        <v>4664730.88</v>
      </c>
      <c r="BK187" s="158">
        <v>4735689.32</v>
      </c>
      <c r="BL187" s="158">
        <v>4393565.6999999993</v>
      </c>
      <c r="BM187" s="158">
        <v>4282841.7699999996</v>
      </c>
      <c r="BN187" s="158">
        <v>4235493.38</v>
      </c>
      <c r="BO187" s="158">
        <v>4774153.38</v>
      </c>
      <c r="BP187" s="158">
        <v>2652775.0700000003</v>
      </c>
      <c r="BQ187" s="158">
        <v>4458780.99</v>
      </c>
      <c r="BR187" s="158">
        <v>3859566.01</v>
      </c>
      <c r="BS187" s="158">
        <v>524807.46</v>
      </c>
      <c r="BT187" s="158">
        <v>427120.4</v>
      </c>
      <c r="BU187" s="158">
        <v>517138.36999999994</v>
      </c>
      <c r="BV187" s="158">
        <v>887430.89999999991</v>
      </c>
      <c r="BW187" s="158">
        <v>1194857.6900000002</v>
      </c>
      <c r="BX187" s="158">
        <v>2214299.64</v>
      </c>
      <c r="BY187" s="158">
        <v>1965101.0799999996</v>
      </c>
      <c r="BZ187" s="158">
        <v>2523961.0999999996</v>
      </c>
      <c r="CA187" s="158">
        <v>2875684.9099999997</v>
      </c>
      <c r="CB187" s="158">
        <v>3362926.43</v>
      </c>
      <c r="CC187" s="158">
        <v>2690345.8000000003</v>
      </c>
      <c r="CD187" s="158">
        <v>2474944.33</v>
      </c>
      <c r="CE187" s="158">
        <v>1132216.3200000001</v>
      </c>
      <c r="CF187" s="158">
        <v>1860029.9700000002</v>
      </c>
      <c r="CG187" s="158">
        <v>3362710.82</v>
      </c>
      <c r="CH187" s="158">
        <v>3137629.8900000006</v>
      </c>
      <c r="CI187" s="158">
        <v>3337638.2399999988</v>
      </c>
      <c r="CJ187" s="158">
        <v>3331662.66</v>
      </c>
      <c r="CK187" s="158">
        <v>3744079.0000000042</v>
      </c>
      <c r="CL187" s="158">
        <v>4050587.1700000037</v>
      </c>
      <c r="CM187" s="158">
        <v>5474532.5700000226</v>
      </c>
      <c r="CN187" s="158">
        <v>6347956.0599999996</v>
      </c>
      <c r="CO187" s="158">
        <v>4410357.0599999996</v>
      </c>
      <c r="CP187" s="158">
        <v>5225767.71</v>
      </c>
      <c r="CQ187" s="158">
        <v>4807623.6000000015</v>
      </c>
      <c r="CR187" s="158">
        <v>4627510.21</v>
      </c>
      <c r="CS187" s="158">
        <v>5133246.4699999988</v>
      </c>
      <c r="CT187" s="158">
        <v>4910026.6100000003</v>
      </c>
      <c r="CU187" s="158">
        <v>5119181.3300000047</v>
      </c>
      <c r="CV187" s="158">
        <v>4921933.6300000045</v>
      </c>
      <c r="CW187" s="158">
        <v>5017316.67</v>
      </c>
      <c r="CX187" s="158">
        <v>5434320.5500000054</v>
      </c>
      <c r="CY187" s="158">
        <v>6077980.200000003</v>
      </c>
      <c r="CZ187" s="158">
        <v>8941219.879999999</v>
      </c>
      <c r="DA187" s="158">
        <v>5055756.3600000022</v>
      </c>
      <c r="DB187" s="158">
        <v>5136648.2799999993</v>
      </c>
      <c r="DC187" s="158">
        <v>4816826.9400000013</v>
      </c>
      <c r="DD187" s="158">
        <v>5588094.9900000021</v>
      </c>
      <c r="DE187" s="158">
        <v>5370004.959999999</v>
      </c>
      <c r="DF187" s="158">
        <v>5471859.3800000008</v>
      </c>
      <c r="DG187" s="158">
        <v>5951651.1699999999</v>
      </c>
      <c r="DH187" s="158">
        <v>5626210.0600000015</v>
      </c>
      <c r="DI187" s="158">
        <v>5461889.9899999974</v>
      </c>
      <c r="DJ187" s="158">
        <v>5357099.8099999996</v>
      </c>
      <c r="DK187" s="158">
        <v>6662116.7600000007</v>
      </c>
      <c r="DL187" s="158">
        <v>9693134.3600000087</v>
      </c>
      <c r="DM187" s="158">
        <v>5418895.4100000011</v>
      </c>
      <c r="DN187" s="158">
        <v>5642062.4699999988</v>
      </c>
      <c r="DO187" s="158">
        <v>5473956.1000000015</v>
      </c>
      <c r="DP187" s="158">
        <v>5349423.84</v>
      </c>
      <c r="DQ187" s="158">
        <v>5365518.46</v>
      </c>
      <c r="DR187" s="158">
        <v>5422704.6500000013</v>
      </c>
      <c r="DS187" s="158">
        <v>6416407.9800000004</v>
      </c>
      <c r="DT187" s="158">
        <v>5460119.3600000003</v>
      </c>
      <c r="DU187" s="158">
        <v>5645612.3999999985</v>
      </c>
      <c r="DV187" s="158">
        <v>6050939.9799999986</v>
      </c>
      <c r="DW187" s="158">
        <v>6233705.8900000053</v>
      </c>
      <c r="DX187" s="158">
        <v>9751679.2400000077</v>
      </c>
      <c r="DY187" s="158">
        <v>5440129.8099999996</v>
      </c>
      <c r="DZ187" s="158">
        <v>4834783.7899999991</v>
      </c>
      <c r="EA187" s="158">
        <v>4903377.7600000007</v>
      </c>
      <c r="EB187" s="158">
        <v>5663012.4700000007</v>
      </c>
      <c r="EC187" s="158">
        <v>6783316.5599999996</v>
      </c>
      <c r="ED187" s="158">
        <v>5688157.120000001</v>
      </c>
      <c r="EE187" s="158">
        <v>5510694.4500000002</v>
      </c>
      <c r="EF187" s="158">
        <v>6681128.3699999992</v>
      </c>
      <c r="EG187" s="158">
        <v>6424585.1700000018</v>
      </c>
      <c r="EH187" s="158">
        <v>6216790.8000000007</v>
      </c>
      <c r="EI187" s="158">
        <v>6745303.0400000028</v>
      </c>
      <c r="EJ187" s="158">
        <v>9443031.8699999955</v>
      </c>
      <c r="EK187" s="158">
        <v>5746527.8600000031</v>
      </c>
      <c r="EL187" s="158">
        <v>6081655.9999999991</v>
      </c>
      <c r="EM187" s="158">
        <v>5539912.3899999997</v>
      </c>
      <c r="EN187" s="158">
        <v>5631762.1100000013</v>
      </c>
      <c r="EO187" s="158">
        <v>6051448.7700000014</v>
      </c>
      <c r="EP187" s="158">
        <v>5681552.6400000006</v>
      </c>
      <c r="ER187" s="158">
        <f t="shared" si="983"/>
        <v>44175891.640000001</v>
      </c>
      <c r="ET187" s="158">
        <f t="shared" ca="1" si="984"/>
        <v>43064456.750000015</v>
      </c>
      <c r="EU187" s="158"/>
      <c r="EY187" s="158">
        <f t="shared" si="985"/>
        <v>19133624.520000003</v>
      </c>
      <c r="EZ187" s="158">
        <f t="shared" si="985"/>
        <v>15774926.890000002</v>
      </c>
      <c r="FA187" s="158">
        <f t="shared" si="985"/>
        <v>17049720.610000003</v>
      </c>
      <c r="FB187" s="158">
        <f t="shared" si="985"/>
        <v>17481106.559999999</v>
      </c>
      <c r="FC187" s="158">
        <f t="shared" si="985"/>
        <v>20754092.24000001</v>
      </c>
      <c r="FD187" s="158">
        <f t="shared" si="985"/>
        <v>16188898.400000002</v>
      </c>
      <c r="FE187" s="158">
        <f t="shared" si="985"/>
        <v>17299231.990000002</v>
      </c>
      <c r="FF187" s="158">
        <f t="shared" si="985"/>
        <v>17930258.270000003</v>
      </c>
      <c r="FG187" s="158">
        <f t="shared" si="985"/>
        <v>20026592.840000007</v>
      </c>
      <c r="FH187" s="158">
        <f t="shared" si="985"/>
        <v>17349706.789999999</v>
      </c>
      <c r="FI187" s="158">
        <f t="shared" si="985"/>
        <v>17879979.939999998</v>
      </c>
      <c r="FJ187" s="158">
        <f t="shared" si="985"/>
        <v>19386679.010000005</v>
      </c>
      <c r="FK187" s="158">
        <f t="shared" si="985"/>
        <v>21271215.729999997</v>
      </c>
      <c r="FL187" s="158">
        <f t="shared" si="985"/>
        <v>17223123.270000003</v>
      </c>
      <c r="FN187" s="158">
        <f t="shared" si="986"/>
        <v>55462977.460000008</v>
      </c>
      <c r="FO187" s="158">
        <f t="shared" si="986"/>
        <v>24101523.620000001</v>
      </c>
      <c r="FP187" s="158">
        <f t="shared" si="986"/>
        <v>37959303.200000033</v>
      </c>
      <c r="FQ187" s="158">
        <f t="shared" si="986"/>
        <v>62033220.100000016</v>
      </c>
      <c r="FR187" s="158">
        <f t="shared" si="986"/>
        <v>69439378.580000013</v>
      </c>
      <c r="FS187" s="158">
        <f t="shared" si="986"/>
        <v>72172480.900000006</v>
      </c>
      <c r="FT187" s="158">
        <f t="shared" si="986"/>
        <v>74642958.580000028</v>
      </c>
      <c r="FU187" s="158">
        <f t="shared" si="986"/>
        <v>44175891.640000001</v>
      </c>
    </row>
    <row r="188" spans="2:177" s="159" customFormat="1" ht="17.45" customHeight="1">
      <c r="B188" s="151" t="s">
        <v>94</v>
      </c>
      <c r="C188" s="152"/>
      <c r="D188" s="152"/>
      <c r="E188" s="152"/>
      <c r="F188" s="153"/>
      <c r="G188" s="153"/>
      <c r="H188" s="154"/>
      <c r="I188" s="154"/>
      <c r="J188" s="154"/>
      <c r="K188" s="154"/>
      <c r="L188" s="154"/>
      <c r="M188" s="154"/>
      <c r="N188" s="154"/>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c r="AJ188" s="154"/>
      <c r="AK188" s="154"/>
      <c r="AL188" s="154"/>
      <c r="AM188" s="154"/>
      <c r="AN188" s="154"/>
      <c r="AO188" s="154"/>
      <c r="AP188" s="154"/>
      <c r="AQ188" s="154"/>
      <c r="AR188" s="154"/>
      <c r="AS188" s="154"/>
      <c r="AT188" s="154"/>
      <c r="AU188" s="154"/>
      <c r="AV188" s="154"/>
      <c r="AW188" s="154"/>
      <c r="AX188" s="154"/>
      <c r="AY188" s="154"/>
      <c r="AZ188" s="154"/>
      <c r="BA188" s="154"/>
      <c r="BB188" s="154"/>
      <c r="BC188" s="154"/>
      <c r="BD188" s="154">
        <v>-158533.82</v>
      </c>
      <c r="BE188" s="154">
        <v>-49717.53</v>
      </c>
      <c r="BF188" s="154">
        <v>-103982.69</v>
      </c>
      <c r="BG188" s="154">
        <v>-47522.31</v>
      </c>
      <c r="BH188" s="154">
        <v>-110598.51000000001</v>
      </c>
      <c r="BI188" s="154">
        <v>-46872.59</v>
      </c>
      <c r="BJ188" s="154">
        <v>-18126.46</v>
      </c>
      <c r="BK188" s="154">
        <v>-35116.53</v>
      </c>
      <c r="BL188" s="154">
        <v>-32072.03</v>
      </c>
      <c r="BM188" s="154">
        <v>1991.9600000000009</v>
      </c>
      <c r="BN188" s="154">
        <v>-64595.369999999995</v>
      </c>
      <c r="BO188" s="154">
        <v>-44965.100000000006</v>
      </c>
      <c r="BP188" s="154">
        <v>-38720.57</v>
      </c>
      <c r="BQ188" s="154">
        <v>-74510.880000000005</v>
      </c>
      <c r="BR188" s="154">
        <v>-79830.94</v>
      </c>
      <c r="BS188" s="154">
        <v>-77179.12</v>
      </c>
      <c r="BT188" s="154">
        <v>73495.48</v>
      </c>
      <c r="BU188" s="154">
        <v>-1395083.81</v>
      </c>
      <c r="BV188" s="154">
        <v>-176749.68000000002</v>
      </c>
      <c r="BW188" s="154">
        <v>-397460.12</v>
      </c>
      <c r="BX188" s="154">
        <v>-273894.69</v>
      </c>
      <c r="BY188" s="154">
        <v>-1891974.99</v>
      </c>
      <c r="BZ188" s="154">
        <v>-314724.32</v>
      </c>
      <c r="CA188" s="154">
        <v>-252367.77999999997</v>
      </c>
      <c r="CB188" s="154">
        <v>-397548.44</v>
      </c>
      <c r="CC188" s="154">
        <v>-587338.49000000046</v>
      </c>
      <c r="CD188" s="154">
        <v>-686005.26</v>
      </c>
      <c r="CE188" s="154">
        <v>-803121.41999999993</v>
      </c>
      <c r="CF188" s="154">
        <v>-1889593.22</v>
      </c>
      <c r="CG188" s="154">
        <v>-515117.36</v>
      </c>
      <c r="CH188" s="154">
        <v>-98401.499999999884</v>
      </c>
      <c r="CI188" s="154">
        <v>-186063.84</v>
      </c>
      <c r="CJ188" s="154">
        <v>107746.25000000047</v>
      </c>
      <c r="CK188" s="154">
        <v>-296164.3799999989</v>
      </c>
      <c r="CL188" s="154">
        <v>169598.53000000026</v>
      </c>
      <c r="CM188" s="154">
        <v>-61731.300000001298</v>
      </c>
      <c r="CN188" s="154">
        <v>-49783.28</v>
      </c>
      <c r="CO188" s="154">
        <v>-1428390.0300000003</v>
      </c>
      <c r="CP188" s="154">
        <v>-1086765.19</v>
      </c>
      <c r="CQ188" s="154">
        <v>-240995.37000000142</v>
      </c>
      <c r="CR188" s="154">
        <v>77015.420000000304</v>
      </c>
      <c r="CS188" s="154">
        <v>-179183.84000000221</v>
      </c>
      <c r="CT188" s="154">
        <v>-133093.81000000116</v>
      </c>
      <c r="CU188" s="154">
        <v>-82186.819999999541</v>
      </c>
      <c r="CV188" s="154">
        <v>-244545.5500000001</v>
      </c>
      <c r="CW188" s="154">
        <v>-225163.63999999987</v>
      </c>
      <c r="CX188" s="154">
        <v>-89643.930000000139</v>
      </c>
      <c r="CY188" s="154">
        <v>473218.90999999968</v>
      </c>
      <c r="CZ188" s="154">
        <v>34270.579999999987</v>
      </c>
      <c r="DA188" s="154">
        <v>-276414.58999999997</v>
      </c>
      <c r="DB188" s="154">
        <v>-84842.369999999515</v>
      </c>
      <c r="DC188" s="154">
        <v>-331966.28999999928</v>
      </c>
      <c r="DD188" s="154">
        <v>117854.23000000036</v>
      </c>
      <c r="DE188" s="154">
        <v>-264014.33</v>
      </c>
      <c r="DF188" s="154">
        <v>-219530.60999999987</v>
      </c>
      <c r="DG188" s="154">
        <v>-168069.57999999958</v>
      </c>
      <c r="DH188" s="154">
        <v>-123930.94999999966</v>
      </c>
      <c r="DI188" s="154">
        <v>-135335.15999999997</v>
      </c>
      <c r="DJ188" s="154">
        <v>-152880.09999999971</v>
      </c>
      <c r="DK188" s="154">
        <v>30479.610000000132</v>
      </c>
      <c r="DL188" s="154">
        <v>-22845.100000000057</v>
      </c>
      <c r="DM188" s="154">
        <v>-215151.6099999999</v>
      </c>
      <c r="DN188" s="154">
        <v>-289482.82999999996</v>
      </c>
      <c r="DO188" s="154">
        <v>-133885.87999999931</v>
      </c>
      <c r="DP188" s="154">
        <v>-145880.4699999998</v>
      </c>
      <c r="DQ188" s="154">
        <v>-214587.2899999998</v>
      </c>
      <c r="DR188" s="154">
        <v>-236238.72000000003</v>
      </c>
      <c r="DS188" s="154">
        <v>-257765.99999999968</v>
      </c>
      <c r="DT188" s="154">
        <v>-88492.429999999513</v>
      </c>
      <c r="DU188" s="154">
        <v>-183870.07</v>
      </c>
      <c r="DV188" s="154">
        <v>15211.670000000762</v>
      </c>
      <c r="DW188" s="154">
        <v>59464.670000000202</v>
      </c>
      <c r="DX188" s="154">
        <v>-37256.699999999953</v>
      </c>
      <c r="DY188" s="154">
        <v>-78269.059999999983</v>
      </c>
      <c r="DZ188" s="154">
        <v>-255470.71</v>
      </c>
      <c r="EA188" s="154">
        <v>-201686.44</v>
      </c>
      <c r="EB188" s="154">
        <v>-197946.20000000004</v>
      </c>
      <c r="EC188" s="154">
        <v>-245414.87</v>
      </c>
      <c r="ED188" s="154">
        <v>-351667.74</v>
      </c>
      <c r="EE188" s="154">
        <v>-194673.97999999998</v>
      </c>
      <c r="EF188" s="154">
        <v>-164755.44</v>
      </c>
      <c r="EG188" s="154">
        <v>-236804.66</v>
      </c>
      <c r="EH188" s="154">
        <v>-516716.62999999995</v>
      </c>
      <c r="EI188" s="154">
        <v>-71270.719999999987</v>
      </c>
      <c r="EJ188" s="154">
        <v>49750.300000000025</v>
      </c>
      <c r="EK188" s="154">
        <v>-722317.65999999992</v>
      </c>
      <c r="EL188" s="154">
        <v>-334578.56</v>
      </c>
      <c r="EM188" s="154">
        <v>-392365.51</v>
      </c>
      <c r="EN188" s="154">
        <v>-66723</v>
      </c>
      <c r="EO188" s="154">
        <v>-450968.22000000003</v>
      </c>
      <c r="EP188" s="154">
        <v>-340712.42</v>
      </c>
      <c r="EQ188" s="153"/>
      <c r="ER188" s="154">
        <f t="shared" si="983"/>
        <v>-2257915.0699999998</v>
      </c>
      <c r="ES188" s="154"/>
      <c r="ET188" s="154">
        <f t="shared" ca="1" si="984"/>
        <v>-1367711.72</v>
      </c>
      <c r="EU188" s="154"/>
      <c r="EY188" s="154">
        <f t="shared" si="985"/>
        <v>-326986.37999999948</v>
      </c>
      <c r="EZ188" s="154">
        <f t="shared" si="985"/>
        <v>-478126.38999999897</v>
      </c>
      <c r="FA188" s="154">
        <f t="shared" si="985"/>
        <v>-511531.13999999914</v>
      </c>
      <c r="FB188" s="154">
        <f t="shared" si="985"/>
        <v>-257735.64999999953</v>
      </c>
      <c r="FC188" s="154">
        <f t="shared" si="985"/>
        <v>-527479.53999999992</v>
      </c>
      <c r="FD188" s="154">
        <f t="shared" si="985"/>
        <v>-494353.63999999891</v>
      </c>
      <c r="FE188" s="154">
        <f t="shared" si="985"/>
        <v>-582497.14999999921</v>
      </c>
      <c r="FF188" s="154">
        <f t="shared" si="985"/>
        <v>-109193.72999999904</v>
      </c>
      <c r="FG188" s="154">
        <f t="shared" si="985"/>
        <v>-370996.46999999991</v>
      </c>
      <c r="FH188" s="154">
        <f t="shared" si="985"/>
        <v>-645047.51</v>
      </c>
      <c r="FI188" s="154">
        <f t="shared" si="985"/>
        <v>-711097.15999999992</v>
      </c>
      <c r="FJ188" s="154">
        <f t="shared" si="985"/>
        <v>-824792.00999999989</v>
      </c>
      <c r="FK188" s="154">
        <f t="shared" si="985"/>
        <v>-1007145.9199999999</v>
      </c>
      <c r="FL188" s="154">
        <f t="shared" si="985"/>
        <v>-910056.73</v>
      </c>
      <c r="FN188" s="154">
        <f t="shared" si="986"/>
        <v>-710110.9800000001</v>
      </c>
      <c r="FO188" s="154">
        <f t="shared" si="986"/>
        <v>-4899001.4200000009</v>
      </c>
      <c r="FP188" s="154">
        <f t="shared" si="986"/>
        <v>-5243740.43</v>
      </c>
      <c r="FQ188" s="154">
        <f t="shared" si="986"/>
        <v>-3209517.1300000041</v>
      </c>
      <c r="FR188" s="154">
        <f t="shared" si="986"/>
        <v>-1574379.559999997</v>
      </c>
      <c r="FS188" s="154">
        <f t="shared" si="986"/>
        <v>-1713524.059999997</v>
      </c>
      <c r="FT188" s="154">
        <f t="shared" si="986"/>
        <v>-2551933.15</v>
      </c>
      <c r="FU188" s="154">
        <f t="shared" si="986"/>
        <v>-2257915.0699999998</v>
      </c>
    </row>
    <row r="189" spans="2:177" s="159" customFormat="1" ht="17.45" customHeight="1">
      <c r="B189" s="151" t="s">
        <v>95</v>
      </c>
      <c r="C189" s="152"/>
      <c r="D189" s="152"/>
      <c r="E189" s="152"/>
      <c r="F189" s="153"/>
      <c r="G189" s="153"/>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154"/>
      <c r="AQ189" s="154"/>
      <c r="AR189" s="154"/>
      <c r="AS189" s="154"/>
      <c r="AT189" s="154"/>
      <c r="AU189" s="154"/>
      <c r="AV189" s="154"/>
      <c r="AW189" s="154"/>
      <c r="AX189" s="154"/>
      <c r="AY189" s="154"/>
      <c r="AZ189" s="154"/>
      <c r="BA189" s="154"/>
      <c r="BB189" s="154"/>
      <c r="BC189" s="154"/>
      <c r="BD189" s="154">
        <v>-324600.94999999995</v>
      </c>
      <c r="BE189" s="154">
        <v>-239939.20000000004</v>
      </c>
      <c r="BF189" s="154">
        <v>-365576.84</v>
      </c>
      <c r="BG189" s="154">
        <v>-508303.44</v>
      </c>
      <c r="BH189" s="154">
        <v>-590952.60000000009</v>
      </c>
      <c r="BI189" s="154">
        <v>-451867.42000000004</v>
      </c>
      <c r="BJ189" s="154">
        <v>-368828.94</v>
      </c>
      <c r="BK189" s="154">
        <v>-345194.48</v>
      </c>
      <c r="BL189" s="154">
        <v>-564604.82999999996</v>
      </c>
      <c r="BM189" s="154">
        <v>-317026.2</v>
      </c>
      <c r="BN189" s="154">
        <v>-368583.77000000008</v>
      </c>
      <c r="BO189" s="154">
        <v>-515128.57000000007</v>
      </c>
      <c r="BP189" s="154">
        <v>-595191.2300000001</v>
      </c>
      <c r="BQ189" s="154">
        <v>-525219.55999999994</v>
      </c>
      <c r="BR189" s="154">
        <v>-92714.080000000016</v>
      </c>
      <c r="BS189" s="154">
        <v>-325222.51999999996</v>
      </c>
      <c r="BT189" s="154">
        <v>-234350.38</v>
      </c>
      <c r="BU189" s="154">
        <v>-130611.32000000007</v>
      </c>
      <c r="BV189" s="154">
        <v>-40192.53999999995</v>
      </c>
      <c r="BW189" s="154">
        <v>-205641.08000000007</v>
      </c>
      <c r="BX189" s="154">
        <v>-225730.43000000005</v>
      </c>
      <c r="BY189" s="154">
        <v>-219005.29999999958</v>
      </c>
      <c r="BZ189" s="154">
        <v>-190531.38999999996</v>
      </c>
      <c r="CA189" s="154">
        <v>-255492.13999999996</v>
      </c>
      <c r="CB189" s="154">
        <v>-373945.11999999994</v>
      </c>
      <c r="CC189" s="154">
        <v>-161673.31000000006</v>
      </c>
      <c r="CD189" s="154">
        <v>-347641.66000000003</v>
      </c>
      <c r="CE189" s="154">
        <v>-39304.410000000033</v>
      </c>
      <c r="CF189" s="154">
        <v>-355498.23999999999</v>
      </c>
      <c r="CG189" s="154">
        <v>-86700.88</v>
      </c>
      <c r="CH189" s="154">
        <v>-114454.57</v>
      </c>
      <c r="CI189" s="154">
        <v>-195635.25999999998</v>
      </c>
      <c r="CJ189" s="154">
        <v>-447524.15</v>
      </c>
      <c r="CK189" s="154">
        <v>-174019.50000000006</v>
      </c>
      <c r="CL189" s="154">
        <v>-649844.22000000009</v>
      </c>
      <c r="CM189" s="154">
        <v>-325554.44999999995</v>
      </c>
      <c r="CN189" s="154">
        <v>-273214.84999999998</v>
      </c>
      <c r="CO189" s="154">
        <v>-402626.37999999989</v>
      </c>
      <c r="CP189" s="154">
        <v>-517123.57000000007</v>
      </c>
      <c r="CQ189" s="154">
        <v>-492319.82999999996</v>
      </c>
      <c r="CR189" s="154">
        <v>-296534.21999999997</v>
      </c>
      <c r="CS189" s="154">
        <v>-498411.00000000012</v>
      </c>
      <c r="CT189" s="154">
        <v>-401697.86999999994</v>
      </c>
      <c r="CU189" s="154">
        <v>-509659.64999999997</v>
      </c>
      <c r="CV189" s="154">
        <v>-671649.67999999993</v>
      </c>
      <c r="CW189" s="154">
        <v>-370041.29999999993</v>
      </c>
      <c r="CX189" s="154">
        <v>-389005.37</v>
      </c>
      <c r="CY189" s="154">
        <v>-670504.24000000011</v>
      </c>
      <c r="CZ189" s="154">
        <v>-1000079.7999999999</v>
      </c>
      <c r="DA189" s="154">
        <v>-423548.17999999993</v>
      </c>
      <c r="DB189" s="154">
        <v>-1193361.3099999998</v>
      </c>
      <c r="DC189" s="154">
        <v>-289511.98000000004</v>
      </c>
      <c r="DD189" s="154">
        <v>-871527.09</v>
      </c>
      <c r="DE189" s="154">
        <v>-681059.31</v>
      </c>
      <c r="DF189" s="154">
        <v>-522118.38</v>
      </c>
      <c r="DG189" s="154">
        <v>-736657.95</v>
      </c>
      <c r="DH189" s="154">
        <v>-566268.37000000011</v>
      </c>
      <c r="DI189" s="154">
        <v>-708614.82000000007</v>
      </c>
      <c r="DJ189" s="154">
        <v>-650863.89</v>
      </c>
      <c r="DK189" s="154">
        <v>-590666.00999999989</v>
      </c>
      <c r="DL189" s="154">
        <v>-622131.26</v>
      </c>
      <c r="DM189" s="154">
        <v>-807364.74</v>
      </c>
      <c r="DN189" s="154">
        <v>-734438.90999999992</v>
      </c>
      <c r="DO189" s="154">
        <v>-650057.16</v>
      </c>
      <c r="DP189" s="154">
        <v>-715366.63000000012</v>
      </c>
      <c r="DQ189" s="154">
        <v>-605942.99000000011</v>
      </c>
      <c r="DR189" s="154">
        <v>-652306.17000000016</v>
      </c>
      <c r="DS189" s="154">
        <v>-646500.37000000011</v>
      </c>
      <c r="DT189" s="154">
        <v>-625444.30000000005</v>
      </c>
      <c r="DU189" s="154">
        <v>-725582.98</v>
      </c>
      <c r="DV189" s="154">
        <v>-618542.93999999994</v>
      </c>
      <c r="DW189" s="154">
        <v>-813679.69</v>
      </c>
      <c r="DX189" s="154">
        <v>-740520.00999999989</v>
      </c>
      <c r="DY189" s="154">
        <v>-773766.04000000015</v>
      </c>
      <c r="DZ189" s="154">
        <v>-654907.89</v>
      </c>
      <c r="EA189" s="154">
        <v>-386617.7</v>
      </c>
      <c r="EB189" s="154">
        <v>-640826.78999999992</v>
      </c>
      <c r="EC189" s="154">
        <v>-593221.52999999991</v>
      </c>
      <c r="ED189" s="154">
        <v>-867806.13000000012</v>
      </c>
      <c r="EE189" s="154">
        <v>-871583.41999999993</v>
      </c>
      <c r="EF189" s="154">
        <v>-875780.08000000007</v>
      </c>
      <c r="EG189" s="154">
        <v>-793734.13</v>
      </c>
      <c r="EH189" s="154">
        <v>-630711</v>
      </c>
      <c r="EI189" s="154">
        <v>-709264.29</v>
      </c>
      <c r="EJ189" s="154">
        <v>-862224.69000000006</v>
      </c>
      <c r="EK189" s="154">
        <v>-832512.05</v>
      </c>
      <c r="EL189" s="154">
        <v>-802462.14999999991</v>
      </c>
      <c r="EM189" s="154">
        <v>-680794.35000000009</v>
      </c>
      <c r="EN189" s="154">
        <v>-582448.9</v>
      </c>
      <c r="EO189" s="154">
        <v>-581465.43000000017</v>
      </c>
      <c r="EP189" s="154">
        <v>-758520.77191265672</v>
      </c>
      <c r="EQ189" s="153"/>
      <c r="ER189" s="154">
        <f t="shared" si="983"/>
        <v>-5100428.341912657</v>
      </c>
      <c r="ES189" s="154"/>
      <c r="ET189" s="154">
        <f t="shared" ca="1" si="984"/>
        <v>-4657666.09</v>
      </c>
      <c r="EU189" s="154"/>
      <c r="EY189" s="154">
        <f t="shared" si="985"/>
        <v>-2616989.29</v>
      </c>
      <c r="EZ189" s="154">
        <f t="shared" si="985"/>
        <v>-1842098.3800000001</v>
      </c>
      <c r="FA189" s="154">
        <f t="shared" si="985"/>
        <v>-1825044.7000000002</v>
      </c>
      <c r="FB189" s="154">
        <f t="shared" si="985"/>
        <v>-1950144.7199999997</v>
      </c>
      <c r="FC189" s="154">
        <f t="shared" si="985"/>
        <v>-2163934.91</v>
      </c>
      <c r="FD189" s="154">
        <f t="shared" si="985"/>
        <v>-1971366.7800000003</v>
      </c>
      <c r="FE189" s="154">
        <f t="shared" si="985"/>
        <v>-1924250.8400000003</v>
      </c>
      <c r="FF189" s="154">
        <f t="shared" si="985"/>
        <v>-2157805.61</v>
      </c>
      <c r="FG189" s="154">
        <f t="shared" si="985"/>
        <v>-2169193.94</v>
      </c>
      <c r="FH189" s="154">
        <f t="shared" si="985"/>
        <v>-1620666.02</v>
      </c>
      <c r="FI189" s="154">
        <f t="shared" si="985"/>
        <v>-2615169.63</v>
      </c>
      <c r="FJ189" s="154">
        <f t="shared" si="985"/>
        <v>-2133709.42</v>
      </c>
      <c r="FK189" s="154">
        <f t="shared" si="985"/>
        <v>-2497198.89</v>
      </c>
      <c r="FL189" s="154">
        <f t="shared" si="985"/>
        <v>-1844708.6800000002</v>
      </c>
      <c r="FN189" s="154">
        <f t="shared" si="986"/>
        <v>-4960607.2400000012</v>
      </c>
      <c r="FO189" s="154">
        <f t="shared" si="986"/>
        <v>-3039901.9699999997</v>
      </c>
      <c r="FP189" s="154">
        <f t="shared" si="986"/>
        <v>-3271795.7700000005</v>
      </c>
      <c r="FQ189" s="154">
        <f t="shared" si="986"/>
        <v>-5492787.96</v>
      </c>
      <c r="FR189" s="154">
        <f t="shared" si="986"/>
        <v>-8234277.0899999999</v>
      </c>
      <c r="FS189" s="154">
        <f t="shared" si="986"/>
        <v>-8217358.1399999987</v>
      </c>
      <c r="FT189" s="154">
        <f t="shared" si="986"/>
        <v>-8538739.0099999998</v>
      </c>
      <c r="FU189" s="154">
        <f t="shared" si="986"/>
        <v>-5100428.341912657</v>
      </c>
    </row>
    <row r="190" spans="2:177" ht="17.45" customHeight="1">
      <c r="B190" s="156" t="s">
        <v>21</v>
      </c>
      <c r="C190" s="157"/>
      <c r="D190" s="157"/>
      <c r="E190" s="157"/>
      <c r="H190" s="158"/>
      <c r="I190" s="158"/>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8"/>
      <c r="AP190" s="158"/>
      <c r="AQ190" s="158"/>
      <c r="AR190" s="158"/>
      <c r="AS190" s="158"/>
      <c r="AT190" s="158"/>
      <c r="AU190" s="158"/>
      <c r="AV190" s="158"/>
      <c r="AW190" s="158"/>
      <c r="AX190" s="158"/>
      <c r="AY190" s="158"/>
      <c r="AZ190" s="158"/>
      <c r="BA190" s="158"/>
      <c r="BB190" s="158"/>
      <c r="BC190" s="158"/>
      <c r="BD190" s="158">
        <v>-483134.76999999996</v>
      </c>
      <c r="BE190" s="158">
        <v>-289656.73000000004</v>
      </c>
      <c r="BF190" s="158">
        <v>-469559.53</v>
      </c>
      <c r="BG190" s="158">
        <v>-555825.75</v>
      </c>
      <c r="BH190" s="158">
        <v>-701551.1100000001</v>
      </c>
      <c r="BI190" s="160">
        <v>-498740.01000000007</v>
      </c>
      <c r="BJ190" s="160">
        <v>-386955.4</v>
      </c>
      <c r="BK190" s="160">
        <v>-380311.01</v>
      </c>
      <c r="BL190" s="160">
        <v>-596676.86</v>
      </c>
      <c r="BM190" s="160">
        <v>-315034.23999999999</v>
      </c>
      <c r="BN190" s="160">
        <v>-433179.14000000007</v>
      </c>
      <c r="BO190" s="160">
        <v>-560093.67000000004</v>
      </c>
      <c r="BP190" s="160">
        <v>-633911.80000000005</v>
      </c>
      <c r="BQ190" s="160">
        <v>-599730.43999999994</v>
      </c>
      <c r="BR190" s="160">
        <v>-172545.02000000002</v>
      </c>
      <c r="BS190" s="160">
        <v>-402401.63999999996</v>
      </c>
      <c r="BT190" s="160">
        <v>-160854.9</v>
      </c>
      <c r="BU190" s="160">
        <v>-1525695.1300000001</v>
      </c>
      <c r="BV190" s="160">
        <v>-216942.21999999997</v>
      </c>
      <c r="BW190" s="160">
        <v>-603101.20000000007</v>
      </c>
      <c r="BX190" s="160">
        <v>-499625.12000000005</v>
      </c>
      <c r="BY190" s="160">
        <v>-2110980.2899999996</v>
      </c>
      <c r="BZ190" s="160">
        <v>-505255.70999999996</v>
      </c>
      <c r="CA190" s="160">
        <v>-507859.91999999993</v>
      </c>
      <c r="CB190" s="160">
        <v>-771493.55999999994</v>
      </c>
      <c r="CC190" s="160">
        <v>-749011.80000000051</v>
      </c>
      <c r="CD190" s="160">
        <v>-1033646.92</v>
      </c>
      <c r="CE190" s="160">
        <v>-842425.83</v>
      </c>
      <c r="CF190" s="160">
        <v>-2245091.46</v>
      </c>
      <c r="CG190" s="160">
        <v>-601818.24</v>
      </c>
      <c r="CH190" s="160">
        <v>-212856.06999999989</v>
      </c>
      <c r="CI190" s="160">
        <v>-381699.1</v>
      </c>
      <c r="CJ190" s="160">
        <v>-339777.89999999956</v>
      </c>
      <c r="CK190" s="160">
        <v>-470183.87999999896</v>
      </c>
      <c r="CL190" s="160">
        <v>-480245.68999999983</v>
      </c>
      <c r="CM190" s="160">
        <v>-387285.75000000128</v>
      </c>
      <c r="CN190" s="160">
        <v>-322998.13</v>
      </c>
      <c r="CO190" s="160">
        <v>-1831016.4100000001</v>
      </c>
      <c r="CP190" s="160">
        <v>-1603888.76</v>
      </c>
      <c r="CQ190" s="160">
        <v>-733315.20000000135</v>
      </c>
      <c r="CR190" s="160">
        <v>-219518.7999999997</v>
      </c>
      <c r="CS190" s="160">
        <v>-677594.8400000023</v>
      </c>
      <c r="CT190" s="160">
        <v>-534791.6800000011</v>
      </c>
      <c r="CU190" s="160">
        <v>-591846.46999999951</v>
      </c>
      <c r="CV190" s="160">
        <v>-916195.2300000001</v>
      </c>
      <c r="CW190" s="160">
        <v>-595204.93999999983</v>
      </c>
      <c r="CX190" s="160">
        <v>-478649.30000000016</v>
      </c>
      <c r="CY190" s="160">
        <v>-197285.33000000039</v>
      </c>
      <c r="CZ190" s="160">
        <v>-965809.22</v>
      </c>
      <c r="DA190" s="160">
        <v>-699962.7699999999</v>
      </c>
      <c r="DB190" s="160">
        <v>-1278203.6799999992</v>
      </c>
      <c r="DC190" s="160">
        <v>-621478.26999999932</v>
      </c>
      <c r="DD190" s="160">
        <v>-753672.85999999964</v>
      </c>
      <c r="DE190" s="160">
        <v>-945073.64000000013</v>
      </c>
      <c r="DF190" s="160">
        <v>-741648.98999999987</v>
      </c>
      <c r="DG190" s="160">
        <v>-904727.52999999956</v>
      </c>
      <c r="DH190" s="160">
        <v>-690199.31999999972</v>
      </c>
      <c r="DI190" s="160">
        <v>-843949.98</v>
      </c>
      <c r="DJ190" s="160">
        <v>-803743.98999999976</v>
      </c>
      <c r="DK190" s="160">
        <v>-560186.39999999979</v>
      </c>
      <c r="DL190" s="160">
        <v>-644976.3600000001</v>
      </c>
      <c r="DM190" s="160">
        <v>-1022516.3499999999</v>
      </c>
      <c r="DN190" s="160">
        <v>-1023921.7399999999</v>
      </c>
      <c r="DO190" s="160">
        <v>-783943.03999999934</v>
      </c>
      <c r="DP190" s="160">
        <v>-861247.09999999986</v>
      </c>
      <c r="DQ190" s="160">
        <v>-820530.27999999991</v>
      </c>
      <c r="DR190" s="160">
        <v>-888544.89000000013</v>
      </c>
      <c r="DS190" s="160">
        <v>-904266.36999999976</v>
      </c>
      <c r="DT190" s="160">
        <v>-713936.72999999952</v>
      </c>
      <c r="DU190" s="160">
        <v>-909453.05</v>
      </c>
      <c r="DV190" s="160">
        <v>-603331.2699999992</v>
      </c>
      <c r="DW190" s="160">
        <v>-754215.01999999979</v>
      </c>
      <c r="DX190" s="160">
        <v>-777776.70999999985</v>
      </c>
      <c r="DY190" s="160">
        <v>-852035.10000000009</v>
      </c>
      <c r="DZ190" s="160">
        <v>-910378.6</v>
      </c>
      <c r="EA190" s="160">
        <v>-588304.14</v>
      </c>
      <c r="EB190" s="160">
        <v>-838772.99</v>
      </c>
      <c r="EC190" s="160">
        <v>-838636.39999999991</v>
      </c>
      <c r="ED190" s="160">
        <v>-1219473.8700000001</v>
      </c>
      <c r="EE190" s="160">
        <v>-1066257.3999999999</v>
      </c>
      <c r="EF190" s="160">
        <v>-1040535.52</v>
      </c>
      <c r="EG190" s="160">
        <v>-1030538.79</v>
      </c>
      <c r="EH190" s="160">
        <v>-1147427.6299999999</v>
      </c>
      <c r="EI190" s="160">
        <v>-780535.01</v>
      </c>
      <c r="EJ190" s="160">
        <v>-812474.39</v>
      </c>
      <c r="EK190" s="160">
        <v>-1554829.71</v>
      </c>
      <c r="EL190" s="160">
        <v>-1137040.71</v>
      </c>
      <c r="EM190" s="160">
        <v>-1073159.8600000001</v>
      </c>
      <c r="EN190" s="160">
        <v>-649171.9</v>
      </c>
      <c r="EO190" s="160">
        <v>-1032433.6500000001</v>
      </c>
      <c r="EP190" s="160">
        <v>-1099233.1919126566</v>
      </c>
      <c r="ER190" s="160">
        <f t="shared" si="983"/>
        <v>-7358343.4119126573</v>
      </c>
      <c r="ET190" s="160">
        <f t="shared" ca="1" si="984"/>
        <v>-6025377.8099999996</v>
      </c>
      <c r="EU190" s="160"/>
      <c r="EY190" s="160">
        <f t="shared" si="985"/>
        <v>-2943975.669999999</v>
      </c>
      <c r="EZ190" s="160">
        <f t="shared" si="985"/>
        <v>-2320224.7699999991</v>
      </c>
      <c r="FA190" s="160">
        <f t="shared" si="985"/>
        <v>-2336575.8399999994</v>
      </c>
      <c r="FB190" s="160">
        <f t="shared" si="985"/>
        <v>-2207880.3699999996</v>
      </c>
      <c r="FC190" s="160">
        <f t="shared" si="985"/>
        <v>-2691414.4499999997</v>
      </c>
      <c r="FD190" s="160">
        <f t="shared" si="985"/>
        <v>-2465720.419999999</v>
      </c>
      <c r="FE190" s="160">
        <f t="shared" si="985"/>
        <v>-2506747.9899999993</v>
      </c>
      <c r="FF190" s="160">
        <f t="shared" si="985"/>
        <v>-2266999.3399999989</v>
      </c>
      <c r="FG190" s="160">
        <f t="shared" si="985"/>
        <v>-2540190.41</v>
      </c>
      <c r="FH190" s="160">
        <f t="shared" si="985"/>
        <v>-2265713.5299999998</v>
      </c>
      <c r="FI190" s="160">
        <f t="shared" si="985"/>
        <v>-3326266.79</v>
      </c>
      <c r="FJ190" s="160">
        <f t="shared" si="985"/>
        <v>-2958501.4299999997</v>
      </c>
      <c r="FK190" s="160">
        <f t="shared" si="985"/>
        <v>-3504344.81</v>
      </c>
      <c r="FL190" s="160">
        <f t="shared" si="985"/>
        <v>-2754765.41</v>
      </c>
      <c r="FN190" s="160">
        <f t="shared" si="986"/>
        <v>-5670718.2200000007</v>
      </c>
      <c r="FO190" s="160">
        <f t="shared" si="986"/>
        <v>-7938903.3899999997</v>
      </c>
      <c r="FP190" s="160">
        <f t="shared" si="986"/>
        <v>-8515536.1999999993</v>
      </c>
      <c r="FQ190" s="160">
        <f t="shared" si="986"/>
        <v>-8702305.0900000036</v>
      </c>
      <c r="FR190" s="160">
        <f t="shared" si="986"/>
        <v>-9808656.6499999966</v>
      </c>
      <c r="FS190" s="160">
        <f t="shared" si="986"/>
        <v>-9930882.1999999993</v>
      </c>
      <c r="FT190" s="160">
        <f t="shared" si="986"/>
        <v>-11090672.159999998</v>
      </c>
      <c r="FU190" s="160">
        <f t="shared" si="986"/>
        <v>-7358343.4119126573</v>
      </c>
    </row>
    <row r="191" spans="2:177" ht="17.45" customHeight="1">
      <c r="B191" s="161" t="s">
        <v>191</v>
      </c>
      <c r="C191" s="162"/>
      <c r="D191" s="162"/>
      <c r="E191" s="162"/>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63"/>
      <c r="AZ191" s="163"/>
      <c r="BA191" s="163"/>
      <c r="BB191" s="163"/>
      <c r="BC191" s="163"/>
      <c r="BD191" s="163">
        <v>5499522.6700000009</v>
      </c>
      <c r="BE191" s="163">
        <v>4782345.42</v>
      </c>
      <c r="BF191" s="163">
        <v>3978922.42</v>
      </c>
      <c r="BG191" s="163">
        <v>3658139.5999999996</v>
      </c>
      <c r="BH191" s="163">
        <v>3626868.59</v>
      </c>
      <c r="BI191" s="163">
        <v>3832236.4299999992</v>
      </c>
      <c r="BJ191" s="163">
        <v>4277775.4799999995</v>
      </c>
      <c r="BK191" s="163">
        <v>4355378.3100000005</v>
      </c>
      <c r="BL191" s="163">
        <v>3796888.8399999994</v>
      </c>
      <c r="BM191" s="163">
        <v>3967807.5299999993</v>
      </c>
      <c r="BN191" s="163">
        <v>3802314.2399999998</v>
      </c>
      <c r="BO191" s="163">
        <v>4214059.71</v>
      </c>
      <c r="BP191" s="163">
        <v>2018863.2700000003</v>
      </c>
      <c r="BQ191" s="163">
        <v>3859050.5500000003</v>
      </c>
      <c r="BR191" s="163">
        <v>3687020.9899999998</v>
      </c>
      <c r="BS191" s="163">
        <v>122405.82</v>
      </c>
      <c r="BT191" s="163">
        <v>266265.5</v>
      </c>
      <c r="BU191" s="163">
        <v>-1008556.7600000002</v>
      </c>
      <c r="BV191" s="163">
        <v>670488.67999999993</v>
      </c>
      <c r="BW191" s="164">
        <v>591756.49000000011</v>
      </c>
      <c r="BX191" s="164">
        <v>1714674.52</v>
      </c>
      <c r="BY191" s="164">
        <v>-145879.20999999996</v>
      </c>
      <c r="BZ191" s="164">
        <v>2018705.3899999997</v>
      </c>
      <c r="CA191" s="164">
        <v>2367824.9899999998</v>
      </c>
      <c r="CB191" s="164">
        <v>2591432.87</v>
      </c>
      <c r="CC191" s="164">
        <v>1941333.9999999998</v>
      </c>
      <c r="CD191" s="164">
        <v>1441297.4100000001</v>
      </c>
      <c r="CE191" s="164">
        <v>289790.49000000011</v>
      </c>
      <c r="CF191" s="164">
        <v>-385061.48999999976</v>
      </c>
      <c r="CG191" s="164">
        <v>2760892.58</v>
      </c>
      <c r="CH191" s="164">
        <v>2924773.8200000008</v>
      </c>
      <c r="CI191" s="164">
        <v>2955939.1399999987</v>
      </c>
      <c r="CJ191" s="164">
        <v>2991884.7600000007</v>
      </c>
      <c r="CK191" s="164">
        <v>3273895.1200000052</v>
      </c>
      <c r="CL191" s="164">
        <v>3570341.4800000037</v>
      </c>
      <c r="CM191" s="164">
        <v>5087246.8200000217</v>
      </c>
      <c r="CN191" s="164">
        <v>6024957.9299999997</v>
      </c>
      <c r="CO191" s="164">
        <v>2579340.6499999994</v>
      </c>
      <c r="CP191" s="164">
        <v>3621878.95</v>
      </c>
      <c r="CQ191" s="164">
        <v>4074308.4000000004</v>
      </c>
      <c r="CR191" s="164">
        <v>4407991.41</v>
      </c>
      <c r="CS191" s="164">
        <v>4455651.6299999962</v>
      </c>
      <c r="CT191" s="164">
        <v>4375234.93</v>
      </c>
      <c r="CU191" s="164">
        <v>4527334.860000005</v>
      </c>
      <c r="CV191" s="164">
        <v>4005738.4000000046</v>
      </c>
      <c r="CW191" s="164">
        <v>4422111.7300000004</v>
      </c>
      <c r="CX191" s="164">
        <v>4955671.2500000056</v>
      </c>
      <c r="CY191" s="164">
        <v>5880694.8700000029</v>
      </c>
      <c r="CZ191" s="164">
        <v>7975410.6599999992</v>
      </c>
      <c r="DA191" s="164">
        <v>4355793.5900000026</v>
      </c>
      <c r="DB191" s="164">
        <v>3858444.6</v>
      </c>
      <c r="DC191" s="164">
        <v>4195348.6700000018</v>
      </c>
      <c r="DD191" s="164">
        <v>4834422.1300000027</v>
      </c>
      <c r="DE191" s="164">
        <v>4424931.3199999984</v>
      </c>
      <c r="DF191" s="164">
        <v>4730210.3900000006</v>
      </c>
      <c r="DG191" s="164">
        <v>5046923.6400000006</v>
      </c>
      <c r="DH191" s="164">
        <v>4936010.7400000021</v>
      </c>
      <c r="DI191" s="164">
        <v>4617940.0099999979</v>
      </c>
      <c r="DJ191" s="164">
        <v>4553355.82</v>
      </c>
      <c r="DK191" s="164">
        <v>6101930.3600000013</v>
      </c>
      <c r="DL191" s="164">
        <v>9048158.0000000093</v>
      </c>
      <c r="DM191" s="164">
        <v>4396379.0600000015</v>
      </c>
      <c r="DN191" s="164">
        <v>4618140.7299999986</v>
      </c>
      <c r="DO191" s="164">
        <v>4690013.0600000024</v>
      </c>
      <c r="DP191" s="164">
        <v>4488176.74</v>
      </c>
      <c r="DQ191" s="164">
        <v>4544988.18</v>
      </c>
      <c r="DR191" s="164">
        <v>4534159.7600000016</v>
      </c>
      <c r="DS191" s="164">
        <v>5512141.6100000003</v>
      </c>
      <c r="DT191" s="164">
        <v>4746182.6300000008</v>
      </c>
      <c r="DU191" s="164">
        <v>4736159.3499999987</v>
      </c>
      <c r="DV191" s="164">
        <v>5447608.709999999</v>
      </c>
      <c r="DW191" s="164">
        <v>5479490.8700000057</v>
      </c>
      <c r="DX191" s="164">
        <v>8973902.5300000086</v>
      </c>
      <c r="DY191" s="164">
        <v>4588094.709999999</v>
      </c>
      <c r="DZ191" s="164">
        <v>3924405.189999999</v>
      </c>
      <c r="EA191" s="164">
        <v>4315073.620000001</v>
      </c>
      <c r="EB191" s="164">
        <v>4824239.4800000004</v>
      </c>
      <c r="EC191" s="164">
        <v>5944680.1600000001</v>
      </c>
      <c r="ED191" s="164">
        <v>4468683.2500000009</v>
      </c>
      <c r="EE191" s="164">
        <v>4444437.0500000007</v>
      </c>
      <c r="EF191" s="164">
        <v>5640592.8499999996</v>
      </c>
      <c r="EG191" s="164">
        <v>5394046.3800000018</v>
      </c>
      <c r="EH191" s="164">
        <v>5069363.1700000009</v>
      </c>
      <c r="EI191" s="164">
        <v>5964768.0300000031</v>
      </c>
      <c r="EJ191" s="164">
        <v>8630557.4799999949</v>
      </c>
      <c r="EK191" s="164">
        <v>4191698.1500000032</v>
      </c>
      <c r="EL191" s="164">
        <v>4944615.2899999991</v>
      </c>
      <c r="EM191" s="164">
        <v>4466752.5299999993</v>
      </c>
      <c r="EN191" s="164">
        <v>4982590.2100000009</v>
      </c>
      <c r="EO191" s="164">
        <v>5019015.120000001</v>
      </c>
      <c r="EP191" s="164">
        <v>4582319.4480873439</v>
      </c>
      <c r="ER191" s="163">
        <f t="shared" si="983"/>
        <v>36817548.228087343</v>
      </c>
      <c r="ET191" s="163">
        <f t="shared" ca="1" si="984"/>
        <v>37039078.940000013</v>
      </c>
      <c r="EU191" s="163"/>
      <c r="EY191" s="163">
        <f t="shared" si="985"/>
        <v>16189648.850000001</v>
      </c>
      <c r="EZ191" s="163">
        <f t="shared" si="985"/>
        <v>13454702.120000003</v>
      </c>
      <c r="FA191" s="163">
        <f t="shared" si="985"/>
        <v>14713144.770000003</v>
      </c>
      <c r="FB191" s="163">
        <f t="shared" si="985"/>
        <v>15273226.189999999</v>
      </c>
      <c r="FC191" s="163">
        <f t="shared" si="985"/>
        <v>18062677.790000007</v>
      </c>
      <c r="FD191" s="163">
        <f t="shared" si="985"/>
        <v>13723177.980000002</v>
      </c>
      <c r="FE191" s="163">
        <f t="shared" si="985"/>
        <v>14792484.000000002</v>
      </c>
      <c r="FF191" s="163">
        <f t="shared" si="985"/>
        <v>15663258.930000003</v>
      </c>
      <c r="FG191" s="163">
        <f t="shared" si="985"/>
        <v>17486402.430000007</v>
      </c>
      <c r="FH191" s="163">
        <f t="shared" si="985"/>
        <v>15083993.260000002</v>
      </c>
      <c r="FI191" s="163">
        <f t="shared" si="985"/>
        <v>14553713.15</v>
      </c>
      <c r="FJ191" s="163">
        <f t="shared" si="985"/>
        <v>16428177.580000006</v>
      </c>
      <c r="FK191" s="163">
        <f t="shared" si="985"/>
        <v>17766870.919999998</v>
      </c>
      <c r="FL191" s="163">
        <f t="shared" si="985"/>
        <v>14468357.860000001</v>
      </c>
      <c r="FN191" s="163">
        <f t="shared" si="986"/>
        <v>49792259.240000002</v>
      </c>
      <c r="FO191" s="163">
        <f t="shared" si="986"/>
        <v>16162620.230000002</v>
      </c>
      <c r="FP191" s="163">
        <f t="shared" si="986"/>
        <v>29443767.000000034</v>
      </c>
      <c r="FQ191" s="163">
        <f t="shared" si="986"/>
        <v>53330915.010000013</v>
      </c>
      <c r="FR191" s="163">
        <f t="shared" si="986"/>
        <v>59630721.930000007</v>
      </c>
      <c r="FS191" s="163">
        <f t="shared" si="986"/>
        <v>62241598.700000025</v>
      </c>
      <c r="FT191" s="163">
        <f t="shared" si="986"/>
        <v>63552286.420000017</v>
      </c>
      <c r="FU191" s="163">
        <f t="shared" si="986"/>
        <v>36817548.228087343</v>
      </c>
    </row>
    <row r="192" spans="2:177" s="159" customFormat="1" ht="17.45" customHeight="1" thickBot="1">
      <c r="B192" s="151" t="s">
        <v>96</v>
      </c>
      <c r="C192" s="152"/>
      <c r="D192" s="152"/>
      <c r="E192" s="152"/>
      <c r="F192" s="134"/>
      <c r="G192" s="13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c r="AO192" s="154"/>
      <c r="AP192" s="154"/>
      <c r="AQ192" s="154"/>
      <c r="AR192" s="154"/>
      <c r="AS192" s="154"/>
      <c r="AT192" s="154"/>
      <c r="AU192" s="154"/>
      <c r="AV192" s="154"/>
      <c r="AW192" s="154"/>
      <c r="AX192" s="154"/>
      <c r="AY192" s="154"/>
      <c r="AZ192" s="154"/>
      <c r="BA192" s="154"/>
      <c r="BB192" s="154"/>
      <c r="BC192" s="154"/>
      <c r="BD192" s="154">
        <v>853010.25</v>
      </c>
      <c r="BE192" s="154">
        <v>680696.33</v>
      </c>
      <c r="BF192" s="154">
        <v>686130.09999999986</v>
      </c>
      <c r="BG192" s="154">
        <v>874638.2300000001</v>
      </c>
      <c r="BH192" s="154">
        <v>897154.8</v>
      </c>
      <c r="BI192" s="154">
        <v>1055565.6399999999</v>
      </c>
      <c r="BJ192" s="154">
        <v>944144.32</v>
      </c>
      <c r="BK192" s="154">
        <v>1130977.1499999999</v>
      </c>
      <c r="BL192" s="154">
        <v>1060646.74</v>
      </c>
      <c r="BM192" s="154">
        <v>982952.91999999993</v>
      </c>
      <c r="BN192" s="154">
        <v>1106910.71</v>
      </c>
      <c r="BO192" s="154">
        <v>1134539.6000000001</v>
      </c>
      <c r="BP192" s="154">
        <v>1956661.71</v>
      </c>
      <c r="BQ192" s="154">
        <v>896446.88</v>
      </c>
      <c r="BR192" s="154">
        <v>972664.33</v>
      </c>
      <c r="BS192" s="154">
        <v>351004.25000000006</v>
      </c>
      <c r="BT192" s="154">
        <v>-24096.600000000002</v>
      </c>
      <c r="BU192" s="154">
        <v>-48654.39</v>
      </c>
      <c r="BV192" s="154">
        <v>49413.16</v>
      </c>
      <c r="BW192" s="154">
        <v>210469.00000000003</v>
      </c>
      <c r="BX192" s="154">
        <v>231719.78999999998</v>
      </c>
      <c r="BY192" s="154">
        <v>417896.92000000004</v>
      </c>
      <c r="BZ192" s="154">
        <v>458177.22</v>
      </c>
      <c r="CA192" s="154">
        <v>865496.27999999991</v>
      </c>
      <c r="CB192" s="154">
        <v>813336.55</v>
      </c>
      <c r="CC192" s="154">
        <v>476014.46</v>
      </c>
      <c r="CD192" s="154">
        <v>467417.91000000003</v>
      </c>
      <c r="CE192" s="154">
        <v>-76583.960000000006</v>
      </c>
      <c r="CF192" s="154">
        <v>94795.379999999976</v>
      </c>
      <c r="CG192" s="154">
        <v>844486.84</v>
      </c>
      <c r="CH192" s="154">
        <v>895585.22999999986</v>
      </c>
      <c r="CI192" s="154">
        <v>938818.46</v>
      </c>
      <c r="CJ192" s="154">
        <v>691451.22</v>
      </c>
      <c r="CK192" s="154">
        <v>936107</v>
      </c>
      <c r="CL192" s="154">
        <v>1434689.8399999999</v>
      </c>
      <c r="CM192" s="154">
        <v>1110316.9099999999</v>
      </c>
      <c r="CN192" s="154">
        <v>1533972.1099999999</v>
      </c>
      <c r="CO192" s="154">
        <v>911124.73251202004</v>
      </c>
      <c r="CP192" s="154">
        <v>731987.92999999993</v>
      </c>
      <c r="CQ192" s="154">
        <v>1051080.54</v>
      </c>
      <c r="CR192" s="154">
        <v>1327235.0899999999</v>
      </c>
      <c r="CS192" s="154">
        <v>1286257.78</v>
      </c>
      <c r="CT192" s="154">
        <v>1260626.2</v>
      </c>
      <c r="CU192" s="154">
        <v>1176595.1456103688</v>
      </c>
      <c r="CV192" s="154">
        <v>1145395.8744662125</v>
      </c>
      <c r="CW192" s="154">
        <v>1370344.2449057286</v>
      </c>
      <c r="CX192" s="154">
        <v>1237491.6401907932</v>
      </c>
      <c r="CY192" s="154">
        <v>1141115.5741886962</v>
      </c>
      <c r="CZ192" s="154">
        <v>1645985.0876931155</v>
      </c>
      <c r="DA192" s="154">
        <v>1116493.227573406</v>
      </c>
      <c r="DB192" s="154">
        <v>1066667.4374533093</v>
      </c>
      <c r="DC192" s="154">
        <v>1238835.1959854707</v>
      </c>
      <c r="DD192" s="154">
        <v>1198286.2507178576</v>
      </c>
      <c r="DE192" s="154">
        <v>1155719.4774009543</v>
      </c>
      <c r="DF192" s="154">
        <v>1229286.0137052448</v>
      </c>
      <c r="DG192" s="154">
        <v>1373534.8363183741</v>
      </c>
      <c r="DH192" s="154">
        <v>1189326.4419115805</v>
      </c>
      <c r="DI192" s="154">
        <v>1182497.7106897095</v>
      </c>
      <c r="DJ192" s="154">
        <v>1307924.9732515803</v>
      </c>
      <c r="DK192" s="154">
        <v>1570435.5412778063</v>
      </c>
      <c r="DL192" s="154">
        <v>1991547.6524784835</v>
      </c>
      <c r="DM192" s="154">
        <v>1359569.278622387</v>
      </c>
      <c r="DN192" s="154">
        <v>1307488.9365781932</v>
      </c>
      <c r="DO192" s="154">
        <v>1446250.0034652902</v>
      </c>
      <c r="DP192" s="154">
        <v>1151601.3684586771</v>
      </c>
      <c r="DQ192" s="154">
        <v>1384796.4956366126</v>
      </c>
      <c r="DR192" s="154">
        <v>1414133.5137441936</v>
      </c>
      <c r="DS192" s="154">
        <v>1568192.4485325487</v>
      </c>
      <c r="DT192" s="154">
        <v>1465760.8907884518</v>
      </c>
      <c r="DU192" s="154">
        <v>1228487.8912545484</v>
      </c>
      <c r="DV192" s="154">
        <v>1499032.1109790648</v>
      </c>
      <c r="DW192" s="154">
        <v>1668913.3318155163</v>
      </c>
      <c r="DX192" s="154">
        <v>2120767.4265536135</v>
      </c>
      <c r="DY192" s="154">
        <v>1301402.1928055594</v>
      </c>
      <c r="DZ192" s="154">
        <v>1288010.3482688169</v>
      </c>
      <c r="EA192" s="154">
        <v>1543542.6110934298</v>
      </c>
      <c r="EB192" s="154">
        <v>1463643.380063849</v>
      </c>
      <c r="EC192" s="154">
        <v>1689182.7364988173</v>
      </c>
      <c r="ED192" s="154">
        <v>1593690.0113948495</v>
      </c>
      <c r="EE192" s="154">
        <v>1680920.0526651493</v>
      </c>
      <c r="EF192" s="154">
        <v>1827412.8478104004</v>
      </c>
      <c r="EG192" s="154">
        <v>1547073.6392671829</v>
      </c>
      <c r="EH192" s="154">
        <v>1715950.3633299954</v>
      </c>
      <c r="EI192" s="154">
        <v>1787523.055556</v>
      </c>
      <c r="EJ192" s="154">
        <v>2428841.5072480659</v>
      </c>
      <c r="EK192" s="154">
        <v>1760768.2102020939</v>
      </c>
      <c r="EL192" s="154">
        <v>1443752.3798916696</v>
      </c>
      <c r="EM192" s="154">
        <v>1624354.5807214533</v>
      </c>
      <c r="EN192" s="154">
        <v>1507416.097850523</v>
      </c>
      <c r="EO192" s="154">
        <v>1983744.3350716429</v>
      </c>
      <c r="EP192" s="154">
        <v>1737471.1930815999</v>
      </c>
      <c r="EQ192" s="153"/>
      <c r="ER192" s="154">
        <f t="shared" si="983"/>
        <v>12486348.304067047</v>
      </c>
      <c r="ES192" s="154"/>
      <c r="ET192" s="154">
        <f t="shared" ca="1" si="984"/>
        <v>11000238.706678936</v>
      </c>
      <c r="EU192" s="154"/>
      <c r="EY192" s="154">
        <f t="shared" si="985"/>
        <v>3829145.7527198307</v>
      </c>
      <c r="EZ192" s="154">
        <f t="shared" si="985"/>
        <v>3592840.9241042826</v>
      </c>
      <c r="FA192" s="154">
        <f t="shared" si="985"/>
        <v>3792147.2919351994</v>
      </c>
      <c r="FB192" s="154">
        <f t="shared" si="985"/>
        <v>4060858.2252190961</v>
      </c>
      <c r="FC192" s="154">
        <f t="shared" si="985"/>
        <v>4658605.8676790632</v>
      </c>
      <c r="FD192" s="154">
        <f t="shared" si="985"/>
        <v>3982647.8675605799</v>
      </c>
      <c r="FE192" s="154">
        <f t="shared" si="985"/>
        <v>4448086.8530651946</v>
      </c>
      <c r="FF192" s="154">
        <f t="shared" si="985"/>
        <v>4396433.3340491299</v>
      </c>
      <c r="FG192" s="154">
        <f t="shared" si="985"/>
        <v>4710179.9676279901</v>
      </c>
      <c r="FH192" s="154">
        <f t="shared" si="985"/>
        <v>4696368.7276560962</v>
      </c>
      <c r="FI192" s="154">
        <f t="shared" si="985"/>
        <v>5102022.9118703995</v>
      </c>
      <c r="FJ192" s="154">
        <f t="shared" si="985"/>
        <v>5050547.0581531785</v>
      </c>
      <c r="FK192" s="154">
        <f t="shared" si="985"/>
        <v>5633362.097341829</v>
      </c>
      <c r="FL192" s="154">
        <f t="shared" si="985"/>
        <v>5115515.0136436187</v>
      </c>
      <c r="FN192" s="154">
        <f t="shared" si="986"/>
        <v>11407366.790000001</v>
      </c>
      <c r="FO192" s="154">
        <f t="shared" si="986"/>
        <v>6337198.5499999998</v>
      </c>
      <c r="FP192" s="154">
        <f t="shared" si="986"/>
        <v>8626435.839999998</v>
      </c>
      <c r="FQ192" s="154">
        <f t="shared" si="986"/>
        <v>14173226.861873819</v>
      </c>
      <c r="FR192" s="154">
        <f t="shared" si="986"/>
        <v>15274992.19397841</v>
      </c>
      <c r="FS192" s="154">
        <f t="shared" si="986"/>
        <v>17485773.922353964</v>
      </c>
      <c r="FT192" s="154">
        <f t="shared" si="986"/>
        <v>19559118.665307663</v>
      </c>
      <c r="FU192" s="154">
        <f t="shared" si="986"/>
        <v>12486348.304067047</v>
      </c>
    </row>
    <row r="193" spans="2:177" ht="17.45" customHeight="1">
      <c r="B193" s="165" t="s">
        <v>192</v>
      </c>
      <c r="C193" s="166"/>
      <c r="D193" s="166"/>
      <c r="E193" s="166"/>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7"/>
      <c r="AX193" s="167"/>
      <c r="AY193" s="167"/>
      <c r="AZ193" s="167"/>
      <c r="BA193" s="167"/>
      <c r="BB193" s="167"/>
      <c r="BC193" s="167"/>
      <c r="BD193" s="167">
        <v>6352532.9200000009</v>
      </c>
      <c r="BE193" s="167">
        <v>5463041.75</v>
      </c>
      <c r="BF193" s="167">
        <v>4665052.5199999996</v>
      </c>
      <c r="BG193" s="167">
        <v>4532777.83</v>
      </c>
      <c r="BH193" s="167">
        <v>4524023.3899999997</v>
      </c>
      <c r="BI193" s="168">
        <v>4887802.0699999994</v>
      </c>
      <c r="BJ193" s="168">
        <v>5221919.8</v>
      </c>
      <c r="BK193" s="168">
        <v>5486355.4600000009</v>
      </c>
      <c r="BL193" s="168">
        <v>4857535.5799999991</v>
      </c>
      <c r="BM193" s="168">
        <v>4950760.4499999993</v>
      </c>
      <c r="BN193" s="168">
        <v>4909224.9499999993</v>
      </c>
      <c r="BO193" s="168">
        <v>5348599.3100000005</v>
      </c>
      <c r="BP193" s="168">
        <v>3975524.9800000004</v>
      </c>
      <c r="BQ193" s="168">
        <v>4755497.4300000006</v>
      </c>
      <c r="BR193" s="168">
        <v>4659685.3199999994</v>
      </c>
      <c r="BS193" s="168">
        <v>473410.07000000007</v>
      </c>
      <c r="BT193" s="168">
        <v>242168.9</v>
      </c>
      <c r="BU193" s="168">
        <v>-1057211.1500000001</v>
      </c>
      <c r="BV193" s="168">
        <v>719901.84</v>
      </c>
      <c r="BW193" s="169">
        <v>802225.49000000011</v>
      </c>
      <c r="BX193" s="169">
        <v>1946394.31</v>
      </c>
      <c r="BY193" s="169">
        <v>272017.71000000008</v>
      </c>
      <c r="BZ193" s="169">
        <v>2476882.6099999994</v>
      </c>
      <c r="CA193" s="169">
        <v>3233321.2699999996</v>
      </c>
      <c r="CB193" s="169">
        <v>3404769.42</v>
      </c>
      <c r="CC193" s="169">
        <v>2417348.46</v>
      </c>
      <c r="CD193" s="169">
        <v>1908715.3200000003</v>
      </c>
      <c r="CE193" s="169">
        <v>213206.53000000009</v>
      </c>
      <c r="CF193" s="169">
        <v>-290266.10999999975</v>
      </c>
      <c r="CG193" s="169">
        <v>3605379.42</v>
      </c>
      <c r="CH193" s="169">
        <v>3820359.0500000007</v>
      </c>
      <c r="CI193" s="169">
        <v>3894757.5999999987</v>
      </c>
      <c r="CJ193" s="169">
        <v>3683335.9800000004</v>
      </c>
      <c r="CK193" s="169">
        <v>4210002.1200000048</v>
      </c>
      <c r="CL193" s="169">
        <v>5005031.320000004</v>
      </c>
      <c r="CM193" s="169">
        <v>6197563.7300000219</v>
      </c>
      <c r="CN193" s="169">
        <v>7558930.0399999991</v>
      </c>
      <c r="CO193" s="169">
        <v>3490465.3825120195</v>
      </c>
      <c r="CP193" s="169">
        <v>4353866.88</v>
      </c>
      <c r="CQ193" s="169">
        <v>5125388.9400000004</v>
      </c>
      <c r="CR193" s="169">
        <v>5735226.5</v>
      </c>
      <c r="CS193" s="169">
        <v>5741909.4099999964</v>
      </c>
      <c r="CT193" s="169">
        <v>5635861.1299999999</v>
      </c>
      <c r="CU193" s="169">
        <v>5703930.0056103738</v>
      </c>
      <c r="CV193" s="169">
        <v>5151134.2744662166</v>
      </c>
      <c r="CW193" s="169">
        <v>5792455.9749057293</v>
      </c>
      <c r="CX193" s="169">
        <v>6193162.8901907988</v>
      </c>
      <c r="CY193" s="169">
        <v>7021810.4441886991</v>
      </c>
      <c r="CZ193" s="169">
        <v>9621395.747693114</v>
      </c>
      <c r="DA193" s="169">
        <v>5472286.8175734086</v>
      </c>
      <c r="DB193" s="169">
        <v>4925112.0374533096</v>
      </c>
      <c r="DC193" s="169">
        <v>5434183.8659854727</v>
      </c>
      <c r="DD193" s="169">
        <v>6032708.3807178605</v>
      </c>
      <c r="DE193" s="169">
        <v>5580650.7974009532</v>
      </c>
      <c r="DF193" s="169">
        <v>5959496.4037052449</v>
      </c>
      <c r="DG193" s="169">
        <v>6420458.4763183743</v>
      </c>
      <c r="DH193" s="169">
        <v>6125337.1819115821</v>
      </c>
      <c r="DI193" s="169">
        <v>5800437.7206897074</v>
      </c>
      <c r="DJ193" s="169">
        <v>5861280.7932515806</v>
      </c>
      <c r="DK193" s="169">
        <v>7672365.9012778075</v>
      </c>
      <c r="DL193" s="169">
        <v>11039705.652478494</v>
      </c>
      <c r="DM193" s="169">
        <v>5755948.3386223884</v>
      </c>
      <c r="DN193" s="169">
        <v>5925629.6665781923</v>
      </c>
      <c r="DO193" s="169">
        <v>6136263.0634652926</v>
      </c>
      <c r="DP193" s="169">
        <v>5639778.1084586773</v>
      </c>
      <c r="DQ193" s="169">
        <v>5929784.6756366119</v>
      </c>
      <c r="DR193" s="169">
        <v>5948293.2737441957</v>
      </c>
      <c r="DS193" s="169">
        <v>7080334.0585325491</v>
      </c>
      <c r="DT193" s="169">
        <v>6211943.5207884526</v>
      </c>
      <c r="DU193" s="169">
        <v>5964647.2412545476</v>
      </c>
      <c r="DV193" s="169">
        <v>6946640.8209790643</v>
      </c>
      <c r="DW193" s="169">
        <v>7148404.2018155223</v>
      </c>
      <c r="DX193" s="169">
        <v>11094669.956553623</v>
      </c>
      <c r="DY193" s="169">
        <v>5889496.9028055584</v>
      </c>
      <c r="DZ193" s="169">
        <v>5212415.5382688157</v>
      </c>
      <c r="EA193" s="169">
        <v>5858616.2310934309</v>
      </c>
      <c r="EB193" s="169">
        <v>6287882.860063849</v>
      </c>
      <c r="EC193" s="169">
        <v>7633862.896498818</v>
      </c>
      <c r="ED193" s="169">
        <v>6062373.2613948509</v>
      </c>
      <c r="EE193" s="169">
        <v>6125357.1026651505</v>
      </c>
      <c r="EF193" s="169">
        <v>7468005.6978104003</v>
      </c>
      <c r="EG193" s="169">
        <v>6941120.0192671847</v>
      </c>
      <c r="EH193" s="169">
        <v>6785313.5333299963</v>
      </c>
      <c r="EI193" s="169">
        <v>7752291.0855560033</v>
      </c>
      <c r="EJ193" s="169">
        <v>11059398.987248061</v>
      </c>
      <c r="EK193" s="169">
        <v>5952466.3602020973</v>
      </c>
      <c r="EL193" s="169">
        <v>6388367.6698916685</v>
      </c>
      <c r="EM193" s="169">
        <v>6091107.1107214522</v>
      </c>
      <c r="EN193" s="169">
        <v>6490006.3078505239</v>
      </c>
      <c r="EO193" s="169">
        <v>7002759.4550716439</v>
      </c>
      <c r="EP193" s="169">
        <v>6319790.6411689436</v>
      </c>
      <c r="ER193" s="168">
        <f t="shared" si="983"/>
        <v>49303896.532154396</v>
      </c>
      <c r="ET193" s="168">
        <f t="shared" ca="1" si="984"/>
        <v>48039317.646678947</v>
      </c>
      <c r="EU193" s="168"/>
      <c r="EY193" s="168">
        <f t="shared" si="985"/>
        <v>20018794.602719832</v>
      </c>
      <c r="EZ193" s="168">
        <f t="shared" si="985"/>
        <v>17047543.044104286</v>
      </c>
      <c r="FA193" s="168">
        <f t="shared" si="985"/>
        <v>18505292.061935201</v>
      </c>
      <c r="FB193" s="168">
        <f t="shared" si="985"/>
        <v>19334084.415219095</v>
      </c>
      <c r="FC193" s="168">
        <f t="shared" si="985"/>
        <v>22721283.657679074</v>
      </c>
      <c r="FD193" s="168">
        <f t="shared" si="985"/>
        <v>17705825.847560581</v>
      </c>
      <c r="FE193" s="168">
        <f t="shared" si="985"/>
        <v>19240570.853065196</v>
      </c>
      <c r="FF193" s="168">
        <f t="shared" si="985"/>
        <v>20059692.264049135</v>
      </c>
      <c r="FG193" s="168">
        <f t="shared" si="985"/>
        <v>22196582.397627998</v>
      </c>
      <c r="FH193" s="168">
        <f t="shared" si="985"/>
        <v>19780361.987656098</v>
      </c>
      <c r="FI193" s="168">
        <f t="shared" si="985"/>
        <v>19655736.061870404</v>
      </c>
      <c r="FJ193" s="168">
        <f t="shared" si="985"/>
        <v>21478724.638153184</v>
      </c>
      <c r="FK193" s="168">
        <f t="shared" si="985"/>
        <v>23400233.01734183</v>
      </c>
      <c r="FL193" s="168">
        <f t="shared" si="985"/>
        <v>19583872.873643618</v>
      </c>
      <c r="FN193" s="168">
        <f t="shared" si="986"/>
        <v>61199626.030000001</v>
      </c>
      <c r="FO193" s="168">
        <f t="shared" si="986"/>
        <v>22499818.780000001</v>
      </c>
      <c r="FP193" s="168">
        <f t="shared" si="986"/>
        <v>38070202.840000033</v>
      </c>
      <c r="FQ193" s="168">
        <f t="shared" si="986"/>
        <v>67504141.871873841</v>
      </c>
      <c r="FR193" s="168">
        <f t="shared" si="986"/>
        <v>74905714.123978406</v>
      </c>
      <c r="FS193" s="168">
        <f t="shared" si="986"/>
        <v>79727372.622353986</v>
      </c>
      <c r="FT193" s="168">
        <f t="shared" si="986"/>
        <v>83111405.085307673</v>
      </c>
      <c r="FU193" s="168">
        <f t="shared" si="986"/>
        <v>49303896.532154396</v>
      </c>
    </row>
    <row r="194" spans="2:177" s="159" customFormat="1" ht="17.45" customHeight="1">
      <c r="B194" s="151" t="s">
        <v>22</v>
      </c>
      <c r="C194" s="170"/>
      <c r="D194" s="170"/>
      <c r="E194" s="170"/>
      <c r="F194" s="134"/>
      <c r="G194" s="13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c r="AR194" s="154"/>
      <c r="AS194" s="154"/>
      <c r="AT194" s="154"/>
      <c r="AU194" s="154"/>
      <c r="AV194" s="154"/>
      <c r="AW194" s="154"/>
      <c r="AX194" s="154"/>
      <c r="AY194" s="154"/>
      <c r="AZ194" s="154"/>
      <c r="BA194" s="154"/>
      <c r="BB194" s="154"/>
      <c r="BC194" s="154"/>
      <c r="BD194" s="154">
        <v>-1515483.41</v>
      </c>
      <c r="BE194" s="154">
        <v>-2506371.2999999998</v>
      </c>
      <c r="BF194" s="154">
        <v>-541316.30000000005</v>
      </c>
      <c r="BG194" s="154">
        <v>-449668.96</v>
      </c>
      <c r="BH194" s="154">
        <v>-1265406.5900000001</v>
      </c>
      <c r="BI194" s="154">
        <v>-1399967.87</v>
      </c>
      <c r="BJ194" s="154">
        <v>-1574959.85</v>
      </c>
      <c r="BK194" s="154">
        <v>-941138.06</v>
      </c>
      <c r="BL194" s="154">
        <v>-1938593.9</v>
      </c>
      <c r="BM194" s="154">
        <v>-2225975.2000000002</v>
      </c>
      <c r="BN194" s="154">
        <v>-2921716.78</v>
      </c>
      <c r="BO194" s="154">
        <v>-4791915.82</v>
      </c>
      <c r="BP194" s="154">
        <v>-1213122.3</v>
      </c>
      <c r="BQ194" s="154">
        <v>-2353627.2999999998</v>
      </c>
      <c r="BR194" s="154">
        <v>-1549599.36</v>
      </c>
      <c r="BS194" s="154">
        <v>-1152698.93</v>
      </c>
      <c r="BT194" s="154">
        <v>-363095.51</v>
      </c>
      <c r="BU194" s="154">
        <v>-1730257.32</v>
      </c>
      <c r="BV194" s="154">
        <v>-410855.71</v>
      </c>
      <c r="BW194" s="154">
        <v>-629969.81000000006</v>
      </c>
      <c r="BX194" s="154">
        <v>-155687.07</v>
      </c>
      <c r="BY194" s="154">
        <v>-307208.31</v>
      </c>
      <c r="BZ194" s="154">
        <v>-15033.82</v>
      </c>
      <c r="CA194" s="154">
        <v>-591382.44999999995</v>
      </c>
      <c r="CB194" s="154">
        <v>-118860.9</v>
      </c>
      <c r="CC194" s="154">
        <v>-304223.38</v>
      </c>
      <c r="CD194" s="154">
        <v>-309982.65000000002</v>
      </c>
      <c r="CE194" s="154">
        <v>-37977.629999999997</v>
      </c>
      <c r="CF194" s="154">
        <v>-312333.87</v>
      </c>
      <c r="CG194" s="154">
        <v>-293123.11</v>
      </c>
      <c r="CH194" s="154">
        <v>-1147370.9099999999</v>
      </c>
      <c r="CI194" s="154">
        <v>-1633637.3199999998</v>
      </c>
      <c r="CJ194" s="154">
        <v>-1713379.7399999998</v>
      </c>
      <c r="CK194" s="154">
        <v>-1819152.6800000002</v>
      </c>
      <c r="CL194" s="154">
        <v>-1138363.5699999998</v>
      </c>
      <c r="CM194" s="154">
        <v>-4004352.2200000007</v>
      </c>
      <c r="CN194" s="154">
        <v>-230080.47</v>
      </c>
      <c r="CO194" s="154">
        <v>-1813684.7899999998</v>
      </c>
      <c r="CP194" s="154">
        <v>-916710.45</v>
      </c>
      <c r="CQ194" s="154">
        <v>-390872.59999999992</v>
      </c>
      <c r="CR194" s="154">
        <v>-1517723.8000000003</v>
      </c>
      <c r="CS194" s="154">
        <v>-1038305.5999999997</v>
      </c>
      <c r="CT194" s="154">
        <v>-1110313.8300000003</v>
      </c>
      <c r="CU194" s="154">
        <v>-1568577.54</v>
      </c>
      <c r="CV194" s="154">
        <v>-1255361.1300000001</v>
      </c>
      <c r="CW194" s="154">
        <v>-508240.56999999995</v>
      </c>
      <c r="CX194" s="154">
        <v>-1178691.8400000001</v>
      </c>
      <c r="CY194" s="154">
        <v>-2119288.4499999997</v>
      </c>
      <c r="CZ194" s="154">
        <v>-1749080.29</v>
      </c>
      <c r="DA194" s="154">
        <v>-1175855.95</v>
      </c>
      <c r="DB194" s="154">
        <v>-1467624.2699999998</v>
      </c>
      <c r="DC194" s="154">
        <v>-1431546.12</v>
      </c>
      <c r="DD194" s="154">
        <v>-1406544.9999999998</v>
      </c>
      <c r="DE194" s="154">
        <v>-1003303.73</v>
      </c>
      <c r="DF194" s="154">
        <v>-1969648.2600000005</v>
      </c>
      <c r="DG194" s="154">
        <v>-1593987.6400000004</v>
      </c>
      <c r="DH194" s="154">
        <v>-1144569.99</v>
      </c>
      <c r="DI194" s="154">
        <v>-415707.30000000005</v>
      </c>
      <c r="DJ194" s="154">
        <v>-513584.83999999997</v>
      </c>
      <c r="DK194" s="154">
        <v>-1538926.4299999997</v>
      </c>
      <c r="DL194" s="154">
        <v>-268501.69999999995</v>
      </c>
      <c r="DM194" s="154">
        <v>-367095.8</v>
      </c>
      <c r="DN194" s="154">
        <v>-1662838.76</v>
      </c>
      <c r="DO194" s="154">
        <v>-603971.05000000005</v>
      </c>
      <c r="DP194" s="154">
        <v>-3872381.72</v>
      </c>
      <c r="DQ194" s="154">
        <v>-171336.65</v>
      </c>
      <c r="DR194" s="154">
        <v>-4102498.0700000008</v>
      </c>
      <c r="DS194" s="154">
        <v>-2152488.17</v>
      </c>
      <c r="DT194" s="154">
        <v>-2527724.98</v>
      </c>
      <c r="DU194" s="154">
        <v>-5313063.32</v>
      </c>
      <c r="DV194" s="154">
        <v>-5706953.0800000001</v>
      </c>
      <c r="DW194" s="154">
        <v>-3765893.5300000017</v>
      </c>
      <c r="DX194" s="154">
        <v>-490574.51</v>
      </c>
      <c r="DY194" s="154">
        <v>-427076.36</v>
      </c>
      <c r="DZ194" s="154">
        <v>-1386380.73</v>
      </c>
      <c r="EA194" s="154">
        <v>-414483.64</v>
      </c>
      <c r="EB194" s="154">
        <v>-857719.93</v>
      </c>
      <c r="EC194" s="154">
        <v>-638076.62</v>
      </c>
      <c r="ED194" s="154">
        <v>-1836091.2100000002</v>
      </c>
      <c r="EE194" s="154">
        <v>-517528.08</v>
      </c>
      <c r="EF194" s="154">
        <v>-492084.31999999995</v>
      </c>
      <c r="EG194" s="154">
        <v>-1493717.28</v>
      </c>
      <c r="EH194" s="154">
        <v>-305873.08999999991</v>
      </c>
      <c r="EI194" s="154">
        <v>-175917.3</v>
      </c>
      <c r="EJ194" s="154">
        <v>-560430.82000000007</v>
      </c>
      <c r="EK194" s="154">
        <v>-861</v>
      </c>
      <c r="EL194" s="154">
        <v>-542762.91</v>
      </c>
      <c r="EM194" s="154">
        <v>-1277013.8299999998</v>
      </c>
      <c r="EN194" s="154">
        <v>-1000019.91</v>
      </c>
      <c r="EO194" s="154">
        <v>-508834.56</v>
      </c>
      <c r="EP194" s="154">
        <v>-1180635.4800000004</v>
      </c>
      <c r="EQ194" s="153"/>
      <c r="ER194" s="154">
        <f t="shared" si="983"/>
        <v>-5070558.51</v>
      </c>
      <c r="ES194" s="153"/>
      <c r="ET194" s="154">
        <f t="shared" ca="1" si="984"/>
        <v>-6050403</v>
      </c>
      <c r="EU194" s="154"/>
      <c r="EY194" s="154">
        <f t="shared" si="985"/>
        <v>-4392560.51</v>
      </c>
      <c r="EZ194" s="154">
        <f t="shared" si="985"/>
        <v>-3841394.85</v>
      </c>
      <c r="FA194" s="154">
        <f t="shared" si="985"/>
        <v>-4708205.8900000006</v>
      </c>
      <c r="FB194" s="154">
        <f t="shared" si="985"/>
        <v>-2468218.5699999998</v>
      </c>
      <c r="FC194" s="154">
        <f t="shared" si="985"/>
        <v>-2298436.2599999998</v>
      </c>
      <c r="FD194" s="154">
        <f t="shared" si="985"/>
        <v>-4647689.4200000009</v>
      </c>
      <c r="FE194" s="154">
        <f t="shared" si="985"/>
        <v>-8782711.2200000007</v>
      </c>
      <c r="FF194" s="154">
        <f t="shared" si="985"/>
        <v>-14785909.930000002</v>
      </c>
      <c r="FG194" s="154">
        <f t="shared" si="985"/>
        <v>-2304031.6</v>
      </c>
      <c r="FH194" s="154">
        <f t="shared" si="985"/>
        <v>-1910280.19</v>
      </c>
      <c r="FI194" s="154">
        <f t="shared" si="985"/>
        <v>-2845703.61</v>
      </c>
      <c r="FJ194" s="154">
        <f t="shared" si="985"/>
        <v>-1975507.67</v>
      </c>
      <c r="FK194" s="154">
        <f t="shared" si="985"/>
        <v>-1104054.73</v>
      </c>
      <c r="FL194" s="154">
        <f t="shared" si="985"/>
        <v>-2785868.3</v>
      </c>
      <c r="FN194" s="154">
        <f t="shared" si="986"/>
        <v>-22072514.040000003</v>
      </c>
      <c r="FO194" s="154">
        <f t="shared" si="986"/>
        <v>-10472537.890000001</v>
      </c>
      <c r="FP194" s="154">
        <f t="shared" si="986"/>
        <v>-12832757.98</v>
      </c>
      <c r="FQ194" s="154">
        <f t="shared" si="986"/>
        <v>-13647851.07</v>
      </c>
      <c r="FR194" s="154">
        <f t="shared" si="986"/>
        <v>-15410379.82</v>
      </c>
      <c r="FS194" s="154">
        <f t="shared" si="986"/>
        <v>-30514746.829999998</v>
      </c>
      <c r="FT194" s="154">
        <f t="shared" si="986"/>
        <v>-9035523.0700000003</v>
      </c>
      <c r="FU194" s="154">
        <f t="shared" si="986"/>
        <v>-5070558.51</v>
      </c>
    </row>
    <row r="195" spans="2:177" s="159" customFormat="1" ht="17.45" customHeight="1">
      <c r="B195" s="151" t="s">
        <v>97</v>
      </c>
      <c r="C195" s="170"/>
      <c r="D195" s="170"/>
      <c r="E195" s="170"/>
      <c r="F195" s="134"/>
      <c r="G195" s="13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c r="AO195" s="154"/>
      <c r="AP195" s="154"/>
      <c r="AQ195" s="154"/>
      <c r="AR195" s="154"/>
      <c r="AS195" s="154"/>
      <c r="AT195" s="154"/>
      <c r="AU195" s="154"/>
      <c r="AV195" s="154"/>
      <c r="AW195" s="154"/>
      <c r="AX195" s="154"/>
      <c r="AY195" s="154"/>
      <c r="AZ195" s="154"/>
      <c r="BA195" s="154"/>
      <c r="BB195" s="154"/>
      <c r="BC195" s="154"/>
      <c r="BD195" s="154">
        <v>-31956.079999999998</v>
      </c>
      <c r="BE195" s="154">
        <v>1901772.5299999998</v>
      </c>
      <c r="BF195" s="154">
        <v>21040.100000000391</v>
      </c>
      <c r="BG195" s="154">
        <v>223834.65</v>
      </c>
      <c r="BH195" s="154">
        <v>19814.050000000381</v>
      </c>
      <c r="BI195" s="154">
        <v>72741.33</v>
      </c>
      <c r="BJ195" s="154">
        <v>-55522.41</v>
      </c>
      <c r="BK195" s="154">
        <v>-425345.95</v>
      </c>
      <c r="BL195" s="154">
        <v>-492481.94</v>
      </c>
      <c r="BM195" s="154">
        <v>239345.64</v>
      </c>
      <c r="BN195" s="154">
        <v>-237761.26</v>
      </c>
      <c r="BO195" s="154">
        <v>52735.27</v>
      </c>
      <c r="BP195" s="154">
        <v>-349614.26999999996</v>
      </c>
      <c r="BQ195" s="154">
        <v>34842.340000000004</v>
      </c>
      <c r="BR195" s="154">
        <v>27480.640000000007</v>
      </c>
      <c r="BS195" s="154">
        <v>12517.68</v>
      </c>
      <c r="BT195" s="154">
        <v>164423.79999999999</v>
      </c>
      <c r="BU195" s="154">
        <v>201364.92</v>
      </c>
      <c r="BV195" s="154">
        <v>-2374.91</v>
      </c>
      <c r="BW195" s="154">
        <v>3975.9300000000007</v>
      </c>
      <c r="BX195" s="154">
        <v>-5519.6999999999944</v>
      </c>
      <c r="BY195" s="154">
        <v>64153.369999999995</v>
      </c>
      <c r="BZ195" s="154">
        <v>-45793.75</v>
      </c>
      <c r="CA195" s="154">
        <v>15117.4</v>
      </c>
      <c r="CB195" s="154">
        <v>11982.77</v>
      </c>
      <c r="CC195" s="154">
        <v>36883.17</v>
      </c>
      <c r="CD195" s="154">
        <v>-6522.6399999999976</v>
      </c>
      <c r="CE195" s="154">
        <v>98713.1</v>
      </c>
      <c r="CF195" s="154">
        <v>217333.06</v>
      </c>
      <c r="CG195" s="154">
        <v>-505639.85</v>
      </c>
      <c r="CH195" s="154">
        <v>-55058.47</v>
      </c>
      <c r="CI195" s="154">
        <v>-228631.81</v>
      </c>
      <c r="CJ195" s="154">
        <v>-152745.62</v>
      </c>
      <c r="CK195" s="154">
        <v>29203.700000000208</v>
      </c>
      <c r="CL195" s="154">
        <v>78038.470000000045</v>
      </c>
      <c r="CM195" s="154">
        <v>88406.949999999983</v>
      </c>
      <c r="CN195" s="154">
        <v>100611.08000000002</v>
      </c>
      <c r="CO195" s="154">
        <v>49178.380000000019</v>
      </c>
      <c r="CP195" s="154">
        <v>132623.48000000004</v>
      </c>
      <c r="CQ195" s="154">
        <v>104950.89000000004</v>
      </c>
      <c r="CR195" s="154">
        <v>63990.739999999983</v>
      </c>
      <c r="CS195" s="154">
        <v>60903.430000000008</v>
      </c>
      <c r="CT195" s="154">
        <v>5387.4199999999946</v>
      </c>
      <c r="CU195" s="154">
        <v>135686.08000000005</v>
      </c>
      <c r="CV195" s="154">
        <v>-111075.08999999997</v>
      </c>
      <c r="CW195" s="154">
        <v>5667.1999999999825</v>
      </c>
      <c r="CX195" s="154">
        <v>66756.380000000048</v>
      </c>
      <c r="CY195" s="154">
        <v>-221058.57</v>
      </c>
      <c r="CZ195" s="154">
        <v>28884.169999999984</v>
      </c>
      <c r="DA195" s="154">
        <v>21419.329999999976</v>
      </c>
      <c r="DB195" s="154">
        <v>12434.890000000025</v>
      </c>
      <c r="DC195" s="154">
        <v>-9671.4599999999773</v>
      </c>
      <c r="DD195" s="154">
        <v>9957.7599999999802</v>
      </c>
      <c r="DE195" s="154">
        <v>-74739.569999999978</v>
      </c>
      <c r="DF195" s="154">
        <v>59851.259999999966</v>
      </c>
      <c r="DG195" s="154">
        <v>72687.56</v>
      </c>
      <c r="DH195" s="154">
        <v>-21552.03</v>
      </c>
      <c r="DI195" s="154">
        <v>86036.829999999973</v>
      </c>
      <c r="DJ195" s="154">
        <v>72523.959999999992</v>
      </c>
      <c r="DK195" s="154">
        <v>94310.10000000002</v>
      </c>
      <c r="DL195" s="154">
        <v>-37298.059999999932</v>
      </c>
      <c r="DM195" s="154">
        <v>43523.359999999993</v>
      </c>
      <c r="DN195" s="154">
        <v>-7017.8300000000063</v>
      </c>
      <c r="DO195" s="154">
        <v>64970.55000000001</v>
      </c>
      <c r="DP195" s="154">
        <v>55306.700000000012</v>
      </c>
      <c r="DQ195" s="154">
        <v>37565.530000000013</v>
      </c>
      <c r="DR195" s="154">
        <v>9899.8800000000192</v>
      </c>
      <c r="DS195" s="154">
        <v>36119.280000000013</v>
      </c>
      <c r="DT195" s="154">
        <v>43559.790000000015</v>
      </c>
      <c r="DU195" s="154">
        <v>-8528.4899999999689</v>
      </c>
      <c r="DV195" s="154">
        <v>15715.269999999997</v>
      </c>
      <c r="DW195" s="154">
        <v>16030.38999993496</v>
      </c>
      <c r="DX195" s="154">
        <v>81244.89999999998</v>
      </c>
      <c r="DY195" s="154">
        <v>-66480.960000000006</v>
      </c>
      <c r="DZ195" s="154">
        <v>36559.170000000013</v>
      </c>
      <c r="EA195" s="154">
        <v>43364.590000001532</v>
      </c>
      <c r="EB195" s="154">
        <v>50980.290000000037</v>
      </c>
      <c r="EC195" s="154">
        <v>61074.75</v>
      </c>
      <c r="ED195" s="154">
        <v>59724.379999999888</v>
      </c>
      <c r="EE195" s="154">
        <v>-5503.1899999999005</v>
      </c>
      <c r="EF195" s="154">
        <v>42959.320000001637</v>
      </c>
      <c r="EG195" s="154">
        <v>68099.230000001568</v>
      </c>
      <c r="EH195" s="154">
        <v>61401.770000000011</v>
      </c>
      <c r="EI195" s="154">
        <v>99064.859999999404</v>
      </c>
      <c r="EJ195" s="154">
        <v>103190.49</v>
      </c>
      <c r="EK195" s="154">
        <v>77662.84</v>
      </c>
      <c r="EL195" s="154">
        <v>84086.31</v>
      </c>
      <c r="EM195" s="154">
        <v>39774.870000000003</v>
      </c>
      <c r="EN195" s="154">
        <v>61101.33</v>
      </c>
      <c r="EO195" s="154">
        <v>-60117.89</v>
      </c>
      <c r="EP195" s="154">
        <v>67495.099999999991</v>
      </c>
      <c r="EQ195" s="170"/>
      <c r="ER195" s="154">
        <f t="shared" si="983"/>
        <v>373193.05</v>
      </c>
      <c r="ES195" s="170"/>
      <c r="ET195" s="154">
        <f t="shared" ca="1" si="984"/>
        <v>266467.12000000145</v>
      </c>
      <c r="EU195" s="154"/>
      <c r="EY195" s="154">
        <f t="shared" si="985"/>
        <v>62738.389999999985</v>
      </c>
      <c r="EZ195" s="154">
        <f t="shared" si="985"/>
        <v>-74453.269999999975</v>
      </c>
      <c r="FA195" s="154">
        <f t="shared" si="985"/>
        <v>110986.78999999995</v>
      </c>
      <c r="FB195" s="154">
        <f t="shared" si="985"/>
        <v>252870.89</v>
      </c>
      <c r="FC195" s="154">
        <f t="shared" si="985"/>
        <v>-792.52999999994518</v>
      </c>
      <c r="FD195" s="154">
        <f t="shared" si="985"/>
        <v>157842.78000000003</v>
      </c>
      <c r="FE195" s="154">
        <f t="shared" si="985"/>
        <v>89578.950000000041</v>
      </c>
      <c r="FF195" s="154">
        <f t="shared" si="985"/>
        <v>23217.169999934988</v>
      </c>
      <c r="FG195" s="154">
        <f t="shared" si="985"/>
        <v>51323.109999999986</v>
      </c>
      <c r="FH195" s="154">
        <f t="shared" si="985"/>
        <v>155419.63000000158</v>
      </c>
      <c r="FI195" s="154">
        <f t="shared" si="985"/>
        <v>97180.510000001625</v>
      </c>
      <c r="FJ195" s="154">
        <f t="shared" si="985"/>
        <v>228565.86000000098</v>
      </c>
      <c r="FK195" s="154">
        <f t="shared" si="985"/>
        <v>264939.64</v>
      </c>
      <c r="FL195" s="154">
        <f t="shared" si="985"/>
        <v>40758.310000000012</v>
      </c>
      <c r="FN195" s="154">
        <f t="shared" si="986"/>
        <v>1288215.9300000004</v>
      </c>
      <c r="FO195" s="154">
        <f t="shared" si="986"/>
        <v>120573.45000000007</v>
      </c>
      <c r="FP195" s="154">
        <f t="shared" si="986"/>
        <v>-388037.16999999969</v>
      </c>
      <c r="FQ195" s="154">
        <f t="shared" si="986"/>
        <v>393621.4200000001</v>
      </c>
      <c r="FR195" s="154">
        <f t="shared" si="986"/>
        <v>352142.79999999993</v>
      </c>
      <c r="FS195" s="154">
        <f t="shared" si="986"/>
        <v>269846.36999993515</v>
      </c>
      <c r="FT195" s="154">
        <f t="shared" si="986"/>
        <v>532489.11000000418</v>
      </c>
      <c r="FU195" s="154">
        <f t="shared" si="986"/>
        <v>373193.05</v>
      </c>
    </row>
    <row r="196" spans="2:177" ht="17.45" customHeight="1">
      <c r="B196" s="161" t="s">
        <v>98</v>
      </c>
      <c r="C196" s="162"/>
      <c r="D196" s="162"/>
      <c r="E196" s="162"/>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63"/>
      <c r="AZ196" s="163"/>
      <c r="BA196" s="163"/>
      <c r="BB196" s="163"/>
      <c r="BC196" s="163"/>
      <c r="BD196" s="163">
        <v>4805093.4300000006</v>
      </c>
      <c r="BE196" s="163">
        <v>4858442.9800000004</v>
      </c>
      <c r="BF196" s="163">
        <v>4144776.3200000003</v>
      </c>
      <c r="BG196" s="163">
        <v>4306943.5200000005</v>
      </c>
      <c r="BH196" s="163">
        <v>3278430.85</v>
      </c>
      <c r="BI196" s="163">
        <v>3560575.5299999993</v>
      </c>
      <c r="BJ196" s="163">
        <v>3591437.5399999996</v>
      </c>
      <c r="BK196" s="163">
        <v>4119871.45</v>
      </c>
      <c r="BL196" s="163">
        <v>2426459.7399999993</v>
      </c>
      <c r="BM196" s="163">
        <v>2964130.8899999992</v>
      </c>
      <c r="BN196" s="163">
        <v>1749746.9099999995</v>
      </c>
      <c r="BO196" s="163">
        <v>609418.76000000024</v>
      </c>
      <c r="BP196" s="163">
        <v>2412788.4100000006</v>
      </c>
      <c r="BQ196" s="163">
        <v>2436712.4700000007</v>
      </c>
      <c r="BR196" s="163">
        <v>3137566.5999999992</v>
      </c>
      <c r="BS196" s="163">
        <v>-666771.17999999982</v>
      </c>
      <c r="BT196" s="163">
        <v>43497.189999999973</v>
      </c>
      <c r="BU196" s="163">
        <v>-2586103.5500000003</v>
      </c>
      <c r="BV196" s="163">
        <v>306671.21999999997</v>
      </c>
      <c r="BW196" s="164">
        <v>176231.61000000004</v>
      </c>
      <c r="BX196" s="164">
        <v>1785187.54</v>
      </c>
      <c r="BY196" s="164">
        <v>28962.770000000077</v>
      </c>
      <c r="BZ196" s="164">
        <v>2416055.0399999996</v>
      </c>
      <c r="CA196" s="164">
        <v>2657056.2199999993</v>
      </c>
      <c r="CB196" s="164">
        <v>3297891.29</v>
      </c>
      <c r="CC196" s="164">
        <v>2150008.25</v>
      </c>
      <c r="CD196" s="164">
        <v>1592210.0300000005</v>
      </c>
      <c r="CE196" s="164">
        <v>273942.00000000012</v>
      </c>
      <c r="CF196" s="164">
        <v>-385266.91999999975</v>
      </c>
      <c r="CG196" s="164">
        <v>2806616.46</v>
      </c>
      <c r="CH196" s="164">
        <v>2617929.6700000004</v>
      </c>
      <c r="CI196" s="164">
        <v>2032488.4699999988</v>
      </c>
      <c r="CJ196" s="164">
        <v>1817210.6200000006</v>
      </c>
      <c r="CK196" s="164">
        <v>2420053.1400000048</v>
      </c>
      <c r="CL196" s="164">
        <v>3944706.2200000044</v>
      </c>
      <c r="CM196" s="164">
        <v>2281618.4600000214</v>
      </c>
      <c r="CN196" s="164">
        <v>7429460.6499999994</v>
      </c>
      <c r="CO196" s="164">
        <v>1725958.9725120198</v>
      </c>
      <c r="CP196" s="164">
        <v>3569779.9099999997</v>
      </c>
      <c r="CQ196" s="164">
        <v>4839467.2300000004</v>
      </c>
      <c r="CR196" s="164">
        <v>4281493.4399999995</v>
      </c>
      <c r="CS196" s="164">
        <v>4764507.2399999965</v>
      </c>
      <c r="CT196" s="164">
        <v>4530934.72</v>
      </c>
      <c r="CU196" s="164">
        <v>4271038.5456103738</v>
      </c>
      <c r="CV196" s="164">
        <v>3784698.0544662168</v>
      </c>
      <c r="CW196" s="164">
        <v>5289882.6049057292</v>
      </c>
      <c r="CX196" s="164">
        <v>5081227.4301907988</v>
      </c>
      <c r="CY196" s="164">
        <v>4681463.4241886996</v>
      </c>
      <c r="CZ196" s="164">
        <v>7901199.6276931139</v>
      </c>
      <c r="DA196" s="164">
        <v>4317850.1975734085</v>
      </c>
      <c r="DB196" s="164">
        <v>3469922.6574533102</v>
      </c>
      <c r="DC196" s="164">
        <v>3992966.2859854726</v>
      </c>
      <c r="DD196" s="164">
        <v>4636121.1407178603</v>
      </c>
      <c r="DE196" s="164">
        <v>4502607.4974009525</v>
      </c>
      <c r="DF196" s="164">
        <v>4049699.403705244</v>
      </c>
      <c r="DG196" s="164">
        <v>4899158.3963183733</v>
      </c>
      <c r="DH196" s="164">
        <v>4959215.1619115816</v>
      </c>
      <c r="DI196" s="164">
        <v>5470767.2506897077</v>
      </c>
      <c r="DJ196" s="164">
        <v>5420219.9132515807</v>
      </c>
      <c r="DK196" s="164">
        <v>6227749.5712778075</v>
      </c>
      <c r="DL196" s="164">
        <v>10733905.892478494</v>
      </c>
      <c r="DM196" s="164">
        <v>5432375.898622389</v>
      </c>
      <c r="DN196" s="164">
        <v>4255773.0765781924</v>
      </c>
      <c r="DO196" s="164">
        <v>5597262.5634652926</v>
      </c>
      <c r="DP196" s="164">
        <v>1822703.0884586771</v>
      </c>
      <c r="DQ196" s="164">
        <v>5796013.5556366118</v>
      </c>
      <c r="DR196" s="164">
        <v>1855695.0837441951</v>
      </c>
      <c r="DS196" s="164">
        <v>4963965.1685325494</v>
      </c>
      <c r="DT196" s="164">
        <v>3727778.3307884526</v>
      </c>
      <c r="DU196" s="164">
        <v>643055.43125454732</v>
      </c>
      <c r="DV196" s="164">
        <v>1255403.0109790643</v>
      </c>
      <c r="DW196" s="164">
        <v>3398541.0618154556</v>
      </c>
      <c r="DX196" s="164">
        <v>10685340.346553624</v>
      </c>
      <c r="DY196" s="164">
        <v>5395939.5828055581</v>
      </c>
      <c r="DZ196" s="164">
        <v>3862593.9782688157</v>
      </c>
      <c r="EA196" s="164">
        <v>5487497.1810934329</v>
      </c>
      <c r="EB196" s="164">
        <v>5481143.2200638494</v>
      </c>
      <c r="EC196" s="164">
        <v>7056861.0264988178</v>
      </c>
      <c r="ED196" s="164">
        <v>4286006.4313948508</v>
      </c>
      <c r="EE196" s="164">
        <v>5602325.832665151</v>
      </c>
      <c r="EF196" s="164">
        <v>7018880.6978104012</v>
      </c>
      <c r="EG196" s="164">
        <v>5515501.9692671858</v>
      </c>
      <c r="EH196" s="164">
        <v>6540842.213329996</v>
      </c>
      <c r="EI196" s="164">
        <v>7675438.6455560029</v>
      </c>
      <c r="EJ196" s="164">
        <v>10602158.657248061</v>
      </c>
      <c r="EK196" s="164">
        <v>6029268.2002020972</v>
      </c>
      <c r="EL196" s="164">
        <v>5929691.0698916679</v>
      </c>
      <c r="EM196" s="164">
        <v>4853868.1507214522</v>
      </c>
      <c r="EN196" s="164">
        <v>5551087.7278505238</v>
      </c>
      <c r="EO196" s="164">
        <v>6433807.0050716447</v>
      </c>
      <c r="EP196" s="164">
        <v>5206650.2611689428</v>
      </c>
      <c r="ER196" s="163">
        <f t="shared" si="983"/>
        <v>44606531.072154388</v>
      </c>
      <c r="ET196" s="163">
        <f t="shared" ca="1" si="984"/>
        <v>42255381.766678952</v>
      </c>
      <c r="EU196" s="163"/>
      <c r="EY196" s="163">
        <f t="shared" si="985"/>
        <v>15688972.482719831</v>
      </c>
      <c r="EZ196" s="163">
        <f t="shared" si="985"/>
        <v>13131694.924104286</v>
      </c>
      <c r="FA196" s="163">
        <f t="shared" si="985"/>
        <v>13908072.9619352</v>
      </c>
      <c r="FB196" s="163">
        <f t="shared" si="985"/>
        <v>17118736.735219095</v>
      </c>
      <c r="FC196" s="163">
        <f t="shared" si="985"/>
        <v>20422054.867679074</v>
      </c>
      <c r="FD196" s="163">
        <f t="shared" si="985"/>
        <v>13215979.20756058</v>
      </c>
      <c r="FE196" s="163">
        <f t="shared" si="985"/>
        <v>10547438.583065197</v>
      </c>
      <c r="FF196" s="163">
        <f t="shared" si="985"/>
        <v>5296999.5040490674</v>
      </c>
      <c r="FG196" s="163">
        <f t="shared" si="985"/>
        <v>19943873.907628</v>
      </c>
      <c r="FH196" s="163">
        <f t="shared" si="985"/>
        <v>18025501.427656099</v>
      </c>
      <c r="FI196" s="163">
        <f t="shared" si="985"/>
        <v>16907212.961870402</v>
      </c>
      <c r="FJ196" s="163">
        <f t="shared" si="985"/>
        <v>19731782.828153186</v>
      </c>
      <c r="FK196" s="163">
        <f t="shared" si="985"/>
        <v>22561117.927341826</v>
      </c>
      <c r="FL196" s="163">
        <f t="shared" si="985"/>
        <v>16838762.88364362</v>
      </c>
      <c r="FN196" s="163">
        <f t="shared" si="986"/>
        <v>40415327.919999994</v>
      </c>
      <c r="FO196" s="163">
        <f t="shared" si="986"/>
        <v>12147854.34</v>
      </c>
      <c r="FP196" s="163">
        <f t="shared" si="986"/>
        <v>24849407.690000035</v>
      </c>
      <c r="FQ196" s="163">
        <f t="shared" si="986"/>
        <v>54249912.221873835</v>
      </c>
      <c r="FR196" s="163">
        <f t="shared" si="986"/>
        <v>59847477.10397841</v>
      </c>
      <c r="FS196" s="163">
        <f t="shared" si="986"/>
        <v>49482472.162353933</v>
      </c>
      <c r="FT196" s="163">
        <f t="shared" si="986"/>
        <v>74608371.125307679</v>
      </c>
      <c r="FU196" s="163">
        <f t="shared" si="986"/>
        <v>44606531.072154388</v>
      </c>
    </row>
    <row r="198" spans="2:177" ht="17.45" customHeight="1">
      <c r="B198" s="147" t="s">
        <v>195</v>
      </c>
      <c r="C198" s="148"/>
      <c r="D198" s="148"/>
      <c r="E198" s="148"/>
      <c r="F198" s="149"/>
      <c r="G198" s="149"/>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50"/>
      <c r="BX198" s="150"/>
      <c r="BY198" s="150"/>
      <c r="BZ198" s="150"/>
      <c r="CA198" s="150"/>
      <c r="CB198" s="150"/>
      <c r="CC198" s="150"/>
      <c r="CD198" s="150"/>
      <c r="CE198" s="150"/>
      <c r="CF198" s="150"/>
      <c r="CG198" s="150"/>
      <c r="CH198" s="150"/>
      <c r="CI198" s="150"/>
      <c r="CJ198" s="150"/>
      <c r="CK198" s="150"/>
      <c r="CL198" s="150"/>
      <c r="CM198" s="150"/>
      <c r="CN198" s="150"/>
      <c r="CO198" s="150"/>
      <c r="CP198" s="150"/>
      <c r="CQ198" s="150"/>
      <c r="CR198" s="150"/>
      <c r="CS198" s="150"/>
      <c r="CT198" s="150"/>
      <c r="CU198" s="150"/>
      <c r="CV198" s="150"/>
      <c r="CW198" s="150"/>
      <c r="CX198" s="150"/>
      <c r="CY198" s="150"/>
      <c r="CZ198" s="150"/>
      <c r="DA198" s="150"/>
      <c r="DB198" s="150"/>
      <c r="DC198" s="150"/>
      <c r="DD198" s="150"/>
      <c r="DE198" s="150"/>
      <c r="DF198" s="150"/>
      <c r="DG198" s="150"/>
      <c r="DH198" s="150"/>
      <c r="DI198" s="150"/>
      <c r="DJ198" s="150"/>
      <c r="DK198" s="150"/>
      <c r="DL198" s="150"/>
      <c r="DM198" s="150"/>
      <c r="DN198" s="150"/>
      <c r="DO198" s="150"/>
      <c r="DP198" s="150"/>
      <c r="DQ198" s="150"/>
      <c r="DR198" s="150"/>
      <c r="DS198" s="150"/>
      <c r="DT198" s="150"/>
      <c r="DU198" s="150"/>
      <c r="DV198" s="150"/>
      <c r="DW198" s="150"/>
      <c r="DX198" s="150"/>
      <c r="DY198" s="150"/>
      <c r="DZ198" s="150"/>
      <c r="EA198" s="150"/>
      <c r="EB198" s="150"/>
      <c r="EC198" s="150"/>
      <c r="ED198" s="150"/>
      <c r="EE198" s="150"/>
      <c r="EF198" s="150"/>
      <c r="EG198" s="150"/>
      <c r="EH198" s="150"/>
      <c r="EI198" s="150"/>
      <c r="EJ198" s="150"/>
      <c r="EK198" s="150"/>
      <c r="EL198" s="150"/>
      <c r="EM198" s="150"/>
      <c r="EN198" s="150"/>
      <c r="EO198" s="150"/>
      <c r="EP198" s="150"/>
      <c r="EQ198" s="149"/>
      <c r="ER198" s="148"/>
      <c r="ES198" s="148"/>
      <c r="ET198" s="148"/>
      <c r="EU198" s="148"/>
      <c r="EY198" s="148"/>
      <c r="EZ198" s="148"/>
      <c r="FA198" s="148"/>
      <c r="FB198" s="148"/>
      <c r="FC198" s="148"/>
      <c r="FD198" s="148"/>
      <c r="FE198" s="148"/>
      <c r="FF198" s="148"/>
      <c r="FG198" s="148"/>
      <c r="FH198" s="148"/>
      <c r="FI198" s="148"/>
      <c r="FJ198" s="148"/>
      <c r="FK198" s="148"/>
      <c r="FL198" s="148"/>
      <c r="FN198" s="148"/>
      <c r="FO198" s="148"/>
      <c r="FP198" s="148"/>
      <c r="FQ198" s="148"/>
      <c r="FR198" s="148"/>
      <c r="FS198" s="148"/>
      <c r="FT198" s="148"/>
      <c r="FU198" s="148"/>
    </row>
    <row r="199" spans="2:177" ht="17.45" customHeight="1">
      <c r="B199" s="151" t="s">
        <v>90</v>
      </c>
      <c r="C199" s="152"/>
      <c r="D199" s="152"/>
      <c r="E199" s="152"/>
      <c r="F199" s="153"/>
      <c r="G199" s="153"/>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4"/>
      <c r="AN199" s="154"/>
      <c r="AO199" s="154"/>
      <c r="AP199" s="154"/>
      <c r="AQ199" s="154"/>
      <c r="AR199" s="154"/>
      <c r="AS199" s="154"/>
      <c r="AT199" s="154"/>
      <c r="AU199" s="154"/>
      <c r="AV199" s="154"/>
      <c r="AW199" s="154"/>
      <c r="AX199" s="154"/>
      <c r="AY199" s="154"/>
      <c r="AZ199" s="154"/>
      <c r="BA199" s="154"/>
      <c r="BB199" s="154"/>
      <c r="BC199" s="154"/>
      <c r="BD199" s="154">
        <v>1280505.46</v>
      </c>
      <c r="BE199" s="154">
        <v>1136820.2300000002</v>
      </c>
      <c r="BF199" s="154">
        <v>1026540.02</v>
      </c>
      <c r="BG199" s="154">
        <v>1191983.53</v>
      </c>
      <c r="BH199" s="154">
        <v>1235574.0999999999</v>
      </c>
      <c r="BI199" s="154">
        <v>1255033.2100000002</v>
      </c>
      <c r="BJ199" s="154">
        <v>1209729.7000000002</v>
      </c>
      <c r="BK199" s="154">
        <v>1261355.5299999998</v>
      </c>
      <c r="BL199" s="154">
        <v>1327812.8</v>
      </c>
      <c r="BM199" s="154">
        <v>1192595.4900000002</v>
      </c>
      <c r="BN199" s="154">
        <v>1276455.55</v>
      </c>
      <c r="BO199" s="154">
        <v>1423350.51</v>
      </c>
      <c r="BP199" s="154">
        <v>1443930.1400000001</v>
      </c>
      <c r="BQ199" s="154">
        <v>1265818.6099999999</v>
      </c>
      <c r="BR199" s="154">
        <v>1098988.93</v>
      </c>
      <c r="BS199" s="154">
        <v>18720.73</v>
      </c>
      <c r="BT199" s="154">
        <v>87901.7</v>
      </c>
      <c r="BU199" s="154">
        <v>87566.27</v>
      </c>
      <c r="BV199" s="154">
        <v>286457.74</v>
      </c>
      <c r="BW199" s="154">
        <v>79957.119999999995</v>
      </c>
      <c r="BX199" s="154">
        <v>190196.08000000005</v>
      </c>
      <c r="BY199" s="154">
        <v>584220.78</v>
      </c>
      <c r="BZ199" s="154">
        <v>816923.74999999977</v>
      </c>
      <c r="CA199" s="154">
        <v>876608.67</v>
      </c>
      <c r="CB199" s="154">
        <v>1104180.25</v>
      </c>
      <c r="CC199" s="154">
        <v>477084.26</v>
      </c>
      <c r="CD199" s="154">
        <v>496618.91999999911</v>
      </c>
      <c r="CE199" s="154">
        <v>89793.39</v>
      </c>
      <c r="CF199" s="154">
        <v>472851.26999999996</v>
      </c>
      <c r="CG199" s="154">
        <v>552377.72</v>
      </c>
      <c r="CH199" s="154">
        <v>838352.91</v>
      </c>
      <c r="CI199" s="154">
        <v>1368528.1600000001</v>
      </c>
      <c r="CJ199" s="154">
        <v>1215306.2381</v>
      </c>
      <c r="CK199" s="154">
        <v>1068781.4099999999</v>
      </c>
      <c r="CL199" s="154">
        <v>1115173.1100000001</v>
      </c>
      <c r="CM199" s="154">
        <v>1261717.5999999994</v>
      </c>
      <c r="CN199" s="154">
        <v>1360187.7499999993</v>
      </c>
      <c r="CO199" s="154">
        <v>1148368.5199999996</v>
      </c>
      <c r="CP199" s="154">
        <v>1335418.1299999999</v>
      </c>
      <c r="CQ199" s="154">
        <v>840762.27000000025</v>
      </c>
      <c r="CR199" s="154">
        <v>1013373.1499999994</v>
      </c>
      <c r="CS199" s="154">
        <v>952290.61999999988</v>
      </c>
      <c r="CT199" s="154">
        <v>976648.74999999965</v>
      </c>
      <c r="CU199" s="154">
        <v>1254193.8599999996</v>
      </c>
      <c r="CV199" s="154">
        <v>1197085.69</v>
      </c>
      <c r="CW199" s="154">
        <v>1206813.1299999997</v>
      </c>
      <c r="CX199" s="154">
        <v>1052540.5499999998</v>
      </c>
      <c r="CY199" s="154">
        <v>1729069.06</v>
      </c>
      <c r="CZ199" s="154">
        <v>1257828.82</v>
      </c>
      <c r="DA199" s="154">
        <v>1096788.04</v>
      </c>
      <c r="DB199" s="154">
        <v>1129378.2099999997</v>
      </c>
      <c r="DC199" s="154">
        <v>1043868.3499999999</v>
      </c>
      <c r="DD199" s="154">
        <v>1461569.7400000002</v>
      </c>
      <c r="DE199" s="154">
        <v>1099325.83</v>
      </c>
      <c r="DF199" s="154">
        <v>1106267.8899999997</v>
      </c>
      <c r="DG199" s="154">
        <v>1092852.6399999997</v>
      </c>
      <c r="DH199" s="154">
        <v>1028735.6399999998</v>
      </c>
      <c r="DI199" s="154">
        <v>1136314.2499999998</v>
      </c>
      <c r="DJ199" s="154">
        <v>1161760.0599999998</v>
      </c>
      <c r="DK199" s="154">
        <v>1260538.2999999998</v>
      </c>
      <c r="DL199" s="154">
        <v>1348009.1099999996</v>
      </c>
      <c r="DM199" s="154">
        <v>1068838.5599999998</v>
      </c>
      <c r="DN199" s="154">
        <v>983276.43999999971</v>
      </c>
      <c r="DO199" s="154">
        <v>1139726.7299999995</v>
      </c>
      <c r="DP199" s="154">
        <v>1128498.1899999997</v>
      </c>
      <c r="DQ199" s="154">
        <v>1424077.9600000002</v>
      </c>
      <c r="DR199" s="154">
        <v>1178639.1499999999</v>
      </c>
      <c r="DS199" s="154">
        <v>1169642.4799999997</v>
      </c>
      <c r="DT199" s="154">
        <v>1148184.79</v>
      </c>
      <c r="DU199" s="154">
        <v>1158488.9899999998</v>
      </c>
      <c r="DV199" s="154">
        <v>1147769.5599999996</v>
      </c>
      <c r="DW199" s="154">
        <v>1218374.6199999999</v>
      </c>
      <c r="DX199" s="154">
        <v>1445887.37</v>
      </c>
      <c r="DY199" s="154">
        <v>1454168.3399999999</v>
      </c>
      <c r="DZ199" s="154">
        <v>1180934.6699999995</v>
      </c>
      <c r="EA199" s="154">
        <v>1178179.2899999996</v>
      </c>
      <c r="EB199" s="154">
        <v>1206042.72</v>
      </c>
      <c r="EC199" s="154">
        <v>1094940.4099999997</v>
      </c>
      <c r="ED199" s="154">
        <v>1319686.1999999997</v>
      </c>
      <c r="EE199" s="154">
        <v>1208585.0799999998</v>
      </c>
      <c r="EF199" s="154">
        <v>1181713.7600000002</v>
      </c>
      <c r="EG199" s="154">
        <v>1222401.6900000002</v>
      </c>
      <c r="EH199" s="154">
        <v>1419701.39</v>
      </c>
      <c r="EI199" s="154">
        <v>1689705.7600000012</v>
      </c>
      <c r="EJ199" s="154">
        <v>2150640.6000000006</v>
      </c>
      <c r="EK199" s="154">
        <v>1681312.0099999995</v>
      </c>
      <c r="EL199" s="154">
        <v>1578220.1000000003</v>
      </c>
      <c r="EM199" s="154">
        <v>1336487.6000000001</v>
      </c>
      <c r="EN199" s="154">
        <v>1399659.6600000001</v>
      </c>
      <c r="EO199" s="154">
        <v>1425595.6999999995</v>
      </c>
      <c r="EP199" s="154">
        <v>1414179.5300000019</v>
      </c>
      <c r="ER199" s="154">
        <f t="shared" ref="ER199:ER212" si="987">SUMIFS($G199:$EQ199,$G$13:$EQ$13,$ER$7)</f>
        <v>10986095.200000001</v>
      </c>
      <c r="ET199" s="154">
        <f t="shared" ref="ET199:ET212" ca="1" si="988">SUM(OFFSET($B199,0,COLUMN($DX$7)-2,1,MONTH(MAX($G$7:$EQ$7))))</f>
        <v>8879838.9999999981</v>
      </c>
      <c r="EU199" s="154"/>
      <c r="EY199" s="154">
        <f t="shared" ref="EY199:FL212" si="989">SUMIF($H$6:$EQ$6,EY$12,$H199:$EQ199)</f>
        <v>3483995.0700000003</v>
      </c>
      <c r="EZ199" s="154">
        <f t="shared" si="989"/>
        <v>3604763.92</v>
      </c>
      <c r="FA199" s="154">
        <f t="shared" si="989"/>
        <v>3227856.169999999</v>
      </c>
      <c r="FB199" s="154">
        <f t="shared" si="989"/>
        <v>3558612.6099999994</v>
      </c>
      <c r="FC199" s="154">
        <f t="shared" si="989"/>
        <v>3400124.1099999994</v>
      </c>
      <c r="FD199" s="154">
        <f t="shared" si="989"/>
        <v>3692302.879999999</v>
      </c>
      <c r="FE199" s="154">
        <f t="shared" si="989"/>
        <v>3496466.42</v>
      </c>
      <c r="FF199" s="154">
        <f t="shared" si="989"/>
        <v>3524633.169999999</v>
      </c>
      <c r="FG199" s="154">
        <f t="shared" si="989"/>
        <v>4080990.3799999994</v>
      </c>
      <c r="FH199" s="154">
        <f t="shared" si="989"/>
        <v>3479162.4199999995</v>
      </c>
      <c r="FI199" s="154">
        <f t="shared" si="989"/>
        <v>3709985.0399999996</v>
      </c>
      <c r="FJ199" s="154">
        <f t="shared" si="989"/>
        <v>4331808.8400000017</v>
      </c>
      <c r="FK199" s="154">
        <f t="shared" si="989"/>
        <v>5410172.7100000009</v>
      </c>
      <c r="FL199" s="154">
        <f t="shared" si="989"/>
        <v>4161742.96</v>
      </c>
      <c r="FN199" s="154">
        <f t="shared" ref="FN199:FU212" si="990">SUMIF($H$5:$EQ$5,FN$12,$H199:$EQ199)</f>
        <v>14817756.130000001</v>
      </c>
      <c r="FO199" s="154">
        <f t="shared" si="990"/>
        <v>6837290.5200000005</v>
      </c>
      <c r="FP199" s="154">
        <f t="shared" si="990"/>
        <v>10060765.2381</v>
      </c>
      <c r="FQ199" s="154">
        <f t="shared" si="990"/>
        <v>14066751.479999999</v>
      </c>
      <c r="FR199" s="154">
        <f t="shared" si="990"/>
        <v>13875227.77</v>
      </c>
      <c r="FS199" s="154">
        <f t="shared" si="990"/>
        <v>14113526.58</v>
      </c>
      <c r="FT199" s="154">
        <f t="shared" si="990"/>
        <v>15601946.68</v>
      </c>
      <c r="FU199" s="154">
        <f t="shared" si="990"/>
        <v>10986095.200000001</v>
      </c>
    </row>
    <row r="200" spans="2:177" ht="17.45" customHeight="1">
      <c r="B200" s="151" t="s">
        <v>91</v>
      </c>
      <c r="C200" s="152"/>
      <c r="D200" s="152"/>
      <c r="E200" s="152"/>
      <c r="F200" s="153"/>
      <c r="G200" s="153"/>
      <c r="H200" s="154"/>
      <c r="I200" s="154"/>
      <c r="J200" s="154"/>
      <c r="K200" s="154"/>
      <c r="L200" s="154"/>
      <c r="M200" s="154"/>
      <c r="N200" s="154"/>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c r="AJ200" s="154"/>
      <c r="AK200" s="154"/>
      <c r="AL200" s="154"/>
      <c r="AM200" s="154"/>
      <c r="AN200" s="154"/>
      <c r="AO200" s="154"/>
      <c r="AP200" s="154"/>
      <c r="AQ200" s="154"/>
      <c r="AR200" s="154"/>
      <c r="AS200" s="154"/>
      <c r="AT200" s="154"/>
      <c r="AU200" s="154"/>
      <c r="AV200" s="154"/>
      <c r="AW200" s="154"/>
      <c r="AX200" s="154"/>
      <c r="AY200" s="154"/>
      <c r="AZ200" s="154"/>
      <c r="BA200" s="154"/>
      <c r="BB200" s="154"/>
      <c r="BC200" s="154"/>
      <c r="BD200" s="154">
        <v>356852.77</v>
      </c>
      <c r="BE200" s="154">
        <v>75950.55</v>
      </c>
      <c r="BF200" s="154">
        <v>33951.11</v>
      </c>
      <c r="BG200" s="154">
        <v>60738.21</v>
      </c>
      <c r="BH200" s="154">
        <v>289148.53999999998</v>
      </c>
      <c r="BI200" s="154">
        <v>69365.91</v>
      </c>
      <c r="BJ200" s="154">
        <v>88138.65</v>
      </c>
      <c r="BK200" s="154">
        <v>61889.96</v>
      </c>
      <c r="BL200" s="154">
        <v>56445.14</v>
      </c>
      <c r="BM200" s="154">
        <v>47483.61</v>
      </c>
      <c r="BN200" s="154">
        <v>82524.97</v>
      </c>
      <c r="BO200" s="154">
        <v>188513.04</v>
      </c>
      <c r="BP200" s="154">
        <v>358372.86</v>
      </c>
      <c r="BQ200" s="154">
        <v>84855.18</v>
      </c>
      <c r="BR200" s="154">
        <v>49263.1</v>
      </c>
      <c r="BS200" s="154">
        <v>0</v>
      </c>
      <c r="BT200" s="154">
        <v>0.02</v>
      </c>
      <c r="BU200" s="154">
        <v>43751.53</v>
      </c>
      <c r="BV200" s="154">
        <v>32862.85</v>
      </c>
      <c r="BW200" s="154">
        <v>47399.79</v>
      </c>
      <c r="BX200" s="154">
        <v>36831.08</v>
      </c>
      <c r="BY200" s="154">
        <v>47301.77</v>
      </c>
      <c r="BZ200" s="154">
        <v>117988.09000000001</v>
      </c>
      <c r="CA200" s="154">
        <v>130568.35</v>
      </c>
      <c r="CB200" s="154">
        <v>280788.38</v>
      </c>
      <c r="CC200" s="154">
        <v>37255.199999999997</v>
      </c>
      <c r="CD200" s="154">
        <v>84876.010000000024</v>
      </c>
      <c r="CE200" s="154">
        <v>10301.84</v>
      </c>
      <c r="CF200" s="154">
        <v>4390.0200000000004</v>
      </c>
      <c r="CG200" s="154">
        <v>60819.54</v>
      </c>
      <c r="CH200" s="154">
        <v>74107.5</v>
      </c>
      <c r="CI200" s="154">
        <v>104018.09000000001</v>
      </c>
      <c r="CJ200" s="154">
        <v>79168.56</v>
      </c>
      <c r="CK200" s="154">
        <v>44310.079999999987</v>
      </c>
      <c r="CL200" s="154">
        <v>55338.57</v>
      </c>
      <c r="CM200" s="154">
        <v>128979.57000000002</v>
      </c>
      <c r="CN200" s="154">
        <v>365192.96999999991</v>
      </c>
      <c r="CO200" s="154">
        <v>52806.45</v>
      </c>
      <c r="CP200" s="154">
        <v>48949.67</v>
      </c>
      <c r="CQ200" s="154">
        <v>69150.95</v>
      </c>
      <c r="CR200" s="154">
        <v>83090.290000000008</v>
      </c>
      <c r="CS200" s="154">
        <v>137358.65999999995</v>
      </c>
      <c r="CT200" s="154">
        <v>172931.58999999997</v>
      </c>
      <c r="CU200" s="154">
        <v>160817.75</v>
      </c>
      <c r="CV200" s="154">
        <v>51728.39</v>
      </c>
      <c r="CW200" s="154">
        <v>64576.350000000006</v>
      </c>
      <c r="CX200" s="154">
        <v>77144.41</v>
      </c>
      <c r="CY200" s="154">
        <v>178812.51000000004</v>
      </c>
      <c r="CZ200" s="154">
        <v>584617.93999999971</v>
      </c>
      <c r="DA200" s="154">
        <v>116421.02000000002</v>
      </c>
      <c r="DB200" s="154">
        <v>67419.58</v>
      </c>
      <c r="DC200" s="154">
        <v>74177.64</v>
      </c>
      <c r="DD200" s="154">
        <v>161297.32999999993</v>
      </c>
      <c r="DE200" s="154">
        <v>256360.62</v>
      </c>
      <c r="DF200" s="154">
        <v>154930.33999999997</v>
      </c>
      <c r="DG200" s="154">
        <v>179924.57000000004</v>
      </c>
      <c r="DH200" s="154">
        <v>122554.91</v>
      </c>
      <c r="DI200" s="154">
        <v>109901.63</v>
      </c>
      <c r="DJ200" s="154">
        <v>157502.10999999996</v>
      </c>
      <c r="DK200" s="154">
        <v>253416.43</v>
      </c>
      <c r="DL200" s="154">
        <v>534010.90999999992</v>
      </c>
      <c r="DM200" s="154">
        <v>165874.32000000004</v>
      </c>
      <c r="DN200" s="154">
        <v>71248.59</v>
      </c>
      <c r="DO200" s="154">
        <v>161551.51999999999</v>
      </c>
      <c r="DP200" s="154">
        <v>65918.720000000001</v>
      </c>
      <c r="DQ200" s="154">
        <v>134253.48999999996</v>
      </c>
      <c r="DR200" s="154">
        <v>167616.99000000002</v>
      </c>
      <c r="DS200" s="154">
        <v>276912.15000000002</v>
      </c>
      <c r="DT200" s="154">
        <v>145727.16000000003</v>
      </c>
      <c r="DU200" s="154">
        <v>121954.07999999999</v>
      </c>
      <c r="DV200" s="154">
        <v>178785.87999999998</v>
      </c>
      <c r="DW200" s="154">
        <v>324196.31999999995</v>
      </c>
      <c r="DX200" s="154">
        <v>601680.63</v>
      </c>
      <c r="DY200" s="154">
        <v>199324.65</v>
      </c>
      <c r="DZ200" s="154">
        <v>108136.39</v>
      </c>
      <c r="EA200" s="154">
        <v>143875.32</v>
      </c>
      <c r="EB200" s="154">
        <v>199678.85</v>
      </c>
      <c r="EC200" s="154">
        <v>273223.02</v>
      </c>
      <c r="ED200" s="154">
        <v>280082.47000000003</v>
      </c>
      <c r="EE200" s="154">
        <v>258373.68000000005</v>
      </c>
      <c r="EF200" s="154">
        <v>206864.66</v>
      </c>
      <c r="EG200" s="154">
        <v>154914.46999999994</v>
      </c>
      <c r="EH200" s="154">
        <v>201251.56999999998</v>
      </c>
      <c r="EI200" s="154">
        <v>395272.29999999981</v>
      </c>
      <c r="EJ200" s="154">
        <v>20611.690000000002</v>
      </c>
      <c r="EK200" s="154">
        <v>259256.86000000002</v>
      </c>
      <c r="EL200" s="154">
        <v>154375.40000000005</v>
      </c>
      <c r="EM200" s="154">
        <v>193148.83999999997</v>
      </c>
      <c r="EN200" s="154">
        <v>224839.06</v>
      </c>
      <c r="EO200" s="154">
        <v>531400.09</v>
      </c>
      <c r="EP200" s="154">
        <v>286867.93000000011</v>
      </c>
      <c r="ER200" s="154">
        <f t="shared" si="987"/>
        <v>1670499.87</v>
      </c>
      <c r="ET200" s="154">
        <f t="shared" ca="1" si="988"/>
        <v>1806001.33</v>
      </c>
      <c r="EU200" s="154"/>
      <c r="EY200" s="154">
        <f t="shared" si="989"/>
        <v>768458.53999999969</v>
      </c>
      <c r="EZ200" s="154">
        <f t="shared" si="989"/>
        <v>491835.58999999991</v>
      </c>
      <c r="FA200" s="154">
        <f t="shared" si="989"/>
        <v>457409.82000000007</v>
      </c>
      <c r="FB200" s="154">
        <f t="shared" si="989"/>
        <v>520820.17</v>
      </c>
      <c r="FC200" s="154">
        <f t="shared" si="989"/>
        <v>771133.82</v>
      </c>
      <c r="FD200" s="154">
        <f t="shared" si="989"/>
        <v>361723.73</v>
      </c>
      <c r="FE200" s="154">
        <f t="shared" si="989"/>
        <v>590256.30000000005</v>
      </c>
      <c r="FF200" s="154">
        <f t="shared" si="989"/>
        <v>624936.27999999991</v>
      </c>
      <c r="FG200" s="154">
        <f t="shared" si="989"/>
        <v>909141.67</v>
      </c>
      <c r="FH200" s="154">
        <f t="shared" si="989"/>
        <v>616777.19000000006</v>
      </c>
      <c r="FI200" s="154">
        <f t="shared" si="989"/>
        <v>745320.81000000017</v>
      </c>
      <c r="FJ200" s="154">
        <f t="shared" si="989"/>
        <v>751438.33999999973</v>
      </c>
      <c r="FK200" s="154">
        <f t="shared" si="989"/>
        <v>434243.95000000007</v>
      </c>
      <c r="FL200" s="154">
        <f t="shared" si="989"/>
        <v>949387.99</v>
      </c>
      <c r="FN200" s="154">
        <f t="shared" si="990"/>
        <v>1411002.46</v>
      </c>
      <c r="FO200" s="154">
        <f t="shared" si="990"/>
        <v>949194.61999999988</v>
      </c>
      <c r="FP200" s="154">
        <f t="shared" si="990"/>
        <v>964353.35999999987</v>
      </c>
      <c r="FQ200" s="154">
        <f t="shared" si="990"/>
        <v>1462559.9899999998</v>
      </c>
      <c r="FR200" s="154">
        <f t="shared" si="990"/>
        <v>2238524.1199999996</v>
      </c>
      <c r="FS200" s="154">
        <f t="shared" si="990"/>
        <v>2348050.13</v>
      </c>
      <c r="FT200" s="154">
        <f t="shared" si="990"/>
        <v>3022678.01</v>
      </c>
      <c r="FU200" s="154">
        <f t="shared" si="990"/>
        <v>1670499.87</v>
      </c>
    </row>
    <row r="201" spans="2:177" ht="17.45" customHeight="1">
      <c r="B201" s="151" t="s">
        <v>190</v>
      </c>
      <c r="C201" s="155"/>
      <c r="D201" s="155"/>
      <c r="E201" s="155"/>
      <c r="F201" s="153"/>
      <c r="G201" s="153"/>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c r="AJ201" s="154"/>
      <c r="AK201" s="154"/>
      <c r="AL201" s="154"/>
      <c r="AM201" s="154"/>
      <c r="AN201" s="154"/>
      <c r="AO201" s="154"/>
      <c r="AP201" s="154"/>
      <c r="AQ201" s="154"/>
      <c r="AR201" s="154"/>
      <c r="AS201" s="154"/>
      <c r="AT201" s="154"/>
      <c r="AU201" s="154"/>
      <c r="AV201" s="154"/>
      <c r="AW201" s="154"/>
      <c r="AX201" s="154"/>
      <c r="AY201" s="154"/>
      <c r="AZ201" s="154"/>
      <c r="BA201" s="154"/>
      <c r="BB201" s="154"/>
      <c r="BC201" s="154"/>
      <c r="BD201" s="154">
        <v>0</v>
      </c>
      <c r="BE201" s="154">
        <v>0</v>
      </c>
      <c r="BF201" s="154">
        <v>0</v>
      </c>
      <c r="BG201" s="154">
        <v>0</v>
      </c>
      <c r="BH201" s="154">
        <v>0</v>
      </c>
      <c r="BI201" s="154">
        <v>0</v>
      </c>
      <c r="BJ201" s="154">
        <v>0</v>
      </c>
      <c r="BK201" s="154">
        <v>0</v>
      </c>
      <c r="BL201" s="154">
        <v>0</v>
      </c>
      <c r="BM201" s="154">
        <v>0</v>
      </c>
      <c r="BN201" s="154">
        <v>0</v>
      </c>
      <c r="BO201" s="154">
        <v>0</v>
      </c>
      <c r="BP201" s="154">
        <v>0</v>
      </c>
      <c r="BQ201" s="154">
        <v>0</v>
      </c>
      <c r="BR201" s="154">
        <v>0</v>
      </c>
      <c r="BS201" s="154">
        <v>0</v>
      </c>
      <c r="BT201" s="154">
        <v>0</v>
      </c>
      <c r="BU201" s="154">
        <v>0</v>
      </c>
      <c r="BV201" s="154">
        <v>0</v>
      </c>
      <c r="BW201" s="154">
        <v>0</v>
      </c>
      <c r="BX201" s="154">
        <v>0</v>
      </c>
      <c r="BY201" s="154">
        <v>0</v>
      </c>
      <c r="BZ201" s="154">
        <v>0</v>
      </c>
      <c r="CA201" s="154">
        <v>0</v>
      </c>
      <c r="CB201" s="154">
        <v>0</v>
      </c>
      <c r="CC201" s="154">
        <v>0</v>
      </c>
      <c r="CD201" s="154">
        <v>0</v>
      </c>
      <c r="CE201" s="154">
        <v>0</v>
      </c>
      <c r="CF201" s="154">
        <v>0</v>
      </c>
      <c r="CG201" s="154">
        <v>0</v>
      </c>
      <c r="CH201" s="154">
        <v>0</v>
      </c>
      <c r="CI201" s="154">
        <v>0</v>
      </c>
      <c r="CJ201" s="154">
        <v>22093.53</v>
      </c>
      <c r="CK201" s="154">
        <v>0</v>
      </c>
      <c r="CL201" s="154">
        <v>0</v>
      </c>
      <c r="CM201" s="154">
        <v>0</v>
      </c>
      <c r="CN201" s="154">
        <v>0</v>
      </c>
      <c r="CO201" s="154">
        <v>0</v>
      </c>
      <c r="CP201" s="154">
        <v>0</v>
      </c>
      <c r="CQ201" s="154">
        <v>133132.47000000006</v>
      </c>
      <c r="CR201" s="154">
        <v>124933.69</v>
      </c>
      <c r="CS201" s="154">
        <v>202253.20999999996</v>
      </c>
      <c r="CT201" s="154">
        <v>204793.79000000004</v>
      </c>
      <c r="CU201" s="154">
        <v>169026.93000000002</v>
      </c>
      <c r="CV201" s="154">
        <v>204971.51</v>
      </c>
      <c r="CW201" s="154">
        <v>213145.76</v>
      </c>
      <c r="CX201" s="154">
        <v>240473.41</v>
      </c>
      <c r="CY201" s="154">
        <v>532160.93999999994</v>
      </c>
      <c r="CZ201" s="154">
        <v>205759.47999999998</v>
      </c>
      <c r="DA201" s="154">
        <v>246731.57</v>
      </c>
      <c r="DB201" s="154">
        <v>244576.25000000003</v>
      </c>
      <c r="DC201" s="154">
        <v>228748.96</v>
      </c>
      <c r="DD201" s="154">
        <v>289681.83999999997</v>
      </c>
      <c r="DE201" s="154">
        <v>231991.61000000002</v>
      </c>
      <c r="DF201" s="154">
        <v>309864.75</v>
      </c>
      <c r="DG201" s="154">
        <v>262681.51</v>
      </c>
      <c r="DH201" s="154">
        <v>240067.38999999998</v>
      </c>
      <c r="DI201" s="154">
        <v>297924.14999999997</v>
      </c>
      <c r="DJ201" s="154">
        <v>388572.42000000004</v>
      </c>
      <c r="DK201" s="154">
        <v>476131.64</v>
      </c>
      <c r="DL201" s="154">
        <v>238613.12</v>
      </c>
      <c r="DM201" s="154">
        <v>266195.55</v>
      </c>
      <c r="DN201" s="154">
        <v>252789.31</v>
      </c>
      <c r="DO201" s="154">
        <v>254507.68</v>
      </c>
      <c r="DP201" s="154">
        <v>294480.8</v>
      </c>
      <c r="DQ201" s="154">
        <v>305537.78999999998</v>
      </c>
      <c r="DR201" s="154">
        <v>293309.74999999994</v>
      </c>
      <c r="DS201" s="154">
        <v>267971.98</v>
      </c>
      <c r="DT201" s="154">
        <v>299708.37</v>
      </c>
      <c r="DU201" s="154">
        <v>254878.56</v>
      </c>
      <c r="DV201" s="154">
        <v>319255.15999999997</v>
      </c>
      <c r="DW201" s="154">
        <v>541489.44000000018</v>
      </c>
      <c r="DX201" s="154">
        <v>371634.97000000003</v>
      </c>
      <c r="DY201" s="154">
        <v>334888.40000000002</v>
      </c>
      <c r="DZ201" s="154">
        <v>350295.91000000003</v>
      </c>
      <c r="EA201" s="154">
        <v>275010.46999999997</v>
      </c>
      <c r="EB201" s="154">
        <v>360246.61000000004</v>
      </c>
      <c r="EC201" s="154">
        <v>347901.04</v>
      </c>
      <c r="ED201" s="154">
        <v>301839.87000000005</v>
      </c>
      <c r="EE201" s="154">
        <v>285151.09999999998</v>
      </c>
      <c r="EF201" s="154">
        <v>338794.92</v>
      </c>
      <c r="EG201" s="154">
        <v>380695.98000000004</v>
      </c>
      <c r="EH201" s="154">
        <v>383423.35</v>
      </c>
      <c r="EI201" s="154">
        <v>594139.97</v>
      </c>
      <c r="EJ201" s="154">
        <v>188820.29</v>
      </c>
      <c r="EK201" s="154">
        <v>328999.71000000002</v>
      </c>
      <c r="EL201" s="154">
        <v>358456.58</v>
      </c>
      <c r="EM201" s="154">
        <v>393940.31</v>
      </c>
      <c r="EN201" s="154">
        <v>361643.55999999994</v>
      </c>
      <c r="EO201" s="154">
        <v>382645.9</v>
      </c>
      <c r="EP201" s="154">
        <v>339509.88</v>
      </c>
      <c r="ER201" s="154">
        <f t="shared" si="987"/>
        <v>2354016.23</v>
      </c>
      <c r="ET201" s="154">
        <f t="shared" ca="1" si="988"/>
        <v>2341817.2700000005</v>
      </c>
      <c r="EU201" s="154"/>
      <c r="EY201" s="154">
        <f t="shared" si="989"/>
        <v>697067.3</v>
      </c>
      <c r="EZ201" s="154">
        <f t="shared" si="989"/>
        <v>750422.40999999992</v>
      </c>
      <c r="FA201" s="154">
        <f t="shared" si="989"/>
        <v>812613.65</v>
      </c>
      <c r="FB201" s="154">
        <f t="shared" si="989"/>
        <v>1162628.21</v>
      </c>
      <c r="FC201" s="154">
        <f t="shared" si="989"/>
        <v>757597.98</v>
      </c>
      <c r="FD201" s="154">
        <f t="shared" si="989"/>
        <v>854526.27</v>
      </c>
      <c r="FE201" s="154">
        <f t="shared" si="989"/>
        <v>860990.1</v>
      </c>
      <c r="FF201" s="154">
        <f t="shared" si="989"/>
        <v>1115623.1600000001</v>
      </c>
      <c r="FG201" s="154">
        <f t="shared" si="989"/>
        <v>1056819.2800000003</v>
      </c>
      <c r="FH201" s="154">
        <f t="shared" si="989"/>
        <v>983158.12000000011</v>
      </c>
      <c r="FI201" s="154">
        <f t="shared" si="989"/>
        <v>925785.8899999999</v>
      </c>
      <c r="FJ201" s="154">
        <f t="shared" si="989"/>
        <v>1358259.3</v>
      </c>
      <c r="FK201" s="154">
        <f t="shared" si="989"/>
        <v>876276.58000000007</v>
      </c>
      <c r="FL201" s="154">
        <f t="shared" si="989"/>
        <v>1138229.77</v>
      </c>
      <c r="FN201" s="154">
        <f t="shared" si="990"/>
        <v>0</v>
      </c>
      <c r="FO201" s="154">
        <f t="shared" si="990"/>
        <v>0</v>
      </c>
      <c r="FP201" s="154">
        <f t="shared" si="990"/>
        <v>22093.53</v>
      </c>
      <c r="FQ201" s="154">
        <f t="shared" si="990"/>
        <v>2024891.71</v>
      </c>
      <c r="FR201" s="154">
        <f t="shared" si="990"/>
        <v>3422731.5700000003</v>
      </c>
      <c r="FS201" s="154">
        <f t="shared" si="990"/>
        <v>3588737.5100000007</v>
      </c>
      <c r="FT201" s="154">
        <f t="shared" si="990"/>
        <v>4324022.5900000008</v>
      </c>
      <c r="FU201" s="154">
        <f t="shared" si="990"/>
        <v>2354016.23</v>
      </c>
    </row>
    <row r="202" spans="2:177" ht="17.45" customHeight="1">
      <c r="B202" s="151" t="s">
        <v>92</v>
      </c>
      <c r="C202" s="152"/>
      <c r="D202" s="152"/>
      <c r="E202" s="152"/>
      <c r="F202" s="153"/>
      <c r="G202" s="153"/>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c r="AM202" s="154"/>
      <c r="AN202" s="154"/>
      <c r="AO202" s="154"/>
      <c r="AP202" s="154"/>
      <c r="AQ202" s="154"/>
      <c r="AR202" s="154"/>
      <c r="AS202" s="154"/>
      <c r="AT202" s="154"/>
      <c r="AU202" s="154"/>
      <c r="AV202" s="154"/>
      <c r="AW202" s="154"/>
      <c r="AX202" s="154"/>
      <c r="AY202" s="154"/>
      <c r="AZ202" s="154"/>
      <c r="BA202" s="154"/>
      <c r="BB202" s="154"/>
      <c r="BC202" s="154"/>
      <c r="BD202" s="154">
        <v>26485.95</v>
      </c>
      <c r="BE202" s="154">
        <v>27063.239999999998</v>
      </c>
      <c r="BF202" s="154">
        <v>14650.2</v>
      </c>
      <c r="BG202" s="154">
        <v>30257.77</v>
      </c>
      <c r="BH202" s="154">
        <v>25773.96</v>
      </c>
      <c r="BI202" s="154">
        <v>19585.41</v>
      </c>
      <c r="BJ202" s="154">
        <v>16464.419999999998</v>
      </c>
      <c r="BK202" s="154">
        <v>19763.57</v>
      </c>
      <c r="BL202" s="154">
        <v>25245.55</v>
      </c>
      <c r="BM202" s="154">
        <v>12915.4</v>
      </c>
      <c r="BN202" s="154">
        <v>17185.07</v>
      </c>
      <c r="BO202" s="154">
        <v>42793.05</v>
      </c>
      <c r="BP202" s="154">
        <v>48832.19</v>
      </c>
      <c r="BQ202" s="154">
        <v>14596.92</v>
      </c>
      <c r="BR202" s="154">
        <v>10169.41</v>
      </c>
      <c r="BS202" s="154">
        <v>5756.14</v>
      </c>
      <c r="BT202" s="154">
        <v>1044.8000000000002</v>
      </c>
      <c r="BU202" s="154">
        <v>3851.5699999999997</v>
      </c>
      <c r="BV202" s="154">
        <v>10584.720000000001</v>
      </c>
      <c r="BW202" s="154">
        <v>3132.85</v>
      </c>
      <c r="BX202" s="154">
        <v>3059.29</v>
      </c>
      <c r="BY202" s="154">
        <v>6350.5</v>
      </c>
      <c r="BZ202" s="154">
        <v>3169.92</v>
      </c>
      <c r="CA202" s="154">
        <v>4791.7000000000007</v>
      </c>
      <c r="CB202" s="154">
        <v>2753.6224923860468</v>
      </c>
      <c r="CC202" s="154">
        <v>2980.4700000000003</v>
      </c>
      <c r="CD202" s="154">
        <v>3044.1400000000003</v>
      </c>
      <c r="CE202" s="154">
        <v>2162.84</v>
      </c>
      <c r="CF202" s="154">
        <v>3602.8399999999997</v>
      </c>
      <c r="CG202" s="154">
        <v>19647.03</v>
      </c>
      <c r="CH202" s="154">
        <v>32593.190000000002</v>
      </c>
      <c r="CI202" s="154">
        <v>12235.63</v>
      </c>
      <c r="CJ202" s="154">
        <v>14804.120000000003</v>
      </c>
      <c r="CK202" s="154">
        <v>78818.353900000002</v>
      </c>
      <c r="CL202" s="154">
        <v>51573.11</v>
      </c>
      <c r="CM202" s="154">
        <v>34126.570000000007</v>
      </c>
      <c r="CN202" s="154">
        <v>56598.270000000011</v>
      </c>
      <c r="CO202" s="154">
        <v>64100.510000000009</v>
      </c>
      <c r="CP202" s="154">
        <v>173832.92</v>
      </c>
      <c r="CQ202" s="154">
        <v>4072.86</v>
      </c>
      <c r="CR202" s="154">
        <v>8145.72</v>
      </c>
      <c r="CS202" s="154">
        <v>0</v>
      </c>
      <c r="CT202" s="154">
        <v>18117.259999999998</v>
      </c>
      <c r="CU202" s="154">
        <v>10445.209999999999</v>
      </c>
      <c r="CV202" s="154">
        <v>11263.240000000002</v>
      </c>
      <c r="CW202" s="154">
        <v>12647.25</v>
      </c>
      <c r="CX202" s="154">
        <v>17188.419999999998</v>
      </c>
      <c r="CY202" s="154">
        <v>93558.040000000008</v>
      </c>
      <c r="CZ202" s="154">
        <v>7019.630000000001</v>
      </c>
      <c r="DA202" s="154">
        <v>9217.2100000000009</v>
      </c>
      <c r="DB202" s="154">
        <v>72619.899999999994</v>
      </c>
      <c r="DC202" s="154">
        <v>8910.3700000000008</v>
      </c>
      <c r="DD202" s="154">
        <v>12277.95</v>
      </c>
      <c r="DE202" s="154">
        <v>5924.3599999999988</v>
      </c>
      <c r="DF202" s="154">
        <v>27321.209999999995</v>
      </c>
      <c r="DG202" s="154">
        <v>6598.72</v>
      </c>
      <c r="DH202" s="154">
        <v>30965.52</v>
      </c>
      <c r="DI202" s="154">
        <v>8058.34</v>
      </c>
      <c r="DJ202" s="154">
        <v>24468.250000000004</v>
      </c>
      <c r="DK202" s="154">
        <v>37639.429999999993</v>
      </c>
      <c r="DL202" s="154">
        <v>8952.73</v>
      </c>
      <c r="DM202" s="154">
        <v>9376.74</v>
      </c>
      <c r="DN202" s="154">
        <v>9439.369999999999</v>
      </c>
      <c r="DO202" s="154">
        <v>16391.32</v>
      </c>
      <c r="DP202" s="154">
        <v>5485.9699999999993</v>
      </c>
      <c r="DQ202" s="154">
        <v>10650.619999999999</v>
      </c>
      <c r="DR202" s="154">
        <v>14097.01</v>
      </c>
      <c r="DS202" s="154">
        <v>17475.600000000002</v>
      </c>
      <c r="DT202" s="154">
        <v>9179.7800000000007</v>
      </c>
      <c r="DU202" s="154">
        <v>10670.460000000001</v>
      </c>
      <c r="DV202" s="154">
        <v>11440.28</v>
      </c>
      <c r="DW202" s="154">
        <v>27374.239999999998</v>
      </c>
      <c r="DX202" s="154">
        <v>11002.58</v>
      </c>
      <c r="DY202" s="154">
        <v>58719.99</v>
      </c>
      <c r="DZ202" s="154">
        <v>13302.869999999999</v>
      </c>
      <c r="EA202" s="154">
        <v>27843.270000000004</v>
      </c>
      <c r="EB202" s="154">
        <v>16111.52</v>
      </c>
      <c r="EC202" s="154">
        <v>31742.749999999993</v>
      </c>
      <c r="ED202" s="154">
        <v>41646.410000000003</v>
      </c>
      <c r="EE202" s="154">
        <v>26365.789999999997</v>
      </c>
      <c r="EF202" s="154">
        <v>8758.49</v>
      </c>
      <c r="EG202" s="154">
        <v>28653.54</v>
      </c>
      <c r="EH202" s="154">
        <v>66124.340000000011</v>
      </c>
      <c r="EI202" s="154">
        <v>52230.51999999999</v>
      </c>
      <c r="EJ202" s="154">
        <v>119794.80000000005</v>
      </c>
      <c r="EK202" s="154">
        <v>14704.16</v>
      </c>
      <c r="EL202" s="154">
        <v>145232.70000000001</v>
      </c>
      <c r="EM202" s="154">
        <v>19456.949999999997</v>
      </c>
      <c r="EN202" s="154">
        <v>27557.370000000003</v>
      </c>
      <c r="EO202" s="154">
        <v>272758.09999999998</v>
      </c>
      <c r="EP202" s="154">
        <v>20866.03</v>
      </c>
      <c r="ER202" s="154">
        <f t="shared" si="987"/>
        <v>620370.1100000001</v>
      </c>
      <c r="ET202" s="154">
        <f t="shared" ca="1" si="988"/>
        <v>200369.38999999998</v>
      </c>
      <c r="EU202" s="154"/>
      <c r="EY202" s="154">
        <f t="shared" si="989"/>
        <v>88856.739999999991</v>
      </c>
      <c r="EZ202" s="154">
        <f t="shared" si="989"/>
        <v>27112.68</v>
      </c>
      <c r="FA202" s="154">
        <f t="shared" si="989"/>
        <v>64885.45</v>
      </c>
      <c r="FB202" s="154">
        <f t="shared" si="989"/>
        <v>70166.01999999999</v>
      </c>
      <c r="FC202" s="154">
        <f t="shared" si="989"/>
        <v>27768.84</v>
      </c>
      <c r="FD202" s="154">
        <f t="shared" si="989"/>
        <v>32527.91</v>
      </c>
      <c r="FE202" s="154">
        <f t="shared" si="989"/>
        <v>40752.39</v>
      </c>
      <c r="FF202" s="154">
        <f t="shared" si="989"/>
        <v>49484.979999999996</v>
      </c>
      <c r="FG202" s="154">
        <f t="shared" si="989"/>
        <v>83025.439999999988</v>
      </c>
      <c r="FH202" s="154">
        <f t="shared" si="989"/>
        <v>75697.540000000008</v>
      </c>
      <c r="FI202" s="154">
        <f t="shared" si="989"/>
        <v>76770.69</v>
      </c>
      <c r="FJ202" s="154">
        <f t="shared" si="989"/>
        <v>147008.4</v>
      </c>
      <c r="FK202" s="154">
        <f t="shared" si="989"/>
        <v>279731.66000000003</v>
      </c>
      <c r="FL202" s="154">
        <f t="shared" si="989"/>
        <v>319772.42</v>
      </c>
      <c r="FN202" s="154">
        <f t="shared" si="990"/>
        <v>278183.59000000003</v>
      </c>
      <c r="FO202" s="154">
        <f t="shared" si="990"/>
        <v>115340.01</v>
      </c>
      <c r="FP202" s="154">
        <f t="shared" si="990"/>
        <v>258341.91639238608</v>
      </c>
      <c r="FQ202" s="154">
        <f t="shared" si="990"/>
        <v>469969.70000000007</v>
      </c>
      <c r="FR202" s="154">
        <f t="shared" si="990"/>
        <v>251020.88999999996</v>
      </c>
      <c r="FS202" s="154">
        <f t="shared" si="990"/>
        <v>150534.12</v>
      </c>
      <c r="FT202" s="154">
        <f t="shared" si="990"/>
        <v>382502.06999999995</v>
      </c>
      <c r="FU202" s="154">
        <f t="shared" si="990"/>
        <v>620370.1100000001</v>
      </c>
    </row>
    <row r="203" spans="2:177" ht="17.45" customHeight="1">
      <c r="B203" s="156" t="s">
        <v>93</v>
      </c>
      <c r="C203" s="157"/>
      <c r="D203" s="157"/>
      <c r="E203" s="157"/>
      <c r="H203" s="158"/>
      <c r="I203" s="158"/>
      <c r="J203" s="158"/>
      <c r="K203" s="158"/>
      <c r="L203" s="158"/>
      <c r="M203" s="158"/>
      <c r="N203" s="158"/>
      <c r="O203" s="158"/>
      <c r="P203" s="158"/>
      <c r="Q203" s="158"/>
      <c r="R203" s="158"/>
      <c r="S203" s="158"/>
      <c r="T203" s="158"/>
      <c r="U203" s="158"/>
      <c r="V203" s="158"/>
      <c r="W203" s="158"/>
      <c r="X203" s="158"/>
      <c r="Y203" s="158"/>
      <c r="Z203" s="158"/>
      <c r="AA203" s="158"/>
      <c r="AB203" s="158"/>
      <c r="AC203" s="158"/>
      <c r="AD203" s="158"/>
      <c r="AE203" s="158"/>
      <c r="AF203" s="158"/>
      <c r="AG203" s="158"/>
      <c r="AH203" s="158"/>
      <c r="AI203" s="158"/>
      <c r="AJ203" s="158"/>
      <c r="AK203" s="158"/>
      <c r="AL203" s="158"/>
      <c r="AM203" s="158"/>
      <c r="AN203" s="158"/>
      <c r="AO203" s="158"/>
      <c r="AP203" s="158"/>
      <c r="AQ203" s="158"/>
      <c r="AR203" s="158"/>
      <c r="AS203" s="158"/>
      <c r="AT203" s="158"/>
      <c r="AU203" s="158"/>
      <c r="AV203" s="158"/>
      <c r="AW203" s="158"/>
      <c r="AX203" s="158"/>
      <c r="AY203" s="158"/>
      <c r="AZ203" s="158"/>
      <c r="BA203" s="158"/>
      <c r="BB203" s="158"/>
      <c r="BC203" s="158"/>
      <c r="BD203" s="158">
        <v>1663844.18</v>
      </c>
      <c r="BE203" s="158">
        <v>1239834.0200000003</v>
      </c>
      <c r="BF203" s="158">
        <v>1075141.33</v>
      </c>
      <c r="BG203" s="158">
        <v>1282979.51</v>
      </c>
      <c r="BH203" s="158">
        <v>1550496.5999999999</v>
      </c>
      <c r="BI203" s="158">
        <v>1343984.53</v>
      </c>
      <c r="BJ203" s="158">
        <v>1314332.77</v>
      </c>
      <c r="BK203" s="158">
        <v>1343009.0599999998</v>
      </c>
      <c r="BL203" s="158">
        <v>1409503.49</v>
      </c>
      <c r="BM203" s="158">
        <v>1252994.5000000002</v>
      </c>
      <c r="BN203" s="158">
        <v>1376165.59</v>
      </c>
      <c r="BO203" s="158">
        <v>1654656.6</v>
      </c>
      <c r="BP203" s="158">
        <v>1851135.19</v>
      </c>
      <c r="BQ203" s="158">
        <v>1365270.7099999997</v>
      </c>
      <c r="BR203" s="158">
        <v>1158421.44</v>
      </c>
      <c r="BS203" s="158">
        <v>24476.87</v>
      </c>
      <c r="BT203" s="158">
        <v>88946.52</v>
      </c>
      <c r="BU203" s="158">
        <v>135169.37</v>
      </c>
      <c r="BV203" s="158">
        <v>329905.30999999994</v>
      </c>
      <c r="BW203" s="158">
        <v>130489.76000000001</v>
      </c>
      <c r="BX203" s="158">
        <v>230086.45000000004</v>
      </c>
      <c r="BY203" s="158">
        <v>637873.05000000005</v>
      </c>
      <c r="BZ203" s="158">
        <v>938081.75999999978</v>
      </c>
      <c r="CA203" s="158">
        <v>1011968.72</v>
      </c>
      <c r="CB203" s="158">
        <v>1387722.2524923859</v>
      </c>
      <c r="CC203" s="158">
        <v>517319.93</v>
      </c>
      <c r="CD203" s="158">
        <v>584539.06999999913</v>
      </c>
      <c r="CE203" s="158">
        <v>102258.06999999999</v>
      </c>
      <c r="CF203" s="158">
        <v>480844.13</v>
      </c>
      <c r="CG203" s="158">
        <v>632844.29</v>
      </c>
      <c r="CH203" s="158">
        <v>945053.60000000009</v>
      </c>
      <c r="CI203" s="158">
        <v>1484781.8800000001</v>
      </c>
      <c r="CJ203" s="158">
        <v>1331372.4481000002</v>
      </c>
      <c r="CK203" s="158">
        <v>1191909.8439</v>
      </c>
      <c r="CL203" s="158">
        <v>1222084.7900000003</v>
      </c>
      <c r="CM203" s="158">
        <v>1424823.7399999995</v>
      </c>
      <c r="CN203" s="158">
        <v>1781978.9899999993</v>
      </c>
      <c r="CO203" s="158">
        <v>1265275.4799999995</v>
      </c>
      <c r="CP203" s="158">
        <v>1558200.7199999997</v>
      </c>
      <c r="CQ203" s="158">
        <v>1047118.5500000003</v>
      </c>
      <c r="CR203" s="158">
        <v>1229542.8499999994</v>
      </c>
      <c r="CS203" s="158">
        <v>1291902.4899999998</v>
      </c>
      <c r="CT203" s="158">
        <v>1372491.3899999997</v>
      </c>
      <c r="CU203" s="158">
        <v>1594483.7499999995</v>
      </c>
      <c r="CV203" s="158">
        <v>1465048.8299999998</v>
      </c>
      <c r="CW203" s="158">
        <v>1497182.4899999998</v>
      </c>
      <c r="CX203" s="158">
        <v>1387346.7899999996</v>
      </c>
      <c r="CY203" s="158">
        <v>2533600.5499999998</v>
      </c>
      <c r="CZ203" s="158">
        <v>2055225.8699999996</v>
      </c>
      <c r="DA203" s="158">
        <v>1469157.84</v>
      </c>
      <c r="DB203" s="158">
        <v>1513993.9399999997</v>
      </c>
      <c r="DC203" s="158">
        <v>1355705.3199999998</v>
      </c>
      <c r="DD203" s="158">
        <v>1924826.86</v>
      </c>
      <c r="DE203" s="158">
        <v>1593602.4200000004</v>
      </c>
      <c r="DF203" s="158">
        <v>1598384.1899999995</v>
      </c>
      <c r="DG203" s="158">
        <v>1542057.4399999997</v>
      </c>
      <c r="DH203" s="158">
        <v>1422323.4599999997</v>
      </c>
      <c r="DI203" s="158">
        <v>1552198.3699999999</v>
      </c>
      <c r="DJ203" s="158">
        <v>1732302.8399999999</v>
      </c>
      <c r="DK203" s="158">
        <v>2027725.7999999996</v>
      </c>
      <c r="DL203" s="158">
        <v>2129585.8699999996</v>
      </c>
      <c r="DM203" s="158">
        <v>1510285.17</v>
      </c>
      <c r="DN203" s="158">
        <v>1316753.71</v>
      </c>
      <c r="DO203" s="158">
        <v>1572177.2499999995</v>
      </c>
      <c r="DP203" s="158">
        <v>1494383.6799999997</v>
      </c>
      <c r="DQ203" s="158">
        <v>1874519.8600000003</v>
      </c>
      <c r="DR203" s="158">
        <v>1653662.9</v>
      </c>
      <c r="DS203" s="158">
        <v>1732002.21</v>
      </c>
      <c r="DT203" s="158">
        <v>1602800.1000000003</v>
      </c>
      <c r="DU203" s="158">
        <v>1545992.0899999999</v>
      </c>
      <c r="DV203" s="158">
        <v>1657250.8799999994</v>
      </c>
      <c r="DW203" s="158">
        <v>2111434.62</v>
      </c>
      <c r="DX203" s="158">
        <v>2430205.5500000003</v>
      </c>
      <c r="DY203" s="158">
        <v>2047101.3799999997</v>
      </c>
      <c r="DZ203" s="158">
        <v>1652669.8399999994</v>
      </c>
      <c r="EA203" s="158">
        <v>1624908.3499999996</v>
      </c>
      <c r="EB203" s="158">
        <v>1782079.7000000002</v>
      </c>
      <c r="EC203" s="158">
        <v>1747807.2199999997</v>
      </c>
      <c r="ED203" s="158">
        <v>1943254.9499999997</v>
      </c>
      <c r="EE203" s="158">
        <v>1778475.65</v>
      </c>
      <c r="EF203" s="158">
        <v>1736131.83</v>
      </c>
      <c r="EG203" s="158">
        <v>1786665.6800000002</v>
      </c>
      <c r="EH203" s="158">
        <v>2070500.6500000001</v>
      </c>
      <c r="EI203" s="158">
        <v>2731348.5500000012</v>
      </c>
      <c r="EJ203" s="158">
        <v>2479867.3800000008</v>
      </c>
      <c r="EK203" s="158">
        <v>2284272.7399999998</v>
      </c>
      <c r="EL203" s="158">
        <v>2236284.7800000007</v>
      </c>
      <c r="EM203" s="158">
        <v>1943033.7</v>
      </c>
      <c r="EN203" s="158">
        <v>2013699.6500000004</v>
      </c>
      <c r="EO203" s="158">
        <v>2612399.7899999996</v>
      </c>
      <c r="EP203" s="158">
        <v>2061423.3700000022</v>
      </c>
      <c r="ER203" s="158">
        <f t="shared" si="987"/>
        <v>15630981.410000004</v>
      </c>
      <c r="ET203" s="158">
        <f t="shared" ca="1" si="988"/>
        <v>13228026.989999998</v>
      </c>
      <c r="EU203" s="158"/>
      <c r="EY203" s="158">
        <f t="shared" si="989"/>
        <v>5038377.6499999994</v>
      </c>
      <c r="EZ203" s="158">
        <f t="shared" si="989"/>
        <v>4874134.5999999996</v>
      </c>
      <c r="FA203" s="158">
        <f t="shared" si="989"/>
        <v>4562765.0899999989</v>
      </c>
      <c r="FB203" s="158">
        <f t="shared" si="989"/>
        <v>5312227.01</v>
      </c>
      <c r="FC203" s="158">
        <f t="shared" si="989"/>
        <v>4956624.75</v>
      </c>
      <c r="FD203" s="158">
        <f t="shared" si="989"/>
        <v>4941080.7899999991</v>
      </c>
      <c r="FE203" s="158">
        <f t="shared" si="989"/>
        <v>4988465.21</v>
      </c>
      <c r="FF203" s="158">
        <f t="shared" si="989"/>
        <v>5314677.59</v>
      </c>
      <c r="FG203" s="158">
        <f t="shared" si="989"/>
        <v>6129976.7699999996</v>
      </c>
      <c r="FH203" s="158">
        <f t="shared" si="989"/>
        <v>5154795.2699999996</v>
      </c>
      <c r="FI203" s="158">
        <f t="shared" si="989"/>
        <v>5457862.4299999997</v>
      </c>
      <c r="FJ203" s="158">
        <f t="shared" si="989"/>
        <v>6588514.8800000008</v>
      </c>
      <c r="FK203" s="158">
        <f t="shared" si="989"/>
        <v>7000424.9000000022</v>
      </c>
      <c r="FL203" s="158">
        <f t="shared" si="989"/>
        <v>6569133.1400000006</v>
      </c>
      <c r="FN203" s="158">
        <f t="shared" si="990"/>
        <v>16506942.18</v>
      </c>
      <c r="FO203" s="158">
        <f t="shared" si="990"/>
        <v>7901825.1499999985</v>
      </c>
      <c r="FP203" s="158">
        <f t="shared" si="990"/>
        <v>11305554.044492386</v>
      </c>
      <c r="FQ203" s="158">
        <f t="shared" si="990"/>
        <v>18024172.879999999</v>
      </c>
      <c r="FR203" s="158">
        <f t="shared" si="990"/>
        <v>19787504.349999998</v>
      </c>
      <c r="FS203" s="158">
        <f t="shared" si="990"/>
        <v>20200848.34</v>
      </c>
      <c r="FT203" s="158">
        <f t="shared" si="990"/>
        <v>23331149.349999998</v>
      </c>
      <c r="FU203" s="158">
        <f t="shared" si="990"/>
        <v>15630981.410000004</v>
      </c>
    </row>
    <row r="204" spans="2:177" s="159" customFormat="1" ht="17.45" customHeight="1">
      <c r="B204" s="151" t="s">
        <v>94</v>
      </c>
      <c r="C204" s="152"/>
      <c r="D204" s="152"/>
      <c r="E204" s="152"/>
      <c r="F204" s="153"/>
      <c r="G204" s="153"/>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c r="AJ204" s="154"/>
      <c r="AK204" s="154"/>
      <c r="AL204" s="154"/>
      <c r="AM204" s="154"/>
      <c r="AN204" s="154"/>
      <c r="AO204" s="154"/>
      <c r="AP204" s="154"/>
      <c r="AQ204" s="154"/>
      <c r="AR204" s="154"/>
      <c r="AS204" s="154"/>
      <c r="AT204" s="154"/>
      <c r="AU204" s="154"/>
      <c r="AV204" s="154"/>
      <c r="AW204" s="154"/>
      <c r="AX204" s="154"/>
      <c r="AY204" s="154"/>
      <c r="AZ204" s="154"/>
      <c r="BA204" s="154"/>
      <c r="BB204" s="154"/>
      <c r="BC204" s="154"/>
      <c r="BD204" s="154">
        <v>-3345.04</v>
      </c>
      <c r="BE204" s="154">
        <v>-18961.73</v>
      </c>
      <c r="BF204" s="154">
        <v>-8252.880000000001</v>
      </c>
      <c r="BG204" s="154">
        <v>-4984.03</v>
      </c>
      <c r="BH204" s="154">
        <v>-12933.189999999999</v>
      </c>
      <c r="BI204" s="154">
        <v>-10826.08</v>
      </c>
      <c r="BJ204" s="154">
        <v>-9288.9</v>
      </c>
      <c r="BK204" s="154">
        <v>-17884.23</v>
      </c>
      <c r="BL204" s="154">
        <v>-17000.89</v>
      </c>
      <c r="BM204" s="154">
        <v>-5730.97</v>
      </c>
      <c r="BN204" s="154">
        <v>-4439.5</v>
      </c>
      <c r="BO204" s="154">
        <v>-3733.18</v>
      </c>
      <c r="BP204" s="154">
        <v>-3972.7999999999997</v>
      </c>
      <c r="BQ204" s="154">
        <v>-8304.39</v>
      </c>
      <c r="BR204" s="154">
        <v>-6875.36</v>
      </c>
      <c r="BS204" s="154">
        <v>0</v>
      </c>
      <c r="BT204" s="154">
        <v>0</v>
      </c>
      <c r="BU204" s="154">
        <v>-25753.200000000001</v>
      </c>
      <c r="BV204" s="154">
        <v>-14151.859999999999</v>
      </c>
      <c r="BW204" s="154">
        <v>-33024.31</v>
      </c>
      <c r="BX204" s="154">
        <v>-33952.15</v>
      </c>
      <c r="BY204" s="154">
        <v>-14647.310000000001</v>
      </c>
      <c r="BZ204" s="154">
        <v>-6981.89</v>
      </c>
      <c r="CA204" s="154">
        <v>-10772.029999999999</v>
      </c>
      <c r="CB204" s="154">
        <v>0</v>
      </c>
      <c r="CC204" s="154">
        <v>-29949.719999999994</v>
      </c>
      <c r="CD204" s="154">
        <v>-4243.1999999999989</v>
      </c>
      <c r="CE204" s="154">
        <v>-13530.49</v>
      </c>
      <c r="CF204" s="154">
        <v>-15963.380000000001</v>
      </c>
      <c r="CG204" s="154">
        <v>-13471.060000000001</v>
      </c>
      <c r="CH204" s="154">
        <v>-17627.169999999998</v>
      </c>
      <c r="CI204" s="154">
        <v>-14429.97</v>
      </c>
      <c r="CJ204" s="154">
        <v>-9958.64</v>
      </c>
      <c r="CK204" s="154">
        <v>-7057.4000000000005</v>
      </c>
      <c r="CL204" s="154">
        <v>-5865.21</v>
      </c>
      <c r="CM204" s="154">
        <v>-6781.8</v>
      </c>
      <c r="CN204" s="154">
        <v>0</v>
      </c>
      <c r="CO204" s="154">
        <v>-11835.119999999999</v>
      </c>
      <c r="CP204" s="154">
        <v>0</v>
      </c>
      <c r="CQ204" s="154">
        <v>0</v>
      </c>
      <c r="CR204" s="154">
        <v>0</v>
      </c>
      <c r="CS204" s="154">
        <v>0</v>
      </c>
      <c r="CT204" s="154">
        <v>-1070.02</v>
      </c>
      <c r="CU204" s="154">
        <v>-763.88</v>
      </c>
      <c r="CV204" s="154">
        <v>-28687.45</v>
      </c>
      <c r="CW204" s="154">
        <v>-763.88</v>
      </c>
      <c r="CX204" s="154">
        <v>-99.11</v>
      </c>
      <c r="CY204" s="154">
        <v>0</v>
      </c>
      <c r="CZ204" s="154">
        <v>-1810.2</v>
      </c>
      <c r="DA204" s="154">
        <v>-17274.87</v>
      </c>
      <c r="DB204" s="154">
        <v>-10184.480000000001</v>
      </c>
      <c r="DC204" s="154">
        <v>-9153.09</v>
      </c>
      <c r="DD204" s="154">
        <v>-8880.48</v>
      </c>
      <c r="DE204" s="154">
        <v>-1627.85</v>
      </c>
      <c r="DF204" s="154">
        <v>-4146.8500000000004</v>
      </c>
      <c r="DG204" s="154">
        <v>-57635.429999999993</v>
      </c>
      <c r="DH204" s="154">
        <v>-9639.5299999999988</v>
      </c>
      <c r="DI204" s="154">
        <v>-46873.93</v>
      </c>
      <c r="DJ204" s="154">
        <v>-15947.5</v>
      </c>
      <c r="DK204" s="154">
        <v>-50996.73</v>
      </c>
      <c r="DL204" s="154">
        <v>-17141.080000000002</v>
      </c>
      <c r="DM204" s="154">
        <v>-17141.080000000002</v>
      </c>
      <c r="DN204" s="154">
        <v>-60479.060000000005</v>
      </c>
      <c r="DO204" s="154">
        <v>-90049.07</v>
      </c>
      <c r="DP204" s="154">
        <v>-45879.64</v>
      </c>
      <c r="DQ204" s="154">
        <v>-68543.66</v>
      </c>
      <c r="DR204" s="154">
        <v>-57115.320000000007</v>
      </c>
      <c r="DS204" s="154">
        <v>-53570.119999999995</v>
      </c>
      <c r="DT204" s="154">
        <v>-64678.969999999994</v>
      </c>
      <c r="DU204" s="154">
        <v>-45642.3</v>
      </c>
      <c r="DV204" s="154">
        <v>-47853.21</v>
      </c>
      <c r="DW204" s="154">
        <v>-42002.770000000004</v>
      </c>
      <c r="DX204" s="154">
        <v>-9879.64</v>
      </c>
      <c r="DY204" s="154">
        <v>-42586.94</v>
      </c>
      <c r="DZ204" s="154">
        <v>-66481.919999999998</v>
      </c>
      <c r="EA204" s="154">
        <v>-74499.260000000009</v>
      </c>
      <c r="EB204" s="154">
        <v>-66427.400000000009</v>
      </c>
      <c r="EC204" s="154">
        <v>-107507.56</v>
      </c>
      <c r="ED204" s="154">
        <v>-77380.61</v>
      </c>
      <c r="EE204" s="154">
        <v>-73970.739999999991</v>
      </c>
      <c r="EF204" s="154">
        <v>-73788.36</v>
      </c>
      <c r="EG204" s="154">
        <v>-33626.94</v>
      </c>
      <c r="EH204" s="154">
        <v>-10768.1</v>
      </c>
      <c r="EI204" s="154">
        <v>-35753.719999999994</v>
      </c>
      <c r="EJ204" s="154">
        <v>-21979.569999999996</v>
      </c>
      <c r="EK204" s="154">
        <v>-13261.380000000001</v>
      </c>
      <c r="EL204" s="154">
        <v>-22231.510000000002</v>
      </c>
      <c r="EM204" s="154">
        <v>-7196.96</v>
      </c>
      <c r="EN204" s="154">
        <v>-55803.499999999993</v>
      </c>
      <c r="EO204" s="154">
        <v>-34140.550000000003</v>
      </c>
      <c r="EP204" s="154">
        <v>-73506.66</v>
      </c>
      <c r="EQ204" s="153"/>
      <c r="ER204" s="154">
        <f t="shared" si="987"/>
        <v>-228120.12999999998</v>
      </c>
      <c r="ES204" s="154"/>
      <c r="ET204" s="154">
        <f t="shared" ca="1" si="988"/>
        <v>-444763.33</v>
      </c>
      <c r="EU204" s="154"/>
      <c r="EY204" s="154">
        <f t="shared" si="989"/>
        <v>-29269.550000000003</v>
      </c>
      <c r="EZ204" s="154">
        <f t="shared" si="989"/>
        <v>-19661.419999999998</v>
      </c>
      <c r="FA204" s="154">
        <f t="shared" si="989"/>
        <v>-71421.81</v>
      </c>
      <c r="FB204" s="154">
        <f t="shared" si="989"/>
        <v>-113818.16</v>
      </c>
      <c r="FC204" s="154">
        <f t="shared" si="989"/>
        <v>-94761.22</v>
      </c>
      <c r="FD204" s="154">
        <f t="shared" si="989"/>
        <v>-204472.37000000002</v>
      </c>
      <c r="FE204" s="154">
        <f t="shared" si="989"/>
        <v>-175364.41</v>
      </c>
      <c r="FF204" s="154">
        <f t="shared" si="989"/>
        <v>-135498.28000000003</v>
      </c>
      <c r="FG204" s="154">
        <f t="shared" si="989"/>
        <v>-118948.5</v>
      </c>
      <c r="FH204" s="154">
        <f t="shared" si="989"/>
        <v>-248434.22000000003</v>
      </c>
      <c r="FI204" s="154">
        <f t="shared" si="989"/>
        <v>-225139.70999999996</v>
      </c>
      <c r="FJ204" s="154">
        <f t="shared" si="989"/>
        <v>-80148.759999999995</v>
      </c>
      <c r="FK204" s="154">
        <f t="shared" si="989"/>
        <v>-57472.46</v>
      </c>
      <c r="FL204" s="154">
        <f t="shared" si="989"/>
        <v>-97141.01</v>
      </c>
      <c r="FN204" s="154">
        <f t="shared" si="990"/>
        <v>-117380.61999999998</v>
      </c>
      <c r="FO204" s="154">
        <f t="shared" si="990"/>
        <v>-158435.30000000002</v>
      </c>
      <c r="FP204" s="154">
        <f t="shared" si="990"/>
        <v>-138878.03999999998</v>
      </c>
      <c r="FQ204" s="154">
        <f t="shared" si="990"/>
        <v>-43219.46</v>
      </c>
      <c r="FR204" s="154">
        <f t="shared" si="990"/>
        <v>-234170.94</v>
      </c>
      <c r="FS204" s="154">
        <f t="shared" si="990"/>
        <v>-610096.27999999991</v>
      </c>
      <c r="FT204" s="154">
        <f t="shared" si="990"/>
        <v>-672671.19000000006</v>
      </c>
      <c r="FU204" s="154">
        <f t="shared" si="990"/>
        <v>-228120.12999999998</v>
      </c>
    </row>
    <row r="205" spans="2:177" s="159" customFormat="1" ht="17.45" customHeight="1">
      <c r="B205" s="151" t="s">
        <v>95</v>
      </c>
      <c r="C205" s="152"/>
      <c r="D205" s="152"/>
      <c r="E205" s="152"/>
      <c r="F205" s="153"/>
      <c r="G205" s="153"/>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c r="AJ205" s="154"/>
      <c r="AK205" s="154"/>
      <c r="AL205" s="154"/>
      <c r="AM205" s="154"/>
      <c r="AN205" s="154"/>
      <c r="AO205" s="154"/>
      <c r="AP205" s="154"/>
      <c r="AQ205" s="154"/>
      <c r="AR205" s="154"/>
      <c r="AS205" s="154"/>
      <c r="AT205" s="154"/>
      <c r="AU205" s="154"/>
      <c r="AV205" s="154"/>
      <c r="AW205" s="154"/>
      <c r="AX205" s="154"/>
      <c r="AY205" s="154"/>
      <c r="AZ205" s="154"/>
      <c r="BA205" s="154"/>
      <c r="BB205" s="154"/>
      <c r="BC205" s="154"/>
      <c r="BD205" s="154">
        <v>-127390.66350000001</v>
      </c>
      <c r="BE205" s="154">
        <v>-164235.40449999998</v>
      </c>
      <c r="BF205" s="154">
        <v>-81697.154500000004</v>
      </c>
      <c r="BG205" s="154">
        <v>-81191.592500000013</v>
      </c>
      <c r="BH205" s="154">
        <v>-244976.06899999996</v>
      </c>
      <c r="BI205" s="154">
        <v>-97502.207999999999</v>
      </c>
      <c r="BJ205" s="154">
        <v>-110880.88700000002</v>
      </c>
      <c r="BK205" s="154">
        <v>-95396.780499999979</v>
      </c>
      <c r="BL205" s="154">
        <v>-120555.5855</v>
      </c>
      <c r="BM205" s="154">
        <v>-68804.899000000005</v>
      </c>
      <c r="BN205" s="154">
        <v>-95294.78850000001</v>
      </c>
      <c r="BO205" s="154">
        <v>-122729.75900000001</v>
      </c>
      <c r="BP205" s="154">
        <v>-109446.28800000002</v>
      </c>
      <c r="BQ205" s="154">
        <v>-202718.48349999997</v>
      </c>
      <c r="BR205" s="154">
        <v>-87119.124500000005</v>
      </c>
      <c r="BS205" s="154">
        <v>-42573.357500000006</v>
      </c>
      <c r="BT205" s="154">
        <v>-58466.286</v>
      </c>
      <c r="BU205" s="154">
        <v>-48714.868000000002</v>
      </c>
      <c r="BV205" s="154">
        <v>-36142.440499999997</v>
      </c>
      <c r="BW205" s="154">
        <v>-24790.655500000001</v>
      </c>
      <c r="BX205" s="154">
        <v>-331158.68800000002</v>
      </c>
      <c r="BY205" s="154">
        <v>-47724.923500000004</v>
      </c>
      <c r="BZ205" s="154">
        <v>-63865.758999999991</v>
      </c>
      <c r="CA205" s="154">
        <v>-80858.225000000006</v>
      </c>
      <c r="CB205" s="154">
        <v>-462686.13699999999</v>
      </c>
      <c r="CC205" s="154">
        <v>-61531.901999999995</v>
      </c>
      <c r="CD205" s="154">
        <v>-114767.86049999995</v>
      </c>
      <c r="CE205" s="154">
        <v>-80718.08749999998</v>
      </c>
      <c r="CF205" s="154">
        <v>-222870.38949999999</v>
      </c>
      <c r="CG205" s="154">
        <v>-149792.80000000002</v>
      </c>
      <c r="CH205" s="154">
        <v>-150710.06559999997</v>
      </c>
      <c r="CI205" s="154">
        <v>-31086.483899999992</v>
      </c>
      <c r="CJ205" s="154">
        <v>-388444.63</v>
      </c>
      <c r="CK205" s="154">
        <v>-197699.37</v>
      </c>
      <c r="CL205" s="154">
        <v>-84504.639999999999</v>
      </c>
      <c r="CM205" s="154">
        <v>-142150.42000000001</v>
      </c>
      <c r="CN205" s="154">
        <v>-364657.9</v>
      </c>
      <c r="CO205" s="154">
        <v>-146644.33000000002</v>
      </c>
      <c r="CP205" s="154">
        <v>-267203.92000000004</v>
      </c>
      <c r="CQ205" s="154">
        <v>-144204.5</v>
      </c>
      <c r="CR205" s="154">
        <v>-212956.728</v>
      </c>
      <c r="CS205" s="154">
        <v>-190509.66200000001</v>
      </c>
      <c r="CT205" s="154">
        <v>-160064.04</v>
      </c>
      <c r="CU205" s="154">
        <v>-113461.93</v>
      </c>
      <c r="CV205" s="154">
        <v>-138714.39000000001</v>
      </c>
      <c r="CW205" s="154">
        <v>-108983.03</v>
      </c>
      <c r="CX205" s="154">
        <v>-102859.92</v>
      </c>
      <c r="CY205" s="154">
        <v>-250778.5</v>
      </c>
      <c r="CZ205" s="154">
        <v>-353684.48000000004</v>
      </c>
      <c r="DA205" s="154">
        <v>-137181.1</v>
      </c>
      <c r="DB205" s="154">
        <v>-143207.85</v>
      </c>
      <c r="DC205" s="154">
        <v>-195278.22</v>
      </c>
      <c r="DD205" s="154">
        <v>-286262.80000000005</v>
      </c>
      <c r="DE205" s="154">
        <v>-277925.68000000005</v>
      </c>
      <c r="DF205" s="154">
        <v>-210644.07</v>
      </c>
      <c r="DG205" s="154">
        <v>-415839.49</v>
      </c>
      <c r="DH205" s="154">
        <v>-203670.87999999998</v>
      </c>
      <c r="DI205" s="154">
        <v>-225010.74</v>
      </c>
      <c r="DJ205" s="154">
        <v>-194218.04</v>
      </c>
      <c r="DK205" s="154">
        <v>-186929.66</v>
      </c>
      <c r="DL205" s="154">
        <v>-132611.54999999999</v>
      </c>
      <c r="DM205" s="154">
        <v>-160601.49</v>
      </c>
      <c r="DN205" s="154">
        <v>-159607.43000000002</v>
      </c>
      <c r="DO205" s="154">
        <v>-177617.62</v>
      </c>
      <c r="DP205" s="154">
        <v>-245658.97999999998</v>
      </c>
      <c r="DQ205" s="154">
        <v>-64733.420000000013</v>
      </c>
      <c r="DR205" s="154">
        <v>-214842.49</v>
      </c>
      <c r="DS205" s="154">
        <v>-151922.39000000001</v>
      </c>
      <c r="DT205" s="154">
        <v>-102321.59999999998</v>
      </c>
      <c r="DU205" s="154">
        <v>-232016.27000000002</v>
      </c>
      <c r="DV205" s="154">
        <v>-153541.89000000001</v>
      </c>
      <c r="DW205" s="154">
        <v>-261303.19</v>
      </c>
      <c r="DX205" s="154">
        <v>-267587.30999999994</v>
      </c>
      <c r="DY205" s="154">
        <v>-250622.63999999996</v>
      </c>
      <c r="DZ205" s="154">
        <v>-228202.08999999997</v>
      </c>
      <c r="EA205" s="154">
        <v>-241754.44</v>
      </c>
      <c r="EB205" s="154">
        <v>-22022.130000000005</v>
      </c>
      <c r="EC205" s="154">
        <v>-208992.8</v>
      </c>
      <c r="ED205" s="154">
        <v>-314561.06000000006</v>
      </c>
      <c r="EE205" s="154">
        <v>-2171.089999999982</v>
      </c>
      <c r="EF205" s="154">
        <v>-350740.81000000006</v>
      </c>
      <c r="EG205" s="154">
        <v>-327949.43</v>
      </c>
      <c r="EH205" s="154">
        <v>-276688.18</v>
      </c>
      <c r="EI205" s="154">
        <v>18850.450000000004</v>
      </c>
      <c r="EJ205" s="154">
        <v>-193466.50999999998</v>
      </c>
      <c r="EK205" s="154">
        <v>-317317.52</v>
      </c>
      <c r="EL205" s="154">
        <v>-561751.23</v>
      </c>
      <c r="EM205" s="154">
        <v>-507450.07999999996</v>
      </c>
      <c r="EN205" s="154">
        <v>-487563.41999999993</v>
      </c>
      <c r="EO205" s="154">
        <v>-342824.21</v>
      </c>
      <c r="EP205" s="154">
        <v>-353008.91000000003</v>
      </c>
      <c r="EQ205" s="153"/>
      <c r="ER205" s="154">
        <f t="shared" si="987"/>
        <v>-2763381.88</v>
      </c>
      <c r="ES205" s="154"/>
      <c r="ET205" s="154">
        <f t="shared" ca="1" si="988"/>
        <v>-1533742.4699999997</v>
      </c>
      <c r="EU205" s="154"/>
      <c r="EY205" s="154">
        <f t="shared" si="989"/>
        <v>-634073.43000000005</v>
      </c>
      <c r="EZ205" s="154">
        <f t="shared" si="989"/>
        <v>-759466.70000000007</v>
      </c>
      <c r="FA205" s="154">
        <f t="shared" si="989"/>
        <v>-830154.44000000006</v>
      </c>
      <c r="FB205" s="154">
        <f t="shared" si="989"/>
        <v>-606158.44000000006</v>
      </c>
      <c r="FC205" s="154">
        <f t="shared" si="989"/>
        <v>-452820.47</v>
      </c>
      <c r="FD205" s="154">
        <f t="shared" si="989"/>
        <v>-488010.02</v>
      </c>
      <c r="FE205" s="154">
        <f t="shared" si="989"/>
        <v>-469086.48</v>
      </c>
      <c r="FF205" s="154">
        <f t="shared" si="989"/>
        <v>-646861.35000000009</v>
      </c>
      <c r="FG205" s="154">
        <f t="shared" si="989"/>
        <v>-746412.0399999998</v>
      </c>
      <c r="FH205" s="154">
        <f t="shared" si="989"/>
        <v>-472769.37</v>
      </c>
      <c r="FI205" s="154">
        <f t="shared" si="989"/>
        <v>-667472.96000000008</v>
      </c>
      <c r="FJ205" s="154">
        <f t="shared" si="989"/>
        <v>-585787.16</v>
      </c>
      <c r="FK205" s="154">
        <f t="shared" si="989"/>
        <v>-1072535.26</v>
      </c>
      <c r="FL205" s="154">
        <f t="shared" si="989"/>
        <v>-1337837.71</v>
      </c>
      <c r="FN205" s="154">
        <f t="shared" si="990"/>
        <v>-1410655.7915000001</v>
      </c>
      <c r="FO205" s="154">
        <f t="shared" si="990"/>
        <v>-1133579.0990000002</v>
      </c>
      <c r="FP205" s="154">
        <f t="shared" si="990"/>
        <v>-2086962.7859999996</v>
      </c>
      <c r="FQ205" s="154">
        <f t="shared" si="990"/>
        <v>-2201038.8499999996</v>
      </c>
      <c r="FR205" s="154">
        <f t="shared" si="990"/>
        <v>-2829853.0100000007</v>
      </c>
      <c r="FS205" s="154">
        <f t="shared" si="990"/>
        <v>-2056778.3200000003</v>
      </c>
      <c r="FT205" s="154">
        <f t="shared" si="990"/>
        <v>-2472441.5299999998</v>
      </c>
      <c r="FU205" s="154">
        <f t="shared" si="990"/>
        <v>-2763381.88</v>
      </c>
    </row>
    <row r="206" spans="2:177" ht="17.45" customHeight="1">
      <c r="B206" s="156" t="s">
        <v>21</v>
      </c>
      <c r="C206" s="157"/>
      <c r="D206" s="157"/>
      <c r="E206" s="157"/>
      <c r="H206" s="158"/>
      <c r="I206" s="158"/>
      <c r="J206" s="158"/>
      <c r="K206" s="158"/>
      <c r="L206" s="158"/>
      <c r="M206" s="158"/>
      <c r="N206" s="158"/>
      <c r="O206" s="158"/>
      <c r="P206" s="158"/>
      <c r="Q206" s="158"/>
      <c r="R206" s="158"/>
      <c r="S206" s="158"/>
      <c r="T206" s="158"/>
      <c r="U206" s="158"/>
      <c r="V206" s="158"/>
      <c r="W206" s="158"/>
      <c r="X206" s="158"/>
      <c r="Y206" s="158"/>
      <c r="Z206" s="158"/>
      <c r="AA206" s="158"/>
      <c r="AB206" s="158"/>
      <c r="AC206" s="158"/>
      <c r="AD206" s="158"/>
      <c r="AE206" s="158"/>
      <c r="AF206" s="158"/>
      <c r="AG206" s="158"/>
      <c r="AH206" s="158"/>
      <c r="AI206" s="158"/>
      <c r="AJ206" s="158"/>
      <c r="AK206" s="158"/>
      <c r="AL206" s="158"/>
      <c r="AM206" s="158"/>
      <c r="AN206" s="158"/>
      <c r="AO206" s="158"/>
      <c r="AP206" s="158"/>
      <c r="AQ206" s="158"/>
      <c r="AR206" s="158"/>
      <c r="AS206" s="158"/>
      <c r="AT206" s="158"/>
      <c r="AU206" s="158"/>
      <c r="AV206" s="158"/>
      <c r="AW206" s="158"/>
      <c r="AX206" s="158"/>
      <c r="AY206" s="158"/>
      <c r="AZ206" s="158"/>
      <c r="BA206" s="158"/>
      <c r="BB206" s="158"/>
      <c r="BC206" s="158"/>
      <c r="BD206" s="158">
        <v>-130735.7035</v>
      </c>
      <c r="BE206" s="158">
        <v>-183197.13449999999</v>
      </c>
      <c r="BF206" s="158">
        <v>-89950.034500000009</v>
      </c>
      <c r="BG206" s="158">
        <v>-86175.622500000012</v>
      </c>
      <c r="BH206" s="158">
        <v>-257909.25899999996</v>
      </c>
      <c r="BI206" s="160">
        <v>-108328.288</v>
      </c>
      <c r="BJ206" s="160">
        <v>-120169.78700000001</v>
      </c>
      <c r="BK206" s="160">
        <v>-113281.01049999997</v>
      </c>
      <c r="BL206" s="160">
        <v>-137556.4755</v>
      </c>
      <c r="BM206" s="160">
        <v>-74535.869000000006</v>
      </c>
      <c r="BN206" s="160">
        <v>-99734.28850000001</v>
      </c>
      <c r="BO206" s="160">
        <v>-126462.939</v>
      </c>
      <c r="BP206" s="160">
        <v>-113419.08800000002</v>
      </c>
      <c r="BQ206" s="160">
        <v>-211022.87349999999</v>
      </c>
      <c r="BR206" s="160">
        <v>-93994.484500000006</v>
      </c>
      <c r="BS206" s="160">
        <v>-42573.357500000006</v>
      </c>
      <c r="BT206" s="160">
        <v>-58466.286</v>
      </c>
      <c r="BU206" s="160">
        <v>-74468.067999999999</v>
      </c>
      <c r="BV206" s="160">
        <v>-50294.300499999998</v>
      </c>
      <c r="BW206" s="160">
        <v>-57814.965499999998</v>
      </c>
      <c r="BX206" s="160">
        <v>-365110.83800000005</v>
      </c>
      <c r="BY206" s="160">
        <v>-62372.233500000002</v>
      </c>
      <c r="BZ206" s="160">
        <v>-70847.64899999999</v>
      </c>
      <c r="CA206" s="160">
        <v>-91630.255000000005</v>
      </c>
      <c r="CB206" s="160">
        <v>-462686.13699999999</v>
      </c>
      <c r="CC206" s="160">
        <v>-91481.621999999988</v>
      </c>
      <c r="CD206" s="160">
        <v>-119011.06049999995</v>
      </c>
      <c r="CE206" s="160">
        <v>-94248.577499999985</v>
      </c>
      <c r="CF206" s="160">
        <v>-238833.76949999999</v>
      </c>
      <c r="CG206" s="160">
        <v>-163263.86000000002</v>
      </c>
      <c r="CH206" s="160">
        <v>-168337.23559999999</v>
      </c>
      <c r="CI206" s="160">
        <v>-45516.453899999993</v>
      </c>
      <c r="CJ206" s="160">
        <v>-398403.27</v>
      </c>
      <c r="CK206" s="160">
        <v>-204756.77</v>
      </c>
      <c r="CL206" s="160">
        <v>-90369.85</v>
      </c>
      <c r="CM206" s="160">
        <v>-148932.22</v>
      </c>
      <c r="CN206" s="160">
        <v>-364657.9</v>
      </c>
      <c r="CO206" s="160">
        <v>-158479.45000000001</v>
      </c>
      <c r="CP206" s="160">
        <v>-267203.92000000004</v>
      </c>
      <c r="CQ206" s="160">
        <v>-144204.5</v>
      </c>
      <c r="CR206" s="160">
        <v>-212956.728</v>
      </c>
      <c r="CS206" s="160">
        <v>-190509.66200000001</v>
      </c>
      <c r="CT206" s="160">
        <v>-161134.06</v>
      </c>
      <c r="CU206" s="160">
        <v>-114225.81</v>
      </c>
      <c r="CV206" s="160">
        <v>-167401.84000000003</v>
      </c>
      <c r="CW206" s="160">
        <v>-109746.91</v>
      </c>
      <c r="CX206" s="160">
        <v>-102959.03</v>
      </c>
      <c r="CY206" s="160">
        <v>-250778.5</v>
      </c>
      <c r="CZ206" s="160">
        <v>-355494.68000000005</v>
      </c>
      <c r="DA206" s="160">
        <v>-154455.97</v>
      </c>
      <c r="DB206" s="160">
        <v>-153392.33000000002</v>
      </c>
      <c r="DC206" s="160">
        <v>-204431.31</v>
      </c>
      <c r="DD206" s="160">
        <v>-295143.28000000003</v>
      </c>
      <c r="DE206" s="160">
        <v>-279553.53000000003</v>
      </c>
      <c r="DF206" s="160">
        <v>-214790.92</v>
      </c>
      <c r="DG206" s="160">
        <v>-473474.92</v>
      </c>
      <c r="DH206" s="160">
        <v>-213310.40999999997</v>
      </c>
      <c r="DI206" s="160">
        <v>-271884.67</v>
      </c>
      <c r="DJ206" s="160">
        <v>-210165.54</v>
      </c>
      <c r="DK206" s="160">
        <v>-237926.39</v>
      </c>
      <c r="DL206" s="160">
        <v>-149752.62999999998</v>
      </c>
      <c r="DM206" s="160">
        <v>-177742.56999999998</v>
      </c>
      <c r="DN206" s="160">
        <v>-220086.49000000002</v>
      </c>
      <c r="DO206" s="160">
        <v>-267666.69</v>
      </c>
      <c r="DP206" s="160">
        <v>-291538.62</v>
      </c>
      <c r="DQ206" s="160">
        <v>-133277.08000000002</v>
      </c>
      <c r="DR206" s="160">
        <v>-271957.81</v>
      </c>
      <c r="DS206" s="160">
        <v>-205492.51</v>
      </c>
      <c r="DT206" s="160">
        <v>-167000.56999999998</v>
      </c>
      <c r="DU206" s="160">
        <v>-277658.57</v>
      </c>
      <c r="DV206" s="160">
        <v>-201395.1</v>
      </c>
      <c r="DW206" s="160">
        <v>-303305.96000000002</v>
      </c>
      <c r="DX206" s="160">
        <v>-277466.94999999995</v>
      </c>
      <c r="DY206" s="160">
        <v>-293209.57999999996</v>
      </c>
      <c r="DZ206" s="160">
        <v>-294684.00999999995</v>
      </c>
      <c r="EA206" s="160">
        <v>-316253.7</v>
      </c>
      <c r="EB206" s="160">
        <v>-88449.530000000013</v>
      </c>
      <c r="EC206" s="160">
        <v>-316500.36</v>
      </c>
      <c r="ED206" s="160">
        <v>-391941.67000000004</v>
      </c>
      <c r="EE206" s="160">
        <v>-76141.829999999973</v>
      </c>
      <c r="EF206" s="160">
        <v>-424529.17000000004</v>
      </c>
      <c r="EG206" s="160">
        <v>-361576.37</v>
      </c>
      <c r="EH206" s="160">
        <v>-287456.27999999997</v>
      </c>
      <c r="EI206" s="160">
        <v>-16903.26999999999</v>
      </c>
      <c r="EJ206" s="160">
        <v>-215446.08</v>
      </c>
      <c r="EK206" s="160">
        <v>-330578.90000000002</v>
      </c>
      <c r="EL206" s="160">
        <v>-583982.74</v>
      </c>
      <c r="EM206" s="160">
        <v>-514647.03999999998</v>
      </c>
      <c r="EN206" s="160">
        <v>-543366.91999999993</v>
      </c>
      <c r="EO206" s="160">
        <v>-376964.76</v>
      </c>
      <c r="EP206" s="160">
        <v>-426515.57</v>
      </c>
      <c r="ER206" s="160">
        <f t="shared" si="987"/>
        <v>-2991502.0099999993</v>
      </c>
      <c r="ET206" s="160">
        <f t="shared" ca="1" si="988"/>
        <v>-1978505.7999999998</v>
      </c>
      <c r="EU206" s="160"/>
      <c r="EY206" s="160">
        <f t="shared" si="989"/>
        <v>-663342.98</v>
      </c>
      <c r="EZ206" s="160">
        <f t="shared" si="989"/>
        <v>-779128.12000000011</v>
      </c>
      <c r="FA206" s="160">
        <f t="shared" si="989"/>
        <v>-901576.25</v>
      </c>
      <c r="FB206" s="160">
        <f t="shared" si="989"/>
        <v>-719976.6</v>
      </c>
      <c r="FC206" s="160">
        <f t="shared" si="989"/>
        <v>-547581.68999999994</v>
      </c>
      <c r="FD206" s="160">
        <f t="shared" si="989"/>
        <v>-692482.39000000013</v>
      </c>
      <c r="FE206" s="160">
        <f t="shared" si="989"/>
        <v>-644450.89</v>
      </c>
      <c r="FF206" s="160">
        <f t="shared" si="989"/>
        <v>-782359.63000000012</v>
      </c>
      <c r="FG206" s="160">
        <f t="shared" si="989"/>
        <v>-865360.5399999998</v>
      </c>
      <c r="FH206" s="160">
        <f t="shared" si="989"/>
        <v>-721203.59000000008</v>
      </c>
      <c r="FI206" s="160">
        <f t="shared" si="989"/>
        <v>-892612.67</v>
      </c>
      <c r="FJ206" s="160">
        <f t="shared" si="989"/>
        <v>-665935.91999999993</v>
      </c>
      <c r="FK206" s="160">
        <f t="shared" si="989"/>
        <v>-1130007.72</v>
      </c>
      <c r="FL206" s="160">
        <f t="shared" si="989"/>
        <v>-1434978.72</v>
      </c>
      <c r="FN206" s="160">
        <f t="shared" si="990"/>
        <v>-1528036.4114999997</v>
      </c>
      <c r="FO206" s="160">
        <f t="shared" si="990"/>
        <v>-1292014.3990000002</v>
      </c>
      <c r="FP206" s="160">
        <f t="shared" si="990"/>
        <v>-2225840.8260000004</v>
      </c>
      <c r="FQ206" s="160">
        <f t="shared" si="990"/>
        <v>-2244258.3100000005</v>
      </c>
      <c r="FR206" s="160">
        <f t="shared" si="990"/>
        <v>-3064023.95</v>
      </c>
      <c r="FS206" s="160">
        <f t="shared" si="990"/>
        <v>-2666874.6</v>
      </c>
      <c r="FT206" s="160">
        <f t="shared" si="990"/>
        <v>-3145112.7199999997</v>
      </c>
      <c r="FU206" s="160">
        <f t="shared" si="990"/>
        <v>-2991502.0099999993</v>
      </c>
    </row>
    <row r="207" spans="2:177" ht="17.45" customHeight="1">
      <c r="B207" s="161" t="s">
        <v>191</v>
      </c>
      <c r="C207" s="162"/>
      <c r="D207" s="162"/>
      <c r="E207" s="162"/>
      <c r="H207" s="163"/>
      <c r="I207" s="163"/>
      <c r="J207" s="163"/>
      <c r="K207" s="163"/>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63"/>
      <c r="AZ207" s="163"/>
      <c r="BA207" s="163"/>
      <c r="BB207" s="163"/>
      <c r="BC207" s="163"/>
      <c r="BD207" s="163">
        <v>1533108.4764999999</v>
      </c>
      <c r="BE207" s="163">
        <v>1056636.8855000003</v>
      </c>
      <c r="BF207" s="163">
        <v>985191.29550000001</v>
      </c>
      <c r="BG207" s="163">
        <v>1196803.8875</v>
      </c>
      <c r="BH207" s="163">
        <v>1292587.341</v>
      </c>
      <c r="BI207" s="163">
        <v>1235656.2420000001</v>
      </c>
      <c r="BJ207" s="163">
        <v>1194162.983</v>
      </c>
      <c r="BK207" s="163">
        <v>1229728.0494999997</v>
      </c>
      <c r="BL207" s="163">
        <v>1271947.0145</v>
      </c>
      <c r="BM207" s="163">
        <v>1178458.6310000003</v>
      </c>
      <c r="BN207" s="163">
        <v>1276431.3015000001</v>
      </c>
      <c r="BO207" s="163">
        <v>1528193.6610000001</v>
      </c>
      <c r="BP207" s="163">
        <v>1737716.102</v>
      </c>
      <c r="BQ207" s="163">
        <v>1154247.8364999997</v>
      </c>
      <c r="BR207" s="163">
        <v>1064426.9554999999</v>
      </c>
      <c r="BS207" s="163">
        <v>-18096.487500000007</v>
      </c>
      <c r="BT207" s="163">
        <v>30480.234000000004</v>
      </c>
      <c r="BU207" s="163">
        <v>60701.301999999996</v>
      </c>
      <c r="BV207" s="163">
        <v>279611.00949999993</v>
      </c>
      <c r="BW207" s="164">
        <v>72674.794500000018</v>
      </c>
      <c r="BX207" s="164">
        <v>-135024.38800000001</v>
      </c>
      <c r="BY207" s="164">
        <v>575500.81650000007</v>
      </c>
      <c r="BZ207" s="164">
        <v>867234.1109999998</v>
      </c>
      <c r="CA207" s="164">
        <v>920338.46499999997</v>
      </c>
      <c r="CB207" s="164">
        <v>925036.11549238593</v>
      </c>
      <c r="CC207" s="164">
        <v>425838.30800000002</v>
      </c>
      <c r="CD207" s="164">
        <v>465528.00949999917</v>
      </c>
      <c r="CE207" s="164">
        <v>8009.4925000000076</v>
      </c>
      <c r="CF207" s="164">
        <v>242010.36050000001</v>
      </c>
      <c r="CG207" s="164">
        <v>469580.43000000005</v>
      </c>
      <c r="CH207" s="164">
        <v>776716.36440000008</v>
      </c>
      <c r="CI207" s="164">
        <v>1439265.4261</v>
      </c>
      <c r="CJ207" s="164">
        <v>932969.17810000014</v>
      </c>
      <c r="CK207" s="164">
        <v>987153.07389999996</v>
      </c>
      <c r="CL207" s="164">
        <v>1131714.9400000002</v>
      </c>
      <c r="CM207" s="164">
        <v>1275891.5199999996</v>
      </c>
      <c r="CN207" s="164">
        <v>1417321.0899999994</v>
      </c>
      <c r="CO207" s="164">
        <v>1106796.0299999996</v>
      </c>
      <c r="CP207" s="164">
        <v>1290996.7999999998</v>
      </c>
      <c r="CQ207" s="164">
        <v>902914.05000000028</v>
      </c>
      <c r="CR207" s="164">
        <v>1016586.1219999994</v>
      </c>
      <c r="CS207" s="164">
        <v>1101392.8279999997</v>
      </c>
      <c r="CT207" s="164">
        <v>1211357.3299999996</v>
      </c>
      <c r="CU207" s="164">
        <v>1480257.9399999995</v>
      </c>
      <c r="CV207" s="164">
        <v>1297646.9899999998</v>
      </c>
      <c r="CW207" s="164">
        <v>1387435.5799999998</v>
      </c>
      <c r="CX207" s="164">
        <v>1284387.7599999995</v>
      </c>
      <c r="CY207" s="164">
        <v>2282822.0499999998</v>
      </c>
      <c r="CZ207" s="164">
        <v>1699731.1899999995</v>
      </c>
      <c r="DA207" s="164">
        <v>1314701.8700000001</v>
      </c>
      <c r="DB207" s="164">
        <v>1360601.6099999996</v>
      </c>
      <c r="DC207" s="164">
        <v>1151274.0099999998</v>
      </c>
      <c r="DD207" s="164">
        <v>1629683.58</v>
      </c>
      <c r="DE207" s="164">
        <v>1314048.8900000004</v>
      </c>
      <c r="DF207" s="164">
        <v>1383593.2699999996</v>
      </c>
      <c r="DG207" s="164">
        <v>1068582.5199999998</v>
      </c>
      <c r="DH207" s="164">
        <v>1209013.0499999998</v>
      </c>
      <c r="DI207" s="164">
        <v>1280313.7</v>
      </c>
      <c r="DJ207" s="164">
        <v>1522137.2999999998</v>
      </c>
      <c r="DK207" s="164">
        <v>1789799.4099999997</v>
      </c>
      <c r="DL207" s="164">
        <v>1979833.2399999998</v>
      </c>
      <c r="DM207" s="164">
        <v>1332542.5999999999</v>
      </c>
      <c r="DN207" s="164">
        <v>1096667.22</v>
      </c>
      <c r="DO207" s="164">
        <v>1304510.5599999996</v>
      </c>
      <c r="DP207" s="164">
        <v>1202845.0599999996</v>
      </c>
      <c r="DQ207" s="164">
        <v>1741242.7800000003</v>
      </c>
      <c r="DR207" s="164">
        <v>1381705.0899999999</v>
      </c>
      <c r="DS207" s="164">
        <v>1526509.7</v>
      </c>
      <c r="DT207" s="164">
        <v>1435799.5300000003</v>
      </c>
      <c r="DU207" s="164">
        <v>1268333.5199999998</v>
      </c>
      <c r="DV207" s="164">
        <v>1455855.7799999993</v>
      </c>
      <c r="DW207" s="164">
        <v>1808128.6600000001</v>
      </c>
      <c r="DX207" s="164">
        <v>2152738.6000000006</v>
      </c>
      <c r="DY207" s="164">
        <v>1753891.7999999998</v>
      </c>
      <c r="DZ207" s="164">
        <v>1357985.8299999994</v>
      </c>
      <c r="EA207" s="164">
        <v>1308654.6499999997</v>
      </c>
      <c r="EB207" s="164">
        <v>1693630.1700000002</v>
      </c>
      <c r="EC207" s="164">
        <v>1431306.8599999999</v>
      </c>
      <c r="ED207" s="164">
        <v>1551313.2799999998</v>
      </c>
      <c r="EE207" s="164">
        <v>1702333.8199999998</v>
      </c>
      <c r="EF207" s="164">
        <v>1311602.6600000001</v>
      </c>
      <c r="EG207" s="164">
        <v>1425089.31</v>
      </c>
      <c r="EH207" s="164">
        <v>1783044.37</v>
      </c>
      <c r="EI207" s="164">
        <v>2714445.2800000012</v>
      </c>
      <c r="EJ207" s="164">
        <v>2264421.3000000007</v>
      </c>
      <c r="EK207" s="164">
        <v>1953693.8399999999</v>
      </c>
      <c r="EL207" s="164">
        <v>1652302.0400000007</v>
      </c>
      <c r="EM207" s="164">
        <v>1428386.66</v>
      </c>
      <c r="EN207" s="164">
        <v>1470332.7300000004</v>
      </c>
      <c r="EO207" s="164">
        <v>2235435.0299999993</v>
      </c>
      <c r="EP207" s="164">
        <v>1634907.8000000021</v>
      </c>
      <c r="ER207" s="163">
        <f t="shared" si="987"/>
        <v>12639479.400000004</v>
      </c>
      <c r="ET207" s="163">
        <f t="shared" ca="1" si="988"/>
        <v>11249521.189999998</v>
      </c>
      <c r="EU207" s="163"/>
      <c r="EY207" s="163">
        <f t="shared" si="989"/>
        <v>4375034.669999999</v>
      </c>
      <c r="EZ207" s="163">
        <f t="shared" si="989"/>
        <v>4095006.4800000004</v>
      </c>
      <c r="FA207" s="163">
        <f t="shared" si="989"/>
        <v>3661188.8399999989</v>
      </c>
      <c r="FB207" s="163">
        <f t="shared" si="989"/>
        <v>4592250.41</v>
      </c>
      <c r="FC207" s="163">
        <f t="shared" si="989"/>
        <v>4409043.0599999996</v>
      </c>
      <c r="FD207" s="163">
        <f t="shared" si="989"/>
        <v>4248598.3999999994</v>
      </c>
      <c r="FE207" s="163">
        <f t="shared" si="989"/>
        <v>4344014.32</v>
      </c>
      <c r="FF207" s="163">
        <f t="shared" si="989"/>
        <v>4532317.959999999</v>
      </c>
      <c r="FG207" s="163">
        <f t="shared" si="989"/>
        <v>5264616.2299999995</v>
      </c>
      <c r="FH207" s="163">
        <f t="shared" si="989"/>
        <v>4433591.68</v>
      </c>
      <c r="FI207" s="163">
        <f t="shared" si="989"/>
        <v>4565249.76</v>
      </c>
      <c r="FJ207" s="163">
        <f t="shared" si="989"/>
        <v>5922578.9600000009</v>
      </c>
      <c r="FK207" s="163">
        <f t="shared" si="989"/>
        <v>5870417.1800000016</v>
      </c>
      <c r="FL207" s="163">
        <f t="shared" si="989"/>
        <v>5134154.42</v>
      </c>
      <c r="FN207" s="163">
        <f t="shared" si="990"/>
        <v>14978905.768500002</v>
      </c>
      <c r="FO207" s="163">
        <f t="shared" si="990"/>
        <v>6609810.7509999983</v>
      </c>
      <c r="FP207" s="163">
        <f t="shared" si="990"/>
        <v>9079713.218492385</v>
      </c>
      <c r="FQ207" s="163">
        <f t="shared" si="990"/>
        <v>15779914.569999997</v>
      </c>
      <c r="FR207" s="163">
        <f t="shared" si="990"/>
        <v>16723480.399999999</v>
      </c>
      <c r="FS207" s="163">
        <f t="shared" si="990"/>
        <v>17533973.739999995</v>
      </c>
      <c r="FT207" s="163">
        <f t="shared" si="990"/>
        <v>20186036.629999999</v>
      </c>
      <c r="FU207" s="163">
        <f t="shared" si="990"/>
        <v>12639479.400000004</v>
      </c>
    </row>
    <row r="208" spans="2:177" s="159" customFormat="1" ht="17.45" customHeight="1" thickBot="1">
      <c r="B208" s="151" t="s">
        <v>96</v>
      </c>
      <c r="C208" s="152"/>
      <c r="D208" s="152"/>
      <c r="E208" s="152"/>
      <c r="F208" s="134"/>
      <c r="G208" s="13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c r="AJ208" s="154"/>
      <c r="AK208" s="154"/>
      <c r="AL208" s="154"/>
      <c r="AM208" s="154"/>
      <c r="AN208" s="154"/>
      <c r="AO208" s="154"/>
      <c r="AP208" s="154"/>
      <c r="AQ208" s="154"/>
      <c r="AR208" s="154"/>
      <c r="AS208" s="154"/>
      <c r="AT208" s="154"/>
      <c r="AU208" s="154"/>
      <c r="AV208" s="154"/>
      <c r="AW208" s="154"/>
      <c r="AX208" s="154"/>
      <c r="AY208" s="154"/>
      <c r="AZ208" s="154"/>
      <c r="BA208" s="154"/>
      <c r="BB208" s="154"/>
      <c r="BC208" s="154"/>
      <c r="BD208" s="154">
        <v>0</v>
      </c>
      <c r="BE208" s="154">
        <v>0</v>
      </c>
      <c r="BF208" s="154">
        <v>0</v>
      </c>
      <c r="BG208" s="154">
        <v>0</v>
      </c>
      <c r="BH208" s="154">
        <v>0</v>
      </c>
      <c r="BI208" s="154">
        <v>0</v>
      </c>
      <c r="BJ208" s="154">
        <v>0</v>
      </c>
      <c r="BK208" s="154">
        <v>0</v>
      </c>
      <c r="BL208" s="154">
        <v>0</v>
      </c>
      <c r="BM208" s="154">
        <v>0</v>
      </c>
      <c r="BN208" s="154">
        <v>0</v>
      </c>
      <c r="BO208" s="154">
        <v>0</v>
      </c>
      <c r="BP208" s="154">
        <v>0</v>
      </c>
      <c r="BQ208" s="154">
        <v>0</v>
      </c>
      <c r="BR208" s="154">
        <v>0</v>
      </c>
      <c r="BS208" s="154">
        <v>0</v>
      </c>
      <c r="BT208" s="154">
        <v>0</v>
      </c>
      <c r="BU208" s="154">
        <v>0</v>
      </c>
      <c r="BV208" s="154">
        <v>0</v>
      </c>
      <c r="BW208" s="154">
        <v>0</v>
      </c>
      <c r="BX208" s="154">
        <v>0</v>
      </c>
      <c r="BY208" s="154">
        <v>0</v>
      </c>
      <c r="BZ208" s="154">
        <v>0</v>
      </c>
      <c r="CA208" s="154">
        <v>0</v>
      </c>
      <c r="CB208" s="154">
        <v>0</v>
      </c>
      <c r="CC208" s="154">
        <v>0</v>
      </c>
      <c r="CD208" s="154">
        <v>0</v>
      </c>
      <c r="CE208" s="154">
        <v>0</v>
      </c>
      <c r="CF208" s="154">
        <v>0</v>
      </c>
      <c r="CG208" s="154">
        <v>0</v>
      </c>
      <c r="CH208" s="154">
        <v>0</v>
      </c>
      <c r="CI208" s="154">
        <v>0</v>
      </c>
      <c r="CJ208" s="154">
        <v>0</v>
      </c>
      <c r="CK208" s="154">
        <v>0</v>
      </c>
      <c r="CL208" s="154">
        <v>0</v>
      </c>
      <c r="CM208" s="154">
        <v>0</v>
      </c>
      <c r="CN208" s="154">
        <v>0</v>
      </c>
      <c r="CO208" s="154">
        <v>0</v>
      </c>
      <c r="CP208" s="154">
        <v>0</v>
      </c>
      <c r="CQ208" s="154">
        <v>13313.47</v>
      </c>
      <c r="CR208" s="154">
        <v>0</v>
      </c>
      <c r="CS208" s="154">
        <v>518275.81</v>
      </c>
      <c r="CT208" s="154">
        <v>330327.42</v>
      </c>
      <c r="CU208" s="154">
        <v>337140.51</v>
      </c>
      <c r="CV208" s="154">
        <v>291406.32</v>
      </c>
      <c r="CW208" s="154">
        <v>281475.19</v>
      </c>
      <c r="CX208" s="154">
        <v>61264.19</v>
      </c>
      <c r="CY208" s="154">
        <v>0</v>
      </c>
      <c r="CZ208" s="154">
        <v>324116.23999999993</v>
      </c>
      <c r="DA208" s="154">
        <v>284341.22000000026</v>
      </c>
      <c r="DB208" s="154">
        <v>279022.13999999996</v>
      </c>
      <c r="DC208" s="154">
        <v>255360.27</v>
      </c>
      <c r="DD208" s="154">
        <v>380726.28</v>
      </c>
      <c r="DE208" s="154">
        <v>442506.85000000009</v>
      </c>
      <c r="DF208" s="154">
        <v>436393.62000000005</v>
      </c>
      <c r="DG208" s="154">
        <v>520635.70999999996</v>
      </c>
      <c r="DH208" s="154">
        <v>367830.28999999986</v>
      </c>
      <c r="DI208" s="154">
        <v>459524.99999999994</v>
      </c>
      <c r="DJ208" s="154">
        <v>294119.44999999995</v>
      </c>
      <c r="DK208" s="154">
        <v>483948.21000000008</v>
      </c>
      <c r="DL208" s="154">
        <v>545040.23000000033</v>
      </c>
      <c r="DM208" s="154">
        <v>348625.92000000004</v>
      </c>
      <c r="DN208" s="154">
        <v>304978.18000000011</v>
      </c>
      <c r="DO208" s="154">
        <v>446485.12000000017</v>
      </c>
      <c r="DP208" s="154">
        <v>436353.94000000012</v>
      </c>
      <c r="DQ208" s="154">
        <v>424549.56999999983</v>
      </c>
      <c r="DR208" s="154">
        <v>471858.16000000003</v>
      </c>
      <c r="DS208" s="154">
        <v>463276.54</v>
      </c>
      <c r="DT208" s="154">
        <v>429760.60999999964</v>
      </c>
      <c r="DU208" s="154">
        <v>445796.62000000034</v>
      </c>
      <c r="DV208" s="154">
        <v>455876.81</v>
      </c>
      <c r="DW208" s="154">
        <v>661216.76999999979</v>
      </c>
      <c r="DX208" s="154">
        <v>568289.50000000023</v>
      </c>
      <c r="DY208" s="154">
        <v>422249.72999999975</v>
      </c>
      <c r="DZ208" s="154">
        <v>449186.79999999993</v>
      </c>
      <c r="EA208" s="154">
        <v>477641.97000000015</v>
      </c>
      <c r="EB208" s="154">
        <v>565713.96999999951</v>
      </c>
      <c r="EC208" s="154">
        <v>625197.92999999877</v>
      </c>
      <c r="ED208" s="154">
        <v>637641.88999999932</v>
      </c>
      <c r="EE208" s="154">
        <v>554105.27999999956</v>
      </c>
      <c r="EF208" s="154">
        <v>602562.47</v>
      </c>
      <c r="EG208" s="154">
        <v>583338.39000000095</v>
      </c>
      <c r="EH208" s="154">
        <v>571765.13999999966</v>
      </c>
      <c r="EI208" s="154">
        <v>830325.08</v>
      </c>
      <c r="EJ208" s="154">
        <v>921502.51000000187</v>
      </c>
      <c r="EK208" s="154">
        <v>527855.58000000112</v>
      </c>
      <c r="EL208" s="154">
        <v>617059.93000000087</v>
      </c>
      <c r="EM208" s="154">
        <v>644595.25000000116</v>
      </c>
      <c r="EN208" s="154">
        <v>640185.68000000005</v>
      </c>
      <c r="EO208" s="154">
        <v>803301.49000000034</v>
      </c>
      <c r="EP208" s="154">
        <v>774254.86999999941</v>
      </c>
      <c r="EQ208" s="153"/>
      <c r="ER208" s="154">
        <f t="shared" si="987"/>
        <v>4928755.3100000052</v>
      </c>
      <c r="ES208" s="154"/>
      <c r="ET208" s="154">
        <f t="shared" ca="1" si="988"/>
        <v>3745921.7899999977</v>
      </c>
      <c r="EU208" s="154"/>
      <c r="EY208" s="154">
        <f t="shared" si="989"/>
        <v>887479.60000000009</v>
      </c>
      <c r="EZ208" s="154">
        <f t="shared" si="989"/>
        <v>1078593.4000000001</v>
      </c>
      <c r="FA208" s="154">
        <f t="shared" si="989"/>
        <v>1324859.6199999999</v>
      </c>
      <c r="FB208" s="154">
        <f t="shared" si="989"/>
        <v>1237592.6600000001</v>
      </c>
      <c r="FC208" s="154">
        <f t="shared" si="989"/>
        <v>1198644.3300000005</v>
      </c>
      <c r="FD208" s="154">
        <f t="shared" si="989"/>
        <v>1307388.6300000001</v>
      </c>
      <c r="FE208" s="154">
        <f t="shared" si="989"/>
        <v>1364895.3099999996</v>
      </c>
      <c r="FF208" s="154">
        <f t="shared" si="989"/>
        <v>1562890.2000000002</v>
      </c>
      <c r="FG208" s="154">
        <f t="shared" si="989"/>
        <v>1439726.0299999998</v>
      </c>
      <c r="FH208" s="154">
        <f t="shared" si="989"/>
        <v>1668553.8699999985</v>
      </c>
      <c r="FI208" s="154">
        <f t="shared" si="989"/>
        <v>1794309.639999999</v>
      </c>
      <c r="FJ208" s="154">
        <f t="shared" si="989"/>
        <v>1985428.6100000008</v>
      </c>
      <c r="FK208" s="154">
        <f t="shared" si="989"/>
        <v>2066418.020000004</v>
      </c>
      <c r="FL208" s="154">
        <f t="shared" si="989"/>
        <v>2088082.4200000013</v>
      </c>
      <c r="FN208" s="154">
        <f t="shared" si="990"/>
        <v>0</v>
      </c>
      <c r="FO208" s="154">
        <f t="shared" si="990"/>
        <v>0</v>
      </c>
      <c r="FP208" s="154">
        <f t="shared" si="990"/>
        <v>0</v>
      </c>
      <c r="FQ208" s="154">
        <f t="shared" si="990"/>
        <v>1833202.91</v>
      </c>
      <c r="FR208" s="154">
        <f t="shared" si="990"/>
        <v>4528525.28</v>
      </c>
      <c r="FS208" s="154">
        <f t="shared" si="990"/>
        <v>5433818.4699999997</v>
      </c>
      <c r="FT208" s="154">
        <f t="shared" si="990"/>
        <v>6888018.1499999976</v>
      </c>
      <c r="FU208" s="154">
        <f t="shared" si="990"/>
        <v>4928755.3100000052</v>
      </c>
    </row>
    <row r="209" spans="2:177" ht="17.45" customHeight="1">
      <c r="B209" s="165" t="s">
        <v>192</v>
      </c>
      <c r="C209" s="166"/>
      <c r="D209" s="166"/>
      <c r="E209" s="166"/>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67"/>
      <c r="AV209" s="167"/>
      <c r="AW209" s="167"/>
      <c r="AX209" s="167"/>
      <c r="AY209" s="167"/>
      <c r="AZ209" s="167"/>
      <c r="BA209" s="167"/>
      <c r="BB209" s="167"/>
      <c r="BC209" s="167"/>
      <c r="BD209" s="167">
        <v>1533108.4764999999</v>
      </c>
      <c r="BE209" s="167">
        <v>1056636.8855000003</v>
      </c>
      <c r="BF209" s="167">
        <v>985191.29550000001</v>
      </c>
      <c r="BG209" s="167">
        <v>1196803.8875</v>
      </c>
      <c r="BH209" s="167">
        <v>1292587.341</v>
      </c>
      <c r="BI209" s="168">
        <v>1235656.2420000001</v>
      </c>
      <c r="BJ209" s="168">
        <v>1194162.983</v>
      </c>
      <c r="BK209" s="168">
        <v>1229728.0494999997</v>
      </c>
      <c r="BL209" s="168">
        <v>1271947.0145</v>
      </c>
      <c r="BM209" s="168">
        <v>1178458.6310000003</v>
      </c>
      <c r="BN209" s="168">
        <v>1276431.3015000001</v>
      </c>
      <c r="BO209" s="168">
        <v>1528193.6610000001</v>
      </c>
      <c r="BP209" s="168">
        <v>1737716.102</v>
      </c>
      <c r="BQ209" s="168">
        <v>1154247.8364999997</v>
      </c>
      <c r="BR209" s="168">
        <v>1064426.9554999999</v>
      </c>
      <c r="BS209" s="168">
        <v>-18096.487500000007</v>
      </c>
      <c r="BT209" s="168">
        <v>30480.234000000004</v>
      </c>
      <c r="BU209" s="168">
        <v>60701.301999999996</v>
      </c>
      <c r="BV209" s="168">
        <v>279611.00949999993</v>
      </c>
      <c r="BW209" s="169">
        <v>72674.794500000018</v>
      </c>
      <c r="BX209" s="169">
        <v>-135024.38800000001</v>
      </c>
      <c r="BY209" s="169">
        <v>575500.81650000007</v>
      </c>
      <c r="BZ209" s="169">
        <v>867234.1109999998</v>
      </c>
      <c r="CA209" s="169">
        <v>920338.46499999997</v>
      </c>
      <c r="CB209" s="169">
        <v>925036.11549238593</v>
      </c>
      <c r="CC209" s="169">
        <v>425838.30800000002</v>
      </c>
      <c r="CD209" s="169">
        <v>465528.00949999917</v>
      </c>
      <c r="CE209" s="169">
        <v>8009.4925000000076</v>
      </c>
      <c r="CF209" s="169">
        <v>242010.36050000001</v>
      </c>
      <c r="CG209" s="169">
        <v>469580.43000000005</v>
      </c>
      <c r="CH209" s="169">
        <v>776716.36440000008</v>
      </c>
      <c r="CI209" s="169">
        <v>1439265.4261</v>
      </c>
      <c r="CJ209" s="169">
        <v>932969.17810000014</v>
      </c>
      <c r="CK209" s="169">
        <v>987153.07389999996</v>
      </c>
      <c r="CL209" s="169">
        <v>1131714.9400000002</v>
      </c>
      <c r="CM209" s="169">
        <v>1275891.5199999996</v>
      </c>
      <c r="CN209" s="169">
        <v>1417321.0899999994</v>
      </c>
      <c r="CO209" s="169">
        <v>1106796.0299999996</v>
      </c>
      <c r="CP209" s="169">
        <v>1290996.7999999998</v>
      </c>
      <c r="CQ209" s="169">
        <v>916227.52000000025</v>
      </c>
      <c r="CR209" s="169">
        <v>1016586.1219999994</v>
      </c>
      <c r="CS209" s="169">
        <v>1619668.6379999998</v>
      </c>
      <c r="CT209" s="169">
        <v>1541684.7499999995</v>
      </c>
      <c r="CU209" s="169">
        <v>1817398.4499999995</v>
      </c>
      <c r="CV209" s="169">
        <v>1589053.3099999998</v>
      </c>
      <c r="CW209" s="169">
        <v>1668910.7699999998</v>
      </c>
      <c r="CX209" s="169">
        <v>1345651.9499999995</v>
      </c>
      <c r="CY209" s="169">
        <v>2282822.0499999998</v>
      </c>
      <c r="CZ209" s="169">
        <v>2023847.4299999995</v>
      </c>
      <c r="DA209" s="169">
        <v>1599043.0900000003</v>
      </c>
      <c r="DB209" s="169">
        <v>1639623.7499999995</v>
      </c>
      <c r="DC209" s="169">
        <v>1406634.2799999998</v>
      </c>
      <c r="DD209" s="169">
        <v>2010409.86</v>
      </c>
      <c r="DE209" s="169">
        <v>1756555.7400000005</v>
      </c>
      <c r="DF209" s="169">
        <v>1819986.8899999997</v>
      </c>
      <c r="DG209" s="169">
        <v>1589218.2299999997</v>
      </c>
      <c r="DH209" s="169">
        <v>1576843.3399999996</v>
      </c>
      <c r="DI209" s="169">
        <v>1739838.7</v>
      </c>
      <c r="DJ209" s="169">
        <v>1816256.7499999998</v>
      </c>
      <c r="DK209" s="169">
        <v>2273747.6199999996</v>
      </c>
      <c r="DL209" s="169">
        <v>2524873.4700000002</v>
      </c>
      <c r="DM209" s="169">
        <v>1681168.52</v>
      </c>
      <c r="DN209" s="169">
        <v>1401645.4000000001</v>
      </c>
      <c r="DO209" s="169">
        <v>1750995.6799999997</v>
      </c>
      <c r="DP209" s="169">
        <v>1639198.9999999998</v>
      </c>
      <c r="DQ209" s="169">
        <v>2165792.35</v>
      </c>
      <c r="DR209" s="169">
        <v>1853563.25</v>
      </c>
      <c r="DS209" s="169">
        <v>1989786.24</v>
      </c>
      <c r="DT209" s="169">
        <v>1865560.14</v>
      </c>
      <c r="DU209" s="169">
        <v>1714130.1400000001</v>
      </c>
      <c r="DV209" s="169">
        <v>1911732.5899999994</v>
      </c>
      <c r="DW209" s="169">
        <v>2469345.4299999997</v>
      </c>
      <c r="DX209" s="169">
        <v>2721028.1000000006</v>
      </c>
      <c r="DY209" s="169">
        <v>2176141.5299999993</v>
      </c>
      <c r="DZ209" s="169">
        <v>1807172.6299999994</v>
      </c>
      <c r="EA209" s="169">
        <v>1786296.6199999999</v>
      </c>
      <c r="EB209" s="169">
        <v>2259344.1399999997</v>
      </c>
      <c r="EC209" s="169">
        <v>2056504.7899999986</v>
      </c>
      <c r="ED209" s="169">
        <v>2188955.169999999</v>
      </c>
      <c r="EE209" s="169">
        <v>2256439.0999999996</v>
      </c>
      <c r="EF209" s="169">
        <v>1914165.1300000001</v>
      </c>
      <c r="EG209" s="169">
        <v>2008427.7000000011</v>
      </c>
      <c r="EH209" s="169">
        <v>2354809.5099999998</v>
      </c>
      <c r="EI209" s="169">
        <v>3544770.3600000013</v>
      </c>
      <c r="EJ209" s="169">
        <v>3185923.8100000024</v>
      </c>
      <c r="EK209" s="169">
        <v>2481549.4200000009</v>
      </c>
      <c r="EL209" s="169">
        <v>2269361.9700000016</v>
      </c>
      <c r="EM209" s="169">
        <v>2072981.9100000011</v>
      </c>
      <c r="EN209" s="169">
        <v>2110518.4100000006</v>
      </c>
      <c r="EO209" s="169">
        <v>3038736.5199999996</v>
      </c>
      <c r="EP209" s="169">
        <v>2409162.6700000018</v>
      </c>
      <c r="ER209" s="168">
        <f t="shared" si="987"/>
        <v>17568234.710000008</v>
      </c>
      <c r="ET209" s="168">
        <f t="shared" ca="1" si="988"/>
        <v>14995442.979999997</v>
      </c>
      <c r="EU209" s="168"/>
      <c r="EY209" s="168">
        <f t="shared" si="989"/>
        <v>5262514.2699999996</v>
      </c>
      <c r="EZ209" s="168">
        <f t="shared" si="989"/>
        <v>5173599.88</v>
      </c>
      <c r="FA209" s="168">
        <f t="shared" si="989"/>
        <v>4986048.459999999</v>
      </c>
      <c r="FB209" s="168">
        <f t="shared" si="989"/>
        <v>5829843.0699999994</v>
      </c>
      <c r="FC209" s="168">
        <f t="shared" si="989"/>
        <v>5607687.3900000006</v>
      </c>
      <c r="FD209" s="168">
        <f t="shared" si="989"/>
        <v>5555987.0299999993</v>
      </c>
      <c r="FE209" s="168">
        <f t="shared" si="989"/>
        <v>5708909.6299999999</v>
      </c>
      <c r="FF209" s="168">
        <f t="shared" si="989"/>
        <v>6095208.1599999992</v>
      </c>
      <c r="FG209" s="168">
        <f t="shared" si="989"/>
        <v>6704342.2599999998</v>
      </c>
      <c r="FH209" s="168">
        <f t="shared" si="989"/>
        <v>6102145.5499999989</v>
      </c>
      <c r="FI209" s="168">
        <f t="shared" si="989"/>
        <v>6359559.3999999985</v>
      </c>
      <c r="FJ209" s="168">
        <f t="shared" si="989"/>
        <v>7908007.5700000022</v>
      </c>
      <c r="FK209" s="168">
        <f t="shared" si="989"/>
        <v>7936835.2000000048</v>
      </c>
      <c r="FL209" s="168">
        <f t="shared" si="989"/>
        <v>7222236.8400000017</v>
      </c>
      <c r="FN209" s="168">
        <f t="shared" si="990"/>
        <v>14978905.768500002</v>
      </c>
      <c r="FO209" s="168">
        <f t="shared" si="990"/>
        <v>6609810.7509999983</v>
      </c>
      <c r="FP209" s="168">
        <f t="shared" si="990"/>
        <v>9079713.218492385</v>
      </c>
      <c r="FQ209" s="168">
        <f t="shared" si="990"/>
        <v>17613117.479999997</v>
      </c>
      <c r="FR209" s="168">
        <f t="shared" si="990"/>
        <v>21252005.68</v>
      </c>
      <c r="FS209" s="168">
        <f t="shared" si="990"/>
        <v>22967792.210000001</v>
      </c>
      <c r="FT209" s="168">
        <f t="shared" si="990"/>
        <v>27074054.779999994</v>
      </c>
      <c r="FU209" s="168">
        <f t="shared" si="990"/>
        <v>17568234.710000008</v>
      </c>
    </row>
    <row r="210" spans="2:177" s="159" customFormat="1" ht="17.45" customHeight="1">
      <c r="B210" s="151" t="s">
        <v>22</v>
      </c>
      <c r="C210" s="170"/>
      <c r="D210" s="170"/>
      <c r="E210" s="170"/>
      <c r="F210" s="134"/>
      <c r="G210" s="13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v>-135249.63</v>
      </c>
      <c r="BE210" s="154">
        <v>-150</v>
      </c>
      <c r="BF210" s="154">
        <v>-37746.769999999997</v>
      </c>
      <c r="BG210" s="154">
        <v>-89292.92</v>
      </c>
      <c r="BH210" s="154">
        <v>-164845.39000000001</v>
      </c>
      <c r="BI210" s="154">
        <v>-233425.2</v>
      </c>
      <c r="BJ210" s="154">
        <v>-490971.38</v>
      </c>
      <c r="BK210" s="154">
        <v>-172960.2</v>
      </c>
      <c r="BL210" s="154">
        <v>-131465.66999999998</v>
      </c>
      <c r="BM210" s="154">
        <v>-133077.96</v>
      </c>
      <c r="BN210" s="154">
        <v>-208875.71</v>
      </c>
      <c r="BO210" s="154">
        <v>-390500.16000000003</v>
      </c>
      <c r="BP210" s="154">
        <v>-91125.119999999995</v>
      </c>
      <c r="BQ210" s="154">
        <v>0</v>
      </c>
      <c r="BR210" s="154">
        <v>-31863.589999999997</v>
      </c>
      <c r="BS210" s="154">
        <v>-3793.6</v>
      </c>
      <c r="BT210" s="154">
        <v>0</v>
      </c>
      <c r="BU210" s="154">
        <v>-59161.26</v>
      </c>
      <c r="BV210" s="154">
        <v>0</v>
      </c>
      <c r="BW210" s="154">
        <v>0</v>
      </c>
      <c r="BX210" s="154">
        <v>-23703.040000000001</v>
      </c>
      <c r="BY210" s="154">
        <v>0</v>
      </c>
      <c r="BZ210" s="154">
        <v>0</v>
      </c>
      <c r="CA210" s="154">
        <v>0</v>
      </c>
      <c r="CB210" s="154">
        <v>0</v>
      </c>
      <c r="CC210" s="154">
        <v>-98491.35</v>
      </c>
      <c r="CD210" s="154">
        <v>-2608.65</v>
      </c>
      <c r="CE210" s="154">
        <v>0</v>
      </c>
      <c r="CF210" s="154">
        <v>-37228.04</v>
      </c>
      <c r="CG210" s="154">
        <v>-51037.630000000005</v>
      </c>
      <c r="CH210" s="154">
        <v>-42495.35</v>
      </c>
      <c r="CI210" s="154">
        <v>-5197.7299999999996</v>
      </c>
      <c r="CJ210" s="154">
        <v>-114120.29</v>
      </c>
      <c r="CK210" s="154">
        <v>-36852.35</v>
      </c>
      <c r="CL210" s="154">
        <v>-11548.58</v>
      </c>
      <c r="CM210" s="154">
        <v>-140361.53999999998</v>
      </c>
      <c r="CN210" s="154">
        <v>-41067.279999999999</v>
      </c>
      <c r="CO210" s="154">
        <v>-3394520.18</v>
      </c>
      <c r="CP210" s="154">
        <v>-3009721.9000000013</v>
      </c>
      <c r="CQ210" s="154">
        <v>-95007.44</v>
      </c>
      <c r="CR210" s="154">
        <v>-3215386.2200000007</v>
      </c>
      <c r="CS210" s="154">
        <v>-2751426.0500000003</v>
      </c>
      <c r="CT210" s="154">
        <v>-2498779.44</v>
      </c>
      <c r="CU210" s="154">
        <v>-1296884.2000000002</v>
      </c>
      <c r="CV210" s="154">
        <v>-749059.66</v>
      </c>
      <c r="CW210" s="154">
        <v>-2789962.5300000003</v>
      </c>
      <c r="CX210" s="154">
        <v>-1271310.4000000004</v>
      </c>
      <c r="CY210" s="154">
        <v>-9538038.7300000023</v>
      </c>
      <c r="CZ210" s="154">
        <v>-362552.69</v>
      </c>
      <c r="DA210" s="154">
        <v>-753445.94999999984</v>
      </c>
      <c r="DB210" s="154">
        <v>-271630.56</v>
      </c>
      <c r="DC210" s="154">
        <v>-230957.62999999998</v>
      </c>
      <c r="DD210" s="154">
        <v>-163370.51</v>
      </c>
      <c r="DE210" s="154">
        <v>-954180.30000000016</v>
      </c>
      <c r="DF210" s="154">
        <v>-566677.51</v>
      </c>
      <c r="DG210" s="154">
        <v>-136734.85</v>
      </c>
      <c r="DH210" s="154">
        <v>-402865.66000000003</v>
      </c>
      <c r="DI210" s="154">
        <v>-149010.69999999998</v>
      </c>
      <c r="DJ210" s="154">
        <v>-546248.98</v>
      </c>
      <c r="DK210" s="154">
        <v>-228827.21999999997</v>
      </c>
      <c r="DL210" s="154">
        <v>-111326.51999999999</v>
      </c>
      <c r="DM210" s="154">
        <v>0</v>
      </c>
      <c r="DN210" s="154">
        <v>0</v>
      </c>
      <c r="DO210" s="154">
        <v>-65946.929999999993</v>
      </c>
      <c r="DP210" s="154">
        <v>-107173.6</v>
      </c>
      <c r="DQ210" s="154">
        <v>-9155.630000000001</v>
      </c>
      <c r="DR210" s="154">
        <v>-55659.55</v>
      </c>
      <c r="DS210" s="154">
        <v>-107705.96</v>
      </c>
      <c r="DT210" s="154">
        <v>-328003.56</v>
      </c>
      <c r="DU210" s="154">
        <v>-155465.62000000002</v>
      </c>
      <c r="DV210" s="154">
        <v>-70843.48</v>
      </c>
      <c r="DW210" s="154">
        <v>-33130.149999999994</v>
      </c>
      <c r="DX210" s="154">
        <v>-124394.98</v>
      </c>
      <c r="DY210" s="154">
        <v>-355261.97000000003</v>
      </c>
      <c r="DZ210" s="154">
        <v>-133866.22999999998</v>
      </c>
      <c r="EA210" s="154">
        <v>-194920.12</v>
      </c>
      <c r="EB210" s="154">
        <v>-117294.79000000001</v>
      </c>
      <c r="EC210" s="154">
        <v>-318280.76</v>
      </c>
      <c r="ED210" s="154">
        <v>-431332.28</v>
      </c>
      <c r="EE210" s="154">
        <v>-159531.67000000001</v>
      </c>
      <c r="EF210" s="154">
        <v>-131989</v>
      </c>
      <c r="EG210" s="154">
        <v>-172005.91</v>
      </c>
      <c r="EH210" s="154">
        <v>-100625.26000000001</v>
      </c>
      <c r="EI210" s="154">
        <v>-52643.750000000007</v>
      </c>
      <c r="EJ210" s="154">
        <v>-9000</v>
      </c>
      <c r="EK210" s="154">
        <v>-6072</v>
      </c>
      <c r="EL210" s="154">
        <v>-3036</v>
      </c>
      <c r="EM210" s="154">
        <v>-3036</v>
      </c>
      <c r="EN210" s="154">
        <v>-964.7</v>
      </c>
      <c r="EO210" s="154">
        <v>-3112</v>
      </c>
      <c r="EP210" s="154">
        <v>-46324.950000000004</v>
      </c>
      <c r="EQ210" s="153"/>
      <c r="ER210" s="154">
        <f t="shared" si="987"/>
        <v>-71545.650000000009</v>
      </c>
      <c r="ES210" s="153"/>
      <c r="ET210" s="154">
        <f t="shared" ca="1" si="988"/>
        <v>-1675351.1300000001</v>
      </c>
      <c r="EU210" s="154"/>
      <c r="EY210" s="154">
        <f t="shared" si="989"/>
        <v>-1387629.2</v>
      </c>
      <c r="EZ210" s="154">
        <f t="shared" si="989"/>
        <v>-1348508.4400000002</v>
      </c>
      <c r="FA210" s="154">
        <f t="shared" si="989"/>
        <v>-1106278.02</v>
      </c>
      <c r="FB210" s="154">
        <f t="shared" si="989"/>
        <v>-924086.89999999991</v>
      </c>
      <c r="FC210" s="154">
        <f t="shared" si="989"/>
        <v>-111326.51999999999</v>
      </c>
      <c r="FD210" s="154">
        <f t="shared" si="989"/>
        <v>-182276.16</v>
      </c>
      <c r="FE210" s="154">
        <f t="shared" si="989"/>
        <v>-491369.07</v>
      </c>
      <c r="FF210" s="154">
        <f t="shared" si="989"/>
        <v>-259439.25000000003</v>
      </c>
      <c r="FG210" s="154">
        <f t="shared" si="989"/>
        <v>-613523.17999999993</v>
      </c>
      <c r="FH210" s="154">
        <f t="shared" si="989"/>
        <v>-630495.67000000004</v>
      </c>
      <c r="FI210" s="154">
        <f t="shared" si="989"/>
        <v>-722852.95000000007</v>
      </c>
      <c r="FJ210" s="154">
        <f t="shared" si="989"/>
        <v>-325274.92000000004</v>
      </c>
      <c r="FK210" s="154">
        <f t="shared" si="989"/>
        <v>-18108</v>
      </c>
      <c r="FL210" s="154">
        <f t="shared" si="989"/>
        <v>-7112.7</v>
      </c>
      <c r="FN210" s="154">
        <f t="shared" si="990"/>
        <v>-2188560.9899999998</v>
      </c>
      <c r="FO210" s="154">
        <f t="shared" si="990"/>
        <v>-209646.61000000002</v>
      </c>
      <c r="FP210" s="154">
        <f t="shared" si="990"/>
        <v>-539941.51</v>
      </c>
      <c r="FQ210" s="154">
        <f t="shared" si="990"/>
        <v>-30651164.030000009</v>
      </c>
      <c r="FR210" s="154">
        <f t="shared" si="990"/>
        <v>-4766502.5600000005</v>
      </c>
      <c r="FS210" s="154">
        <f t="shared" si="990"/>
        <v>-1044411</v>
      </c>
      <c r="FT210" s="154">
        <f t="shared" si="990"/>
        <v>-2292146.7199999997</v>
      </c>
      <c r="FU210" s="154">
        <f t="shared" si="990"/>
        <v>-71545.650000000009</v>
      </c>
    </row>
    <row r="211" spans="2:177" s="159" customFormat="1" ht="17.45" customHeight="1">
      <c r="B211" s="151" t="s">
        <v>97</v>
      </c>
      <c r="C211" s="170"/>
      <c r="D211" s="170"/>
      <c r="E211" s="170"/>
      <c r="F211" s="134"/>
      <c r="G211" s="13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v>0</v>
      </c>
      <c r="BE211" s="154">
        <v>152687.74</v>
      </c>
      <c r="BF211" s="154">
        <v>0</v>
      </c>
      <c r="BG211" s="154">
        <v>0</v>
      </c>
      <c r="BH211" s="154">
        <v>0</v>
      </c>
      <c r="BI211" s="154">
        <v>0</v>
      </c>
      <c r="BJ211" s="154">
        <v>0</v>
      </c>
      <c r="BK211" s="154">
        <v>0</v>
      </c>
      <c r="BL211" s="154">
        <v>-22346.719999999998</v>
      </c>
      <c r="BM211" s="154">
        <v>0</v>
      </c>
      <c r="BN211" s="154">
        <v>0</v>
      </c>
      <c r="BO211" s="154">
        <v>0</v>
      </c>
      <c r="BP211" s="154">
        <v>0</v>
      </c>
      <c r="BQ211" s="154">
        <v>0</v>
      </c>
      <c r="BR211" s="154">
        <v>6333.32</v>
      </c>
      <c r="BS211" s="154">
        <v>0</v>
      </c>
      <c r="BT211" s="154">
        <v>0</v>
      </c>
      <c r="BU211" s="154">
        <v>0</v>
      </c>
      <c r="BV211" s="154">
        <v>35000</v>
      </c>
      <c r="BW211" s="154">
        <v>8925.9500000000007</v>
      </c>
      <c r="BX211" s="154">
        <v>-77.63</v>
      </c>
      <c r="BY211" s="154">
        <v>0</v>
      </c>
      <c r="BZ211" s="154">
        <v>13166.66</v>
      </c>
      <c r="CA211" s="154">
        <v>0</v>
      </c>
      <c r="CB211" s="154">
        <v>300000</v>
      </c>
      <c r="CC211" s="154">
        <v>0</v>
      </c>
      <c r="CD211" s="154">
        <v>0</v>
      </c>
      <c r="CE211" s="154">
        <v>0</v>
      </c>
      <c r="CF211" s="154">
        <v>0</v>
      </c>
      <c r="CG211" s="154">
        <v>0</v>
      </c>
      <c r="CH211" s="154">
        <v>0</v>
      </c>
      <c r="CI211" s="154">
        <v>0</v>
      </c>
      <c r="CJ211" s="154">
        <v>0</v>
      </c>
      <c r="CK211" s="154">
        <v>0</v>
      </c>
      <c r="CL211" s="154">
        <v>0</v>
      </c>
      <c r="CM211" s="154">
        <v>0</v>
      </c>
      <c r="CN211" s="154">
        <v>0</v>
      </c>
      <c r="CO211" s="154">
        <v>0</v>
      </c>
      <c r="CP211" s="154">
        <v>0</v>
      </c>
      <c r="CQ211" s="154">
        <v>0</v>
      </c>
      <c r="CR211" s="154">
        <v>0</v>
      </c>
      <c r="CS211" s="154">
        <v>0</v>
      </c>
      <c r="CT211" s="154">
        <v>0</v>
      </c>
      <c r="CU211" s="154">
        <v>101898.20999999992</v>
      </c>
      <c r="CV211" s="154">
        <v>110912.28999999881</v>
      </c>
      <c r="CW211" s="154">
        <v>88354.280000001119</v>
      </c>
      <c r="CX211" s="154">
        <v>24138.569999999479</v>
      </c>
      <c r="CY211" s="154">
        <v>9983.5900000000838</v>
      </c>
      <c r="CZ211" s="154">
        <v>72385.779999999068</v>
      </c>
      <c r="DA211" s="154">
        <v>12174.650000000149</v>
      </c>
      <c r="DB211" s="154">
        <v>-134258.32000000085</v>
      </c>
      <c r="DC211" s="154">
        <v>21023.869999999868</v>
      </c>
      <c r="DD211" s="154">
        <v>8156.3100000007826</v>
      </c>
      <c r="DE211" s="154">
        <v>-215403.59000000005</v>
      </c>
      <c r="DF211" s="154">
        <v>-23940.059999997957</v>
      </c>
      <c r="DG211" s="154">
        <v>-38848.970000002395</v>
      </c>
      <c r="DH211" s="154">
        <v>15901.310000001446</v>
      </c>
      <c r="DI211" s="154">
        <v>16470.849999999591</v>
      </c>
      <c r="DJ211" s="154">
        <v>-1078.1700000006235</v>
      </c>
      <c r="DK211" s="154">
        <v>16823.289999999888</v>
      </c>
      <c r="DL211" s="154">
        <v>22872.550000000003</v>
      </c>
      <c r="DM211" s="154">
        <v>-88063.3</v>
      </c>
      <c r="DN211" s="154">
        <v>-33451.160000000003</v>
      </c>
      <c r="DO211" s="154">
        <v>-30818.050000000003</v>
      </c>
      <c r="DP211" s="154">
        <v>8714.4699999998502</v>
      </c>
      <c r="DQ211" s="154">
        <v>21839.19</v>
      </c>
      <c r="DR211" s="154">
        <v>17091.2</v>
      </c>
      <c r="DS211" s="154">
        <v>13118.52</v>
      </c>
      <c r="DT211" s="154">
        <v>25207.14</v>
      </c>
      <c r="DU211" s="154">
        <v>-95465.279999999999</v>
      </c>
      <c r="DV211" s="154">
        <v>13883.539999999997</v>
      </c>
      <c r="DW211" s="154">
        <v>20734.560000000001</v>
      </c>
      <c r="DX211" s="154">
        <v>24780.269999999997</v>
      </c>
      <c r="DY211" s="154">
        <v>-183068.88</v>
      </c>
      <c r="DZ211" s="154">
        <v>13508.839999999998</v>
      </c>
      <c r="EA211" s="154">
        <v>20825.86000000015</v>
      </c>
      <c r="EB211" s="154">
        <v>18748.909999999996</v>
      </c>
      <c r="EC211" s="154">
        <v>23876.670000000002</v>
      </c>
      <c r="ED211" s="154">
        <v>21734.440000000002</v>
      </c>
      <c r="EE211" s="154">
        <v>-70127.88</v>
      </c>
      <c r="EF211" s="154">
        <v>-27399.079999999998</v>
      </c>
      <c r="EG211" s="154">
        <v>-69945.11</v>
      </c>
      <c r="EH211" s="154">
        <v>-23540.460000000003</v>
      </c>
      <c r="EI211" s="154">
        <v>-17705.900000002515</v>
      </c>
      <c r="EJ211" s="154">
        <v>10146.370000000041</v>
      </c>
      <c r="EK211" s="154">
        <v>27829.129999999997</v>
      </c>
      <c r="EL211" s="154">
        <v>35089.57</v>
      </c>
      <c r="EM211" s="154">
        <v>24395.19</v>
      </c>
      <c r="EN211" s="154">
        <v>-216441.28000000003</v>
      </c>
      <c r="EO211" s="154">
        <v>35005.19</v>
      </c>
      <c r="EP211" s="154">
        <v>35609.519999999997</v>
      </c>
      <c r="EQ211" s="170"/>
      <c r="ER211" s="154">
        <f t="shared" si="987"/>
        <v>-48366.30999999999</v>
      </c>
      <c r="ES211" s="170"/>
      <c r="ET211" s="154">
        <f t="shared" ca="1" si="988"/>
        <v>-59593.889999999883</v>
      </c>
      <c r="EU211" s="154"/>
      <c r="EY211" s="154">
        <f t="shared" si="989"/>
        <v>-49697.890000001629</v>
      </c>
      <c r="EZ211" s="154">
        <f t="shared" si="989"/>
        <v>-186223.40999999939</v>
      </c>
      <c r="FA211" s="154">
        <f t="shared" si="989"/>
        <v>-46887.719999998902</v>
      </c>
      <c r="FB211" s="154">
        <f t="shared" si="989"/>
        <v>32215.969999998855</v>
      </c>
      <c r="FC211" s="154">
        <f t="shared" si="989"/>
        <v>-98641.91</v>
      </c>
      <c r="FD211" s="154">
        <f t="shared" si="989"/>
        <v>-264.39000000015585</v>
      </c>
      <c r="FE211" s="154">
        <f t="shared" si="989"/>
        <v>55416.86</v>
      </c>
      <c r="FF211" s="154">
        <f t="shared" si="989"/>
        <v>-60847.180000000008</v>
      </c>
      <c r="FG211" s="154">
        <f t="shared" si="989"/>
        <v>-144779.77000000002</v>
      </c>
      <c r="FH211" s="154">
        <f t="shared" si="989"/>
        <v>63451.440000000148</v>
      </c>
      <c r="FI211" s="154">
        <f t="shared" si="989"/>
        <v>-75792.52</v>
      </c>
      <c r="FJ211" s="154">
        <f t="shared" si="989"/>
        <v>-111191.47000000252</v>
      </c>
      <c r="FK211" s="154">
        <f t="shared" si="989"/>
        <v>73065.070000000036</v>
      </c>
      <c r="FL211" s="154">
        <f t="shared" si="989"/>
        <v>-157040.90000000002</v>
      </c>
      <c r="FN211" s="154">
        <f t="shared" si="990"/>
        <v>130341.01999999999</v>
      </c>
      <c r="FO211" s="154">
        <f t="shared" si="990"/>
        <v>63348.3</v>
      </c>
      <c r="FP211" s="154">
        <f t="shared" si="990"/>
        <v>300000</v>
      </c>
      <c r="FQ211" s="154">
        <f t="shared" si="990"/>
        <v>335286.93999999942</v>
      </c>
      <c r="FR211" s="154">
        <f t="shared" si="990"/>
        <v>-250593.05000000112</v>
      </c>
      <c r="FS211" s="154">
        <f t="shared" si="990"/>
        <v>-104336.62000000016</v>
      </c>
      <c r="FT211" s="154">
        <f t="shared" si="990"/>
        <v>-268312.32000000239</v>
      </c>
      <c r="FU211" s="154">
        <f t="shared" si="990"/>
        <v>-48366.30999999999</v>
      </c>
    </row>
    <row r="212" spans="2:177" ht="17.45" customHeight="1">
      <c r="B212" s="161" t="s">
        <v>98</v>
      </c>
      <c r="C212" s="162"/>
      <c r="D212" s="162"/>
      <c r="E212" s="162"/>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c r="BC212" s="163"/>
      <c r="BD212" s="163">
        <v>1397858.8465</v>
      </c>
      <c r="BE212" s="163">
        <v>1209174.6255000003</v>
      </c>
      <c r="BF212" s="163">
        <v>947444.52549999999</v>
      </c>
      <c r="BG212" s="163">
        <v>1107510.9675</v>
      </c>
      <c r="BH212" s="163">
        <v>1127741.9509999999</v>
      </c>
      <c r="BI212" s="163">
        <v>1002231.0420000001</v>
      </c>
      <c r="BJ212" s="163">
        <v>703191.603</v>
      </c>
      <c r="BK212" s="163">
        <v>1056767.8494999998</v>
      </c>
      <c r="BL212" s="163">
        <v>1118134.6245000002</v>
      </c>
      <c r="BM212" s="163">
        <v>1045380.6710000003</v>
      </c>
      <c r="BN212" s="163">
        <v>1067555.5915000001</v>
      </c>
      <c r="BO212" s="163">
        <v>1137693.5010000002</v>
      </c>
      <c r="BP212" s="163">
        <v>1646590.9819999998</v>
      </c>
      <c r="BQ212" s="163">
        <v>1154247.8364999997</v>
      </c>
      <c r="BR212" s="163">
        <v>1038896.6854999999</v>
      </c>
      <c r="BS212" s="163">
        <v>-21890.087500000005</v>
      </c>
      <c r="BT212" s="163">
        <v>30480.234000000004</v>
      </c>
      <c r="BU212" s="163">
        <v>1540.041999999994</v>
      </c>
      <c r="BV212" s="163">
        <v>314611.00949999993</v>
      </c>
      <c r="BW212" s="164">
        <v>81600.744500000015</v>
      </c>
      <c r="BX212" s="164">
        <v>-158805.05800000002</v>
      </c>
      <c r="BY212" s="164">
        <v>575500.81650000007</v>
      </c>
      <c r="BZ212" s="164">
        <v>880400.77099999983</v>
      </c>
      <c r="CA212" s="164">
        <v>920338.46499999997</v>
      </c>
      <c r="CB212" s="164">
        <v>1225036.1154923858</v>
      </c>
      <c r="CC212" s="164">
        <v>327346.95799999998</v>
      </c>
      <c r="CD212" s="164">
        <v>462919.35949999915</v>
      </c>
      <c r="CE212" s="164">
        <v>8009.4925000000076</v>
      </c>
      <c r="CF212" s="164">
        <v>204782.3205</v>
      </c>
      <c r="CG212" s="164">
        <v>418542.80000000005</v>
      </c>
      <c r="CH212" s="164">
        <v>734221.0144000001</v>
      </c>
      <c r="CI212" s="164">
        <v>1434067.6961000001</v>
      </c>
      <c r="CJ212" s="164">
        <v>818848.8881000001</v>
      </c>
      <c r="CK212" s="164">
        <v>950300.72389999998</v>
      </c>
      <c r="CL212" s="164">
        <v>1120166.3600000001</v>
      </c>
      <c r="CM212" s="164">
        <v>1135529.9799999995</v>
      </c>
      <c r="CN212" s="164">
        <v>1376253.8099999994</v>
      </c>
      <c r="CO212" s="164">
        <v>-2287724.1500000004</v>
      </c>
      <c r="CP212" s="164">
        <v>-1718725.1000000015</v>
      </c>
      <c r="CQ212" s="164">
        <v>821220.08000000031</v>
      </c>
      <c r="CR212" s="164">
        <v>-2198800.0980000012</v>
      </c>
      <c r="CS212" s="164">
        <v>-1131757.4120000005</v>
      </c>
      <c r="CT212" s="164">
        <v>-957094.69000000041</v>
      </c>
      <c r="CU212" s="164">
        <v>622412.45999999926</v>
      </c>
      <c r="CV212" s="164">
        <v>950905.93999999855</v>
      </c>
      <c r="CW212" s="164">
        <v>-1032697.4799999994</v>
      </c>
      <c r="CX212" s="164">
        <v>98480.119999998598</v>
      </c>
      <c r="CY212" s="164">
        <v>-7245233.0900000026</v>
      </c>
      <c r="CZ212" s="164">
        <v>1733680.5199999986</v>
      </c>
      <c r="DA212" s="164">
        <v>857771.79000000062</v>
      </c>
      <c r="DB212" s="164">
        <v>1233734.8699999987</v>
      </c>
      <c r="DC212" s="164">
        <v>1196700.5199999998</v>
      </c>
      <c r="DD212" s="164">
        <v>1855195.6600000008</v>
      </c>
      <c r="DE212" s="164">
        <v>586971.85000000021</v>
      </c>
      <c r="DF212" s="164">
        <v>1229369.3200000017</v>
      </c>
      <c r="DG212" s="164">
        <v>1413634.4099999974</v>
      </c>
      <c r="DH212" s="164">
        <v>1189878.9900000012</v>
      </c>
      <c r="DI212" s="164">
        <v>1607298.8499999996</v>
      </c>
      <c r="DJ212" s="164">
        <v>1268929.5999999992</v>
      </c>
      <c r="DK212" s="164">
        <v>2061743.6899999995</v>
      </c>
      <c r="DL212" s="164">
        <v>2436419.5</v>
      </c>
      <c r="DM212" s="164">
        <v>1593105.22</v>
      </c>
      <c r="DN212" s="164">
        <v>1368194.2400000002</v>
      </c>
      <c r="DO212" s="164">
        <v>1654230.6999999997</v>
      </c>
      <c r="DP212" s="164">
        <v>1540739.8699999994</v>
      </c>
      <c r="DQ212" s="164">
        <v>2178475.91</v>
      </c>
      <c r="DR212" s="164">
        <v>1814994.9</v>
      </c>
      <c r="DS212" s="164">
        <v>1895198.8</v>
      </c>
      <c r="DT212" s="164">
        <v>1562763.7199999997</v>
      </c>
      <c r="DU212" s="164">
        <v>1463199.24</v>
      </c>
      <c r="DV212" s="164">
        <v>1854772.6499999994</v>
      </c>
      <c r="DW212" s="164">
        <v>2456949.84</v>
      </c>
      <c r="DX212" s="164">
        <v>2621413.3900000006</v>
      </c>
      <c r="DY212" s="164">
        <v>1637810.6799999992</v>
      </c>
      <c r="DZ212" s="164">
        <v>1686815.2399999995</v>
      </c>
      <c r="EA212" s="164">
        <v>1612202.36</v>
      </c>
      <c r="EB212" s="164">
        <v>2160798.2599999998</v>
      </c>
      <c r="EC212" s="164">
        <v>1762100.6999999986</v>
      </c>
      <c r="ED212" s="164">
        <v>1779357.3299999989</v>
      </c>
      <c r="EE212" s="164">
        <v>2026779.5499999998</v>
      </c>
      <c r="EF212" s="164">
        <v>1754777.05</v>
      </c>
      <c r="EG212" s="164">
        <v>1766476.6800000011</v>
      </c>
      <c r="EH212" s="164">
        <v>2230643.79</v>
      </c>
      <c r="EI212" s="164">
        <v>3474420.7099999986</v>
      </c>
      <c r="EJ212" s="164">
        <v>3187070.1800000025</v>
      </c>
      <c r="EK212" s="164">
        <v>2503306.5500000007</v>
      </c>
      <c r="EL212" s="164">
        <v>2301415.5400000014</v>
      </c>
      <c r="EM212" s="164">
        <v>2094341.100000001</v>
      </c>
      <c r="EN212" s="164">
        <v>1893112.4300000004</v>
      </c>
      <c r="EO212" s="164">
        <v>3070629.7099999995</v>
      </c>
      <c r="EP212" s="164">
        <v>2398447.2400000016</v>
      </c>
      <c r="ER212" s="163">
        <f t="shared" si="987"/>
        <v>17448322.750000007</v>
      </c>
      <c r="ET212" s="163">
        <f t="shared" ca="1" si="988"/>
        <v>13260497.959999997</v>
      </c>
      <c r="EU212" s="163"/>
      <c r="EY212" s="163">
        <f t="shared" si="989"/>
        <v>3825187.1799999978</v>
      </c>
      <c r="EZ212" s="163">
        <f t="shared" si="989"/>
        <v>3638868.0300000007</v>
      </c>
      <c r="FA212" s="163">
        <f t="shared" si="989"/>
        <v>3832882.72</v>
      </c>
      <c r="FB212" s="163">
        <f t="shared" si="989"/>
        <v>4937972.1399999987</v>
      </c>
      <c r="FC212" s="163">
        <f t="shared" si="989"/>
        <v>5397718.96</v>
      </c>
      <c r="FD212" s="163">
        <f t="shared" si="989"/>
        <v>5373446.4799999995</v>
      </c>
      <c r="FE212" s="163">
        <f t="shared" si="989"/>
        <v>5272957.42</v>
      </c>
      <c r="FF212" s="163">
        <f t="shared" si="989"/>
        <v>5774921.7299999995</v>
      </c>
      <c r="FG212" s="163">
        <f t="shared" si="989"/>
        <v>5946039.3099999996</v>
      </c>
      <c r="FH212" s="163">
        <f t="shared" si="989"/>
        <v>5535101.3199999984</v>
      </c>
      <c r="FI212" s="163">
        <f t="shared" si="989"/>
        <v>5560913.9299999988</v>
      </c>
      <c r="FJ212" s="163">
        <f t="shared" si="989"/>
        <v>7471541.1799999997</v>
      </c>
      <c r="FK212" s="163">
        <f t="shared" si="989"/>
        <v>7991792.2700000051</v>
      </c>
      <c r="FL212" s="163">
        <f t="shared" si="989"/>
        <v>7058083.2400000002</v>
      </c>
      <c r="FN212" s="163">
        <f t="shared" si="990"/>
        <v>12920685.7985</v>
      </c>
      <c r="FO212" s="163">
        <f t="shared" si="990"/>
        <v>6463512.4409999987</v>
      </c>
      <c r="FP212" s="163">
        <f t="shared" si="990"/>
        <v>8839771.7084923834</v>
      </c>
      <c r="FQ212" s="163">
        <f t="shared" si="990"/>
        <v>-12702759.610000011</v>
      </c>
      <c r="FR212" s="163">
        <f t="shared" si="990"/>
        <v>16234910.069999998</v>
      </c>
      <c r="FS212" s="163">
        <f t="shared" si="990"/>
        <v>21819044.589999996</v>
      </c>
      <c r="FT212" s="163">
        <f t="shared" si="990"/>
        <v>24513595.739999995</v>
      </c>
      <c r="FU212" s="163">
        <f t="shared" si="990"/>
        <v>17448322.750000007</v>
      </c>
    </row>
    <row r="213" spans="2:177" ht="17.45" customHeight="1">
      <c r="B213" s="151"/>
      <c r="C213" s="152"/>
      <c r="D213" s="152"/>
      <c r="E213" s="152"/>
      <c r="F213" s="153"/>
      <c r="G213" s="153"/>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4"/>
      <c r="AN213" s="154"/>
      <c r="AO213" s="154"/>
      <c r="AP213" s="154"/>
      <c r="AQ213" s="154"/>
      <c r="AR213" s="154"/>
      <c r="AS213" s="154"/>
      <c r="AT213" s="154"/>
      <c r="AU213" s="154"/>
      <c r="AV213" s="154"/>
      <c r="AW213" s="154"/>
      <c r="AX213" s="154"/>
      <c r="AY213" s="154"/>
      <c r="AZ213" s="154"/>
      <c r="BA213" s="154"/>
      <c r="BB213" s="154"/>
      <c r="BC213" s="154"/>
      <c r="BD213" s="154"/>
      <c r="BE213" s="154"/>
      <c r="BF213" s="154"/>
      <c r="BG213" s="154"/>
      <c r="BH213" s="154"/>
      <c r="BI213" s="154"/>
      <c r="BJ213" s="154"/>
      <c r="BK213" s="154"/>
      <c r="BL213" s="154"/>
      <c r="BM213" s="154"/>
      <c r="BN213" s="154"/>
      <c r="BO213" s="154"/>
      <c r="BP213" s="154"/>
      <c r="BQ213" s="154"/>
      <c r="BR213" s="154"/>
      <c r="BS213" s="154"/>
      <c r="BT213" s="154"/>
      <c r="BU213" s="154"/>
      <c r="BV213" s="154"/>
      <c r="BW213" s="154"/>
      <c r="BX213" s="154"/>
      <c r="BY213" s="154"/>
      <c r="BZ213" s="154"/>
      <c r="CA213" s="154"/>
      <c r="CB213" s="154"/>
      <c r="CC213" s="154"/>
      <c r="CD213" s="154"/>
      <c r="CE213" s="154"/>
      <c r="CF213" s="154"/>
      <c r="CG213" s="154"/>
      <c r="CH213" s="154"/>
      <c r="CI213" s="154"/>
      <c r="CJ213" s="154"/>
      <c r="CK213" s="154"/>
      <c r="CL213" s="154"/>
      <c r="CM213" s="154"/>
      <c r="CN213" s="154"/>
      <c r="CO213" s="154"/>
      <c r="CP213" s="154"/>
      <c r="CQ213" s="154"/>
      <c r="CR213" s="154"/>
      <c r="CS213" s="154"/>
      <c r="CT213" s="154"/>
      <c r="CU213" s="154"/>
      <c r="CV213" s="154"/>
      <c r="CW213" s="154"/>
      <c r="CX213" s="154"/>
      <c r="CY213" s="154"/>
      <c r="CZ213" s="154"/>
      <c r="DA213" s="154"/>
      <c r="DB213" s="154"/>
      <c r="DC213" s="154"/>
      <c r="DD213" s="154"/>
      <c r="DE213" s="154"/>
      <c r="DF213" s="154"/>
      <c r="DG213" s="154"/>
      <c r="DH213" s="154"/>
      <c r="DI213" s="154"/>
      <c r="DJ213" s="154"/>
      <c r="DK213" s="154"/>
      <c r="DL213" s="154"/>
      <c r="DM213" s="154"/>
      <c r="DN213" s="154"/>
      <c r="DO213" s="154"/>
      <c r="DP213" s="154"/>
      <c r="DQ213" s="154"/>
      <c r="DR213" s="154"/>
      <c r="DS213" s="154"/>
      <c r="DT213" s="154"/>
      <c r="DU213" s="154"/>
      <c r="DV213" s="154"/>
      <c r="DW213" s="154"/>
      <c r="DX213" s="154"/>
      <c r="DY213" s="154"/>
      <c r="DZ213" s="154"/>
      <c r="EA213" s="154"/>
      <c r="EB213" s="154"/>
      <c r="EC213" s="154"/>
      <c r="ED213" s="154"/>
      <c r="EE213" s="154"/>
      <c r="EF213" s="154"/>
      <c r="EG213" s="154"/>
      <c r="EH213" s="154"/>
      <c r="EI213" s="154"/>
      <c r="EJ213" s="154"/>
      <c r="EK213" s="154"/>
      <c r="EL213" s="154"/>
      <c r="EM213" s="154"/>
      <c r="EN213" s="154"/>
      <c r="EO213" s="154"/>
      <c r="EP213" s="154"/>
      <c r="ER213" s="154"/>
      <c r="ET213" s="154"/>
      <c r="EU213" s="154"/>
    </row>
    <row r="214" spans="2:177" ht="17.45" customHeight="1">
      <c r="B214" s="147" t="s">
        <v>194</v>
      </c>
      <c r="C214" s="148"/>
      <c r="D214" s="148"/>
      <c r="E214" s="148"/>
      <c r="F214" s="149"/>
      <c r="G214" s="149"/>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8"/>
      <c r="BR214" s="148"/>
      <c r="BS214" s="148"/>
      <c r="BT214" s="148"/>
      <c r="BU214" s="148"/>
      <c r="BV214" s="148"/>
      <c r="BW214" s="150"/>
      <c r="BX214" s="150"/>
      <c r="BY214" s="150"/>
      <c r="BZ214" s="150"/>
      <c r="CA214" s="150"/>
      <c r="CB214" s="150"/>
      <c r="CC214" s="150"/>
      <c r="CD214" s="150"/>
      <c r="CE214" s="150"/>
      <c r="CF214" s="150"/>
      <c r="CG214" s="150"/>
      <c r="CH214" s="150"/>
      <c r="CI214" s="150"/>
      <c r="CJ214" s="150"/>
      <c r="CK214" s="150"/>
      <c r="CL214" s="150"/>
      <c r="CM214" s="150"/>
      <c r="CN214" s="150"/>
      <c r="CO214" s="150"/>
      <c r="CP214" s="150"/>
      <c r="CQ214" s="150"/>
      <c r="CR214" s="150"/>
      <c r="CS214" s="150"/>
      <c r="CT214" s="150"/>
      <c r="CU214" s="150"/>
      <c r="CV214" s="150"/>
      <c r="CW214" s="150"/>
      <c r="CX214" s="150"/>
      <c r="CY214" s="150"/>
      <c r="CZ214" s="150"/>
      <c r="DA214" s="150"/>
      <c r="DB214" s="150"/>
      <c r="DC214" s="150"/>
      <c r="DD214" s="150"/>
      <c r="DE214" s="150"/>
      <c r="DF214" s="150"/>
      <c r="DG214" s="150"/>
      <c r="DH214" s="150"/>
      <c r="DI214" s="150"/>
      <c r="DJ214" s="150"/>
      <c r="DK214" s="150"/>
      <c r="DL214" s="150"/>
      <c r="DM214" s="150"/>
      <c r="DN214" s="150"/>
      <c r="DO214" s="150"/>
      <c r="DP214" s="150"/>
      <c r="DQ214" s="150"/>
      <c r="DR214" s="150"/>
      <c r="DS214" s="150"/>
      <c r="DT214" s="150"/>
      <c r="DU214" s="150"/>
      <c r="DV214" s="150"/>
      <c r="DW214" s="150"/>
      <c r="DX214" s="150"/>
      <c r="DY214" s="150"/>
      <c r="DZ214" s="150"/>
      <c r="EA214" s="150"/>
      <c r="EB214" s="150"/>
      <c r="EC214" s="150"/>
      <c r="ED214" s="150"/>
      <c r="EE214" s="150"/>
      <c r="EF214" s="150"/>
      <c r="EG214" s="150"/>
      <c r="EH214" s="150"/>
      <c r="EI214" s="150"/>
      <c r="EJ214" s="150"/>
      <c r="EK214" s="150"/>
      <c r="EL214" s="150"/>
      <c r="EM214" s="150"/>
      <c r="EN214" s="150"/>
      <c r="EO214" s="150"/>
      <c r="EP214" s="150"/>
      <c r="EQ214" s="149"/>
      <c r="ER214" s="148"/>
      <c r="ES214" s="148"/>
      <c r="ET214" s="148"/>
      <c r="EU214" s="148"/>
      <c r="EY214" s="148"/>
      <c r="EZ214" s="148"/>
      <c r="FA214" s="148"/>
      <c r="FB214" s="148"/>
      <c r="FC214" s="148"/>
      <c r="FD214" s="148"/>
      <c r="FE214" s="148"/>
      <c r="FF214" s="148"/>
      <c r="FG214" s="148"/>
      <c r="FH214" s="148"/>
      <c r="FI214" s="148"/>
      <c r="FJ214" s="148"/>
      <c r="FK214" s="148"/>
      <c r="FL214" s="148"/>
      <c r="FN214" s="148"/>
      <c r="FO214" s="148"/>
      <c r="FP214" s="148"/>
      <c r="FQ214" s="148"/>
      <c r="FR214" s="148"/>
      <c r="FS214" s="148"/>
      <c r="FT214" s="148"/>
      <c r="FU214" s="148"/>
    </row>
    <row r="215" spans="2:177" ht="17.45" customHeight="1">
      <c r="B215" s="151" t="s">
        <v>90</v>
      </c>
      <c r="C215" s="152"/>
      <c r="D215" s="152"/>
      <c r="E215" s="152"/>
      <c r="F215" s="153"/>
      <c r="G215" s="153"/>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4"/>
      <c r="AX215" s="154"/>
      <c r="AY215" s="154"/>
      <c r="AZ215" s="154"/>
      <c r="BA215" s="154"/>
      <c r="BB215" s="154"/>
      <c r="BC215" s="154"/>
      <c r="BD215" s="154">
        <v>2898303.6199999996</v>
      </c>
      <c r="BE215" s="154">
        <v>1838618.59</v>
      </c>
      <c r="BF215" s="154">
        <v>1721256.8199999998</v>
      </c>
      <c r="BG215" s="154">
        <v>1737803.76</v>
      </c>
      <c r="BH215" s="154">
        <v>1699826.19</v>
      </c>
      <c r="BI215" s="154">
        <v>1758918.0999999999</v>
      </c>
      <c r="BJ215" s="154">
        <v>1704351.7999999998</v>
      </c>
      <c r="BK215" s="154">
        <v>1781232.91</v>
      </c>
      <c r="BL215" s="154">
        <v>1541578.72</v>
      </c>
      <c r="BM215" s="154">
        <v>1693004.49</v>
      </c>
      <c r="BN215" s="154">
        <v>1608587.8</v>
      </c>
      <c r="BO215" s="154">
        <v>1858154.7600000002</v>
      </c>
      <c r="BP215" s="154">
        <v>2964823.17</v>
      </c>
      <c r="BQ215" s="154">
        <v>1725261.1</v>
      </c>
      <c r="BR215" s="154">
        <v>1635324.43</v>
      </c>
      <c r="BS215" s="154">
        <v>-1877.5499999999302</v>
      </c>
      <c r="BT215" s="154">
        <v>16124.609999999986</v>
      </c>
      <c r="BU215" s="154">
        <v>61282.479999999865</v>
      </c>
      <c r="BV215" s="154">
        <v>415857.08999999997</v>
      </c>
      <c r="BW215" s="154">
        <v>741564.78</v>
      </c>
      <c r="BX215" s="154">
        <v>1010925.3299999998</v>
      </c>
      <c r="BY215" s="154">
        <v>1116990.67</v>
      </c>
      <c r="BZ215" s="154">
        <v>1451790.9500000002</v>
      </c>
      <c r="CA215" s="154">
        <v>1457115.8099999998</v>
      </c>
      <c r="CB215" s="154">
        <v>1691003.6199999999</v>
      </c>
      <c r="CC215" s="154">
        <v>2064398.3599999999</v>
      </c>
      <c r="CD215" s="154">
        <v>850828.05000000016</v>
      </c>
      <c r="CE215" s="154">
        <v>455735.81000000023</v>
      </c>
      <c r="CF215" s="154">
        <v>496245.41999999975</v>
      </c>
      <c r="CG215" s="154">
        <v>1667589.1600000006</v>
      </c>
      <c r="CH215" s="154">
        <v>1756652.5199999996</v>
      </c>
      <c r="CI215" s="154">
        <v>1878271.77</v>
      </c>
      <c r="CJ215" s="154">
        <v>1921938.32</v>
      </c>
      <c r="CK215" s="154">
        <v>1937071.0399999998</v>
      </c>
      <c r="CL215" s="154">
        <v>2020281.74</v>
      </c>
      <c r="CM215" s="154">
        <v>1869694.2999999998</v>
      </c>
      <c r="CN215" s="154">
        <v>2975046.7600000002</v>
      </c>
      <c r="CO215" s="154">
        <v>1896628.4300000002</v>
      </c>
      <c r="CP215" s="154">
        <v>2027914.28</v>
      </c>
      <c r="CQ215" s="154">
        <v>1999934.52</v>
      </c>
      <c r="CR215" s="154">
        <v>1862464.69</v>
      </c>
      <c r="CS215" s="154">
        <v>1957608.4799999997</v>
      </c>
      <c r="CT215" s="154">
        <v>1973049.71</v>
      </c>
      <c r="CU215" s="154">
        <v>2009256.5300000003</v>
      </c>
      <c r="CV215" s="154">
        <v>1948836.84</v>
      </c>
      <c r="CW215" s="154">
        <v>1943926.86</v>
      </c>
      <c r="CX215" s="154">
        <v>2065176.2399999998</v>
      </c>
      <c r="CY215" s="154">
        <v>2361222.39</v>
      </c>
      <c r="CZ215" s="154">
        <v>3306042.17</v>
      </c>
      <c r="DA215" s="154">
        <v>2176367.2300000004</v>
      </c>
      <c r="DB215" s="154">
        <v>2190096.39</v>
      </c>
      <c r="DC215" s="154">
        <v>1960999.7199999995</v>
      </c>
      <c r="DD215" s="154">
        <v>1967563.8</v>
      </c>
      <c r="DE215" s="154">
        <v>2044079.2200000002</v>
      </c>
      <c r="DF215" s="154">
        <v>2143909.06</v>
      </c>
      <c r="DG215" s="154">
        <v>2073279.5800000003</v>
      </c>
      <c r="DH215" s="154">
        <v>2071322.7499999998</v>
      </c>
      <c r="DI215" s="154">
        <v>2093943.8000000003</v>
      </c>
      <c r="DJ215" s="154">
        <v>2132878.87</v>
      </c>
      <c r="DK215" s="154">
        <v>2144772.6299999994</v>
      </c>
      <c r="DL215" s="154">
        <v>3535491.16</v>
      </c>
      <c r="DM215" s="154">
        <v>2220248.63</v>
      </c>
      <c r="DN215" s="154">
        <v>2059979.92</v>
      </c>
      <c r="DO215" s="154">
        <v>2329425.0599999996</v>
      </c>
      <c r="DP215" s="154">
        <v>2296517.89</v>
      </c>
      <c r="DQ215" s="154">
        <v>2120715.2300000004</v>
      </c>
      <c r="DR215" s="154">
        <v>2256872.66</v>
      </c>
      <c r="DS215" s="154">
        <v>1903908.5100000002</v>
      </c>
      <c r="DT215" s="154">
        <v>2091493.2000000004</v>
      </c>
      <c r="DU215" s="154">
        <v>2158634.7599999993</v>
      </c>
      <c r="DV215" s="154">
        <v>2247021.37</v>
      </c>
      <c r="DW215" s="154">
        <v>2159505.11</v>
      </c>
      <c r="DX215" s="154">
        <v>3617777.42</v>
      </c>
      <c r="DY215" s="154">
        <v>2383670</v>
      </c>
      <c r="DZ215" s="154">
        <v>2104553.7999999998</v>
      </c>
      <c r="EA215" s="154">
        <v>2507716.2000000002</v>
      </c>
      <c r="EB215" s="154">
        <v>2321944.94</v>
      </c>
      <c r="EC215" s="154">
        <v>2472224.2799999998</v>
      </c>
      <c r="ED215" s="154">
        <v>2465963.3800000004</v>
      </c>
      <c r="EE215" s="154">
        <v>2230476.8199999998</v>
      </c>
      <c r="EF215" s="154">
        <v>2218104.5600000005</v>
      </c>
      <c r="EG215" s="154">
        <v>2247096.6799999997</v>
      </c>
      <c r="EH215" s="154">
        <v>2420244.7899999996</v>
      </c>
      <c r="EI215" s="154">
        <v>2187903.3999999994</v>
      </c>
      <c r="EJ215" s="154">
        <v>3868233.2699999996</v>
      </c>
      <c r="EK215" s="154">
        <v>2542669.34</v>
      </c>
      <c r="EL215" s="154">
        <v>2362557.62</v>
      </c>
      <c r="EM215" s="154">
        <v>2410065.81</v>
      </c>
      <c r="EN215" s="154">
        <v>2338245.9300000002</v>
      </c>
      <c r="EO215" s="154">
        <v>2303604.0699999998</v>
      </c>
      <c r="EP215" s="154">
        <v>2190923.0900000008</v>
      </c>
      <c r="ER215" s="154">
        <f t="shared" ref="ER215:ER228" si="991">SUMIFS($G215:$EQ215,$G$13:$EQ$13,$ER$7)</f>
        <v>18016299.130000003</v>
      </c>
      <c r="ET215" s="154">
        <f t="shared" ref="ET215:ET228" ca="1" si="992">SUM(OFFSET($B215,0,COLUMN($DX$7)-2,1,MONTH(MAX($G$7:$EQ$7))))</f>
        <v>17873850.02</v>
      </c>
      <c r="EU215" s="154"/>
      <c r="EY215" s="154">
        <f t="shared" ref="EY215:FL228" si="993">SUMIF($H$6:$EQ$6,EY$12,$H215:$EQ215)</f>
        <v>7672505.790000001</v>
      </c>
      <c r="EZ215" s="154">
        <f t="shared" si="993"/>
        <v>5972642.7400000002</v>
      </c>
      <c r="FA215" s="154">
        <f t="shared" si="993"/>
        <v>6288511.3900000006</v>
      </c>
      <c r="FB215" s="154">
        <f t="shared" si="993"/>
        <v>6371595.2999999989</v>
      </c>
      <c r="FC215" s="154">
        <f t="shared" si="993"/>
        <v>7815719.71</v>
      </c>
      <c r="FD215" s="154">
        <f t="shared" si="993"/>
        <v>6746658.1799999997</v>
      </c>
      <c r="FE215" s="154">
        <f t="shared" si="993"/>
        <v>6252274.370000001</v>
      </c>
      <c r="FF215" s="154">
        <f t="shared" si="993"/>
        <v>6565161.2399999984</v>
      </c>
      <c r="FG215" s="154">
        <f t="shared" si="993"/>
        <v>8106001.2199999997</v>
      </c>
      <c r="FH215" s="154">
        <f t="shared" si="993"/>
        <v>7301885.4199999999</v>
      </c>
      <c r="FI215" s="154">
        <f t="shared" si="993"/>
        <v>6914544.7600000007</v>
      </c>
      <c r="FJ215" s="154">
        <f t="shared" si="993"/>
        <v>6855244.8699999982</v>
      </c>
      <c r="FK215" s="154">
        <f t="shared" si="993"/>
        <v>8773460.2300000004</v>
      </c>
      <c r="FL215" s="154">
        <f t="shared" si="993"/>
        <v>7051915.8100000005</v>
      </c>
      <c r="FN215" s="154">
        <f t="shared" ref="FN215:FU228" si="994">SUMIF($H$5:$EQ$5,FN$12,$H215:$EQ215)</f>
        <v>21841637.560000002</v>
      </c>
      <c r="FO215" s="154">
        <f t="shared" si="994"/>
        <v>12595182.869999999</v>
      </c>
      <c r="FP215" s="154">
        <f t="shared" si="994"/>
        <v>18609710.109999999</v>
      </c>
      <c r="FQ215" s="154">
        <f t="shared" si="994"/>
        <v>25021065.73</v>
      </c>
      <c r="FR215" s="154">
        <f t="shared" si="994"/>
        <v>26305255.220000003</v>
      </c>
      <c r="FS215" s="154">
        <f t="shared" si="994"/>
        <v>27379813.5</v>
      </c>
      <c r="FT215" s="154">
        <f t="shared" si="994"/>
        <v>29177676.269999996</v>
      </c>
      <c r="FU215" s="154">
        <f t="shared" si="994"/>
        <v>18016299.130000003</v>
      </c>
    </row>
    <row r="216" spans="2:177" ht="17.45" customHeight="1">
      <c r="B216" s="151" t="s">
        <v>91</v>
      </c>
      <c r="C216" s="152"/>
      <c r="D216" s="152"/>
      <c r="E216" s="152"/>
      <c r="F216" s="153"/>
      <c r="G216" s="153"/>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c r="AO216" s="154"/>
      <c r="AP216" s="154"/>
      <c r="AQ216" s="154"/>
      <c r="AR216" s="154"/>
      <c r="AS216" s="154"/>
      <c r="AT216" s="154"/>
      <c r="AU216" s="154"/>
      <c r="AV216" s="154"/>
      <c r="AW216" s="154"/>
      <c r="AX216" s="154"/>
      <c r="AY216" s="154"/>
      <c r="AZ216" s="154"/>
      <c r="BA216" s="154"/>
      <c r="BB216" s="154"/>
      <c r="BC216" s="154"/>
      <c r="BD216" s="154">
        <v>280912.73</v>
      </c>
      <c r="BE216" s="154">
        <v>54794.41</v>
      </c>
      <c r="BF216" s="154">
        <v>24747.119999999999</v>
      </c>
      <c r="BG216" s="154">
        <v>49184.68</v>
      </c>
      <c r="BH216" s="154">
        <v>64720.78</v>
      </c>
      <c r="BI216" s="154">
        <v>76653.39</v>
      </c>
      <c r="BJ216" s="154">
        <v>76771.94</v>
      </c>
      <c r="BK216" s="154">
        <v>62703.26</v>
      </c>
      <c r="BL216" s="154">
        <v>67949.8</v>
      </c>
      <c r="BM216" s="154">
        <v>45136.4</v>
      </c>
      <c r="BN216" s="154">
        <v>66628.34</v>
      </c>
      <c r="BO216" s="154">
        <v>116064.06</v>
      </c>
      <c r="BP216" s="154">
        <v>259383.73</v>
      </c>
      <c r="BQ216" s="154">
        <v>58388.15</v>
      </c>
      <c r="BR216" s="154">
        <v>45496.53</v>
      </c>
      <c r="BS216" s="154">
        <v>4981.79</v>
      </c>
      <c r="BT216" s="154">
        <v>28330.62</v>
      </c>
      <c r="BU216" s="154">
        <v>41421.939999999995</v>
      </c>
      <c r="BV216" s="154">
        <v>35346.6</v>
      </c>
      <c r="BW216" s="154">
        <v>79387.100000000006</v>
      </c>
      <c r="BX216" s="154">
        <v>103452.81</v>
      </c>
      <c r="BY216" s="154">
        <v>31319.19</v>
      </c>
      <c r="BZ216" s="154">
        <v>61681.19</v>
      </c>
      <c r="CA216" s="154">
        <v>77240.17</v>
      </c>
      <c r="CB216" s="154">
        <v>189142.19</v>
      </c>
      <c r="CC216" s="154">
        <v>27017.93</v>
      </c>
      <c r="CD216" s="154">
        <v>31630.49</v>
      </c>
      <c r="CE216" s="154">
        <v>27368.35</v>
      </c>
      <c r="CF216" s="154">
        <v>35095</v>
      </c>
      <c r="CG216" s="154">
        <v>62797.9</v>
      </c>
      <c r="CH216" s="154">
        <v>64548.36</v>
      </c>
      <c r="CI216" s="154">
        <v>72595.179999999993</v>
      </c>
      <c r="CJ216" s="154">
        <v>66111.11</v>
      </c>
      <c r="CK216" s="154">
        <v>52752.44</v>
      </c>
      <c r="CL216" s="154">
        <v>90312.21</v>
      </c>
      <c r="CM216" s="154">
        <v>89092.14</v>
      </c>
      <c r="CN216" s="154">
        <v>251497.94</v>
      </c>
      <c r="CO216" s="154">
        <v>48895.48</v>
      </c>
      <c r="CP216" s="154">
        <v>43073.8</v>
      </c>
      <c r="CQ216" s="154">
        <v>73181.77</v>
      </c>
      <c r="CR216" s="154">
        <v>94228.92</v>
      </c>
      <c r="CS216" s="154">
        <v>113248.62999999999</v>
      </c>
      <c r="CT216" s="154">
        <v>81706.489999999991</v>
      </c>
      <c r="CU216" s="154">
        <v>77198.559999999998</v>
      </c>
      <c r="CV216" s="154">
        <v>75051.19</v>
      </c>
      <c r="CW216" s="154">
        <v>104576.81</v>
      </c>
      <c r="CX216" s="154">
        <v>112482.55</v>
      </c>
      <c r="CY216" s="154">
        <v>110077.29</v>
      </c>
      <c r="CZ216" s="154">
        <v>211144.02</v>
      </c>
      <c r="DA216" s="154">
        <v>61594.79</v>
      </c>
      <c r="DB216" s="154">
        <v>50140.4</v>
      </c>
      <c r="DC216" s="154">
        <v>77313.210000000006</v>
      </c>
      <c r="DD216" s="154">
        <v>90826.17</v>
      </c>
      <c r="DE216" s="154">
        <v>97524.43</v>
      </c>
      <c r="DF216" s="154">
        <v>84934.54</v>
      </c>
      <c r="DG216" s="154">
        <v>98611.86</v>
      </c>
      <c r="DH216" s="154">
        <v>74760.639999999999</v>
      </c>
      <c r="DI216" s="154">
        <v>60274.38</v>
      </c>
      <c r="DJ216" s="154">
        <v>81546.02</v>
      </c>
      <c r="DK216" s="154">
        <v>99669.67</v>
      </c>
      <c r="DL216" s="154">
        <v>260664.58</v>
      </c>
      <c r="DM216" s="154">
        <v>56873.93</v>
      </c>
      <c r="DN216" s="154">
        <v>53972.79</v>
      </c>
      <c r="DO216" s="154">
        <v>105282.7</v>
      </c>
      <c r="DP216" s="154">
        <v>79307.3</v>
      </c>
      <c r="DQ216" s="154">
        <v>144562.74</v>
      </c>
      <c r="DR216" s="154">
        <v>124089.34</v>
      </c>
      <c r="DS216" s="154">
        <v>100867.26</v>
      </c>
      <c r="DT216" s="154">
        <v>105308.63</v>
      </c>
      <c r="DU216" s="154">
        <v>73475.210000000006</v>
      </c>
      <c r="DV216" s="154">
        <v>81789.33</v>
      </c>
      <c r="DW216" s="154">
        <v>158307.38</v>
      </c>
      <c r="DX216" s="154">
        <v>246323.13</v>
      </c>
      <c r="DY216" s="154">
        <v>123816.32000000001</v>
      </c>
      <c r="DZ216" s="154">
        <v>60440.97</v>
      </c>
      <c r="EA216" s="154">
        <v>98732.89</v>
      </c>
      <c r="EB216" s="154">
        <v>108615.43</v>
      </c>
      <c r="EC216" s="154">
        <v>149446.01999999999</v>
      </c>
      <c r="ED216" s="154">
        <v>111904.08</v>
      </c>
      <c r="EE216" s="154">
        <v>92718.21</v>
      </c>
      <c r="EF216" s="154">
        <v>100480.25</v>
      </c>
      <c r="EG216" s="154">
        <v>72828.479999999996</v>
      </c>
      <c r="EH216" s="154">
        <v>77843.179999999993</v>
      </c>
      <c r="EI216" s="154">
        <v>155725.37</v>
      </c>
      <c r="EJ216" s="154">
        <v>258553.57</v>
      </c>
      <c r="EK216" s="154">
        <v>100776.3</v>
      </c>
      <c r="EL216" s="154">
        <v>67236.820000000007</v>
      </c>
      <c r="EM216" s="154">
        <v>113103.39</v>
      </c>
      <c r="EN216" s="154">
        <v>133407.89000000001</v>
      </c>
      <c r="EO216" s="154">
        <v>193005.46</v>
      </c>
      <c r="EP216" s="154">
        <v>111673.95</v>
      </c>
      <c r="ER216" s="154">
        <f t="shared" si="991"/>
        <v>977757.37999999989</v>
      </c>
      <c r="ET216" s="154">
        <f t="shared" ca="1" si="992"/>
        <v>899278.84</v>
      </c>
      <c r="EU216" s="154"/>
      <c r="EY216" s="154">
        <f t="shared" si="993"/>
        <v>322879.21000000002</v>
      </c>
      <c r="EZ216" s="154">
        <f t="shared" si="993"/>
        <v>265663.81</v>
      </c>
      <c r="FA216" s="154">
        <f t="shared" si="993"/>
        <v>258307.03999999998</v>
      </c>
      <c r="FB216" s="154">
        <f t="shared" si="993"/>
        <v>241490.07</v>
      </c>
      <c r="FC216" s="154">
        <f t="shared" si="993"/>
        <v>371511.3</v>
      </c>
      <c r="FD216" s="154">
        <f t="shared" si="993"/>
        <v>329152.74</v>
      </c>
      <c r="FE216" s="154">
        <f t="shared" si="993"/>
        <v>330265.23</v>
      </c>
      <c r="FF216" s="154">
        <f t="shared" si="993"/>
        <v>313571.92000000004</v>
      </c>
      <c r="FG216" s="154">
        <f t="shared" si="993"/>
        <v>430580.42000000004</v>
      </c>
      <c r="FH216" s="154">
        <f t="shared" si="993"/>
        <v>356794.33999999997</v>
      </c>
      <c r="FI216" s="154">
        <f t="shared" si="993"/>
        <v>305102.54000000004</v>
      </c>
      <c r="FJ216" s="154">
        <f t="shared" si="993"/>
        <v>306397.02999999997</v>
      </c>
      <c r="FK216" s="154">
        <f t="shared" si="993"/>
        <v>426566.69</v>
      </c>
      <c r="FL216" s="154">
        <f t="shared" si="993"/>
        <v>439516.74</v>
      </c>
      <c r="FN216" s="154">
        <f t="shared" si="994"/>
        <v>986266.91000000015</v>
      </c>
      <c r="FO216" s="154">
        <f t="shared" si="994"/>
        <v>826429.82</v>
      </c>
      <c r="FP216" s="154">
        <f t="shared" si="994"/>
        <v>808463.29999999993</v>
      </c>
      <c r="FQ216" s="154">
        <f t="shared" si="994"/>
        <v>1185219.43</v>
      </c>
      <c r="FR216" s="154">
        <f t="shared" si="994"/>
        <v>1088340.1300000001</v>
      </c>
      <c r="FS216" s="154">
        <f t="shared" si="994"/>
        <v>1344501.19</v>
      </c>
      <c r="FT216" s="154">
        <f t="shared" si="994"/>
        <v>1398874.3299999996</v>
      </c>
      <c r="FU216" s="154">
        <f t="shared" si="994"/>
        <v>977757.37999999989</v>
      </c>
    </row>
    <row r="217" spans="2:177" ht="17.45" customHeight="1">
      <c r="B217" s="151" t="s">
        <v>190</v>
      </c>
      <c r="C217" s="155"/>
      <c r="D217" s="155"/>
      <c r="E217" s="155"/>
      <c r="F217" s="153"/>
      <c r="G217" s="153"/>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154"/>
      <c r="AL217" s="154"/>
      <c r="AM217" s="154"/>
      <c r="AN217" s="154"/>
      <c r="AO217" s="154"/>
      <c r="AP217" s="154"/>
      <c r="AQ217" s="154"/>
      <c r="AR217" s="154"/>
      <c r="AS217" s="154"/>
      <c r="AT217" s="154"/>
      <c r="AU217" s="154"/>
      <c r="AV217" s="154"/>
      <c r="AW217" s="154"/>
      <c r="AX217" s="154"/>
      <c r="AY217" s="154"/>
      <c r="AZ217" s="154"/>
      <c r="BA217" s="154"/>
      <c r="BB217" s="154"/>
      <c r="BC217" s="154"/>
      <c r="BD217" s="154">
        <v>261840.46000000002</v>
      </c>
      <c r="BE217" s="154">
        <v>251842.03</v>
      </c>
      <c r="BF217" s="154">
        <v>249023.07999999996</v>
      </c>
      <c r="BG217" s="154">
        <v>292447.09999999998</v>
      </c>
      <c r="BH217" s="154">
        <v>255865.40999999997</v>
      </c>
      <c r="BI217" s="154">
        <v>265074.88</v>
      </c>
      <c r="BJ217" s="154">
        <v>224047.52</v>
      </c>
      <c r="BK217" s="154">
        <v>260721.82</v>
      </c>
      <c r="BL217" s="154">
        <v>253473.90999999997</v>
      </c>
      <c r="BM217" s="154">
        <v>264268.58999999997</v>
      </c>
      <c r="BN217" s="154">
        <v>350336.13</v>
      </c>
      <c r="BO217" s="154">
        <v>429858.37</v>
      </c>
      <c r="BP217" s="154">
        <v>380043.97</v>
      </c>
      <c r="BQ217" s="154">
        <v>262972.40000000002</v>
      </c>
      <c r="BR217" s="154">
        <v>252461.14</v>
      </c>
      <c r="BS217" s="154">
        <v>86050.53</v>
      </c>
      <c r="BT217" s="154">
        <v>36166.199999999997</v>
      </c>
      <c r="BU217" s="154">
        <v>32969.890000000021</v>
      </c>
      <c r="BV217" s="154">
        <v>125352.81</v>
      </c>
      <c r="BW217" s="154">
        <v>135242.30000000002</v>
      </c>
      <c r="BX217" s="154">
        <v>139282.31000000003</v>
      </c>
      <c r="BY217" s="154">
        <v>169305.55</v>
      </c>
      <c r="BZ217" s="154">
        <v>249558.69999999995</v>
      </c>
      <c r="CA217" s="154">
        <v>349747.14999999997</v>
      </c>
      <c r="CB217" s="154">
        <v>282647.53999999998</v>
      </c>
      <c r="CC217" s="154">
        <v>287928.07</v>
      </c>
      <c r="CD217" s="154">
        <v>300303.08</v>
      </c>
      <c r="CE217" s="154">
        <v>149076.31</v>
      </c>
      <c r="CF217" s="154">
        <v>278933.61</v>
      </c>
      <c r="CG217" s="154">
        <v>281764.75</v>
      </c>
      <c r="CH217" s="154">
        <v>396607</v>
      </c>
      <c r="CI217" s="154">
        <v>291955.62</v>
      </c>
      <c r="CJ217" s="154">
        <v>330018.31000000006</v>
      </c>
      <c r="CK217" s="154">
        <v>327388.15999999997</v>
      </c>
      <c r="CL217" s="154">
        <v>438868.83</v>
      </c>
      <c r="CM217" s="154">
        <v>539213.05999999982</v>
      </c>
      <c r="CN217" s="154">
        <v>389722.88000000006</v>
      </c>
      <c r="CO217" s="154">
        <v>437268</v>
      </c>
      <c r="CP217" s="154">
        <v>384319.45</v>
      </c>
      <c r="CQ217" s="154">
        <v>324602.37</v>
      </c>
      <c r="CR217" s="154">
        <v>401815.71</v>
      </c>
      <c r="CS217" s="154">
        <v>370722.47999999992</v>
      </c>
      <c r="CT217" s="154">
        <v>365395.94999999995</v>
      </c>
      <c r="CU217" s="154">
        <v>307651.39</v>
      </c>
      <c r="CV217" s="154">
        <v>341144.45000000007</v>
      </c>
      <c r="CW217" s="154">
        <v>375578.70999999996</v>
      </c>
      <c r="CX217" s="154">
        <v>442569.88</v>
      </c>
      <c r="CY217" s="154">
        <v>541882.58000000007</v>
      </c>
      <c r="CZ217" s="154">
        <v>352541.68000000005</v>
      </c>
      <c r="DA217" s="154">
        <v>367303.46</v>
      </c>
      <c r="DB217" s="154">
        <v>312982.5</v>
      </c>
      <c r="DC217" s="154">
        <v>370355.87999999989</v>
      </c>
      <c r="DD217" s="154">
        <v>449824.26</v>
      </c>
      <c r="DE217" s="154">
        <v>315837.86</v>
      </c>
      <c r="DF217" s="154">
        <v>355967.12</v>
      </c>
      <c r="DG217" s="154">
        <v>300926.17</v>
      </c>
      <c r="DH217" s="154">
        <v>380856.56</v>
      </c>
      <c r="DI217" s="154">
        <v>356066</v>
      </c>
      <c r="DJ217" s="154">
        <v>464556.39999999997</v>
      </c>
      <c r="DK217" s="154">
        <v>528644.53</v>
      </c>
      <c r="DL217" s="154">
        <v>387146.36</v>
      </c>
      <c r="DM217" s="154">
        <v>436406.5</v>
      </c>
      <c r="DN217" s="154">
        <v>402761.29000000004</v>
      </c>
      <c r="DO217" s="154">
        <v>398406.98</v>
      </c>
      <c r="DP217" s="154">
        <v>340294.93000000005</v>
      </c>
      <c r="DQ217" s="154">
        <v>420048.94</v>
      </c>
      <c r="DR217" s="154">
        <v>350524.25</v>
      </c>
      <c r="DS217" s="154">
        <v>471533.34</v>
      </c>
      <c r="DT217" s="154">
        <v>412343.58999999997</v>
      </c>
      <c r="DU217" s="154">
        <v>370984.52999999997</v>
      </c>
      <c r="DV217" s="154">
        <v>515008.37</v>
      </c>
      <c r="DW217" s="154">
        <v>630678.66</v>
      </c>
      <c r="DX217" s="154">
        <v>370554.03</v>
      </c>
      <c r="DY217" s="154">
        <v>385632.55</v>
      </c>
      <c r="DZ217" s="154">
        <v>349262.85</v>
      </c>
      <c r="EA217" s="154">
        <v>407560.84</v>
      </c>
      <c r="EB217" s="154">
        <v>410493.75000000006</v>
      </c>
      <c r="EC217" s="154">
        <v>397232.11</v>
      </c>
      <c r="ED217" s="154">
        <v>400483</v>
      </c>
      <c r="EE217" s="154">
        <v>427583.39</v>
      </c>
      <c r="EF217" s="154">
        <v>426086.39</v>
      </c>
      <c r="EG217" s="154">
        <v>403823.70999999996</v>
      </c>
      <c r="EH217" s="154">
        <v>507236.89</v>
      </c>
      <c r="EI217" s="154">
        <v>596607.44000000006</v>
      </c>
      <c r="EJ217" s="154">
        <v>431436.26</v>
      </c>
      <c r="EK217" s="154">
        <v>382818.89</v>
      </c>
      <c r="EL217" s="154">
        <v>434521.21000000008</v>
      </c>
      <c r="EM217" s="154">
        <v>355326.17000000004</v>
      </c>
      <c r="EN217" s="154">
        <v>448162.17</v>
      </c>
      <c r="EO217" s="154">
        <v>407738.71</v>
      </c>
      <c r="EP217" s="154">
        <v>445782.69</v>
      </c>
      <c r="ER217" s="154">
        <f t="shared" si="991"/>
        <v>2905786.1</v>
      </c>
      <c r="ET217" s="154">
        <f t="shared" ca="1" si="992"/>
        <v>2721219.1300000004</v>
      </c>
      <c r="EU217" s="154"/>
      <c r="EY217" s="154">
        <f t="shared" si="993"/>
        <v>1032827.6400000001</v>
      </c>
      <c r="EZ217" s="154">
        <f t="shared" si="993"/>
        <v>1136018</v>
      </c>
      <c r="FA217" s="154">
        <f t="shared" si="993"/>
        <v>1037749.8500000001</v>
      </c>
      <c r="FB217" s="154">
        <f t="shared" si="993"/>
        <v>1349266.93</v>
      </c>
      <c r="FC217" s="154">
        <f t="shared" si="993"/>
        <v>1226314.1499999999</v>
      </c>
      <c r="FD217" s="154">
        <f t="shared" si="993"/>
        <v>1158750.8500000001</v>
      </c>
      <c r="FE217" s="154">
        <f t="shared" si="993"/>
        <v>1234401.1800000002</v>
      </c>
      <c r="FF217" s="154">
        <f t="shared" si="993"/>
        <v>1516671.56</v>
      </c>
      <c r="FG217" s="154">
        <f t="shared" si="993"/>
        <v>1105449.4300000002</v>
      </c>
      <c r="FH217" s="154">
        <f t="shared" si="993"/>
        <v>1215286.7000000002</v>
      </c>
      <c r="FI217" s="154">
        <f t="shared" si="993"/>
        <v>1254152.78</v>
      </c>
      <c r="FJ217" s="154">
        <f t="shared" si="993"/>
        <v>1507668.04</v>
      </c>
      <c r="FK217" s="154">
        <f t="shared" si="993"/>
        <v>1248776.3600000001</v>
      </c>
      <c r="FL217" s="154">
        <f t="shared" si="993"/>
        <v>1211227.05</v>
      </c>
      <c r="FN217" s="154">
        <f t="shared" si="994"/>
        <v>3358799.3</v>
      </c>
      <c r="FO217" s="154">
        <f t="shared" si="994"/>
        <v>2219152.9500000002</v>
      </c>
      <c r="FP217" s="154">
        <f t="shared" si="994"/>
        <v>3904704.34</v>
      </c>
      <c r="FQ217" s="154">
        <f t="shared" si="994"/>
        <v>4682673.8499999996</v>
      </c>
      <c r="FR217" s="154">
        <f t="shared" si="994"/>
        <v>4555862.42</v>
      </c>
      <c r="FS217" s="154">
        <f t="shared" si="994"/>
        <v>5136137.7399999993</v>
      </c>
      <c r="FT217" s="154">
        <f t="shared" si="994"/>
        <v>5082556.9500000011</v>
      </c>
      <c r="FU217" s="154">
        <f t="shared" si="994"/>
        <v>2905786.1</v>
      </c>
    </row>
    <row r="218" spans="2:177" ht="17.45" customHeight="1">
      <c r="B218" s="151" t="s">
        <v>92</v>
      </c>
      <c r="C218" s="152"/>
      <c r="D218" s="152"/>
      <c r="E218" s="152"/>
      <c r="F218" s="153"/>
      <c r="G218" s="153"/>
      <c r="H218" s="154"/>
      <c r="I218" s="154"/>
      <c r="J218" s="154"/>
      <c r="K218" s="154"/>
      <c r="L218" s="154"/>
      <c r="M218" s="154"/>
      <c r="N218" s="154"/>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c r="AJ218" s="154"/>
      <c r="AK218" s="154"/>
      <c r="AL218" s="154"/>
      <c r="AM218" s="154"/>
      <c r="AN218" s="154"/>
      <c r="AO218" s="154"/>
      <c r="AP218" s="154"/>
      <c r="AQ218" s="154"/>
      <c r="AR218" s="154"/>
      <c r="AS218" s="154"/>
      <c r="AT218" s="154"/>
      <c r="AU218" s="154"/>
      <c r="AV218" s="154"/>
      <c r="AW218" s="154"/>
      <c r="AX218" s="154"/>
      <c r="AY218" s="154"/>
      <c r="AZ218" s="154"/>
      <c r="BA218" s="154"/>
      <c r="BB218" s="154"/>
      <c r="BC218" s="154"/>
      <c r="BD218" s="154">
        <v>1054865.93</v>
      </c>
      <c r="BE218" s="154">
        <v>54160.350000000006</v>
      </c>
      <c r="BF218" s="154">
        <v>50237.27</v>
      </c>
      <c r="BG218" s="154">
        <v>47341.229999999996</v>
      </c>
      <c r="BH218" s="154">
        <v>70964.450000000012</v>
      </c>
      <c r="BI218" s="154">
        <v>64725.26</v>
      </c>
      <c r="BJ218" s="154">
        <v>246363.56</v>
      </c>
      <c r="BK218" s="154">
        <v>148870.37</v>
      </c>
      <c r="BL218" s="154">
        <v>245157.54</v>
      </c>
      <c r="BM218" s="154">
        <v>237671.42</v>
      </c>
      <c r="BN218" s="154">
        <v>213767.64999999997</v>
      </c>
      <c r="BO218" s="154">
        <v>234302.4</v>
      </c>
      <c r="BP218" s="154">
        <v>242261.72999999998</v>
      </c>
      <c r="BQ218" s="154">
        <v>201085.17</v>
      </c>
      <c r="BR218" s="154">
        <v>38431.629999999997</v>
      </c>
      <c r="BS218" s="154">
        <v>1477.3700000000001</v>
      </c>
      <c r="BT218" s="154">
        <v>118.9</v>
      </c>
      <c r="BU218" s="154">
        <v>34556.15</v>
      </c>
      <c r="BV218" s="154">
        <v>29545.81</v>
      </c>
      <c r="BW218" s="154">
        <v>8737.5300000000007</v>
      </c>
      <c r="BX218" s="154">
        <v>75645.47</v>
      </c>
      <c r="BY218" s="154">
        <v>43336.270000000004</v>
      </c>
      <c r="BZ218" s="154">
        <v>56794.47</v>
      </c>
      <c r="CA218" s="154">
        <v>47728.39</v>
      </c>
      <c r="CB218" s="154">
        <v>76633.11</v>
      </c>
      <c r="CC218" s="154">
        <v>35287.11</v>
      </c>
      <c r="CD218" s="154">
        <v>60150.27</v>
      </c>
      <c r="CE218" s="154">
        <v>1350.72</v>
      </c>
      <c r="CF218" s="154">
        <v>3772.14</v>
      </c>
      <c r="CG218" s="154">
        <v>130744.94</v>
      </c>
      <c r="CH218" s="154">
        <v>27661.919999999998</v>
      </c>
      <c r="CI218" s="154">
        <v>46670.28</v>
      </c>
      <c r="CJ218" s="154">
        <v>52485.81</v>
      </c>
      <c r="CK218" s="154">
        <v>54032.21</v>
      </c>
      <c r="CL218" s="154">
        <v>23639.040000000001</v>
      </c>
      <c r="CM218" s="154">
        <v>24880.97</v>
      </c>
      <c r="CN218" s="154">
        <v>379115.89</v>
      </c>
      <c r="CO218" s="154">
        <v>450652.89</v>
      </c>
      <c r="CP218" s="154">
        <v>590755.77</v>
      </c>
      <c r="CQ218" s="154">
        <v>420768.82999999996</v>
      </c>
      <c r="CR218" s="154">
        <v>16199.84</v>
      </c>
      <c r="CS218" s="154">
        <v>20973.78</v>
      </c>
      <c r="CT218" s="154">
        <v>78857.66</v>
      </c>
      <c r="CU218" s="154">
        <v>43602.679999999993</v>
      </c>
      <c r="CV218" s="154">
        <v>34948.699999999997</v>
      </c>
      <c r="CW218" s="154">
        <v>47614.26</v>
      </c>
      <c r="CX218" s="154">
        <v>41439.11</v>
      </c>
      <c r="CY218" s="154">
        <v>53465.78</v>
      </c>
      <c r="CZ218" s="154">
        <v>36435.5</v>
      </c>
      <c r="DA218" s="154">
        <v>54554.879999999997</v>
      </c>
      <c r="DB218" s="154">
        <v>37880.35</v>
      </c>
      <c r="DC218" s="154">
        <v>38812.700000000004</v>
      </c>
      <c r="DD218" s="154">
        <v>32058.720000000001</v>
      </c>
      <c r="DE218" s="154">
        <v>70270.5</v>
      </c>
      <c r="DF218" s="154">
        <v>131454.23000000001</v>
      </c>
      <c r="DG218" s="154">
        <v>43601.270000000004</v>
      </c>
      <c r="DH218" s="154">
        <v>44926.43</v>
      </c>
      <c r="DI218" s="154">
        <v>42523.619999999995</v>
      </c>
      <c r="DJ218" s="154">
        <v>43871.97</v>
      </c>
      <c r="DK218" s="154">
        <v>32357.119999999999</v>
      </c>
      <c r="DL218" s="154">
        <v>37096.080000000002</v>
      </c>
      <c r="DM218" s="154">
        <v>56345.33</v>
      </c>
      <c r="DN218" s="154">
        <v>151476.76</v>
      </c>
      <c r="DO218" s="154">
        <v>32916.870000000003</v>
      </c>
      <c r="DP218" s="154">
        <v>60505.240000000005</v>
      </c>
      <c r="DQ218" s="154">
        <v>112743.16</v>
      </c>
      <c r="DR218" s="154">
        <v>41508.6</v>
      </c>
      <c r="DS218" s="154">
        <v>31170.440000000002</v>
      </c>
      <c r="DT218" s="154">
        <v>44205.32</v>
      </c>
      <c r="DU218" s="154">
        <v>26660.94</v>
      </c>
      <c r="DV218" s="154">
        <v>86749.440000000002</v>
      </c>
      <c r="DW218" s="154">
        <v>42256.76</v>
      </c>
      <c r="DX218" s="154">
        <v>54587.39</v>
      </c>
      <c r="DY218" s="154">
        <v>47395.87000000001</v>
      </c>
      <c r="DZ218" s="154">
        <v>78028</v>
      </c>
      <c r="EA218" s="154">
        <v>48436.1</v>
      </c>
      <c r="EB218" s="154">
        <v>64020.67</v>
      </c>
      <c r="EC218" s="154">
        <v>33094.589999999997</v>
      </c>
      <c r="ED218" s="154">
        <v>80003.72</v>
      </c>
      <c r="EE218" s="154">
        <v>70950.429999999993</v>
      </c>
      <c r="EF218" s="154">
        <v>68556.06</v>
      </c>
      <c r="EG218" s="154">
        <v>49325.850000000006</v>
      </c>
      <c r="EH218" s="154">
        <v>65559.38</v>
      </c>
      <c r="EI218" s="154">
        <v>37103.42</v>
      </c>
      <c r="EJ218" s="154">
        <v>37344.130000000005</v>
      </c>
      <c r="EK218" s="154">
        <v>28954.46</v>
      </c>
      <c r="EL218" s="154">
        <v>44549.91</v>
      </c>
      <c r="EM218" s="154">
        <v>39867.86</v>
      </c>
      <c r="EN218" s="154">
        <v>57360.08</v>
      </c>
      <c r="EO218" s="154">
        <v>19560.080000000002</v>
      </c>
      <c r="EP218" s="154">
        <v>44298.75</v>
      </c>
      <c r="ER218" s="154">
        <f t="shared" si="991"/>
        <v>271935.27</v>
      </c>
      <c r="ET218" s="154">
        <f t="shared" ca="1" si="992"/>
        <v>405566.33999999997</v>
      </c>
      <c r="EU218" s="154"/>
      <c r="EY218" s="154">
        <f t="shared" si="993"/>
        <v>128870.73000000001</v>
      </c>
      <c r="EZ218" s="154">
        <f t="shared" si="993"/>
        <v>141141.92000000001</v>
      </c>
      <c r="FA218" s="154">
        <f t="shared" si="993"/>
        <v>219981.93</v>
      </c>
      <c r="FB218" s="154">
        <f t="shared" si="993"/>
        <v>118752.70999999999</v>
      </c>
      <c r="FC218" s="154">
        <f t="shared" si="993"/>
        <v>244918.17</v>
      </c>
      <c r="FD218" s="154">
        <f t="shared" si="993"/>
        <v>206165.27000000002</v>
      </c>
      <c r="FE218" s="154">
        <f t="shared" si="993"/>
        <v>116884.36000000002</v>
      </c>
      <c r="FF218" s="154">
        <f t="shared" si="993"/>
        <v>155667.14000000001</v>
      </c>
      <c r="FG218" s="154">
        <f t="shared" si="993"/>
        <v>180011.26</v>
      </c>
      <c r="FH218" s="154">
        <f t="shared" si="993"/>
        <v>145551.35999999999</v>
      </c>
      <c r="FI218" s="154">
        <f t="shared" si="993"/>
        <v>219510.21</v>
      </c>
      <c r="FJ218" s="154">
        <f t="shared" si="993"/>
        <v>151988.65000000002</v>
      </c>
      <c r="FK218" s="154">
        <f t="shared" si="993"/>
        <v>110848.5</v>
      </c>
      <c r="FL218" s="154">
        <f t="shared" si="993"/>
        <v>116788.02</v>
      </c>
      <c r="FN218" s="154">
        <f t="shared" si="994"/>
        <v>2668427.4299999997</v>
      </c>
      <c r="FO218" s="154">
        <f t="shared" si="994"/>
        <v>779718.89000000013</v>
      </c>
      <c r="FP218" s="154">
        <f t="shared" si="994"/>
        <v>537308.52</v>
      </c>
      <c r="FQ218" s="154">
        <f t="shared" si="994"/>
        <v>2178395.1899999995</v>
      </c>
      <c r="FR218" s="154">
        <f t="shared" si="994"/>
        <v>608747.28999999992</v>
      </c>
      <c r="FS218" s="154">
        <f t="shared" si="994"/>
        <v>723634.94</v>
      </c>
      <c r="FT218" s="154">
        <f t="shared" si="994"/>
        <v>697061.48</v>
      </c>
      <c r="FU218" s="154">
        <f t="shared" si="994"/>
        <v>271935.27</v>
      </c>
    </row>
    <row r="219" spans="2:177" ht="17.45" customHeight="1">
      <c r="B219" s="156" t="s">
        <v>93</v>
      </c>
      <c r="C219" s="157"/>
      <c r="D219" s="157"/>
      <c r="E219" s="157"/>
      <c r="H219" s="158"/>
      <c r="I219" s="158"/>
      <c r="J219" s="158"/>
      <c r="K219" s="158"/>
      <c r="L219" s="158"/>
      <c r="M219" s="158"/>
      <c r="N219" s="158"/>
      <c r="O219" s="158"/>
      <c r="P219" s="158"/>
      <c r="Q219" s="158"/>
      <c r="R219" s="158"/>
      <c r="S219" s="158"/>
      <c r="T219" s="158"/>
      <c r="U219" s="158"/>
      <c r="V219" s="158"/>
      <c r="W219" s="158"/>
      <c r="X219" s="158"/>
      <c r="Y219" s="158"/>
      <c r="Z219" s="158"/>
      <c r="AA219" s="158"/>
      <c r="AB219" s="158"/>
      <c r="AC219" s="158"/>
      <c r="AD219" s="158"/>
      <c r="AE219" s="158"/>
      <c r="AF219" s="158"/>
      <c r="AG219" s="158"/>
      <c r="AH219" s="158"/>
      <c r="AI219" s="158"/>
      <c r="AJ219" s="158"/>
      <c r="AK219" s="158"/>
      <c r="AL219" s="158"/>
      <c r="AM219" s="158"/>
      <c r="AN219" s="158"/>
      <c r="AO219" s="158"/>
      <c r="AP219" s="158"/>
      <c r="AQ219" s="158"/>
      <c r="AR219" s="158"/>
      <c r="AS219" s="158"/>
      <c r="AT219" s="158"/>
      <c r="AU219" s="158"/>
      <c r="AV219" s="158"/>
      <c r="AW219" s="158"/>
      <c r="AX219" s="158"/>
      <c r="AY219" s="158"/>
      <c r="AZ219" s="158"/>
      <c r="BA219" s="158"/>
      <c r="BB219" s="158"/>
      <c r="BC219" s="158"/>
      <c r="BD219" s="158">
        <v>4495922.7399999993</v>
      </c>
      <c r="BE219" s="158">
        <v>2199415.38</v>
      </c>
      <c r="BF219" s="158">
        <v>2045264.29</v>
      </c>
      <c r="BG219" s="158">
        <v>2126776.77</v>
      </c>
      <c r="BH219" s="158">
        <v>2091376.8299999998</v>
      </c>
      <c r="BI219" s="158">
        <v>2165371.6299999994</v>
      </c>
      <c r="BJ219" s="158">
        <v>2251534.8199999998</v>
      </c>
      <c r="BK219" s="158">
        <v>2253528.36</v>
      </c>
      <c r="BL219" s="158">
        <v>2108159.9699999997</v>
      </c>
      <c r="BM219" s="158">
        <v>2240080.9</v>
      </c>
      <c r="BN219" s="158">
        <v>2239319.92</v>
      </c>
      <c r="BO219" s="158">
        <v>2638379.5900000003</v>
      </c>
      <c r="BP219" s="158">
        <v>3846512.6</v>
      </c>
      <c r="BQ219" s="158">
        <v>2247706.8199999998</v>
      </c>
      <c r="BR219" s="158">
        <v>1971713.73</v>
      </c>
      <c r="BS219" s="158">
        <v>90632.140000000058</v>
      </c>
      <c r="BT219" s="158">
        <v>80740.329999999973</v>
      </c>
      <c r="BU219" s="158">
        <v>170230.45999999988</v>
      </c>
      <c r="BV219" s="158">
        <v>606102.31000000006</v>
      </c>
      <c r="BW219" s="158">
        <v>964931.71000000008</v>
      </c>
      <c r="BX219" s="158">
        <v>1329305.92</v>
      </c>
      <c r="BY219" s="158">
        <v>1360951.68</v>
      </c>
      <c r="BZ219" s="158">
        <v>1819825.31</v>
      </c>
      <c r="CA219" s="158">
        <v>1931831.5199999996</v>
      </c>
      <c r="CB219" s="158">
        <v>2239426.4599999995</v>
      </c>
      <c r="CC219" s="158">
        <v>2414631.4699999997</v>
      </c>
      <c r="CD219" s="158">
        <v>1242911.8900000001</v>
      </c>
      <c r="CE219" s="158">
        <v>633531.19000000018</v>
      </c>
      <c r="CF219" s="158">
        <v>814046.16999999969</v>
      </c>
      <c r="CG219" s="158">
        <v>2142896.7500000005</v>
      </c>
      <c r="CH219" s="158">
        <v>2245469.7999999998</v>
      </c>
      <c r="CI219" s="158">
        <v>2289492.8499999996</v>
      </c>
      <c r="CJ219" s="158">
        <v>2370553.5500000003</v>
      </c>
      <c r="CK219" s="158">
        <v>2371243.8499999996</v>
      </c>
      <c r="CL219" s="158">
        <v>2573101.8200000003</v>
      </c>
      <c r="CM219" s="158">
        <v>2522880.4699999997</v>
      </c>
      <c r="CN219" s="158">
        <v>3995383.47</v>
      </c>
      <c r="CO219" s="158">
        <v>2833444.8000000003</v>
      </c>
      <c r="CP219" s="158">
        <v>3046063.3000000003</v>
      </c>
      <c r="CQ219" s="158">
        <v>2818487.49</v>
      </c>
      <c r="CR219" s="158">
        <v>2374709.1599999997</v>
      </c>
      <c r="CS219" s="158">
        <v>2462553.3699999992</v>
      </c>
      <c r="CT219" s="158">
        <v>2499009.81</v>
      </c>
      <c r="CU219" s="158">
        <v>2437709.1600000006</v>
      </c>
      <c r="CV219" s="158">
        <v>2399981.1800000002</v>
      </c>
      <c r="CW219" s="158">
        <v>2471696.6399999997</v>
      </c>
      <c r="CX219" s="158">
        <v>2661667.7799999993</v>
      </c>
      <c r="CY219" s="158">
        <v>3066648.04</v>
      </c>
      <c r="CZ219" s="158">
        <v>3906163.37</v>
      </c>
      <c r="DA219" s="158">
        <v>2659820.3600000003</v>
      </c>
      <c r="DB219" s="158">
        <v>2591099.64</v>
      </c>
      <c r="DC219" s="158">
        <v>2447481.5099999998</v>
      </c>
      <c r="DD219" s="158">
        <v>2540272.9500000002</v>
      </c>
      <c r="DE219" s="158">
        <v>2527712.0100000002</v>
      </c>
      <c r="DF219" s="158">
        <v>2716264.95</v>
      </c>
      <c r="DG219" s="158">
        <v>2516418.8800000004</v>
      </c>
      <c r="DH219" s="158">
        <v>2571866.38</v>
      </c>
      <c r="DI219" s="158">
        <v>2552807.8000000003</v>
      </c>
      <c r="DJ219" s="158">
        <v>2722853.2600000002</v>
      </c>
      <c r="DK219" s="158">
        <v>2805443.9499999993</v>
      </c>
      <c r="DL219" s="158">
        <v>4220398.18</v>
      </c>
      <c r="DM219" s="158">
        <v>2769874.39</v>
      </c>
      <c r="DN219" s="158">
        <v>2668190.7599999998</v>
      </c>
      <c r="DO219" s="158">
        <v>2866031.61</v>
      </c>
      <c r="DP219" s="158">
        <v>2776625.3600000003</v>
      </c>
      <c r="DQ219" s="158">
        <v>2798070.0700000008</v>
      </c>
      <c r="DR219" s="158">
        <v>2772994.85</v>
      </c>
      <c r="DS219" s="158">
        <v>2507479.5500000003</v>
      </c>
      <c r="DT219" s="158">
        <v>2653350.7400000002</v>
      </c>
      <c r="DU219" s="158">
        <v>2629755.439999999</v>
      </c>
      <c r="DV219" s="158">
        <v>2930568.5100000002</v>
      </c>
      <c r="DW219" s="158">
        <v>2990747.9099999997</v>
      </c>
      <c r="DX219" s="158">
        <v>4289241.97</v>
      </c>
      <c r="DY219" s="158">
        <v>2940514.7399999998</v>
      </c>
      <c r="DZ219" s="158">
        <v>2592285.62</v>
      </c>
      <c r="EA219" s="158">
        <v>3062446.0300000003</v>
      </c>
      <c r="EB219" s="158">
        <v>2905074.79</v>
      </c>
      <c r="EC219" s="158">
        <v>3051996.9999999995</v>
      </c>
      <c r="ED219" s="158">
        <v>3058354.1800000006</v>
      </c>
      <c r="EE219" s="158">
        <v>2821728.85</v>
      </c>
      <c r="EF219" s="158">
        <v>2813227.2600000007</v>
      </c>
      <c r="EG219" s="158">
        <v>2773074.7199999997</v>
      </c>
      <c r="EH219" s="158">
        <v>3070884.2399999998</v>
      </c>
      <c r="EI219" s="158">
        <v>2977339.6299999994</v>
      </c>
      <c r="EJ219" s="158">
        <v>4595567.2299999995</v>
      </c>
      <c r="EK219" s="158">
        <v>3055218.9899999998</v>
      </c>
      <c r="EL219" s="158">
        <v>2908865.56</v>
      </c>
      <c r="EM219" s="158">
        <v>2918363.23</v>
      </c>
      <c r="EN219" s="158">
        <v>2977176.0700000003</v>
      </c>
      <c r="EO219" s="158">
        <v>2923908.32</v>
      </c>
      <c r="EP219" s="158">
        <v>2792678.4800000009</v>
      </c>
      <c r="ER219" s="158">
        <f t="shared" si="991"/>
        <v>22171777.879999999</v>
      </c>
      <c r="ET219" s="158">
        <f t="shared" ca="1" si="992"/>
        <v>21899914.329999998</v>
      </c>
      <c r="EU219" s="158"/>
      <c r="EY219" s="158">
        <f t="shared" si="993"/>
        <v>9157083.370000001</v>
      </c>
      <c r="EZ219" s="158">
        <f t="shared" si="993"/>
        <v>7515466.4700000007</v>
      </c>
      <c r="FA219" s="158">
        <f t="shared" si="993"/>
        <v>7804550.21</v>
      </c>
      <c r="FB219" s="158">
        <f t="shared" si="993"/>
        <v>8081105.0099999998</v>
      </c>
      <c r="FC219" s="158">
        <f t="shared" si="993"/>
        <v>9658463.3300000001</v>
      </c>
      <c r="FD219" s="158">
        <f t="shared" si="993"/>
        <v>8440727.040000001</v>
      </c>
      <c r="FE219" s="158">
        <f t="shared" si="993"/>
        <v>7933825.1400000006</v>
      </c>
      <c r="FF219" s="158">
        <f t="shared" si="993"/>
        <v>8551071.8599999994</v>
      </c>
      <c r="FG219" s="158">
        <f t="shared" si="993"/>
        <v>9822042.3299999982</v>
      </c>
      <c r="FH219" s="158">
        <f t="shared" si="993"/>
        <v>9019517.8200000003</v>
      </c>
      <c r="FI219" s="158">
        <f t="shared" si="993"/>
        <v>8693310.2900000028</v>
      </c>
      <c r="FJ219" s="158">
        <f t="shared" si="993"/>
        <v>8821298.589999998</v>
      </c>
      <c r="FK219" s="158">
        <f t="shared" si="993"/>
        <v>10559651.779999999</v>
      </c>
      <c r="FL219" s="158">
        <f t="shared" si="993"/>
        <v>8819447.620000001</v>
      </c>
      <c r="FN219" s="158">
        <f t="shared" si="994"/>
        <v>28855131.199999992</v>
      </c>
      <c r="FO219" s="158">
        <f t="shared" si="994"/>
        <v>16420484.530000001</v>
      </c>
      <c r="FP219" s="158">
        <f t="shared" si="994"/>
        <v>23860186.27</v>
      </c>
      <c r="FQ219" s="158">
        <f t="shared" si="994"/>
        <v>33067354.199999996</v>
      </c>
      <c r="FR219" s="158">
        <f t="shared" si="994"/>
        <v>32558205.060000002</v>
      </c>
      <c r="FS219" s="158">
        <f t="shared" si="994"/>
        <v>34584087.370000005</v>
      </c>
      <c r="FT219" s="158">
        <f t="shared" si="994"/>
        <v>36356169.030000001</v>
      </c>
      <c r="FU219" s="158">
        <f t="shared" si="994"/>
        <v>22171777.879999999</v>
      </c>
    </row>
    <row r="220" spans="2:177" ht="17.45" customHeight="1">
      <c r="B220" s="151" t="s">
        <v>94</v>
      </c>
      <c r="C220" s="152"/>
      <c r="D220" s="152"/>
      <c r="E220" s="152"/>
      <c r="F220" s="153"/>
      <c r="G220" s="153"/>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c r="AJ220" s="154"/>
      <c r="AK220" s="154"/>
      <c r="AL220" s="154"/>
      <c r="AM220" s="154"/>
      <c r="AN220" s="154"/>
      <c r="AO220" s="154"/>
      <c r="AP220" s="154"/>
      <c r="AQ220" s="154"/>
      <c r="AR220" s="154"/>
      <c r="AS220" s="154"/>
      <c r="AT220" s="154"/>
      <c r="AU220" s="154"/>
      <c r="AV220" s="154"/>
      <c r="AW220" s="154"/>
      <c r="AX220" s="154"/>
      <c r="AY220" s="154"/>
      <c r="AZ220" s="154"/>
      <c r="BA220" s="154"/>
      <c r="BB220" s="154"/>
      <c r="BC220" s="154"/>
      <c r="BD220" s="154">
        <v>-106021.57</v>
      </c>
      <c r="BE220" s="154">
        <v>-102599.43</v>
      </c>
      <c r="BF220" s="154">
        <v>-103812.94</v>
      </c>
      <c r="BG220" s="154">
        <v>-102212.82</v>
      </c>
      <c r="BH220" s="154">
        <v>-104762.42</v>
      </c>
      <c r="BI220" s="154">
        <v>-112691.54</v>
      </c>
      <c r="BJ220" s="154">
        <v>-119139.95</v>
      </c>
      <c r="BK220" s="154">
        <v>-122935.65</v>
      </c>
      <c r="BL220" s="154">
        <v>-122333.52</v>
      </c>
      <c r="BM220" s="154">
        <v>-154767.29</v>
      </c>
      <c r="BN220" s="154">
        <v>-134147.22</v>
      </c>
      <c r="BO220" s="154">
        <v>-113093.19</v>
      </c>
      <c r="BP220" s="154">
        <v>-78672.97</v>
      </c>
      <c r="BQ220" s="154">
        <v>-68799.179999999993</v>
      </c>
      <c r="BR220" s="154">
        <v>-84683</v>
      </c>
      <c r="BS220" s="154">
        <v>-40691.550000000003</v>
      </c>
      <c r="BT220" s="154">
        <v>-39055.300000000003</v>
      </c>
      <c r="BU220" s="154">
        <v>-49330.22</v>
      </c>
      <c r="BV220" s="154">
        <v>-79018.850000000006</v>
      </c>
      <c r="BW220" s="154">
        <v>-86188.05</v>
      </c>
      <c r="BX220" s="154">
        <v>-96814.12</v>
      </c>
      <c r="BY220" s="154">
        <v>-94396.88</v>
      </c>
      <c r="BZ220" s="154">
        <v>-85518.17</v>
      </c>
      <c r="CA220" s="154">
        <v>-74623.850000000006</v>
      </c>
      <c r="CB220" s="154">
        <v>-97741.11</v>
      </c>
      <c r="CC220" s="154">
        <v>-98388.51</v>
      </c>
      <c r="CD220" s="154">
        <v>-72875.990000000005</v>
      </c>
      <c r="CE220" s="154">
        <v>-64331.34</v>
      </c>
      <c r="CF220" s="154">
        <v>-65149.47</v>
      </c>
      <c r="CG220" s="154">
        <v>-66091.95</v>
      </c>
      <c r="CH220" s="154">
        <v>-63583.77</v>
      </c>
      <c r="CI220" s="154">
        <v>-65052.44</v>
      </c>
      <c r="CJ220" s="154">
        <v>-64932.55</v>
      </c>
      <c r="CK220" s="154">
        <v>-75788.45</v>
      </c>
      <c r="CL220" s="154">
        <v>-76437.05</v>
      </c>
      <c r="CM220" s="154">
        <v>-50230.539999999994</v>
      </c>
      <c r="CN220" s="154">
        <v>-59705.86</v>
      </c>
      <c r="CO220" s="154">
        <v>-55043.39</v>
      </c>
      <c r="CP220" s="154">
        <v>-76265.490000000005</v>
      </c>
      <c r="CQ220" s="154">
        <v>-86061.64</v>
      </c>
      <c r="CR220" s="154">
        <v>-98523.65</v>
      </c>
      <c r="CS220" s="154">
        <v>-73969.13</v>
      </c>
      <c r="CT220" s="154">
        <v>-80675.58</v>
      </c>
      <c r="CU220" s="154">
        <v>-39694.600000000006</v>
      </c>
      <c r="CV220" s="154">
        <v>-69488.59</v>
      </c>
      <c r="CW220" s="154">
        <v>-56660.09</v>
      </c>
      <c r="CX220" s="154">
        <v>-42097.83</v>
      </c>
      <c r="CY220" s="154">
        <v>-41215.5</v>
      </c>
      <c r="CZ220" s="154">
        <v>-52379.24</v>
      </c>
      <c r="DA220" s="154">
        <v>-40321.96</v>
      </c>
      <c r="DB220" s="154">
        <v>-48793.47</v>
      </c>
      <c r="DC220" s="154">
        <v>-69495.42</v>
      </c>
      <c r="DD220" s="154">
        <v>-45112.08</v>
      </c>
      <c r="DE220" s="154">
        <v>-65105.7</v>
      </c>
      <c r="DF220" s="154">
        <v>-62572.4</v>
      </c>
      <c r="DG220" s="154">
        <v>-49840.34</v>
      </c>
      <c r="DH220" s="154">
        <v>-58546.05</v>
      </c>
      <c r="DI220" s="154">
        <v>-25426.65</v>
      </c>
      <c r="DJ220" s="154">
        <v>-34040.800000000003</v>
      </c>
      <c r="DK220" s="154">
        <v>-37549.54</v>
      </c>
      <c r="DL220" s="154">
        <v>-56444.59</v>
      </c>
      <c r="DM220" s="154">
        <v>-75360.710000000006</v>
      </c>
      <c r="DN220" s="154">
        <v>-88598.73</v>
      </c>
      <c r="DO220" s="154">
        <v>-106495.03</v>
      </c>
      <c r="DP220" s="154">
        <v>-111953.98700000002</v>
      </c>
      <c r="DQ220" s="154">
        <v>-86616.829999999987</v>
      </c>
      <c r="DR220" s="154">
        <v>-80678.859999999986</v>
      </c>
      <c r="DS220" s="154">
        <v>-61962.539999999994</v>
      </c>
      <c r="DT220" s="154">
        <v>-84468.47</v>
      </c>
      <c r="DU220" s="154">
        <v>-80385.460000000006</v>
      </c>
      <c r="DV220" s="154">
        <v>-59897.3</v>
      </c>
      <c r="DW220" s="154">
        <v>-63030.100000000013</v>
      </c>
      <c r="DX220" s="154">
        <v>-80883.78</v>
      </c>
      <c r="DY220" s="154">
        <v>-96251.51</v>
      </c>
      <c r="DZ220" s="154">
        <v>-94717.29</v>
      </c>
      <c r="EA220" s="154">
        <v>-96267.55</v>
      </c>
      <c r="EB220" s="154">
        <v>-88953.75</v>
      </c>
      <c r="EC220" s="154">
        <v>-77622.134999999995</v>
      </c>
      <c r="ED220" s="154">
        <v>-96494.135000000009</v>
      </c>
      <c r="EE220" s="154">
        <v>-101579.57</v>
      </c>
      <c r="EF220" s="154">
        <v>-103313.06</v>
      </c>
      <c r="EG220" s="154">
        <v>-91711.108387096785</v>
      </c>
      <c r="EH220" s="154">
        <v>-71890.010000000009</v>
      </c>
      <c r="EI220" s="154">
        <v>-61946.64</v>
      </c>
      <c r="EJ220" s="154">
        <v>-69923.59</v>
      </c>
      <c r="EK220" s="154">
        <v>-73896.900000000009</v>
      </c>
      <c r="EL220" s="154">
        <v>-86049.279999999984</v>
      </c>
      <c r="EM220" s="154">
        <v>-84513.639999999985</v>
      </c>
      <c r="EN220" s="154">
        <v>-71792.3</v>
      </c>
      <c r="EO220" s="154">
        <v>-83298.719999999987</v>
      </c>
      <c r="EP220" s="154">
        <v>-70222.320000000007</v>
      </c>
      <c r="EQ220" s="153"/>
      <c r="ER220" s="154">
        <f t="shared" si="991"/>
        <v>-539696.74999999988</v>
      </c>
      <c r="ES220" s="154"/>
      <c r="ET220" s="154">
        <f t="shared" ca="1" si="992"/>
        <v>-631190.14999999991</v>
      </c>
      <c r="EU220" s="154"/>
      <c r="EY220" s="154">
        <f t="shared" si="993"/>
        <v>-141494.66999999998</v>
      </c>
      <c r="EZ220" s="154">
        <f t="shared" si="993"/>
        <v>-179713.2</v>
      </c>
      <c r="FA220" s="154">
        <f t="shared" si="993"/>
        <v>-170958.78999999998</v>
      </c>
      <c r="FB220" s="154">
        <f t="shared" si="993"/>
        <v>-97016.99</v>
      </c>
      <c r="FC220" s="154">
        <f t="shared" si="993"/>
        <v>-220404.02999999997</v>
      </c>
      <c r="FD220" s="154">
        <f t="shared" si="993"/>
        <v>-305065.84700000001</v>
      </c>
      <c r="FE220" s="154">
        <f t="shared" si="993"/>
        <v>-227109.86999999997</v>
      </c>
      <c r="FF220" s="154">
        <f t="shared" si="993"/>
        <v>-203312.86000000002</v>
      </c>
      <c r="FG220" s="154">
        <f t="shared" si="993"/>
        <v>-271852.57999999996</v>
      </c>
      <c r="FH220" s="154">
        <f t="shared" si="993"/>
        <v>-262843.435</v>
      </c>
      <c r="FI220" s="154">
        <f t="shared" si="993"/>
        <v>-301386.76500000001</v>
      </c>
      <c r="FJ220" s="154">
        <f t="shared" si="993"/>
        <v>-225547.75838709681</v>
      </c>
      <c r="FK220" s="154">
        <f t="shared" si="993"/>
        <v>-229869.76999999996</v>
      </c>
      <c r="FL220" s="154">
        <f t="shared" si="993"/>
        <v>-239604.65999999997</v>
      </c>
      <c r="FN220" s="154">
        <f t="shared" si="994"/>
        <v>-1398517.5399999998</v>
      </c>
      <c r="FO220" s="154">
        <f t="shared" si="994"/>
        <v>-877792.14</v>
      </c>
      <c r="FP220" s="154">
        <f t="shared" si="994"/>
        <v>-860603.16999999993</v>
      </c>
      <c r="FQ220" s="154">
        <f t="shared" si="994"/>
        <v>-779401.34999999986</v>
      </c>
      <c r="FR220" s="154">
        <f t="shared" si="994"/>
        <v>-589183.65</v>
      </c>
      <c r="FS220" s="154">
        <f t="shared" si="994"/>
        <v>-955892.60699999996</v>
      </c>
      <c r="FT220" s="154">
        <f t="shared" si="994"/>
        <v>-1061630.5383870967</v>
      </c>
      <c r="FU220" s="154">
        <f t="shared" si="994"/>
        <v>-539696.74999999988</v>
      </c>
    </row>
    <row r="221" spans="2:177" ht="17.45" customHeight="1">
      <c r="B221" s="151" t="s">
        <v>95</v>
      </c>
      <c r="C221" s="152"/>
      <c r="D221" s="152"/>
      <c r="E221" s="152"/>
      <c r="F221" s="153"/>
      <c r="G221" s="153"/>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c r="AJ221" s="154"/>
      <c r="AK221" s="154"/>
      <c r="AL221" s="154"/>
      <c r="AM221" s="154"/>
      <c r="AN221" s="154"/>
      <c r="AO221" s="154"/>
      <c r="AP221" s="154"/>
      <c r="AQ221" s="154"/>
      <c r="AR221" s="154"/>
      <c r="AS221" s="154"/>
      <c r="AT221" s="154"/>
      <c r="AU221" s="154"/>
      <c r="AV221" s="154"/>
      <c r="AW221" s="154"/>
      <c r="AX221" s="154"/>
      <c r="AY221" s="154"/>
      <c r="AZ221" s="154"/>
      <c r="BA221" s="154"/>
      <c r="BB221" s="154"/>
      <c r="BC221" s="154"/>
      <c r="BD221" s="154">
        <v>-168119.11</v>
      </c>
      <c r="BE221" s="154">
        <v>-182647.71999999997</v>
      </c>
      <c r="BF221" s="154">
        <v>-173637.87</v>
      </c>
      <c r="BG221" s="154">
        <v>-144999.11999999997</v>
      </c>
      <c r="BH221" s="154">
        <v>-204333.63000000006</v>
      </c>
      <c r="BI221" s="154">
        <v>-181088.55</v>
      </c>
      <c r="BJ221" s="154">
        <v>-207483.84000000003</v>
      </c>
      <c r="BK221" s="154">
        <v>-174906.80000000002</v>
      </c>
      <c r="BL221" s="154">
        <v>-203638.21999999997</v>
      </c>
      <c r="BM221" s="154">
        <v>-143620.31999999998</v>
      </c>
      <c r="BN221" s="154">
        <v>-198297.31999999998</v>
      </c>
      <c r="BO221" s="154">
        <v>-141498.39000000001</v>
      </c>
      <c r="BP221" s="154">
        <v>-218179.88999999998</v>
      </c>
      <c r="BQ221" s="154">
        <v>-244542.78999999998</v>
      </c>
      <c r="BR221" s="154">
        <v>-360569.13</v>
      </c>
      <c r="BS221" s="154">
        <v>-101058.02</v>
      </c>
      <c r="BT221" s="154">
        <v>-41685.03</v>
      </c>
      <c r="BU221" s="154">
        <v>-69782.67</v>
      </c>
      <c r="BV221" s="154">
        <v>-115354.97999999998</v>
      </c>
      <c r="BW221" s="154">
        <v>-173315.46999999997</v>
      </c>
      <c r="BX221" s="154">
        <v>-225545.33000000002</v>
      </c>
      <c r="BY221" s="154">
        <v>-249438.19999999995</v>
      </c>
      <c r="BZ221" s="154">
        <v>-268012.11000000004</v>
      </c>
      <c r="CA221" s="154">
        <v>-272455.31999999995</v>
      </c>
      <c r="CB221" s="154">
        <v>-170827.83000000002</v>
      </c>
      <c r="CC221" s="154">
        <v>-96979.54</v>
      </c>
      <c r="CD221" s="154">
        <v>-234009.81</v>
      </c>
      <c r="CE221" s="154">
        <v>-129651.68000000002</v>
      </c>
      <c r="CF221" s="154">
        <v>-113259.41999999995</v>
      </c>
      <c r="CG221" s="154">
        <v>-189235.18999999994</v>
      </c>
      <c r="CH221" s="154">
        <v>-217157.07000000004</v>
      </c>
      <c r="CI221" s="154">
        <v>-189633.60149999999</v>
      </c>
      <c r="CJ221" s="154">
        <v>-213530.65000000002</v>
      </c>
      <c r="CK221" s="154">
        <v>-255400.75</v>
      </c>
      <c r="CL221" s="154">
        <v>-223083.70999999996</v>
      </c>
      <c r="CM221" s="154">
        <v>-168036.28000000003</v>
      </c>
      <c r="CN221" s="154">
        <v>-343593.43947368424</v>
      </c>
      <c r="CO221" s="154">
        <v>-239323.66999999998</v>
      </c>
      <c r="CP221" s="154">
        <v>-265566.67364912276</v>
      </c>
      <c r="CQ221" s="154">
        <v>-270901.3</v>
      </c>
      <c r="CR221" s="154">
        <v>-260731.23</v>
      </c>
      <c r="CS221" s="154">
        <v>-159388.09000000003</v>
      </c>
      <c r="CT221" s="154">
        <v>-222425.36999999994</v>
      </c>
      <c r="CU221" s="154">
        <v>-248032.3848421053</v>
      </c>
      <c r="CV221" s="154">
        <v>-225704.6</v>
      </c>
      <c r="CW221" s="154">
        <v>-233766.02</v>
      </c>
      <c r="CX221" s="154">
        <v>-223359.75999999995</v>
      </c>
      <c r="CY221" s="154">
        <v>-168123.59000000003</v>
      </c>
      <c r="CZ221" s="154">
        <v>-279091.88</v>
      </c>
      <c r="DA221" s="154">
        <v>-262904.84000000003</v>
      </c>
      <c r="DB221" s="154">
        <v>-207456.48</v>
      </c>
      <c r="DC221" s="154">
        <v>-104297.28200000002</v>
      </c>
      <c r="DD221" s="154">
        <v>-181299.83000000002</v>
      </c>
      <c r="DE221" s="154">
        <v>-137309.93999999994</v>
      </c>
      <c r="DF221" s="154">
        <v>-202071.11999999997</v>
      </c>
      <c r="DG221" s="154">
        <v>-171176.05999999997</v>
      </c>
      <c r="DH221" s="154">
        <v>-184697.8395</v>
      </c>
      <c r="DI221" s="154">
        <v>-223757.32949999999</v>
      </c>
      <c r="DJ221" s="154">
        <v>-229005.19</v>
      </c>
      <c r="DK221" s="154">
        <v>-250811.51999999999</v>
      </c>
      <c r="DL221" s="154">
        <v>-330453.70999999996</v>
      </c>
      <c r="DM221" s="154">
        <v>-189153.94999999995</v>
      </c>
      <c r="DN221" s="154">
        <v>-164928.49</v>
      </c>
      <c r="DO221" s="154">
        <v>-177785.0011666666</v>
      </c>
      <c r="DP221" s="154">
        <v>-127811.25666666665</v>
      </c>
      <c r="DQ221" s="154">
        <v>-210064.93950000001</v>
      </c>
      <c r="DR221" s="154">
        <v>-249717.33999999997</v>
      </c>
      <c r="DS221" s="154">
        <v>-242424.60249999998</v>
      </c>
      <c r="DT221" s="154">
        <v>-253604.81650000004</v>
      </c>
      <c r="DU221" s="154">
        <v>-255225.82149999996</v>
      </c>
      <c r="DV221" s="154">
        <v>-186784.82500000001</v>
      </c>
      <c r="DW221" s="154">
        <v>-153971.75400000004</v>
      </c>
      <c r="DX221" s="154">
        <v>-268012.31450000009</v>
      </c>
      <c r="DY221" s="154">
        <v>-233459.83849999995</v>
      </c>
      <c r="DZ221" s="154">
        <v>-179968.50750000001</v>
      </c>
      <c r="EA221" s="154">
        <v>-200632.21999999997</v>
      </c>
      <c r="EB221" s="154">
        <v>-174578.32</v>
      </c>
      <c r="EC221" s="154">
        <v>-268573.82899999997</v>
      </c>
      <c r="ED221" s="154">
        <v>-159332.33099999998</v>
      </c>
      <c r="EE221" s="154">
        <v>-216587.68199999997</v>
      </c>
      <c r="EF221" s="154">
        <v>-117983.54667876638</v>
      </c>
      <c r="EG221" s="154">
        <v>-210642.24599999998</v>
      </c>
      <c r="EH221" s="154">
        <v>-203878.848</v>
      </c>
      <c r="EI221" s="154">
        <v>-153605.02000000002</v>
      </c>
      <c r="EJ221" s="154">
        <v>-288904.48</v>
      </c>
      <c r="EK221" s="154">
        <v>-244533.26449999993</v>
      </c>
      <c r="EL221" s="154">
        <v>-222535.03250000009</v>
      </c>
      <c r="EM221" s="154">
        <v>-213822.36000000002</v>
      </c>
      <c r="EN221" s="154">
        <v>-243457.51900000003</v>
      </c>
      <c r="EO221" s="154">
        <v>-207965.15100000001</v>
      </c>
      <c r="EP221" s="154">
        <v>-228139.7</v>
      </c>
      <c r="EQ221" s="153"/>
      <c r="ER221" s="154">
        <f t="shared" si="991"/>
        <v>-1649357.507</v>
      </c>
      <c r="ES221" s="154"/>
      <c r="ET221" s="154">
        <f t="shared" ca="1" si="992"/>
        <v>-1484557.3605</v>
      </c>
      <c r="EU221" s="154"/>
      <c r="EY221" s="154">
        <f t="shared" si="993"/>
        <v>-749453.2</v>
      </c>
      <c r="EZ221" s="154">
        <f t="shared" si="993"/>
        <v>-422907.05199999997</v>
      </c>
      <c r="FA221" s="154">
        <f t="shared" si="993"/>
        <v>-557945.01949999994</v>
      </c>
      <c r="FB221" s="154">
        <f t="shared" si="993"/>
        <v>-703574.03949999996</v>
      </c>
      <c r="FC221" s="154">
        <f t="shared" si="993"/>
        <v>-684536.14999999991</v>
      </c>
      <c r="FD221" s="154">
        <f t="shared" si="993"/>
        <v>-515661.1973333332</v>
      </c>
      <c r="FE221" s="154">
        <f t="shared" si="993"/>
        <v>-745746.75899999996</v>
      </c>
      <c r="FF221" s="154">
        <f t="shared" si="993"/>
        <v>-595982.40049999999</v>
      </c>
      <c r="FG221" s="154">
        <f t="shared" si="993"/>
        <v>-681440.6605</v>
      </c>
      <c r="FH221" s="154">
        <f t="shared" si="993"/>
        <v>-643784.36899999995</v>
      </c>
      <c r="FI221" s="154">
        <f t="shared" si="993"/>
        <v>-493903.55967876629</v>
      </c>
      <c r="FJ221" s="154">
        <f t="shared" si="993"/>
        <v>-568126.11400000006</v>
      </c>
      <c r="FK221" s="154">
        <f t="shared" si="993"/>
        <v>-755972.777</v>
      </c>
      <c r="FL221" s="154">
        <f t="shared" si="993"/>
        <v>-665245.03</v>
      </c>
      <c r="FN221" s="154">
        <f t="shared" si="994"/>
        <v>-2124270.89</v>
      </c>
      <c r="FO221" s="154">
        <f t="shared" si="994"/>
        <v>-2339938.94</v>
      </c>
      <c r="FP221" s="154">
        <f t="shared" si="994"/>
        <v>-2200805.5314999996</v>
      </c>
      <c r="FQ221" s="154">
        <f t="shared" si="994"/>
        <v>-2860916.127964912</v>
      </c>
      <c r="FR221" s="154">
        <f t="shared" si="994"/>
        <v>-2433879.3109999998</v>
      </c>
      <c r="FS221" s="154">
        <f t="shared" si="994"/>
        <v>-2541926.5068333335</v>
      </c>
      <c r="FT221" s="154">
        <f t="shared" si="994"/>
        <v>-2387254.7031787666</v>
      </c>
      <c r="FU221" s="154">
        <f t="shared" si="994"/>
        <v>-1649357.507</v>
      </c>
    </row>
    <row r="222" spans="2:177" ht="17.45" customHeight="1">
      <c r="B222" s="156" t="s">
        <v>21</v>
      </c>
      <c r="C222" s="157"/>
      <c r="D222" s="157"/>
      <c r="E222" s="157"/>
      <c r="H222" s="158"/>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58"/>
      <c r="AE222" s="158"/>
      <c r="AF222" s="158"/>
      <c r="AG222" s="158"/>
      <c r="AH222" s="158"/>
      <c r="AI222" s="158"/>
      <c r="AJ222" s="158"/>
      <c r="AK222" s="158"/>
      <c r="AL222" s="158"/>
      <c r="AM222" s="158"/>
      <c r="AN222" s="158"/>
      <c r="AO222" s="158"/>
      <c r="AP222" s="158"/>
      <c r="AQ222" s="158"/>
      <c r="AR222" s="158"/>
      <c r="AS222" s="158"/>
      <c r="AT222" s="158"/>
      <c r="AU222" s="158"/>
      <c r="AV222" s="158"/>
      <c r="AW222" s="158"/>
      <c r="AX222" s="158"/>
      <c r="AY222" s="158"/>
      <c r="AZ222" s="158"/>
      <c r="BA222" s="158"/>
      <c r="BB222" s="158"/>
      <c r="BC222" s="158"/>
      <c r="BD222" s="158">
        <v>-274140.68</v>
      </c>
      <c r="BE222" s="158">
        <v>-285247.14999999997</v>
      </c>
      <c r="BF222" s="158">
        <v>-277450.81</v>
      </c>
      <c r="BG222" s="158">
        <v>-247211.93999999997</v>
      </c>
      <c r="BH222" s="158">
        <v>-309096.05000000005</v>
      </c>
      <c r="BI222" s="160">
        <v>-293780.08999999997</v>
      </c>
      <c r="BJ222" s="160">
        <v>-326623.79000000004</v>
      </c>
      <c r="BK222" s="160">
        <v>-297842.45</v>
      </c>
      <c r="BL222" s="160">
        <v>-325971.74</v>
      </c>
      <c r="BM222" s="160">
        <v>-298387.61</v>
      </c>
      <c r="BN222" s="160">
        <v>-332444.53999999998</v>
      </c>
      <c r="BO222" s="160">
        <v>-254591.58000000002</v>
      </c>
      <c r="BP222" s="160">
        <v>-296852.86</v>
      </c>
      <c r="BQ222" s="160">
        <v>-313341.96999999997</v>
      </c>
      <c r="BR222" s="160">
        <v>-445252.13</v>
      </c>
      <c r="BS222" s="160">
        <v>-141749.57</v>
      </c>
      <c r="BT222" s="160">
        <v>-80740.33</v>
      </c>
      <c r="BU222" s="160">
        <v>-119112.89</v>
      </c>
      <c r="BV222" s="160">
        <v>-194373.83</v>
      </c>
      <c r="BW222" s="160">
        <v>-259503.52</v>
      </c>
      <c r="BX222" s="160">
        <v>-322359.45</v>
      </c>
      <c r="BY222" s="160">
        <v>-343835.07999999996</v>
      </c>
      <c r="BZ222" s="160">
        <v>-353530.28</v>
      </c>
      <c r="CA222" s="160">
        <v>-347079.17</v>
      </c>
      <c r="CB222" s="160">
        <v>-268568.94</v>
      </c>
      <c r="CC222" s="160">
        <v>-195368.05</v>
      </c>
      <c r="CD222" s="160">
        <v>-306885.8</v>
      </c>
      <c r="CE222" s="160">
        <v>-193983.02000000002</v>
      </c>
      <c r="CF222" s="160">
        <v>-178408.88999999996</v>
      </c>
      <c r="CG222" s="160">
        <v>-255327.13999999996</v>
      </c>
      <c r="CH222" s="160">
        <v>-280740.84000000003</v>
      </c>
      <c r="CI222" s="160">
        <v>-254686.04149999999</v>
      </c>
      <c r="CJ222" s="160">
        <v>-278463.2</v>
      </c>
      <c r="CK222" s="160">
        <v>-331189.2</v>
      </c>
      <c r="CL222" s="160">
        <v>-299520.75999999995</v>
      </c>
      <c r="CM222" s="160">
        <v>-218266.82</v>
      </c>
      <c r="CN222" s="160">
        <v>-403299.29947368422</v>
      </c>
      <c r="CO222" s="160">
        <v>-294367.06</v>
      </c>
      <c r="CP222" s="160">
        <v>-341832.16364912275</v>
      </c>
      <c r="CQ222" s="160">
        <v>-356962.94</v>
      </c>
      <c r="CR222" s="160">
        <v>-359254.88</v>
      </c>
      <c r="CS222" s="160">
        <v>-233357.22000000003</v>
      </c>
      <c r="CT222" s="160">
        <v>-303100.94999999995</v>
      </c>
      <c r="CU222" s="160">
        <v>-287726.9848421053</v>
      </c>
      <c r="CV222" s="160">
        <v>-295193.19</v>
      </c>
      <c r="CW222" s="160">
        <v>-290426.11</v>
      </c>
      <c r="CX222" s="160">
        <v>-265457.58999999997</v>
      </c>
      <c r="CY222" s="160">
        <v>-209339.09000000003</v>
      </c>
      <c r="CZ222" s="160">
        <v>-331471.12</v>
      </c>
      <c r="DA222" s="160">
        <v>-303226.80000000005</v>
      </c>
      <c r="DB222" s="160">
        <v>-256249.95</v>
      </c>
      <c r="DC222" s="160">
        <v>-173792.70200000002</v>
      </c>
      <c r="DD222" s="160">
        <v>-226411.91</v>
      </c>
      <c r="DE222" s="160">
        <v>-202415.63999999996</v>
      </c>
      <c r="DF222" s="160">
        <v>-264643.51999999996</v>
      </c>
      <c r="DG222" s="160">
        <v>-221016.39999999997</v>
      </c>
      <c r="DH222" s="160">
        <v>-243243.88949999999</v>
      </c>
      <c r="DI222" s="160">
        <v>-249183.97949999999</v>
      </c>
      <c r="DJ222" s="160">
        <v>-263045.99</v>
      </c>
      <c r="DK222" s="160">
        <v>-288361.06</v>
      </c>
      <c r="DL222" s="160">
        <v>-386898.3</v>
      </c>
      <c r="DM222" s="160">
        <v>-264514.65999999997</v>
      </c>
      <c r="DN222" s="160">
        <v>-253527.22</v>
      </c>
      <c r="DO222" s="160">
        <v>-284280.03116666659</v>
      </c>
      <c r="DP222" s="160">
        <v>-239765.24366666668</v>
      </c>
      <c r="DQ222" s="160">
        <v>-296681.76949999999</v>
      </c>
      <c r="DR222" s="160">
        <v>-330396.19999999995</v>
      </c>
      <c r="DS222" s="160">
        <v>-304387.14249999996</v>
      </c>
      <c r="DT222" s="160">
        <v>-338073.28650000005</v>
      </c>
      <c r="DU222" s="160">
        <v>-335611.28149999998</v>
      </c>
      <c r="DV222" s="160">
        <v>-246682.12500000003</v>
      </c>
      <c r="DW222" s="160">
        <v>-217001.85400000005</v>
      </c>
      <c r="DX222" s="160">
        <v>-348896.09450000006</v>
      </c>
      <c r="DY222" s="160">
        <v>-329711.34849999996</v>
      </c>
      <c r="DZ222" s="160">
        <v>-274685.79749999999</v>
      </c>
      <c r="EA222" s="160">
        <v>-296899.76999999996</v>
      </c>
      <c r="EB222" s="160">
        <v>-263532.07</v>
      </c>
      <c r="EC222" s="160">
        <v>-346195.96399999998</v>
      </c>
      <c r="ED222" s="160">
        <v>-255826.46599999999</v>
      </c>
      <c r="EE222" s="160">
        <v>-318167.25199999998</v>
      </c>
      <c r="EF222" s="160">
        <v>-221296.60667876637</v>
      </c>
      <c r="EG222" s="160">
        <v>-302353.35438709677</v>
      </c>
      <c r="EH222" s="160">
        <v>-275768.85800000001</v>
      </c>
      <c r="EI222" s="160">
        <v>-215551.66</v>
      </c>
      <c r="EJ222" s="160">
        <v>-358828.06999999995</v>
      </c>
      <c r="EK222" s="160">
        <v>-318430.16449999996</v>
      </c>
      <c r="EL222" s="160">
        <v>-308584.31250000006</v>
      </c>
      <c r="EM222" s="160">
        <v>-298336</v>
      </c>
      <c r="EN222" s="160">
        <v>-315249.81900000002</v>
      </c>
      <c r="EO222" s="160">
        <v>-291263.87099999998</v>
      </c>
      <c r="EP222" s="160">
        <v>-298362.02</v>
      </c>
      <c r="ER222" s="160">
        <f t="shared" si="991"/>
        <v>-2189054.2570000002</v>
      </c>
      <c r="ET222" s="160">
        <f t="shared" ca="1" si="992"/>
        <v>-2115747.5104999999</v>
      </c>
      <c r="EU222" s="160"/>
      <c r="EY222" s="160">
        <f t="shared" si="993"/>
        <v>-890947.87000000011</v>
      </c>
      <c r="EZ222" s="160">
        <f t="shared" si="993"/>
        <v>-602620.25199999998</v>
      </c>
      <c r="FA222" s="160">
        <f t="shared" si="993"/>
        <v>-728903.80949999997</v>
      </c>
      <c r="FB222" s="160">
        <f t="shared" si="993"/>
        <v>-800591.02949999995</v>
      </c>
      <c r="FC222" s="160">
        <f t="shared" si="993"/>
        <v>-904940.17999999993</v>
      </c>
      <c r="FD222" s="160">
        <f t="shared" si="993"/>
        <v>-820727.04433333327</v>
      </c>
      <c r="FE222" s="160">
        <f t="shared" si="993"/>
        <v>-972856.62899999996</v>
      </c>
      <c r="FF222" s="160">
        <f t="shared" si="993"/>
        <v>-799295.26050000009</v>
      </c>
      <c r="FG222" s="160">
        <f t="shared" si="993"/>
        <v>-953293.24049999996</v>
      </c>
      <c r="FH222" s="160">
        <f t="shared" si="993"/>
        <v>-906627.804</v>
      </c>
      <c r="FI222" s="160">
        <f t="shared" si="993"/>
        <v>-795290.32467876631</v>
      </c>
      <c r="FJ222" s="160">
        <f t="shared" si="993"/>
        <v>-793673.87238709687</v>
      </c>
      <c r="FK222" s="160">
        <f t="shared" si="993"/>
        <v>-985842.54700000002</v>
      </c>
      <c r="FL222" s="160">
        <f t="shared" si="993"/>
        <v>-904849.69</v>
      </c>
      <c r="FN222" s="160">
        <f t="shared" si="994"/>
        <v>-3522788.43</v>
      </c>
      <c r="FO222" s="160">
        <f t="shared" si="994"/>
        <v>-3217731.08</v>
      </c>
      <c r="FP222" s="160">
        <f t="shared" si="994"/>
        <v>-3061408.7015</v>
      </c>
      <c r="FQ222" s="160">
        <f t="shared" si="994"/>
        <v>-3640317.4779649116</v>
      </c>
      <c r="FR222" s="160">
        <f t="shared" si="994"/>
        <v>-3023062.9609999997</v>
      </c>
      <c r="FS222" s="160">
        <f t="shared" si="994"/>
        <v>-3497819.1138333334</v>
      </c>
      <c r="FT222" s="160">
        <f t="shared" si="994"/>
        <v>-3448885.2415658627</v>
      </c>
      <c r="FU222" s="160">
        <f t="shared" si="994"/>
        <v>-2189054.2570000002</v>
      </c>
    </row>
    <row r="223" spans="2:177" ht="17.45" customHeight="1">
      <c r="B223" s="161" t="s">
        <v>191</v>
      </c>
      <c r="C223" s="162"/>
      <c r="D223" s="162"/>
      <c r="E223" s="162"/>
      <c r="H223" s="163"/>
      <c r="I223" s="163"/>
      <c r="J223" s="163"/>
      <c r="K223" s="163"/>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63"/>
      <c r="AZ223" s="163"/>
      <c r="BA223" s="163"/>
      <c r="BB223" s="163"/>
      <c r="BC223" s="163"/>
      <c r="BD223" s="163">
        <v>4221782.0599999996</v>
      </c>
      <c r="BE223" s="163">
        <v>1914168.23</v>
      </c>
      <c r="BF223" s="163">
        <v>1767813.48</v>
      </c>
      <c r="BG223" s="163">
        <v>1879564.83</v>
      </c>
      <c r="BH223" s="163">
        <v>1782280.7799999998</v>
      </c>
      <c r="BI223" s="163">
        <v>1871591.5399999996</v>
      </c>
      <c r="BJ223" s="163">
        <v>1924911.0299999998</v>
      </c>
      <c r="BK223" s="163">
        <v>1955685.91</v>
      </c>
      <c r="BL223" s="163">
        <v>1782188.2299999997</v>
      </c>
      <c r="BM223" s="163">
        <v>1941693.29</v>
      </c>
      <c r="BN223" s="163">
        <v>1906875.38</v>
      </c>
      <c r="BO223" s="163">
        <v>2383788.0100000002</v>
      </c>
      <c r="BP223" s="163">
        <v>3549659.74</v>
      </c>
      <c r="BQ223" s="163">
        <v>1934364.8499999999</v>
      </c>
      <c r="BR223" s="163">
        <v>1526461.6</v>
      </c>
      <c r="BS223" s="163">
        <v>-51117.429999999949</v>
      </c>
      <c r="BT223" s="163">
        <v>0</v>
      </c>
      <c r="BU223" s="163">
        <v>51117.569999999876</v>
      </c>
      <c r="BV223" s="163">
        <v>411728.4800000001</v>
      </c>
      <c r="BW223" s="164">
        <v>705428.19000000006</v>
      </c>
      <c r="BX223" s="164">
        <v>1006946.47</v>
      </c>
      <c r="BY223" s="164">
        <v>1017116.6</v>
      </c>
      <c r="BZ223" s="164">
        <v>1466295.03</v>
      </c>
      <c r="CA223" s="164">
        <v>1584752.3499999996</v>
      </c>
      <c r="CB223" s="164">
        <v>1970857.5199999996</v>
      </c>
      <c r="CC223" s="164">
        <v>2219263.42</v>
      </c>
      <c r="CD223" s="164">
        <v>936026.09000000008</v>
      </c>
      <c r="CE223" s="164">
        <v>439548.17000000016</v>
      </c>
      <c r="CF223" s="164">
        <v>635637.2799999998</v>
      </c>
      <c r="CG223" s="164">
        <v>1887569.6100000006</v>
      </c>
      <c r="CH223" s="164">
        <v>1964728.9599999997</v>
      </c>
      <c r="CI223" s="164">
        <v>2034806.8084999996</v>
      </c>
      <c r="CJ223" s="164">
        <v>2092090.3500000003</v>
      </c>
      <c r="CK223" s="164">
        <v>2040054.6499999997</v>
      </c>
      <c r="CL223" s="164">
        <v>2273581.0600000005</v>
      </c>
      <c r="CM223" s="164">
        <v>2304613.65</v>
      </c>
      <c r="CN223" s="164">
        <v>3592084.1705263159</v>
      </c>
      <c r="CO223" s="164">
        <v>2539077.7400000002</v>
      </c>
      <c r="CP223" s="164">
        <v>2704231.1363508776</v>
      </c>
      <c r="CQ223" s="164">
        <v>2461524.5500000003</v>
      </c>
      <c r="CR223" s="164">
        <v>2015454.2799999998</v>
      </c>
      <c r="CS223" s="164">
        <v>2229196.149999999</v>
      </c>
      <c r="CT223" s="164">
        <v>2195908.8600000003</v>
      </c>
      <c r="CU223" s="164">
        <v>2149982.1751578953</v>
      </c>
      <c r="CV223" s="164">
        <v>2104787.9900000002</v>
      </c>
      <c r="CW223" s="164">
        <v>2181270.5299999998</v>
      </c>
      <c r="CX223" s="164">
        <v>2396210.1899999995</v>
      </c>
      <c r="CY223" s="164">
        <v>2857308.95</v>
      </c>
      <c r="CZ223" s="164">
        <v>3574692.25</v>
      </c>
      <c r="DA223" s="164">
        <v>2356593.5600000005</v>
      </c>
      <c r="DB223" s="164">
        <v>2334849.69</v>
      </c>
      <c r="DC223" s="164">
        <v>2273688.8079999997</v>
      </c>
      <c r="DD223" s="164">
        <v>2313861.04</v>
      </c>
      <c r="DE223" s="164">
        <v>2325296.37</v>
      </c>
      <c r="DF223" s="164">
        <v>2451621.4300000002</v>
      </c>
      <c r="DG223" s="164">
        <v>2295402.4800000004</v>
      </c>
      <c r="DH223" s="164">
        <v>2328622.4904999998</v>
      </c>
      <c r="DI223" s="164">
        <v>2303623.8205000004</v>
      </c>
      <c r="DJ223" s="164">
        <v>2459807.2700000005</v>
      </c>
      <c r="DK223" s="164">
        <v>2517082.8899999992</v>
      </c>
      <c r="DL223" s="164">
        <v>3833499.88</v>
      </c>
      <c r="DM223" s="164">
        <v>2505359.73</v>
      </c>
      <c r="DN223" s="164">
        <v>2414663.5399999996</v>
      </c>
      <c r="DO223" s="164">
        <v>2581751.5788333332</v>
      </c>
      <c r="DP223" s="164">
        <v>2536860.1163333338</v>
      </c>
      <c r="DQ223" s="164">
        <v>2501388.3005000008</v>
      </c>
      <c r="DR223" s="164">
        <v>2442598.6500000004</v>
      </c>
      <c r="DS223" s="164">
        <v>2203092.4075000002</v>
      </c>
      <c r="DT223" s="164">
        <v>2315277.4535000003</v>
      </c>
      <c r="DU223" s="164">
        <v>2294144.158499999</v>
      </c>
      <c r="DV223" s="164">
        <v>2683886.3850000002</v>
      </c>
      <c r="DW223" s="164">
        <v>2773746.0559999999</v>
      </c>
      <c r="DX223" s="164">
        <v>3940345.8754999996</v>
      </c>
      <c r="DY223" s="164">
        <v>2610803.3914999999</v>
      </c>
      <c r="DZ223" s="164">
        <v>2317599.8225000002</v>
      </c>
      <c r="EA223" s="164">
        <v>2765546.2600000002</v>
      </c>
      <c r="EB223" s="164">
        <v>2641542.7200000002</v>
      </c>
      <c r="EC223" s="164">
        <v>2705801.0359999994</v>
      </c>
      <c r="ED223" s="164">
        <v>2802527.7140000006</v>
      </c>
      <c r="EE223" s="164">
        <v>2503561.5980000002</v>
      </c>
      <c r="EF223" s="164">
        <v>2591930.6533212345</v>
      </c>
      <c r="EG223" s="164">
        <v>2470721.3656129031</v>
      </c>
      <c r="EH223" s="164">
        <v>2795115.3819999998</v>
      </c>
      <c r="EI223" s="164">
        <v>2761787.9699999993</v>
      </c>
      <c r="EJ223" s="164">
        <v>4236739.1599999992</v>
      </c>
      <c r="EK223" s="164">
        <v>2736788.8254999998</v>
      </c>
      <c r="EL223" s="164">
        <v>2600281.2475000001</v>
      </c>
      <c r="EM223" s="164">
        <v>2620027.23</v>
      </c>
      <c r="EN223" s="164">
        <v>2661926.2510000002</v>
      </c>
      <c r="EO223" s="164">
        <v>2632644.449</v>
      </c>
      <c r="EP223" s="164">
        <v>2494316.4600000009</v>
      </c>
      <c r="ER223" s="163">
        <f t="shared" si="991"/>
        <v>19982723.623</v>
      </c>
      <c r="ET223" s="163">
        <f t="shared" ca="1" si="992"/>
        <v>19784166.819499999</v>
      </c>
      <c r="EU223" s="163"/>
      <c r="EY223" s="163">
        <f t="shared" si="993"/>
        <v>8266135.5</v>
      </c>
      <c r="EZ223" s="163">
        <f t="shared" si="993"/>
        <v>6912846.2179999994</v>
      </c>
      <c r="FA223" s="163">
        <f t="shared" si="993"/>
        <v>7075646.4004999995</v>
      </c>
      <c r="FB223" s="163">
        <f t="shared" si="993"/>
        <v>7280513.9804999996</v>
      </c>
      <c r="FC223" s="163">
        <f t="shared" si="993"/>
        <v>8753523.1499999985</v>
      </c>
      <c r="FD223" s="163">
        <f t="shared" si="993"/>
        <v>7619999.9956666678</v>
      </c>
      <c r="FE223" s="163">
        <f t="shared" si="993"/>
        <v>6960968.5110000018</v>
      </c>
      <c r="FF223" s="163">
        <f t="shared" si="993"/>
        <v>7751776.5994999986</v>
      </c>
      <c r="FG223" s="163">
        <f t="shared" si="993"/>
        <v>8868749.0894999988</v>
      </c>
      <c r="FH223" s="163">
        <f t="shared" si="993"/>
        <v>8112890.0159999998</v>
      </c>
      <c r="FI223" s="163">
        <f t="shared" si="993"/>
        <v>7898019.9653212354</v>
      </c>
      <c r="FJ223" s="163">
        <f t="shared" si="993"/>
        <v>8027624.7176129017</v>
      </c>
      <c r="FK223" s="163">
        <f t="shared" si="993"/>
        <v>9573809.2329999991</v>
      </c>
      <c r="FL223" s="163">
        <f t="shared" si="993"/>
        <v>7914597.9300000006</v>
      </c>
      <c r="FN223" s="163">
        <f t="shared" si="994"/>
        <v>25332342.769999996</v>
      </c>
      <c r="FO223" s="163">
        <f t="shared" si="994"/>
        <v>13202753.449999999</v>
      </c>
      <c r="FP223" s="163">
        <f t="shared" si="994"/>
        <v>20798777.568499997</v>
      </c>
      <c r="FQ223" s="163">
        <f t="shared" si="994"/>
        <v>29427036.722035091</v>
      </c>
      <c r="FR223" s="163">
        <f t="shared" si="994"/>
        <v>29535142.099000003</v>
      </c>
      <c r="FS223" s="163">
        <f t="shared" si="994"/>
        <v>31086268.256166659</v>
      </c>
      <c r="FT223" s="163">
        <f t="shared" si="994"/>
        <v>32907283.788434133</v>
      </c>
      <c r="FU223" s="163">
        <f t="shared" si="994"/>
        <v>19982723.623</v>
      </c>
    </row>
    <row r="224" spans="2:177" ht="17.45" customHeight="1" thickBot="1">
      <c r="B224" s="151" t="s">
        <v>96</v>
      </c>
      <c r="C224" s="152"/>
      <c r="D224" s="152"/>
      <c r="E224" s="152"/>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c r="AJ224" s="154"/>
      <c r="AK224" s="154"/>
      <c r="AL224" s="154"/>
      <c r="AM224" s="154"/>
      <c r="AN224" s="154"/>
      <c r="AO224" s="154"/>
      <c r="AP224" s="154"/>
      <c r="AQ224" s="154"/>
      <c r="AR224" s="154"/>
      <c r="AS224" s="154"/>
      <c r="AT224" s="154"/>
      <c r="AU224" s="154"/>
      <c r="AV224" s="154"/>
      <c r="AW224" s="154"/>
      <c r="AX224" s="154"/>
      <c r="AY224" s="154"/>
      <c r="AZ224" s="154"/>
      <c r="BA224" s="154"/>
      <c r="BB224" s="154"/>
      <c r="BC224" s="154"/>
      <c r="BD224" s="154">
        <v>332010.44</v>
      </c>
      <c r="BE224" s="154">
        <v>224850.26</v>
      </c>
      <c r="BF224" s="154">
        <v>268380.65999999997</v>
      </c>
      <c r="BG224" s="154">
        <v>300562.77</v>
      </c>
      <c r="BH224" s="154">
        <v>344695.18</v>
      </c>
      <c r="BI224" s="154">
        <v>305883.56</v>
      </c>
      <c r="BJ224" s="154">
        <v>298916.43</v>
      </c>
      <c r="BK224" s="154">
        <v>296271.58</v>
      </c>
      <c r="BL224" s="154">
        <v>280068.09000000003</v>
      </c>
      <c r="BM224" s="154">
        <v>311975.90999999997</v>
      </c>
      <c r="BN224" s="154">
        <v>333299.05</v>
      </c>
      <c r="BO224" s="154">
        <v>494928.08</v>
      </c>
      <c r="BP224" s="154">
        <v>326718.25</v>
      </c>
      <c r="BQ224" s="154">
        <v>304262.93</v>
      </c>
      <c r="BR224" s="154">
        <v>199121.06</v>
      </c>
      <c r="BS224" s="154">
        <v>0</v>
      </c>
      <c r="BT224" s="154">
        <v>0</v>
      </c>
      <c r="BU224" s="154">
        <v>0</v>
      </c>
      <c r="BV224" s="154">
        <v>0</v>
      </c>
      <c r="BW224" s="154">
        <v>104216.08</v>
      </c>
      <c r="BX224" s="154">
        <v>160085.79999999999</v>
      </c>
      <c r="BY224" s="154">
        <v>202204.24011988135</v>
      </c>
      <c r="BZ224" s="154">
        <v>206230.32</v>
      </c>
      <c r="CA224" s="154">
        <v>373297.18</v>
      </c>
      <c r="CB224" s="154">
        <v>181729.53999999998</v>
      </c>
      <c r="CC224" s="154">
        <v>158787.18332499999</v>
      </c>
      <c r="CD224" s="154">
        <v>15000</v>
      </c>
      <c r="CE224" s="154">
        <v>30421.254683095802</v>
      </c>
      <c r="CF224" s="154">
        <v>179774.17</v>
      </c>
      <c r="CG224" s="154">
        <v>150308</v>
      </c>
      <c r="CH224" s="154">
        <v>252256.66</v>
      </c>
      <c r="CI224" s="154">
        <v>235385.41</v>
      </c>
      <c r="CJ224" s="154">
        <v>242858.65134586391</v>
      </c>
      <c r="CK224" s="154">
        <v>281344.90246641665</v>
      </c>
      <c r="CL224" s="154">
        <v>263363.93209684745</v>
      </c>
      <c r="CM224" s="154">
        <v>455510.17</v>
      </c>
      <c r="CN224" s="154">
        <v>278744.71510866395</v>
      </c>
      <c r="CO224" s="154">
        <v>216281.07</v>
      </c>
      <c r="CP224" s="154">
        <v>269959.51</v>
      </c>
      <c r="CQ224" s="154">
        <v>329018.81</v>
      </c>
      <c r="CR224" s="154">
        <v>341045.07</v>
      </c>
      <c r="CS224" s="154">
        <v>338860.39</v>
      </c>
      <c r="CT224" s="154">
        <v>315778.92</v>
      </c>
      <c r="CU224" s="154">
        <v>316176.32</v>
      </c>
      <c r="CV224" s="154">
        <v>353847.25</v>
      </c>
      <c r="CW224" s="154">
        <v>359280.37</v>
      </c>
      <c r="CX224" s="154">
        <v>352082.54</v>
      </c>
      <c r="CY224" s="154">
        <v>532665.73</v>
      </c>
      <c r="CZ224" s="154">
        <v>384551.89</v>
      </c>
      <c r="DA224" s="154">
        <v>382904.67</v>
      </c>
      <c r="DB224" s="154">
        <v>346164.13</v>
      </c>
      <c r="DC224" s="154">
        <v>383010.32</v>
      </c>
      <c r="DD224" s="154">
        <v>423196.31</v>
      </c>
      <c r="DE224" s="154">
        <v>420843.56</v>
      </c>
      <c r="DF224" s="154">
        <v>395577.44225888432</v>
      </c>
      <c r="DG224" s="154">
        <v>399529.81</v>
      </c>
      <c r="DH224" s="154">
        <v>379432.55898703099</v>
      </c>
      <c r="DI224" s="154">
        <v>415802.06</v>
      </c>
      <c r="DJ224" s="154">
        <v>463834.45557844418</v>
      </c>
      <c r="DK224" s="154">
        <v>686897.28499751049</v>
      </c>
      <c r="DL224" s="154">
        <v>461803.96</v>
      </c>
      <c r="DM224" s="154">
        <v>429833.43</v>
      </c>
      <c r="DN224" s="154">
        <v>386137.85</v>
      </c>
      <c r="DO224" s="154">
        <v>393598.75444537192</v>
      </c>
      <c r="DP224" s="154">
        <v>421749.64662976726</v>
      </c>
      <c r="DQ224" s="154">
        <v>445345.95988340472</v>
      </c>
      <c r="DR224" s="154">
        <v>431213.58</v>
      </c>
      <c r="DS224" s="154">
        <v>412233.4286008022</v>
      </c>
      <c r="DT224" s="154">
        <v>358563.75</v>
      </c>
      <c r="DU224" s="154">
        <v>405406.90706378093</v>
      </c>
      <c r="DV224" s="154">
        <v>483902.93644531874</v>
      </c>
      <c r="DW224" s="154">
        <v>709510.16479550547</v>
      </c>
      <c r="DX224" s="154">
        <v>439667.47</v>
      </c>
      <c r="DY224" s="154">
        <v>400204.1</v>
      </c>
      <c r="DZ224" s="154">
        <v>364404.23187791975</v>
      </c>
      <c r="EA224" s="154">
        <v>449102.75</v>
      </c>
      <c r="EB224" s="154">
        <v>440781.28</v>
      </c>
      <c r="EC224" s="154">
        <v>445272.77</v>
      </c>
      <c r="ED224" s="154">
        <v>392973.6280472856</v>
      </c>
      <c r="EE224" s="154">
        <v>429692.7</v>
      </c>
      <c r="EF224" s="154">
        <v>388253.34799200133</v>
      </c>
      <c r="EG224" s="154">
        <v>421651.09616761003</v>
      </c>
      <c r="EH224" s="154">
        <v>432880.4121792682</v>
      </c>
      <c r="EI224" s="154">
        <v>734006.15</v>
      </c>
      <c r="EJ224" s="154">
        <v>503662.96</v>
      </c>
      <c r="EK224" s="154">
        <v>438990.78</v>
      </c>
      <c r="EL224" s="154">
        <v>425779.85</v>
      </c>
      <c r="EM224" s="154">
        <v>494948.76</v>
      </c>
      <c r="EN224" s="154">
        <v>524178.37</v>
      </c>
      <c r="EO224" s="154">
        <v>483083.05</v>
      </c>
      <c r="EP224" s="154">
        <v>447434.67561127973</v>
      </c>
      <c r="EQ224" s="153"/>
      <c r="ER224" s="154">
        <f t="shared" si="991"/>
        <v>3318078.4456112795</v>
      </c>
      <c r="ES224" s="154"/>
      <c r="ET224" s="154">
        <f t="shared" ca="1" si="992"/>
        <v>2932406.229925205</v>
      </c>
      <c r="EU224" s="154"/>
      <c r="EY224" s="154">
        <f t="shared" si="993"/>
        <v>1113620.69</v>
      </c>
      <c r="EZ224" s="154">
        <f t="shared" si="993"/>
        <v>1227050.19</v>
      </c>
      <c r="FA224" s="154">
        <f t="shared" si="993"/>
        <v>1174539.8112459152</v>
      </c>
      <c r="FB224" s="154">
        <f t="shared" si="993"/>
        <v>1566533.8005759546</v>
      </c>
      <c r="FC224" s="154">
        <f t="shared" si="993"/>
        <v>1277775.24</v>
      </c>
      <c r="FD224" s="154">
        <f t="shared" si="993"/>
        <v>1260694.3609585438</v>
      </c>
      <c r="FE224" s="154">
        <f t="shared" si="993"/>
        <v>1202010.7586008022</v>
      </c>
      <c r="FF224" s="154">
        <f t="shared" si="993"/>
        <v>1598820.0083046053</v>
      </c>
      <c r="FG224" s="154">
        <f t="shared" si="993"/>
        <v>1204275.8018779196</v>
      </c>
      <c r="FH224" s="154">
        <f t="shared" si="993"/>
        <v>1335156.8</v>
      </c>
      <c r="FI224" s="154">
        <f t="shared" si="993"/>
        <v>1210919.6760392869</v>
      </c>
      <c r="FJ224" s="154">
        <f t="shared" si="993"/>
        <v>1588537.6583468784</v>
      </c>
      <c r="FK224" s="154">
        <f t="shared" si="993"/>
        <v>1368433.5899999999</v>
      </c>
      <c r="FL224" s="154">
        <f t="shared" si="993"/>
        <v>1502210.18</v>
      </c>
      <c r="FN224" s="154">
        <f t="shared" si="994"/>
        <v>3791842.01</v>
      </c>
      <c r="FO224" s="154">
        <f t="shared" si="994"/>
        <v>1876135.8601198811</v>
      </c>
      <c r="FP224" s="154">
        <f t="shared" si="994"/>
        <v>2446739.8739172239</v>
      </c>
      <c r="FQ224" s="154">
        <f t="shared" si="994"/>
        <v>4003740.6951086638</v>
      </c>
      <c r="FR224" s="154">
        <f t="shared" si="994"/>
        <v>5081744.4918218702</v>
      </c>
      <c r="FS224" s="154">
        <f t="shared" si="994"/>
        <v>5339300.3678639513</v>
      </c>
      <c r="FT224" s="154">
        <f t="shared" si="994"/>
        <v>5338889.9362640847</v>
      </c>
      <c r="FU224" s="154">
        <f t="shared" si="994"/>
        <v>3318078.4456112795</v>
      </c>
    </row>
    <row r="225" spans="2:177" ht="17.45" customHeight="1">
      <c r="B225" s="165" t="s">
        <v>192</v>
      </c>
      <c r="C225" s="166"/>
      <c r="D225" s="166"/>
      <c r="E225" s="166"/>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67"/>
      <c r="AV225" s="167"/>
      <c r="AW225" s="167"/>
      <c r="AX225" s="167"/>
      <c r="AY225" s="167"/>
      <c r="AZ225" s="167"/>
      <c r="BA225" s="167"/>
      <c r="BB225" s="167"/>
      <c r="BC225" s="167"/>
      <c r="BD225" s="167">
        <v>4553792.5</v>
      </c>
      <c r="BE225" s="167">
        <v>2139018.4900000002</v>
      </c>
      <c r="BF225" s="167">
        <v>2036194.14</v>
      </c>
      <c r="BG225" s="167">
        <v>2180127.6</v>
      </c>
      <c r="BH225" s="167">
        <v>2126975.96</v>
      </c>
      <c r="BI225" s="168">
        <v>2177475.0999999996</v>
      </c>
      <c r="BJ225" s="168">
        <v>2223827.46</v>
      </c>
      <c r="BK225" s="168">
        <v>2251957.4899999998</v>
      </c>
      <c r="BL225" s="168">
        <v>2062256.3199999998</v>
      </c>
      <c r="BM225" s="168">
        <v>2253669.2000000002</v>
      </c>
      <c r="BN225" s="168">
        <v>2240174.4299999997</v>
      </c>
      <c r="BO225" s="168">
        <v>2878716.0900000003</v>
      </c>
      <c r="BP225" s="168">
        <v>3876377.99</v>
      </c>
      <c r="BQ225" s="168">
        <v>2238627.7799999998</v>
      </c>
      <c r="BR225" s="168">
        <v>1725582.6600000001</v>
      </c>
      <c r="BS225" s="168">
        <v>-51117.429999999949</v>
      </c>
      <c r="BT225" s="168">
        <v>0</v>
      </c>
      <c r="BU225" s="168">
        <v>51117.569999999876</v>
      </c>
      <c r="BV225" s="168">
        <v>411728.4800000001</v>
      </c>
      <c r="BW225" s="169">
        <v>809644.27</v>
      </c>
      <c r="BX225" s="169">
        <v>1167032.27</v>
      </c>
      <c r="BY225" s="169">
        <v>1219320.8401198813</v>
      </c>
      <c r="BZ225" s="169">
        <v>1672525.35</v>
      </c>
      <c r="CA225" s="169">
        <v>1958049.5299999996</v>
      </c>
      <c r="CB225" s="169">
        <v>2152587.0599999996</v>
      </c>
      <c r="CC225" s="169">
        <v>2378050.603325</v>
      </c>
      <c r="CD225" s="169">
        <v>951026.09000000008</v>
      </c>
      <c r="CE225" s="169">
        <v>469969.42468309595</v>
      </c>
      <c r="CF225" s="169">
        <v>815411.44999999984</v>
      </c>
      <c r="CG225" s="169">
        <v>2037877.6100000006</v>
      </c>
      <c r="CH225" s="169">
        <v>2216985.6199999996</v>
      </c>
      <c r="CI225" s="169">
        <v>2270192.2184999995</v>
      </c>
      <c r="CJ225" s="169">
        <v>2334949.001345864</v>
      </c>
      <c r="CK225" s="169">
        <v>2321399.5524664163</v>
      </c>
      <c r="CL225" s="169">
        <v>2536944.9920968479</v>
      </c>
      <c r="CM225" s="169">
        <v>2760123.82</v>
      </c>
      <c r="CN225" s="169">
        <v>3870828.8856349797</v>
      </c>
      <c r="CO225" s="169">
        <v>2755358.81</v>
      </c>
      <c r="CP225" s="169">
        <v>2974190.6463508774</v>
      </c>
      <c r="CQ225" s="169">
        <v>2790543.3600000003</v>
      </c>
      <c r="CR225" s="169">
        <v>2356499.3499999996</v>
      </c>
      <c r="CS225" s="169">
        <v>2568056.5399999991</v>
      </c>
      <c r="CT225" s="169">
        <v>2511687.7800000003</v>
      </c>
      <c r="CU225" s="169">
        <v>2466158.4951578951</v>
      </c>
      <c r="CV225" s="169">
        <v>2458635.2400000002</v>
      </c>
      <c r="CW225" s="169">
        <v>2540550.9</v>
      </c>
      <c r="CX225" s="169">
        <v>2748292.7299999995</v>
      </c>
      <c r="CY225" s="169">
        <v>3389974.68</v>
      </c>
      <c r="CZ225" s="169">
        <v>3959244.14</v>
      </c>
      <c r="DA225" s="169">
        <v>2739498.2300000004</v>
      </c>
      <c r="DB225" s="169">
        <v>2681013.8199999998</v>
      </c>
      <c r="DC225" s="169">
        <v>2656699.1279999996</v>
      </c>
      <c r="DD225" s="169">
        <v>2737057.35</v>
      </c>
      <c r="DE225" s="169">
        <v>2746139.93</v>
      </c>
      <c r="DF225" s="169">
        <v>2847198.8722588844</v>
      </c>
      <c r="DG225" s="169">
        <v>2694932.2900000005</v>
      </c>
      <c r="DH225" s="169">
        <v>2708055.0494870311</v>
      </c>
      <c r="DI225" s="169">
        <v>2719425.8805000004</v>
      </c>
      <c r="DJ225" s="169">
        <v>2923641.7255784445</v>
      </c>
      <c r="DK225" s="169">
        <v>3203980.1749975095</v>
      </c>
      <c r="DL225" s="169">
        <v>4295303.84</v>
      </c>
      <c r="DM225" s="169">
        <v>2935193.16</v>
      </c>
      <c r="DN225" s="169">
        <v>2800801.3899999997</v>
      </c>
      <c r="DO225" s="169">
        <v>2975350.3332787054</v>
      </c>
      <c r="DP225" s="169">
        <v>2958609.7629631013</v>
      </c>
      <c r="DQ225" s="169">
        <v>2946734.2603834057</v>
      </c>
      <c r="DR225" s="169">
        <v>2873812.2300000004</v>
      </c>
      <c r="DS225" s="169">
        <v>2615325.8361008023</v>
      </c>
      <c r="DT225" s="169">
        <v>2673841.2035000003</v>
      </c>
      <c r="DU225" s="169">
        <v>2699551.0655637798</v>
      </c>
      <c r="DV225" s="169">
        <v>3167789.3214453189</v>
      </c>
      <c r="DW225" s="169">
        <v>3483256.2207955052</v>
      </c>
      <c r="DX225" s="169">
        <v>4380013.3454999998</v>
      </c>
      <c r="DY225" s="169">
        <v>3011007.4915</v>
      </c>
      <c r="DZ225" s="169">
        <v>2682004.05437792</v>
      </c>
      <c r="EA225" s="169">
        <v>3214649.0100000002</v>
      </c>
      <c r="EB225" s="169">
        <v>3082324</v>
      </c>
      <c r="EC225" s="169">
        <v>3151073.8059999994</v>
      </c>
      <c r="ED225" s="169">
        <v>3195501.3420472862</v>
      </c>
      <c r="EE225" s="169">
        <v>2933254.2980000004</v>
      </c>
      <c r="EF225" s="169">
        <v>2980184.0013132356</v>
      </c>
      <c r="EG225" s="169">
        <v>2892372.4617805132</v>
      </c>
      <c r="EH225" s="169">
        <v>3227995.7941792682</v>
      </c>
      <c r="EI225" s="169">
        <v>3495794.1199999992</v>
      </c>
      <c r="EJ225" s="169">
        <v>4740402.1199999992</v>
      </c>
      <c r="EK225" s="169">
        <v>3175779.6054999996</v>
      </c>
      <c r="EL225" s="169">
        <v>3026061.0975000001</v>
      </c>
      <c r="EM225" s="169">
        <v>3114975.99</v>
      </c>
      <c r="EN225" s="169">
        <v>3186104.6210000003</v>
      </c>
      <c r="EO225" s="169">
        <v>3115727.4989999998</v>
      </c>
      <c r="EP225" s="169">
        <v>2941751.1356112808</v>
      </c>
      <c r="ER225" s="168">
        <f t="shared" si="991"/>
        <v>23300802.068611279</v>
      </c>
      <c r="ET225" s="168">
        <f t="shared" ca="1" si="992"/>
        <v>22716573.049425203</v>
      </c>
      <c r="EU225" s="168"/>
      <c r="EY225" s="168">
        <f t="shared" si="993"/>
        <v>9379756.1900000013</v>
      </c>
      <c r="EZ225" s="168">
        <f t="shared" si="993"/>
        <v>8139896.4079999998</v>
      </c>
      <c r="FA225" s="168">
        <f t="shared" si="993"/>
        <v>8250186.2117459159</v>
      </c>
      <c r="FB225" s="168">
        <f t="shared" si="993"/>
        <v>8847047.7810759544</v>
      </c>
      <c r="FC225" s="168">
        <f t="shared" si="993"/>
        <v>10031298.390000001</v>
      </c>
      <c r="FD225" s="168">
        <f t="shared" si="993"/>
        <v>8880694.3566252124</v>
      </c>
      <c r="FE225" s="168">
        <f t="shared" si="993"/>
        <v>8162979.269600803</v>
      </c>
      <c r="FF225" s="168">
        <f t="shared" si="993"/>
        <v>9350596.6078046039</v>
      </c>
      <c r="FG225" s="168">
        <f t="shared" si="993"/>
        <v>10073024.891377918</v>
      </c>
      <c r="FH225" s="168">
        <f t="shared" si="993"/>
        <v>9448046.8159999996</v>
      </c>
      <c r="FI225" s="168">
        <f t="shared" si="993"/>
        <v>9108939.6413605213</v>
      </c>
      <c r="FJ225" s="168">
        <f t="shared" si="993"/>
        <v>9616162.3759597801</v>
      </c>
      <c r="FK225" s="168">
        <f t="shared" si="993"/>
        <v>10942242.822999999</v>
      </c>
      <c r="FL225" s="168">
        <f t="shared" si="993"/>
        <v>9416808.1099999994</v>
      </c>
      <c r="FN225" s="168">
        <f t="shared" si="994"/>
        <v>29124184.779999997</v>
      </c>
      <c r="FO225" s="168">
        <f t="shared" si="994"/>
        <v>15078889.31011988</v>
      </c>
      <c r="FP225" s="168">
        <f t="shared" si="994"/>
        <v>23245517.442417223</v>
      </c>
      <c r="FQ225" s="168">
        <f t="shared" si="994"/>
        <v>33430777.417143751</v>
      </c>
      <c r="FR225" s="168">
        <f t="shared" si="994"/>
        <v>34616886.59082187</v>
      </c>
      <c r="FS225" s="168">
        <f t="shared" si="994"/>
        <v>36425568.62403062</v>
      </c>
      <c r="FT225" s="168">
        <f t="shared" si="994"/>
        <v>38246173.724698223</v>
      </c>
      <c r="FU225" s="168">
        <f t="shared" si="994"/>
        <v>23300802.068611279</v>
      </c>
    </row>
    <row r="226" spans="2:177" ht="17.45" customHeight="1">
      <c r="B226" s="151" t="s">
        <v>22</v>
      </c>
      <c r="C226" s="170"/>
      <c r="D226" s="170"/>
      <c r="E226" s="170"/>
      <c r="H226" s="154"/>
      <c r="I226" s="154"/>
      <c r="J226" s="154"/>
      <c r="K226" s="154"/>
      <c r="L226" s="154"/>
      <c r="M226" s="154"/>
      <c r="N226" s="154"/>
      <c r="O226" s="154"/>
      <c r="P226" s="154"/>
      <c r="Q226" s="154"/>
      <c r="R226" s="154"/>
      <c r="S226" s="154"/>
      <c r="T226" s="154"/>
      <c r="U226" s="154"/>
      <c r="V226" s="154"/>
      <c r="W226" s="154"/>
      <c r="X226" s="154"/>
      <c r="Y226" s="154"/>
      <c r="Z226" s="154"/>
      <c r="AA226" s="154"/>
      <c r="AB226" s="154"/>
      <c r="AC226" s="154"/>
      <c r="AD226" s="154"/>
      <c r="AE226" s="154"/>
      <c r="AF226" s="154"/>
      <c r="AG226" s="154"/>
      <c r="AH226" s="154"/>
      <c r="AI226" s="154"/>
      <c r="AJ226" s="154"/>
      <c r="AK226" s="154"/>
      <c r="AL226" s="154"/>
      <c r="AM226" s="154"/>
      <c r="AN226" s="154"/>
      <c r="AO226" s="154"/>
      <c r="AP226" s="154"/>
      <c r="AQ226" s="154"/>
      <c r="AR226" s="154"/>
      <c r="AS226" s="154"/>
      <c r="AT226" s="154"/>
      <c r="AU226" s="154"/>
      <c r="AV226" s="154"/>
      <c r="AW226" s="154"/>
      <c r="AX226" s="154"/>
      <c r="AY226" s="154"/>
      <c r="AZ226" s="154"/>
      <c r="BA226" s="154"/>
      <c r="BB226" s="154"/>
      <c r="BC226" s="154"/>
      <c r="BD226" s="154">
        <v>0</v>
      </c>
      <c r="BE226" s="154">
        <v>0</v>
      </c>
      <c r="BF226" s="154">
        <v>0</v>
      </c>
      <c r="BG226" s="154">
        <v>0</v>
      </c>
      <c r="BH226" s="154">
        <v>-13488.4</v>
      </c>
      <c r="BI226" s="154">
        <v>0</v>
      </c>
      <c r="BJ226" s="154">
        <v>0</v>
      </c>
      <c r="BK226" s="154">
        <v>0</v>
      </c>
      <c r="BL226" s="154">
        <v>-75000</v>
      </c>
      <c r="BM226" s="154">
        <v>-181511.6</v>
      </c>
      <c r="BN226" s="154">
        <v>-175000</v>
      </c>
      <c r="BO226" s="154">
        <v>-75000</v>
      </c>
      <c r="BP226" s="154">
        <v>-244900</v>
      </c>
      <c r="BQ226" s="154">
        <v>0</v>
      </c>
      <c r="BR226" s="154">
        <v>0</v>
      </c>
      <c r="BS226" s="154">
        <v>0</v>
      </c>
      <c r="BT226" s="154">
        <v>0</v>
      </c>
      <c r="BU226" s="154">
        <v>0</v>
      </c>
      <c r="BV226" s="154">
        <v>0</v>
      </c>
      <c r="BW226" s="154">
        <v>0</v>
      </c>
      <c r="BX226" s="154">
        <v>0</v>
      </c>
      <c r="BY226" s="154">
        <v>0</v>
      </c>
      <c r="BZ226" s="154">
        <v>0</v>
      </c>
      <c r="CA226" s="154">
        <v>0</v>
      </c>
      <c r="CB226" s="154">
        <v>0</v>
      </c>
      <c r="CC226" s="154">
        <v>0</v>
      </c>
      <c r="CD226" s="154">
        <v>0</v>
      </c>
      <c r="CE226" s="154">
        <v>0</v>
      </c>
      <c r="CF226" s="154">
        <v>0</v>
      </c>
      <c r="CG226" s="154">
        <v>0</v>
      </c>
      <c r="CH226" s="154">
        <v>0</v>
      </c>
      <c r="CI226" s="154">
        <v>0</v>
      </c>
      <c r="CJ226" s="154">
        <v>0</v>
      </c>
      <c r="CK226" s="154">
        <v>0</v>
      </c>
      <c r="CL226" s="154">
        <v>0</v>
      </c>
      <c r="CM226" s="154">
        <v>0</v>
      </c>
      <c r="CN226" s="154">
        <v>-669200</v>
      </c>
      <c r="CO226" s="154">
        <v>-650000</v>
      </c>
      <c r="CP226" s="154">
        <v>-672000</v>
      </c>
      <c r="CQ226" s="154">
        <v>-672000</v>
      </c>
      <c r="CR226" s="154">
        <v>-62040.4</v>
      </c>
      <c r="CS226" s="154">
        <v>-62040.4</v>
      </c>
      <c r="CT226" s="154">
        <v>-417302.4</v>
      </c>
      <c r="CU226" s="154">
        <v>-469802.39500000002</v>
      </c>
      <c r="CV226" s="154">
        <v>-469802.4</v>
      </c>
      <c r="CW226" s="154">
        <v>-495302.40000000002</v>
      </c>
      <c r="CX226" s="154">
        <v>-442802.4</v>
      </c>
      <c r="CY226" s="154">
        <v>-155071.4</v>
      </c>
      <c r="CZ226" s="154">
        <v>0</v>
      </c>
      <c r="DA226" s="154">
        <v>0</v>
      </c>
      <c r="DB226" s="154">
        <v>0</v>
      </c>
      <c r="DC226" s="154">
        <v>0</v>
      </c>
      <c r="DD226" s="154">
        <v>0</v>
      </c>
      <c r="DE226" s="154">
        <v>0</v>
      </c>
      <c r="DF226" s="154">
        <v>0</v>
      </c>
      <c r="DG226" s="154">
        <v>0</v>
      </c>
      <c r="DH226" s="154">
        <v>-300000</v>
      </c>
      <c r="DI226" s="154">
        <v>-300000</v>
      </c>
      <c r="DJ226" s="154">
        <v>-200000</v>
      </c>
      <c r="DK226" s="154">
        <v>-200000</v>
      </c>
      <c r="DL226" s="154">
        <v>0</v>
      </c>
      <c r="DM226" s="154">
        <v>0</v>
      </c>
      <c r="DN226" s="154">
        <v>0</v>
      </c>
      <c r="DO226" s="154">
        <v>0</v>
      </c>
      <c r="DP226" s="154">
        <v>0</v>
      </c>
      <c r="DQ226" s="154">
        <v>0</v>
      </c>
      <c r="DR226" s="154">
        <v>0</v>
      </c>
      <c r="DS226" s="154">
        <v>0</v>
      </c>
      <c r="DT226" s="154">
        <v>-50000</v>
      </c>
      <c r="DU226" s="154">
        <v>-50000</v>
      </c>
      <c r="DV226" s="154">
        <v>-225000</v>
      </c>
      <c r="DW226" s="154">
        <v>-175000</v>
      </c>
      <c r="DX226" s="154">
        <v>-1000000</v>
      </c>
      <c r="DY226" s="154">
        <v>-950000</v>
      </c>
      <c r="DZ226" s="154">
        <v>2318103</v>
      </c>
      <c r="EA226" s="154">
        <v>0</v>
      </c>
      <c r="EB226" s="154">
        <v>0</v>
      </c>
      <c r="EC226" s="154">
        <v>-150000</v>
      </c>
      <c r="ED226" s="154">
        <v>-150000</v>
      </c>
      <c r="EE226" s="154">
        <v>-171510</v>
      </c>
      <c r="EF226" s="154">
        <v>0</v>
      </c>
      <c r="EG226" s="154">
        <v>0</v>
      </c>
      <c r="EH226" s="154">
        <v>0</v>
      </c>
      <c r="EI226" s="154">
        <v>0</v>
      </c>
      <c r="EJ226" s="154">
        <v>0</v>
      </c>
      <c r="EK226" s="154">
        <v>0</v>
      </c>
      <c r="EL226" s="154">
        <v>-40000</v>
      </c>
      <c r="EM226" s="154">
        <v>-40000</v>
      </c>
      <c r="EN226" s="154">
        <v>-37956.129999999997</v>
      </c>
      <c r="EO226" s="154">
        <v>0</v>
      </c>
      <c r="EP226" s="154">
        <v>0</v>
      </c>
      <c r="EQ226" s="153"/>
      <c r="ER226" s="154">
        <f t="shared" si="991"/>
        <v>-117956.13</v>
      </c>
      <c r="ES226" s="153"/>
      <c r="ET226" s="154">
        <f t="shared" ca="1" si="992"/>
        <v>68103</v>
      </c>
      <c r="EU226" s="154"/>
      <c r="EY226" s="154">
        <f t="shared" si="993"/>
        <v>0</v>
      </c>
      <c r="EZ226" s="154">
        <f t="shared" si="993"/>
        <v>0</v>
      </c>
      <c r="FA226" s="154">
        <f t="shared" si="993"/>
        <v>-300000</v>
      </c>
      <c r="FB226" s="154">
        <f t="shared" si="993"/>
        <v>-700000</v>
      </c>
      <c r="FC226" s="154">
        <f t="shared" si="993"/>
        <v>0</v>
      </c>
      <c r="FD226" s="154">
        <f t="shared" si="993"/>
        <v>0</v>
      </c>
      <c r="FE226" s="154">
        <f t="shared" si="993"/>
        <v>-50000</v>
      </c>
      <c r="FF226" s="154">
        <f t="shared" si="993"/>
        <v>-450000</v>
      </c>
      <c r="FG226" s="154">
        <f t="shared" si="993"/>
        <v>368103</v>
      </c>
      <c r="FH226" s="154">
        <f t="shared" si="993"/>
        <v>-150000</v>
      </c>
      <c r="FI226" s="154">
        <f t="shared" si="993"/>
        <v>-321510</v>
      </c>
      <c r="FJ226" s="154">
        <f t="shared" si="993"/>
        <v>0</v>
      </c>
      <c r="FK226" s="154">
        <f t="shared" si="993"/>
        <v>-40000</v>
      </c>
      <c r="FL226" s="154">
        <f t="shared" si="993"/>
        <v>-77956.13</v>
      </c>
      <c r="FN226" s="154">
        <f t="shared" si="994"/>
        <v>-520000</v>
      </c>
      <c r="FO226" s="154">
        <f t="shared" si="994"/>
        <v>-244900</v>
      </c>
      <c r="FP226" s="154">
        <f t="shared" si="994"/>
        <v>0</v>
      </c>
      <c r="FQ226" s="154">
        <f t="shared" si="994"/>
        <v>-5237364.1950000003</v>
      </c>
      <c r="FR226" s="154">
        <f t="shared" si="994"/>
        <v>-1000000</v>
      </c>
      <c r="FS226" s="154">
        <f t="shared" si="994"/>
        <v>-500000</v>
      </c>
      <c r="FT226" s="154">
        <f t="shared" si="994"/>
        <v>-103407</v>
      </c>
      <c r="FU226" s="154">
        <f t="shared" si="994"/>
        <v>-117956.13</v>
      </c>
    </row>
    <row r="227" spans="2:177" ht="17.45" customHeight="1">
      <c r="B227" s="151" t="s">
        <v>97</v>
      </c>
      <c r="C227" s="170"/>
      <c r="D227" s="170"/>
      <c r="E227" s="170"/>
      <c r="H227" s="154"/>
      <c r="I227" s="154"/>
      <c r="J227" s="154"/>
      <c r="K227" s="154"/>
      <c r="L227" s="154"/>
      <c r="M227" s="154"/>
      <c r="N227" s="154"/>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c r="AJ227" s="154"/>
      <c r="AK227" s="154"/>
      <c r="AL227" s="154"/>
      <c r="AM227" s="154"/>
      <c r="AN227" s="154"/>
      <c r="AO227" s="154"/>
      <c r="AP227" s="154"/>
      <c r="AQ227" s="154"/>
      <c r="AR227" s="154"/>
      <c r="AS227" s="154"/>
      <c r="AT227" s="154"/>
      <c r="AU227" s="154"/>
      <c r="AV227" s="154"/>
      <c r="AW227" s="154"/>
      <c r="AX227" s="154"/>
      <c r="AY227" s="154"/>
      <c r="AZ227" s="154"/>
      <c r="BA227" s="154"/>
      <c r="BB227" s="154"/>
      <c r="BC227" s="154"/>
      <c r="BD227" s="154">
        <v>0</v>
      </c>
      <c r="BE227" s="154">
        <v>0</v>
      </c>
      <c r="BF227" s="154">
        <v>0</v>
      </c>
      <c r="BG227" s="154">
        <v>0</v>
      </c>
      <c r="BH227" s="154">
        <v>0</v>
      </c>
      <c r="BI227" s="154">
        <v>0</v>
      </c>
      <c r="BJ227" s="154">
        <v>0</v>
      </c>
      <c r="BK227" s="154">
        <v>0</v>
      </c>
      <c r="BL227" s="154">
        <v>0</v>
      </c>
      <c r="BM227" s="154">
        <v>0</v>
      </c>
      <c r="BN227" s="154">
        <v>0</v>
      </c>
      <c r="BO227" s="154">
        <v>0</v>
      </c>
      <c r="BP227" s="154">
        <v>0</v>
      </c>
      <c r="BQ227" s="154">
        <v>0</v>
      </c>
      <c r="BR227" s="154">
        <v>0</v>
      </c>
      <c r="BS227" s="154">
        <v>0</v>
      </c>
      <c r="BT227" s="154">
        <v>0</v>
      </c>
      <c r="BU227" s="154">
        <v>0</v>
      </c>
      <c r="BV227" s="154">
        <v>0</v>
      </c>
      <c r="BW227" s="154">
        <v>0</v>
      </c>
      <c r="BX227" s="154">
        <v>0</v>
      </c>
      <c r="BY227" s="154">
        <v>0</v>
      </c>
      <c r="BZ227" s="154">
        <v>0</v>
      </c>
      <c r="CA227" s="154">
        <v>0</v>
      </c>
      <c r="CB227" s="154">
        <v>0</v>
      </c>
      <c r="CC227" s="154">
        <v>0</v>
      </c>
      <c r="CD227" s="154">
        <v>0</v>
      </c>
      <c r="CE227" s="154">
        <v>0</v>
      </c>
      <c r="CF227" s="154">
        <v>0</v>
      </c>
      <c r="CG227" s="154">
        <v>0</v>
      </c>
      <c r="CH227" s="154">
        <v>0</v>
      </c>
      <c r="CI227" s="154">
        <v>0</v>
      </c>
      <c r="CJ227" s="154">
        <v>0</v>
      </c>
      <c r="CK227" s="154">
        <v>0</v>
      </c>
      <c r="CL227" s="154">
        <v>0</v>
      </c>
      <c r="CM227" s="154">
        <v>0</v>
      </c>
      <c r="CN227" s="154">
        <v>0</v>
      </c>
      <c r="CO227" s="154">
        <v>0</v>
      </c>
      <c r="CP227" s="154">
        <v>0</v>
      </c>
      <c r="CQ227" s="154">
        <v>0</v>
      </c>
      <c r="CR227" s="154">
        <v>0</v>
      </c>
      <c r="CS227" s="154">
        <v>0</v>
      </c>
      <c r="CT227" s="154">
        <v>0</v>
      </c>
      <c r="CU227" s="154">
        <v>0</v>
      </c>
      <c r="CV227" s="154">
        <v>0</v>
      </c>
      <c r="CW227" s="154">
        <v>0</v>
      </c>
      <c r="CX227" s="154">
        <v>0</v>
      </c>
      <c r="CY227" s="154">
        <v>0</v>
      </c>
      <c r="CZ227" s="154">
        <v>0</v>
      </c>
      <c r="DA227" s="154">
        <v>0</v>
      </c>
      <c r="DB227" s="154">
        <v>0</v>
      </c>
      <c r="DC227" s="154">
        <v>0</v>
      </c>
      <c r="DD227" s="154">
        <v>0</v>
      </c>
      <c r="DE227" s="154">
        <v>0</v>
      </c>
      <c r="DF227" s="154">
        <v>0</v>
      </c>
      <c r="DG227" s="154">
        <v>0</v>
      </c>
      <c r="DH227" s="154">
        <v>0</v>
      </c>
      <c r="DI227" s="154">
        <v>0</v>
      </c>
      <c r="DJ227" s="154">
        <v>0</v>
      </c>
      <c r="DK227" s="154">
        <v>0</v>
      </c>
      <c r="DL227" s="154">
        <v>0</v>
      </c>
      <c r="DM227" s="154">
        <v>0</v>
      </c>
      <c r="DN227" s="154">
        <v>0</v>
      </c>
      <c r="DO227" s="154">
        <v>0</v>
      </c>
      <c r="DP227" s="154">
        <v>0</v>
      </c>
      <c r="DQ227" s="154">
        <v>0</v>
      </c>
      <c r="DR227" s="154">
        <v>0</v>
      </c>
      <c r="DS227" s="154">
        <v>0</v>
      </c>
      <c r="DT227" s="154">
        <v>0</v>
      </c>
      <c r="DU227" s="154">
        <v>0</v>
      </c>
      <c r="DV227" s="154">
        <v>0</v>
      </c>
      <c r="DW227" s="154">
        <v>0</v>
      </c>
      <c r="DX227" s="154">
        <v>0</v>
      </c>
      <c r="DY227" s="154">
        <v>0</v>
      </c>
      <c r="DZ227" s="154">
        <v>0</v>
      </c>
      <c r="EA227" s="154">
        <v>0</v>
      </c>
      <c r="EB227" s="154">
        <v>0</v>
      </c>
      <c r="EC227" s="154">
        <v>0</v>
      </c>
      <c r="ED227" s="154">
        <v>0</v>
      </c>
      <c r="EE227" s="154">
        <v>0</v>
      </c>
      <c r="EF227" s="154">
        <v>0</v>
      </c>
      <c r="EG227" s="154">
        <v>0</v>
      </c>
      <c r="EH227" s="154">
        <v>0</v>
      </c>
      <c r="EI227" s="154">
        <v>0</v>
      </c>
      <c r="EJ227" s="154">
        <v>0</v>
      </c>
      <c r="EK227" s="154">
        <v>0</v>
      </c>
      <c r="EL227" s="154">
        <v>0</v>
      </c>
      <c r="EM227" s="154">
        <v>0</v>
      </c>
      <c r="EN227" s="154">
        <v>0</v>
      </c>
      <c r="EO227" s="154">
        <v>0</v>
      </c>
      <c r="EP227" s="154">
        <v>0</v>
      </c>
      <c r="EQ227" s="170"/>
      <c r="ER227" s="154">
        <f t="shared" si="991"/>
        <v>0</v>
      </c>
      <c r="ES227" s="170"/>
      <c r="ET227" s="154">
        <f t="shared" ca="1" si="992"/>
        <v>0</v>
      </c>
      <c r="EU227" s="154"/>
      <c r="EY227" s="154">
        <f t="shared" si="993"/>
        <v>0</v>
      </c>
      <c r="EZ227" s="154">
        <f t="shared" si="993"/>
        <v>0</v>
      </c>
      <c r="FA227" s="154">
        <f t="shared" si="993"/>
        <v>0</v>
      </c>
      <c r="FB227" s="154">
        <f t="shared" si="993"/>
        <v>0</v>
      </c>
      <c r="FC227" s="154">
        <f t="shared" si="993"/>
        <v>0</v>
      </c>
      <c r="FD227" s="154">
        <f t="shared" si="993"/>
        <v>0</v>
      </c>
      <c r="FE227" s="154">
        <f t="shared" si="993"/>
        <v>0</v>
      </c>
      <c r="FF227" s="154">
        <f t="shared" si="993"/>
        <v>0</v>
      </c>
      <c r="FG227" s="154">
        <f t="shared" si="993"/>
        <v>0</v>
      </c>
      <c r="FH227" s="154">
        <f t="shared" si="993"/>
        <v>0</v>
      </c>
      <c r="FI227" s="154">
        <f t="shared" si="993"/>
        <v>0</v>
      </c>
      <c r="FJ227" s="154">
        <f t="shared" si="993"/>
        <v>0</v>
      </c>
      <c r="FK227" s="154">
        <f t="shared" si="993"/>
        <v>0</v>
      </c>
      <c r="FL227" s="154">
        <f t="shared" si="993"/>
        <v>0</v>
      </c>
      <c r="FN227" s="154">
        <f t="shared" si="994"/>
        <v>0</v>
      </c>
      <c r="FO227" s="154">
        <f t="shared" si="994"/>
        <v>0</v>
      </c>
      <c r="FP227" s="154">
        <f t="shared" si="994"/>
        <v>0</v>
      </c>
      <c r="FQ227" s="154">
        <f t="shared" si="994"/>
        <v>0</v>
      </c>
      <c r="FR227" s="154">
        <f t="shared" si="994"/>
        <v>0</v>
      </c>
      <c r="FS227" s="154">
        <f t="shared" si="994"/>
        <v>0</v>
      </c>
      <c r="FT227" s="154">
        <f t="shared" si="994"/>
        <v>0</v>
      </c>
      <c r="FU227" s="154">
        <f t="shared" si="994"/>
        <v>0</v>
      </c>
    </row>
    <row r="228" spans="2:177" ht="17.45" customHeight="1">
      <c r="B228" s="161" t="s">
        <v>98</v>
      </c>
      <c r="C228" s="162"/>
      <c r="D228" s="162"/>
      <c r="E228" s="162"/>
      <c r="H228" s="163"/>
      <c r="I228" s="163"/>
      <c r="J228" s="163"/>
      <c r="K228" s="163"/>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63"/>
      <c r="AZ228" s="163"/>
      <c r="BA228" s="163"/>
      <c r="BB228" s="163"/>
      <c r="BC228" s="163"/>
      <c r="BD228" s="163">
        <v>4553792.5</v>
      </c>
      <c r="BE228" s="163">
        <v>2139018.4900000002</v>
      </c>
      <c r="BF228" s="163">
        <v>2036194.14</v>
      </c>
      <c r="BG228" s="163">
        <v>2180127.6</v>
      </c>
      <c r="BH228" s="163">
        <v>2113487.56</v>
      </c>
      <c r="BI228" s="163">
        <v>2177475.0999999996</v>
      </c>
      <c r="BJ228" s="163">
        <v>2223827.46</v>
      </c>
      <c r="BK228" s="163">
        <v>2251957.4899999998</v>
      </c>
      <c r="BL228" s="163">
        <v>1987256.3199999998</v>
      </c>
      <c r="BM228" s="163">
        <v>2072157.6</v>
      </c>
      <c r="BN228" s="163">
        <v>2065174.4299999997</v>
      </c>
      <c r="BO228" s="163">
        <v>2803716.0900000003</v>
      </c>
      <c r="BP228" s="163">
        <v>3631477.99</v>
      </c>
      <c r="BQ228" s="163">
        <v>2238627.7799999998</v>
      </c>
      <c r="BR228" s="163">
        <v>1725582.6600000001</v>
      </c>
      <c r="BS228" s="163">
        <v>-51117.429999999949</v>
      </c>
      <c r="BT228" s="163">
        <v>0</v>
      </c>
      <c r="BU228" s="163">
        <v>51117.569999999876</v>
      </c>
      <c r="BV228" s="163">
        <v>411728.4800000001</v>
      </c>
      <c r="BW228" s="164">
        <v>809644.27</v>
      </c>
      <c r="BX228" s="164">
        <v>1167032.27</v>
      </c>
      <c r="BY228" s="164">
        <v>1219320.8401198813</v>
      </c>
      <c r="BZ228" s="164">
        <v>1672525.35</v>
      </c>
      <c r="CA228" s="164">
        <v>1958049.5299999996</v>
      </c>
      <c r="CB228" s="164">
        <v>2152587.0599999996</v>
      </c>
      <c r="CC228" s="164">
        <v>2378050.603325</v>
      </c>
      <c r="CD228" s="164">
        <v>951026.09000000008</v>
      </c>
      <c r="CE228" s="164">
        <v>469969.42468309595</v>
      </c>
      <c r="CF228" s="164">
        <v>815411.44999999984</v>
      </c>
      <c r="CG228" s="164">
        <v>2037877.6100000006</v>
      </c>
      <c r="CH228" s="164">
        <v>2216985.6199999996</v>
      </c>
      <c r="CI228" s="164">
        <v>2270192.2184999995</v>
      </c>
      <c r="CJ228" s="164">
        <v>2334949.001345864</v>
      </c>
      <c r="CK228" s="164">
        <v>2321399.5524664163</v>
      </c>
      <c r="CL228" s="164">
        <v>2536944.9920968479</v>
      </c>
      <c r="CM228" s="164">
        <v>2760123.82</v>
      </c>
      <c r="CN228" s="164">
        <v>3201628.8856349797</v>
      </c>
      <c r="CO228" s="164">
        <v>2105358.81</v>
      </c>
      <c r="CP228" s="164">
        <v>2302190.6463508774</v>
      </c>
      <c r="CQ228" s="164">
        <v>2118543.3600000003</v>
      </c>
      <c r="CR228" s="164">
        <v>2294458.9499999997</v>
      </c>
      <c r="CS228" s="164">
        <v>2506016.1399999992</v>
      </c>
      <c r="CT228" s="164">
        <v>2094385.3800000004</v>
      </c>
      <c r="CU228" s="164">
        <v>1996356.1001578951</v>
      </c>
      <c r="CV228" s="164">
        <v>1988832.8400000003</v>
      </c>
      <c r="CW228" s="164">
        <v>2045248.5</v>
      </c>
      <c r="CX228" s="164">
        <v>2305490.3299999996</v>
      </c>
      <c r="CY228" s="164">
        <v>3234903.2800000003</v>
      </c>
      <c r="CZ228" s="164">
        <v>3959244.14</v>
      </c>
      <c r="DA228" s="164">
        <v>2739498.2300000004</v>
      </c>
      <c r="DB228" s="164">
        <v>2681013.8199999998</v>
      </c>
      <c r="DC228" s="164">
        <v>2656699.1279999996</v>
      </c>
      <c r="DD228" s="164">
        <v>2737057.35</v>
      </c>
      <c r="DE228" s="164">
        <v>2746139.93</v>
      </c>
      <c r="DF228" s="164">
        <v>2847198.8722588844</v>
      </c>
      <c r="DG228" s="164">
        <v>2694932.2900000005</v>
      </c>
      <c r="DH228" s="164">
        <v>2408055.0494870311</v>
      </c>
      <c r="DI228" s="164">
        <v>2419425.8805000004</v>
      </c>
      <c r="DJ228" s="164">
        <v>2723641.7255784445</v>
      </c>
      <c r="DK228" s="164">
        <v>3003980.1749975095</v>
      </c>
      <c r="DL228" s="164">
        <v>4295303.84</v>
      </c>
      <c r="DM228" s="164">
        <v>2935193.16</v>
      </c>
      <c r="DN228" s="164">
        <v>2800801.3899999997</v>
      </c>
      <c r="DO228" s="164">
        <v>2975350.3332787054</v>
      </c>
      <c r="DP228" s="164">
        <v>2958609.7629631013</v>
      </c>
      <c r="DQ228" s="164">
        <v>2946734.2603834057</v>
      </c>
      <c r="DR228" s="164">
        <v>2873812.2300000004</v>
      </c>
      <c r="DS228" s="164">
        <v>2615325.8361008023</v>
      </c>
      <c r="DT228" s="164">
        <v>2623841.2035000003</v>
      </c>
      <c r="DU228" s="164">
        <v>2649551.0655637798</v>
      </c>
      <c r="DV228" s="164">
        <v>2942789.3214453189</v>
      </c>
      <c r="DW228" s="164">
        <v>3308256.2207955052</v>
      </c>
      <c r="DX228" s="164">
        <v>3380013.3454999998</v>
      </c>
      <c r="DY228" s="164">
        <v>2061007.4915</v>
      </c>
      <c r="DZ228" s="164">
        <v>5000107.05437792</v>
      </c>
      <c r="EA228" s="164">
        <v>3214649.0100000002</v>
      </c>
      <c r="EB228" s="164">
        <v>3082324</v>
      </c>
      <c r="EC228" s="164">
        <v>3001073.8059999994</v>
      </c>
      <c r="ED228" s="164">
        <v>3045501.3420472862</v>
      </c>
      <c r="EE228" s="164">
        <v>2761744.2980000004</v>
      </c>
      <c r="EF228" s="164">
        <v>2980184.0013132356</v>
      </c>
      <c r="EG228" s="164">
        <v>2892372.4617805132</v>
      </c>
      <c r="EH228" s="164">
        <v>3227995.7941792682</v>
      </c>
      <c r="EI228" s="164">
        <v>3495794.1199999992</v>
      </c>
      <c r="EJ228" s="164">
        <v>4740402.1199999992</v>
      </c>
      <c r="EK228" s="164">
        <v>3175779.6054999996</v>
      </c>
      <c r="EL228" s="164">
        <v>2986061.0975000001</v>
      </c>
      <c r="EM228" s="164">
        <v>3074975.99</v>
      </c>
      <c r="EN228" s="164">
        <v>3148148.4910000004</v>
      </c>
      <c r="EO228" s="164">
        <v>3115727.4989999998</v>
      </c>
      <c r="EP228" s="164">
        <v>2941751.1356112808</v>
      </c>
      <c r="ER228" s="163">
        <f t="shared" si="991"/>
        <v>23182845.938611276</v>
      </c>
      <c r="ET228" s="163">
        <f t="shared" ca="1" si="992"/>
        <v>22784676.049425203</v>
      </c>
      <c r="EU228" s="163"/>
      <c r="EY228" s="163">
        <f t="shared" si="993"/>
        <v>9379756.1900000013</v>
      </c>
      <c r="EZ228" s="163">
        <f t="shared" si="993"/>
        <v>8139896.4079999998</v>
      </c>
      <c r="FA228" s="163">
        <f t="shared" si="993"/>
        <v>7950186.2117459159</v>
      </c>
      <c r="FB228" s="163">
        <f t="shared" si="993"/>
        <v>8147047.7810759544</v>
      </c>
      <c r="FC228" s="163">
        <f t="shared" si="993"/>
        <v>10031298.390000001</v>
      </c>
      <c r="FD228" s="163">
        <f t="shared" si="993"/>
        <v>8880694.3566252124</v>
      </c>
      <c r="FE228" s="163">
        <f t="shared" si="993"/>
        <v>8112979.269600803</v>
      </c>
      <c r="FF228" s="163">
        <f t="shared" si="993"/>
        <v>8900596.6078046039</v>
      </c>
      <c r="FG228" s="163">
        <f t="shared" si="993"/>
        <v>10441127.891377918</v>
      </c>
      <c r="FH228" s="163">
        <f t="shared" si="993"/>
        <v>9298046.8159999996</v>
      </c>
      <c r="FI228" s="163">
        <f t="shared" si="993"/>
        <v>8787429.6413605213</v>
      </c>
      <c r="FJ228" s="163">
        <f t="shared" si="993"/>
        <v>9616162.3759597801</v>
      </c>
      <c r="FK228" s="163">
        <f t="shared" si="993"/>
        <v>10902242.822999999</v>
      </c>
      <c r="FL228" s="163">
        <f t="shared" si="993"/>
        <v>9338851.9800000004</v>
      </c>
      <c r="FN228" s="163">
        <f t="shared" si="994"/>
        <v>28604184.780000001</v>
      </c>
      <c r="FO228" s="163">
        <f t="shared" si="994"/>
        <v>14833989.31011988</v>
      </c>
      <c r="FP228" s="163">
        <f t="shared" si="994"/>
        <v>23245517.442417223</v>
      </c>
      <c r="FQ228" s="163">
        <f t="shared" si="994"/>
        <v>28193413.222143751</v>
      </c>
      <c r="FR228" s="163">
        <f t="shared" si="994"/>
        <v>33616886.59082187</v>
      </c>
      <c r="FS228" s="163">
        <f t="shared" si="994"/>
        <v>35925568.62403062</v>
      </c>
      <c r="FT228" s="163">
        <f t="shared" si="994"/>
        <v>38142766.724698223</v>
      </c>
      <c r="FU228" s="163">
        <f t="shared" si="994"/>
        <v>23182845.938611276</v>
      </c>
    </row>
    <row r="230" spans="2:177" ht="17.45" customHeight="1">
      <c r="B230" s="147" t="s">
        <v>102</v>
      </c>
      <c r="C230" s="148"/>
      <c r="D230" s="148"/>
      <c r="E230" s="148"/>
      <c r="F230" s="149"/>
      <c r="G230" s="149"/>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c r="BL230" s="148"/>
      <c r="BM230" s="148"/>
      <c r="BN230" s="148"/>
      <c r="BO230" s="148"/>
      <c r="BP230" s="148"/>
      <c r="BQ230" s="148"/>
      <c r="BR230" s="148"/>
      <c r="BS230" s="148"/>
      <c r="BT230" s="148"/>
      <c r="BU230" s="148"/>
      <c r="BV230" s="148"/>
      <c r="BW230" s="150"/>
      <c r="BX230" s="150"/>
      <c r="BY230" s="150"/>
      <c r="BZ230" s="150"/>
      <c r="CA230" s="150"/>
      <c r="CB230" s="150"/>
      <c r="CC230" s="150"/>
      <c r="CD230" s="150"/>
      <c r="CE230" s="150"/>
      <c r="CF230" s="150"/>
      <c r="CG230" s="150"/>
      <c r="CH230" s="150"/>
      <c r="CI230" s="150"/>
      <c r="CJ230" s="150"/>
      <c r="CK230" s="150"/>
      <c r="CL230" s="150"/>
      <c r="CM230" s="150"/>
      <c r="CN230" s="150"/>
      <c r="CO230" s="150"/>
      <c r="CP230" s="150"/>
      <c r="CQ230" s="150"/>
      <c r="CR230" s="150"/>
      <c r="CS230" s="150"/>
      <c r="CT230" s="150"/>
      <c r="CU230" s="150"/>
      <c r="CV230" s="150"/>
      <c r="CW230" s="150"/>
      <c r="CX230" s="150"/>
      <c r="CY230" s="150"/>
      <c r="CZ230" s="150"/>
      <c r="DA230" s="150"/>
      <c r="DB230" s="150"/>
      <c r="DC230" s="150"/>
      <c r="DD230" s="150"/>
      <c r="DE230" s="150"/>
      <c r="DF230" s="150"/>
      <c r="DG230" s="150"/>
      <c r="DH230" s="150"/>
      <c r="DI230" s="150"/>
      <c r="DJ230" s="150"/>
      <c r="DK230" s="150"/>
      <c r="DL230" s="150"/>
      <c r="DM230" s="150"/>
      <c r="DN230" s="150"/>
      <c r="DO230" s="150"/>
      <c r="DP230" s="150"/>
      <c r="DQ230" s="150"/>
      <c r="DR230" s="150"/>
      <c r="DS230" s="150"/>
      <c r="DT230" s="150"/>
      <c r="DU230" s="150"/>
      <c r="DV230" s="150"/>
      <c r="DW230" s="150"/>
      <c r="DX230" s="150"/>
      <c r="DY230" s="150"/>
      <c r="DZ230" s="150"/>
      <c r="EA230" s="150"/>
      <c r="EB230" s="150"/>
      <c r="EC230" s="150"/>
      <c r="ED230" s="150"/>
      <c r="EE230" s="150"/>
      <c r="EF230" s="150"/>
      <c r="EG230" s="150"/>
      <c r="EH230" s="150"/>
      <c r="EI230" s="150"/>
      <c r="EJ230" s="150"/>
      <c r="EK230" s="150"/>
      <c r="EL230" s="150"/>
      <c r="EM230" s="150"/>
      <c r="EN230" s="150"/>
      <c r="EO230" s="150"/>
      <c r="EP230" s="150"/>
      <c r="EQ230" s="149"/>
      <c r="ER230" s="148"/>
      <c r="ES230" s="148"/>
      <c r="ET230" s="148"/>
      <c r="EU230" s="148"/>
      <c r="EY230" s="148"/>
      <c r="EZ230" s="148"/>
      <c r="FA230" s="148"/>
      <c r="FB230" s="148"/>
      <c r="FC230" s="148"/>
      <c r="FD230" s="148"/>
      <c r="FE230" s="148"/>
      <c r="FF230" s="148"/>
      <c r="FG230" s="148"/>
      <c r="FH230" s="148"/>
      <c r="FI230" s="148"/>
      <c r="FJ230" s="148"/>
      <c r="FK230" s="148"/>
      <c r="FL230" s="148"/>
      <c r="FN230" s="148"/>
      <c r="FO230" s="148"/>
      <c r="FP230" s="148"/>
      <c r="FQ230" s="148"/>
      <c r="FR230" s="148"/>
      <c r="FS230" s="148"/>
      <c r="FT230" s="148"/>
      <c r="FU230" s="148"/>
    </row>
    <row r="231" spans="2:177" ht="17.45" customHeight="1">
      <c r="B231" s="151" t="s">
        <v>90</v>
      </c>
      <c r="C231" s="152"/>
      <c r="D231" s="152"/>
      <c r="E231" s="152"/>
      <c r="F231" s="153"/>
      <c r="G231" s="153"/>
      <c r="H231" s="154"/>
      <c r="I231" s="154"/>
      <c r="J231" s="154"/>
      <c r="K231" s="154"/>
      <c r="L231" s="154"/>
      <c r="M231" s="154"/>
      <c r="N231" s="154"/>
      <c r="O231" s="154"/>
      <c r="P231" s="154"/>
      <c r="Q231" s="154"/>
      <c r="R231" s="154"/>
      <c r="S231" s="154"/>
      <c r="T231" s="154"/>
      <c r="U231" s="154"/>
      <c r="V231" s="154"/>
      <c r="W231" s="154"/>
      <c r="X231" s="154"/>
      <c r="Y231" s="154"/>
      <c r="Z231" s="154"/>
      <c r="AA231" s="154"/>
      <c r="AB231" s="154"/>
      <c r="AC231" s="154"/>
      <c r="AD231" s="154"/>
      <c r="AE231" s="154"/>
      <c r="AF231" s="154"/>
      <c r="AG231" s="154"/>
      <c r="AH231" s="154"/>
      <c r="AI231" s="154"/>
      <c r="AJ231" s="154"/>
      <c r="AK231" s="154"/>
      <c r="AL231" s="154"/>
      <c r="AM231" s="154"/>
      <c r="AN231" s="154"/>
      <c r="AO231" s="154"/>
      <c r="AP231" s="154"/>
      <c r="AQ231" s="154"/>
      <c r="AR231" s="154"/>
      <c r="AS231" s="154"/>
      <c r="AT231" s="154"/>
      <c r="AU231" s="154"/>
      <c r="AV231" s="154"/>
      <c r="AW231" s="154"/>
      <c r="AX231" s="154"/>
      <c r="AY231" s="154"/>
      <c r="AZ231" s="154"/>
      <c r="BA231" s="154"/>
      <c r="BB231" s="154"/>
      <c r="BC231" s="154"/>
      <c r="BD231" s="154"/>
      <c r="BE231" s="154"/>
      <c r="BF231" s="154"/>
      <c r="BG231" s="154"/>
      <c r="BH231" s="154"/>
      <c r="BI231" s="154"/>
      <c r="BJ231" s="154"/>
      <c r="BK231" s="154"/>
      <c r="BL231" s="154"/>
      <c r="BM231" s="154"/>
      <c r="BN231" s="154"/>
      <c r="BO231" s="154"/>
      <c r="BP231" s="154"/>
      <c r="BQ231" s="154"/>
      <c r="BR231" s="154"/>
      <c r="BS231" s="154"/>
      <c r="BT231" s="154"/>
      <c r="BU231" s="154"/>
      <c r="BV231" s="154"/>
      <c r="BW231" s="154"/>
      <c r="BX231" s="154"/>
      <c r="BY231" s="154"/>
      <c r="BZ231" s="154"/>
      <c r="CA231" s="154"/>
      <c r="CB231" s="154"/>
      <c r="CC231" s="154"/>
      <c r="CD231" s="154"/>
      <c r="CE231" s="154"/>
      <c r="CF231" s="154"/>
      <c r="CG231" s="154"/>
      <c r="CH231" s="154"/>
      <c r="CI231" s="154"/>
      <c r="CJ231" s="154"/>
      <c r="CK231" s="154"/>
      <c r="CL231" s="154"/>
      <c r="CM231" s="154"/>
      <c r="CN231" s="154">
        <v>3272182.2799999937</v>
      </c>
      <c r="CO231" s="154">
        <v>2693884.0200000112</v>
      </c>
      <c r="CP231" s="154">
        <v>2479885.27</v>
      </c>
      <c r="CQ231" s="154">
        <v>2523176.7000000002</v>
      </c>
      <c r="CR231" s="154">
        <v>2586330.2099999939</v>
      </c>
      <c r="CS231" s="154">
        <v>2593879.2800000003</v>
      </c>
      <c r="CT231" s="154">
        <v>2636221.46</v>
      </c>
      <c r="CU231" s="154">
        <v>2435388.0300000003</v>
      </c>
      <c r="CV231" s="154">
        <v>2706509.75</v>
      </c>
      <c r="CW231" s="154">
        <v>2576581.35</v>
      </c>
      <c r="CX231" s="154">
        <v>2776385.9400000023</v>
      </c>
      <c r="CY231" s="154">
        <v>2823968.77</v>
      </c>
      <c r="CZ231" s="154">
        <v>3880761.98</v>
      </c>
      <c r="DA231" s="154">
        <v>2819861.319999998</v>
      </c>
      <c r="DB231" s="154">
        <v>2583375.7999999998</v>
      </c>
      <c r="DC231" s="154">
        <v>2919064.1</v>
      </c>
      <c r="DD231" s="154">
        <v>2808821.7600000002</v>
      </c>
      <c r="DE231" s="154">
        <v>2732203.92</v>
      </c>
      <c r="DF231" s="154">
        <v>2592610.35</v>
      </c>
      <c r="DG231" s="154">
        <v>2667195.5299999998</v>
      </c>
      <c r="DH231" s="154">
        <v>2742402.1799999997</v>
      </c>
      <c r="DI231" s="154">
        <v>2525940.29</v>
      </c>
      <c r="DJ231" s="154">
        <v>2612168.4500000002</v>
      </c>
      <c r="DK231" s="154">
        <v>2753776.77</v>
      </c>
      <c r="DL231" s="154">
        <v>4263425.3699999964</v>
      </c>
      <c r="DM231" s="154">
        <v>2518285</v>
      </c>
      <c r="DN231" s="154">
        <v>2700840.93</v>
      </c>
      <c r="DO231" s="154">
        <v>2618937.5799999996</v>
      </c>
      <c r="DP231" s="154">
        <v>2613717.0299999998</v>
      </c>
      <c r="DQ231" s="154">
        <v>2546149.7200000007</v>
      </c>
      <c r="DR231" s="154">
        <v>2599187.29</v>
      </c>
      <c r="DS231" s="154">
        <v>2527967.5700000026</v>
      </c>
      <c r="DT231" s="154">
        <v>2910300.4599999976</v>
      </c>
      <c r="DU231" s="154">
        <v>2641285.6699999995</v>
      </c>
      <c r="DV231" s="154">
        <v>2669480.06</v>
      </c>
      <c r="DW231" s="154">
        <v>2839186.4700000011</v>
      </c>
      <c r="DX231" s="154">
        <v>3990812.4699999988</v>
      </c>
      <c r="DY231" s="154">
        <v>2646122.0699999994</v>
      </c>
      <c r="DZ231" s="154">
        <v>2792496.33</v>
      </c>
      <c r="EA231" s="154">
        <v>2557116</v>
      </c>
      <c r="EB231" s="154">
        <v>2530150.1</v>
      </c>
      <c r="EC231" s="154">
        <v>2567131.81</v>
      </c>
      <c r="ED231" s="154">
        <v>2414494.7400000012</v>
      </c>
      <c r="EE231" s="154">
        <v>2678216.2699999982</v>
      </c>
      <c r="EF231" s="154">
        <v>3005917.1799999992</v>
      </c>
      <c r="EG231" s="154">
        <v>3025462.5399999982</v>
      </c>
      <c r="EH231" s="154">
        <v>2643530.4299999978</v>
      </c>
      <c r="EI231" s="154">
        <v>2874342.8299999991</v>
      </c>
      <c r="EJ231" s="154">
        <v>4447177.2499999991</v>
      </c>
      <c r="EK231" s="154">
        <v>2668291.6899999995</v>
      </c>
      <c r="EL231" s="154">
        <v>2603466.4199999995</v>
      </c>
      <c r="EM231" s="154">
        <v>2782113.2000000016</v>
      </c>
      <c r="EN231" s="154">
        <v>2788169.899999999</v>
      </c>
      <c r="EO231" s="154">
        <v>2781786.0099999988</v>
      </c>
      <c r="EP231" s="154">
        <v>2634128.5100000012</v>
      </c>
      <c r="ER231" s="154">
        <f t="shared" ref="ER231:ER244" si="995">SUMIFS($G231:$EQ231,$G$13:$EQ$13,$ER$7)</f>
        <v>20705132.979999997</v>
      </c>
      <c r="ET231" s="154">
        <f t="shared" ref="ET231:ET244" ca="1" si="996">SUM(OFFSET($B231,0,COLUMN($DX$7)-2,1,MONTH(MAX($G$7:$EQ$7))))</f>
        <v>19498323.52</v>
      </c>
      <c r="EU231" s="154"/>
      <c r="EY231" s="154">
        <f t="shared" ref="EY231:FL244" si="997">SUMIF($H$6:$EQ$6,EY$12,$H231:$EQ231)</f>
        <v>9283999.0999999978</v>
      </c>
      <c r="EZ231" s="154">
        <f t="shared" si="997"/>
        <v>8460089.7800000012</v>
      </c>
      <c r="FA231" s="154">
        <f t="shared" si="997"/>
        <v>8002208.0599999996</v>
      </c>
      <c r="FB231" s="154">
        <f t="shared" si="997"/>
        <v>7891885.5099999998</v>
      </c>
      <c r="FC231" s="154">
        <f t="shared" si="997"/>
        <v>9482551.299999997</v>
      </c>
      <c r="FD231" s="154">
        <f t="shared" si="997"/>
        <v>7778804.3300000001</v>
      </c>
      <c r="FE231" s="154">
        <f t="shared" si="997"/>
        <v>8037455.3200000003</v>
      </c>
      <c r="FF231" s="154">
        <f t="shared" si="997"/>
        <v>8149952.2000000011</v>
      </c>
      <c r="FG231" s="154">
        <f t="shared" si="997"/>
        <v>9429430.8699999973</v>
      </c>
      <c r="FH231" s="154">
        <f t="shared" si="997"/>
        <v>7654397.9100000001</v>
      </c>
      <c r="FI231" s="154">
        <f t="shared" si="997"/>
        <v>8098628.1899999995</v>
      </c>
      <c r="FJ231" s="154">
        <f t="shared" si="997"/>
        <v>8543335.7999999952</v>
      </c>
      <c r="FK231" s="154">
        <f t="shared" si="997"/>
        <v>9718935.3599999975</v>
      </c>
      <c r="FL231" s="154">
        <f t="shared" si="997"/>
        <v>8352069.1099999994</v>
      </c>
      <c r="FN231" s="154">
        <f t="shared" ref="FN231:FU244" si="998">SUMIF($H$5:$EQ$5,FN$12,$H231:$EQ231)</f>
        <v>0</v>
      </c>
      <c r="FO231" s="154">
        <f t="shared" si="998"/>
        <v>0</v>
      </c>
      <c r="FP231" s="154">
        <f t="shared" si="998"/>
        <v>0</v>
      </c>
      <c r="FQ231" s="154">
        <f t="shared" si="998"/>
        <v>32104393.060000002</v>
      </c>
      <c r="FR231" s="154">
        <f t="shared" si="998"/>
        <v>33638182.449999996</v>
      </c>
      <c r="FS231" s="154">
        <f t="shared" si="998"/>
        <v>33448763.149999995</v>
      </c>
      <c r="FT231" s="154">
        <f t="shared" si="998"/>
        <v>33725792.769999996</v>
      </c>
      <c r="FU231" s="154">
        <f t="shared" si="998"/>
        <v>20705132.979999997</v>
      </c>
    </row>
    <row r="232" spans="2:177" ht="17.45" customHeight="1">
      <c r="B232" s="151" t="s">
        <v>91</v>
      </c>
      <c r="C232" s="152"/>
      <c r="D232" s="152"/>
      <c r="E232" s="152"/>
      <c r="F232" s="153"/>
      <c r="G232" s="153"/>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4"/>
      <c r="AN232" s="154"/>
      <c r="AO232" s="154"/>
      <c r="AP232" s="154"/>
      <c r="AQ232" s="154"/>
      <c r="AR232" s="154"/>
      <c r="AS232" s="154"/>
      <c r="AT232" s="154"/>
      <c r="AU232" s="154"/>
      <c r="AV232" s="154"/>
      <c r="AW232" s="154"/>
      <c r="AX232" s="154"/>
      <c r="AY232" s="154"/>
      <c r="AZ232" s="154"/>
      <c r="BA232" s="154"/>
      <c r="BB232" s="154"/>
      <c r="BC232" s="154"/>
      <c r="BD232" s="154"/>
      <c r="BE232" s="154"/>
      <c r="BF232" s="154"/>
      <c r="BG232" s="154"/>
      <c r="BH232" s="154"/>
      <c r="BI232" s="154"/>
      <c r="BJ232" s="154"/>
      <c r="BK232" s="154"/>
      <c r="BL232" s="154"/>
      <c r="BM232" s="154"/>
      <c r="BN232" s="154"/>
      <c r="BO232" s="154"/>
      <c r="BP232" s="154"/>
      <c r="BQ232" s="154"/>
      <c r="BR232" s="154"/>
      <c r="BS232" s="154"/>
      <c r="BT232" s="154"/>
      <c r="BU232" s="154"/>
      <c r="BV232" s="154"/>
      <c r="BW232" s="154"/>
      <c r="BX232" s="154"/>
      <c r="BY232" s="154"/>
      <c r="BZ232" s="154"/>
      <c r="CA232" s="154"/>
      <c r="CB232" s="154"/>
      <c r="CC232" s="154"/>
      <c r="CD232" s="154"/>
      <c r="CE232" s="154"/>
      <c r="CF232" s="154"/>
      <c r="CG232" s="154"/>
      <c r="CH232" s="154"/>
      <c r="CI232" s="154"/>
      <c r="CJ232" s="154"/>
      <c r="CK232" s="154"/>
      <c r="CL232" s="154"/>
      <c r="CM232" s="154"/>
      <c r="CN232" s="154">
        <v>517870.15000000008</v>
      </c>
      <c r="CO232" s="154">
        <v>107413.33999999998</v>
      </c>
      <c r="CP232" s="154">
        <v>49678.43</v>
      </c>
      <c r="CQ232" s="154">
        <v>84361.99</v>
      </c>
      <c r="CR232" s="154">
        <v>175617.22000000009</v>
      </c>
      <c r="CS232" s="154">
        <v>251419.02</v>
      </c>
      <c r="CT232" s="154">
        <v>120360.64</v>
      </c>
      <c r="CU232" s="154">
        <v>87760.15</v>
      </c>
      <c r="CV232" s="154">
        <v>40665.07</v>
      </c>
      <c r="CW232" s="154">
        <v>123324.24</v>
      </c>
      <c r="CX232" s="154">
        <v>183112.47</v>
      </c>
      <c r="CY232" s="154">
        <v>163463.07</v>
      </c>
      <c r="CZ232" s="154">
        <v>610796.25</v>
      </c>
      <c r="DA232" s="154">
        <v>71738.400000000009</v>
      </c>
      <c r="DB232" s="154">
        <v>48780.25</v>
      </c>
      <c r="DC232" s="154">
        <v>123372.21</v>
      </c>
      <c r="DD232" s="154">
        <v>136478.95000000001</v>
      </c>
      <c r="DE232" s="154">
        <v>167272.06</v>
      </c>
      <c r="DF232" s="154">
        <v>119047.12</v>
      </c>
      <c r="DG232" s="154">
        <v>105850.79</v>
      </c>
      <c r="DH232" s="154">
        <v>135382.62</v>
      </c>
      <c r="DI232" s="154">
        <v>140193.74</v>
      </c>
      <c r="DJ232" s="154">
        <v>111230.18</v>
      </c>
      <c r="DK232" s="154">
        <v>212976.91</v>
      </c>
      <c r="DL232" s="154">
        <v>648896.25</v>
      </c>
      <c r="DM232" s="154">
        <v>85707.540000000008</v>
      </c>
      <c r="DN232" s="154">
        <v>62845.38</v>
      </c>
      <c r="DO232" s="154">
        <v>243441.13000000012</v>
      </c>
      <c r="DP232" s="154">
        <v>106013.11</v>
      </c>
      <c r="DQ232" s="154">
        <v>220754.08</v>
      </c>
      <c r="DR232" s="154">
        <v>181754.32000000004</v>
      </c>
      <c r="DS232" s="154">
        <v>121733.76999999995</v>
      </c>
      <c r="DT232" s="154">
        <v>182691.18000000008</v>
      </c>
      <c r="DU232" s="154">
        <v>118213.28</v>
      </c>
      <c r="DV232" s="154">
        <v>137995.83999999997</v>
      </c>
      <c r="DW232" s="154">
        <v>321060.49999999994</v>
      </c>
      <c r="DX232" s="154">
        <v>690518.1100000001</v>
      </c>
      <c r="DY232" s="154">
        <v>148408.37000000002</v>
      </c>
      <c r="DZ232" s="154">
        <v>92717.619999999981</v>
      </c>
      <c r="EA232" s="154">
        <v>147502.09999999998</v>
      </c>
      <c r="EB232" s="154">
        <v>275062.04000000004</v>
      </c>
      <c r="EC232" s="154">
        <v>243990.49000000002</v>
      </c>
      <c r="ED232" s="154">
        <v>189703.12999999998</v>
      </c>
      <c r="EE232" s="154">
        <v>144148.25999999998</v>
      </c>
      <c r="EF232" s="154">
        <v>260181.55</v>
      </c>
      <c r="EG232" s="154">
        <v>127506.18000000001</v>
      </c>
      <c r="EH232" s="154">
        <v>183629.57</v>
      </c>
      <c r="EI232" s="154">
        <v>333446.19999999995</v>
      </c>
      <c r="EJ232" s="154">
        <v>551943.98999999987</v>
      </c>
      <c r="EK232" s="154">
        <v>131062.68000000002</v>
      </c>
      <c r="EL232" s="154">
        <v>86479.87000000001</v>
      </c>
      <c r="EM232" s="154">
        <v>236669.42</v>
      </c>
      <c r="EN232" s="154">
        <v>187765.74</v>
      </c>
      <c r="EO232" s="154">
        <v>330351.50000000006</v>
      </c>
      <c r="EP232" s="154">
        <v>196846.49999999997</v>
      </c>
      <c r="ER232" s="154">
        <f t="shared" si="995"/>
        <v>1721119.7</v>
      </c>
      <c r="ET232" s="154">
        <f t="shared" ca="1" si="996"/>
        <v>1787901.86</v>
      </c>
      <c r="EU232" s="154"/>
      <c r="EY232" s="154">
        <f t="shared" si="997"/>
        <v>731314.9</v>
      </c>
      <c r="EZ232" s="154">
        <f t="shared" si="997"/>
        <v>427123.22000000003</v>
      </c>
      <c r="FA232" s="154">
        <f t="shared" si="997"/>
        <v>360280.52999999997</v>
      </c>
      <c r="FB232" s="154">
        <f t="shared" si="997"/>
        <v>464400.82999999996</v>
      </c>
      <c r="FC232" s="154">
        <f t="shared" si="997"/>
        <v>797449.17</v>
      </c>
      <c r="FD232" s="154">
        <f t="shared" si="997"/>
        <v>570208.32000000007</v>
      </c>
      <c r="FE232" s="154">
        <f t="shared" si="997"/>
        <v>486179.27</v>
      </c>
      <c r="FF232" s="154">
        <f t="shared" si="997"/>
        <v>577269.61999999988</v>
      </c>
      <c r="FG232" s="154">
        <f t="shared" si="997"/>
        <v>931644.10000000009</v>
      </c>
      <c r="FH232" s="154">
        <f t="shared" si="997"/>
        <v>666554.63</v>
      </c>
      <c r="FI232" s="154">
        <f t="shared" si="997"/>
        <v>594032.93999999994</v>
      </c>
      <c r="FJ232" s="154">
        <f t="shared" si="997"/>
        <v>644581.94999999995</v>
      </c>
      <c r="FK232" s="154">
        <f t="shared" si="997"/>
        <v>769486.53999999992</v>
      </c>
      <c r="FL232" s="154">
        <f t="shared" si="997"/>
        <v>754786.66000000015</v>
      </c>
      <c r="FN232" s="154">
        <f t="shared" si="998"/>
        <v>0</v>
      </c>
      <c r="FO232" s="154">
        <f t="shared" si="998"/>
        <v>0</v>
      </c>
      <c r="FP232" s="154">
        <f t="shared" si="998"/>
        <v>0</v>
      </c>
      <c r="FQ232" s="154">
        <f t="shared" si="998"/>
        <v>1905045.79</v>
      </c>
      <c r="FR232" s="154">
        <f t="shared" si="998"/>
        <v>1983119.4800000002</v>
      </c>
      <c r="FS232" s="154">
        <f t="shared" si="998"/>
        <v>2431106.3800000004</v>
      </c>
      <c r="FT232" s="154">
        <f t="shared" si="998"/>
        <v>2836813.62</v>
      </c>
      <c r="FU232" s="154">
        <f t="shared" si="998"/>
        <v>1721119.7</v>
      </c>
    </row>
    <row r="233" spans="2:177" ht="17.45" customHeight="1">
      <c r="B233" s="151" t="s">
        <v>190</v>
      </c>
      <c r="C233" s="155"/>
      <c r="D233" s="155"/>
      <c r="E233" s="155"/>
      <c r="F233" s="153"/>
      <c r="G233" s="153"/>
      <c r="H233" s="154"/>
      <c r="I233" s="154"/>
      <c r="J233" s="154"/>
      <c r="K233" s="154"/>
      <c r="L233" s="154"/>
      <c r="M233" s="154"/>
      <c r="N233" s="154"/>
      <c r="O233" s="154"/>
      <c r="P233" s="154"/>
      <c r="Q233" s="154"/>
      <c r="R233" s="154"/>
      <c r="S233" s="154"/>
      <c r="T233" s="154"/>
      <c r="U233" s="154"/>
      <c r="V233" s="154"/>
      <c r="W233" s="154"/>
      <c r="X233" s="154"/>
      <c r="Y233" s="154"/>
      <c r="Z233" s="154"/>
      <c r="AA233" s="154"/>
      <c r="AB233" s="154"/>
      <c r="AC233" s="154"/>
      <c r="AD233" s="154"/>
      <c r="AE233" s="154"/>
      <c r="AF233" s="154"/>
      <c r="AG233" s="154"/>
      <c r="AH233" s="154"/>
      <c r="AI233" s="154"/>
      <c r="AJ233" s="154"/>
      <c r="AK233" s="154"/>
      <c r="AL233" s="154"/>
      <c r="AM233" s="154"/>
      <c r="AN233" s="154"/>
      <c r="AO233" s="154"/>
      <c r="AP233" s="154"/>
      <c r="AQ233" s="154"/>
      <c r="AR233" s="154"/>
      <c r="AS233" s="154"/>
      <c r="AT233" s="154"/>
      <c r="AU233" s="154"/>
      <c r="AV233" s="154"/>
      <c r="AW233" s="154"/>
      <c r="AX233" s="154"/>
      <c r="AY233" s="154"/>
      <c r="AZ233" s="154"/>
      <c r="BA233" s="154"/>
      <c r="BB233" s="154"/>
      <c r="BC233" s="154"/>
      <c r="BD233" s="154"/>
      <c r="BE233" s="154"/>
      <c r="BF233" s="154"/>
      <c r="BG233" s="154"/>
      <c r="BH233" s="154"/>
      <c r="BI233" s="154"/>
      <c r="BJ233" s="154"/>
      <c r="BK233" s="154"/>
      <c r="BL233" s="154"/>
      <c r="BM233" s="154"/>
      <c r="BN233" s="154"/>
      <c r="BO233" s="154"/>
      <c r="BP233" s="154"/>
      <c r="BQ233" s="154"/>
      <c r="BR233" s="154"/>
      <c r="BS233" s="154"/>
      <c r="BT233" s="154"/>
      <c r="BU233" s="154"/>
      <c r="BV233" s="154"/>
      <c r="BW233" s="154"/>
      <c r="BX233" s="154"/>
      <c r="BY233" s="154"/>
      <c r="BZ233" s="154"/>
      <c r="CA233" s="154"/>
      <c r="CB233" s="154"/>
      <c r="CC233" s="154"/>
      <c r="CD233" s="154"/>
      <c r="CE233" s="154"/>
      <c r="CF233" s="154"/>
      <c r="CG233" s="154"/>
      <c r="CH233" s="154"/>
      <c r="CI233" s="154"/>
      <c r="CJ233" s="154"/>
      <c r="CK233" s="154"/>
      <c r="CL233" s="154"/>
      <c r="CM233" s="154"/>
      <c r="CN233" s="154">
        <v>446564.27999999991</v>
      </c>
      <c r="CO233" s="154">
        <v>452968.08999999985</v>
      </c>
      <c r="CP233" s="154">
        <v>349373.55</v>
      </c>
      <c r="CQ233" s="154">
        <v>415191.58999999997</v>
      </c>
      <c r="CR233" s="154">
        <v>444635.50999999989</v>
      </c>
      <c r="CS233" s="154">
        <v>372710.29000000004</v>
      </c>
      <c r="CT233" s="154">
        <v>435939.17</v>
      </c>
      <c r="CU233" s="154">
        <v>374367.4</v>
      </c>
      <c r="CV233" s="154">
        <v>501467.69</v>
      </c>
      <c r="CW233" s="154">
        <v>501611.41000000003</v>
      </c>
      <c r="CX233" s="154">
        <v>466623.82999999996</v>
      </c>
      <c r="CY233" s="154">
        <v>692380.65</v>
      </c>
      <c r="CZ233" s="154">
        <v>706368.53</v>
      </c>
      <c r="DA233" s="154">
        <v>652940.12000000011</v>
      </c>
      <c r="DB233" s="154">
        <v>605102.57999999996</v>
      </c>
      <c r="DC233" s="154">
        <v>437677.15</v>
      </c>
      <c r="DD233" s="154">
        <v>551558.14</v>
      </c>
      <c r="DE233" s="154">
        <v>589603.28</v>
      </c>
      <c r="DF233" s="154">
        <v>449382.93</v>
      </c>
      <c r="DG233" s="154">
        <v>408837.21</v>
      </c>
      <c r="DH233" s="154">
        <v>545826.79</v>
      </c>
      <c r="DI233" s="154">
        <v>672939.11</v>
      </c>
      <c r="DJ233" s="154">
        <v>700983.28</v>
      </c>
      <c r="DK233" s="154">
        <v>904016.72</v>
      </c>
      <c r="DL233" s="154">
        <v>696340.56</v>
      </c>
      <c r="DM233" s="154">
        <v>608898.35000000009</v>
      </c>
      <c r="DN233" s="154">
        <v>506396.58000000042</v>
      </c>
      <c r="DO233" s="154">
        <v>480688.05</v>
      </c>
      <c r="DP233" s="154">
        <v>382150.90999999992</v>
      </c>
      <c r="DQ233" s="154">
        <v>462403.12000000005</v>
      </c>
      <c r="DR233" s="154">
        <v>621351.98</v>
      </c>
      <c r="DS233" s="154">
        <v>523799.73999999987</v>
      </c>
      <c r="DT233" s="154">
        <v>551866.52000000014</v>
      </c>
      <c r="DU233" s="154">
        <v>783579.00000000035</v>
      </c>
      <c r="DV233" s="154">
        <v>525600.60999999975</v>
      </c>
      <c r="DW233" s="154">
        <v>724266.58000000019</v>
      </c>
      <c r="DX233" s="154">
        <v>616302.31000000006</v>
      </c>
      <c r="DY233" s="154">
        <v>700275.51000000071</v>
      </c>
      <c r="DZ233" s="154">
        <v>577303.82000000007</v>
      </c>
      <c r="EA233" s="154">
        <v>425611.52000000002</v>
      </c>
      <c r="EB233" s="154">
        <v>515170.63000000006</v>
      </c>
      <c r="EC233" s="154">
        <v>441141.01</v>
      </c>
      <c r="ED233" s="154">
        <v>458210.9</v>
      </c>
      <c r="EE233" s="154">
        <v>483550.1</v>
      </c>
      <c r="EF233" s="154">
        <v>586306.66</v>
      </c>
      <c r="EG233" s="154">
        <v>707460.29</v>
      </c>
      <c r="EH233" s="154">
        <v>898093.94000000006</v>
      </c>
      <c r="EI233" s="154">
        <v>1035204.3300000002</v>
      </c>
      <c r="EJ233" s="154">
        <v>507981.33000000007</v>
      </c>
      <c r="EK233" s="154">
        <v>559129.9800000001</v>
      </c>
      <c r="EL233" s="154">
        <v>496598.87000000011</v>
      </c>
      <c r="EM233" s="154">
        <v>536019.54</v>
      </c>
      <c r="EN233" s="154">
        <v>595260.68999999994</v>
      </c>
      <c r="EO233" s="154">
        <v>646528.91999999993</v>
      </c>
      <c r="EP233" s="154">
        <v>570354.34000000008</v>
      </c>
      <c r="ER233" s="154">
        <f t="shared" si="995"/>
        <v>3911873.67</v>
      </c>
      <c r="ET233" s="154">
        <f t="shared" ca="1" si="996"/>
        <v>3734015.7000000007</v>
      </c>
      <c r="EU233" s="154"/>
      <c r="EY233" s="154">
        <f t="shared" si="997"/>
        <v>1964411.23</v>
      </c>
      <c r="EZ233" s="154">
        <f t="shared" si="997"/>
        <v>1578838.57</v>
      </c>
      <c r="FA233" s="154">
        <f t="shared" si="997"/>
        <v>1404046.9300000002</v>
      </c>
      <c r="FB233" s="154">
        <f t="shared" si="997"/>
        <v>2277939.1100000003</v>
      </c>
      <c r="FC233" s="154">
        <f t="shared" si="997"/>
        <v>1811635.4900000007</v>
      </c>
      <c r="FD233" s="154">
        <f t="shared" si="997"/>
        <v>1325242.08</v>
      </c>
      <c r="FE233" s="154">
        <f t="shared" si="997"/>
        <v>1697018.2399999998</v>
      </c>
      <c r="FF233" s="154">
        <f t="shared" si="997"/>
        <v>2033446.1900000004</v>
      </c>
      <c r="FG233" s="154">
        <f t="shared" si="997"/>
        <v>1893881.6400000008</v>
      </c>
      <c r="FH233" s="154">
        <f t="shared" si="997"/>
        <v>1381923.1600000001</v>
      </c>
      <c r="FI233" s="154">
        <f t="shared" si="997"/>
        <v>1528067.6600000001</v>
      </c>
      <c r="FJ233" s="154">
        <f t="shared" si="997"/>
        <v>2640758.56</v>
      </c>
      <c r="FK233" s="154">
        <f t="shared" si="997"/>
        <v>1563710.1800000002</v>
      </c>
      <c r="FL233" s="154">
        <f t="shared" si="997"/>
        <v>1777809.15</v>
      </c>
      <c r="FN233" s="154">
        <f t="shared" si="998"/>
        <v>0</v>
      </c>
      <c r="FO233" s="154">
        <f t="shared" si="998"/>
        <v>0</v>
      </c>
      <c r="FP233" s="154">
        <f t="shared" si="998"/>
        <v>0</v>
      </c>
      <c r="FQ233" s="154">
        <f t="shared" si="998"/>
        <v>5453833.46</v>
      </c>
      <c r="FR233" s="154">
        <f t="shared" si="998"/>
        <v>7225235.8400000008</v>
      </c>
      <c r="FS233" s="154">
        <f t="shared" si="998"/>
        <v>6867342</v>
      </c>
      <c r="FT233" s="154">
        <f t="shared" si="998"/>
        <v>7444631.0200000014</v>
      </c>
      <c r="FU233" s="154">
        <f t="shared" si="998"/>
        <v>3911873.67</v>
      </c>
    </row>
    <row r="234" spans="2:177" ht="17.45" customHeight="1">
      <c r="B234" s="151" t="s">
        <v>92</v>
      </c>
      <c r="C234" s="152"/>
      <c r="D234" s="152"/>
      <c r="E234" s="152"/>
      <c r="F234" s="153"/>
      <c r="G234" s="153"/>
      <c r="H234" s="154"/>
      <c r="I234" s="154"/>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c r="AJ234" s="154"/>
      <c r="AK234" s="154"/>
      <c r="AL234" s="154"/>
      <c r="AM234" s="154"/>
      <c r="AN234" s="154"/>
      <c r="AO234" s="154"/>
      <c r="AP234" s="154"/>
      <c r="AQ234" s="154"/>
      <c r="AR234" s="154"/>
      <c r="AS234" s="154"/>
      <c r="AT234" s="154"/>
      <c r="AU234" s="154"/>
      <c r="AV234" s="154"/>
      <c r="AW234" s="154"/>
      <c r="AX234" s="154"/>
      <c r="AY234" s="154"/>
      <c r="AZ234" s="154"/>
      <c r="BA234" s="154"/>
      <c r="BB234" s="154"/>
      <c r="BC234" s="154"/>
      <c r="BD234" s="154"/>
      <c r="BE234" s="154"/>
      <c r="BF234" s="154"/>
      <c r="BG234" s="154"/>
      <c r="BH234" s="154"/>
      <c r="BI234" s="154"/>
      <c r="BJ234" s="154"/>
      <c r="BK234" s="154"/>
      <c r="BL234" s="154"/>
      <c r="BM234" s="154"/>
      <c r="BN234" s="154"/>
      <c r="BO234" s="154"/>
      <c r="BP234" s="154"/>
      <c r="BQ234" s="154"/>
      <c r="BR234" s="154"/>
      <c r="BS234" s="154"/>
      <c r="BT234" s="154"/>
      <c r="BU234" s="154"/>
      <c r="BV234" s="154"/>
      <c r="BW234" s="154"/>
      <c r="BX234" s="154"/>
      <c r="BY234" s="154"/>
      <c r="BZ234" s="154"/>
      <c r="CA234" s="154"/>
      <c r="CB234" s="154"/>
      <c r="CC234" s="154"/>
      <c r="CD234" s="154"/>
      <c r="CE234" s="154"/>
      <c r="CF234" s="154"/>
      <c r="CG234" s="154"/>
      <c r="CH234" s="154"/>
      <c r="CI234" s="154"/>
      <c r="CJ234" s="154"/>
      <c r="CK234" s="154"/>
      <c r="CL234" s="154"/>
      <c r="CM234" s="154"/>
      <c r="CN234" s="154">
        <v>10320.299999999996</v>
      </c>
      <c r="CO234" s="154">
        <v>-3843.7200000000194</v>
      </c>
      <c r="CP234" s="154">
        <v>63047.499999999993</v>
      </c>
      <c r="CQ234" s="154">
        <v>23984.640000000003</v>
      </c>
      <c r="CR234" s="154">
        <v>39566.58</v>
      </c>
      <c r="CS234" s="154">
        <v>15663.400000000001</v>
      </c>
      <c r="CT234" s="154">
        <v>5745.5000000000255</v>
      </c>
      <c r="CU234" s="154">
        <v>66135.649999999994</v>
      </c>
      <c r="CV234" s="154">
        <v>27187.010000000017</v>
      </c>
      <c r="CW234" s="154">
        <v>15294.979999999989</v>
      </c>
      <c r="CX234" s="154">
        <v>19968.77</v>
      </c>
      <c r="CY234" s="154">
        <v>36614.04000000003</v>
      </c>
      <c r="CZ234" s="154">
        <v>52444.43</v>
      </c>
      <c r="DA234" s="154">
        <v>25240.679999999993</v>
      </c>
      <c r="DB234" s="154">
        <v>172028.16999999998</v>
      </c>
      <c r="DC234" s="154">
        <v>20907.349999999999</v>
      </c>
      <c r="DD234" s="154">
        <v>41494.43</v>
      </c>
      <c r="DE234" s="154">
        <v>225512.76</v>
      </c>
      <c r="DF234" s="154">
        <v>45083.869999999995</v>
      </c>
      <c r="DG234" s="154">
        <v>105270.07999999999</v>
      </c>
      <c r="DH234" s="154">
        <v>55062.53</v>
      </c>
      <c r="DI234" s="154">
        <v>48158.69</v>
      </c>
      <c r="DJ234" s="154">
        <v>97794.65</v>
      </c>
      <c r="DK234" s="154">
        <v>32242.27</v>
      </c>
      <c r="DL234" s="154">
        <v>79553.350000000006</v>
      </c>
      <c r="DM234" s="154">
        <v>295135.65000000008</v>
      </c>
      <c r="DN234" s="154">
        <v>77606.570000000007</v>
      </c>
      <c r="DO234" s="154">
        <v>5430.9300000000039</v>
      </c>
      <c r="DP234" s="154">
        <v>108814.66000000002</v>
      </c>
      <c r="DQ234" s="154">
        <v>64939.990000000049</v>
      </c>
      <c r="DR234" s="154">
        <v>161636</v>
      </c>
      <c r="DS234" s="154">
        <v>23230.060000000012</v>
      </c>
      <c r="DT234" s="154">
        <v>56008.78</v>
      </c>
      <c r="DU234" s="154">
        <v>7454.1099999999933</v>
      </c>
      <c r="DV234" s="154">
        <v>76202.960000000006</v>
      </c>
      <c r="DW234" s="154">
        <v>73419.14</v>
      </c>
      <c r="DX234" s="154">
        <v>54467.290000000015</v>
      </c>
      <c r="DY234" s="154">
        <v>37307.110000000015</v>
      </c>
      <c r="DZ234" s="154">
        <v>48496.380000000005</v>
      </c>
      <c r="EA234" s="154">
        <v>16683.57</v>
      </c>
      <c r="EB234" s="154">
        <v>164216.43</v>
      </c>
      <c r="EC234" s="154">
        <v>46731.209999999992</v>
      </c>
      <c r="ED234" s="154">
        <v>44358.850000000006</v>
      </c>
      <c r="EE234" s="154">
        <v>68053.95</v>
      </c>
      <c r="EF234" s="154">
        <v>93422.15</v>
      </c>
      <c r="EG234" s="154">
        <v>52632.97</v>
      </c>
      <c r="EH234" s="154">
        <v>30829.14</v>
      </c>
      <c r="EI234" s="154">
        <v>102084.74</v>
      </c>
      <c r="EJ234" s="154">
        <v>31824.53</v>
      </c>
      <c r="EK234" s="154">
        <v>32207.42</v>
      </c>
      <c r="EL234" s="154">
        <v>35239.42</v>
      </c>
      <c r="EM234" s="154">
        <v>37647.22</v>
      </c>
      <c r="EN234" s="154">
        <v>35202.18</v>
      </c>
      <c r="EO234" s="154">
        <v>78757.16</v>
      </c>
      <c r="EP234" s="154">
        <v>23747.32</v>
      </c>
      <c r="ER234" s="154">
        <f t="shared" si="995"/>
        <v>274625.25</v>
      </c>
      <c r="ET234" s="154">
        <f t="shared" ca="1" si="996"/>
        <v>412260.83999999997</v>
      </c>
      <c r="EU234" s="154"/>
      <c r="EY234" s="154">
        <f t="shared" si="997"/>
        <v>249713.27999999997</v>
      </c>
      <c r="EZ234" s="154">
        <f t="shared" si="997"/>
        <v>287914.54000000004</v>
      </c>
      <c r="FA234" s="154">
        <f t="shared" si="997"/>
        <v>205416.47999999998</v>
      </c>
      <c r="FB234" s="154">
        <f t="shared" si="997"/>
        <v>178195.61</v>
      </c>
      <c r="FC234" s="154">
        <f t="shared" si="997"/>
        <v>452295.57000000012</v>
      </c>
      <c r="FD234" s="154">
        <f t="shared" si="997"/>
        <v>179185.58000000007</v>
      </c>
      <c r="FE234" s="154">
        <f t="shared" si="997"/>
        <v>240874.84</v>
      </c>
      <c r="FF234" s="154">
        <f t="shared" si="997"/>
        <v>157076.21000000002</v>
      </c>
      <c r="FG234" s="154">
        <f t="shared" si="997"/>
        <v>140270.78000000003</v>
      </c>
      <c r="FH234" s="154">
        <f t="shared" si="997"/>
        <v>227631.21</v>
      </c>
      <c r="FI234" s="154">
        <f t="shared" si="997"/>
        <v>205834.95</v>
      </c>
      <c r="FJ234" s="154">
        <f t="shared" si="997"/>
        <v>185546.85</v>
      </c>
      <c r="FK234" s="154">
        <f t="shared" si="997"/>
        <v>99271.37</v>
      </c>
      <c r="FL234" s="154">
        <f t="shared" si="997"/>
        <v>151606.56</v>
      </c>
      <c r="FN234" s="154">
        <f t="shared" si="998"/>
        <v>0</v>
      </c>
      <c r="FO234" s="154">
        <f t="shared" si="998"/>
        <v>0</v>
      </c>
      <c r="FP234" s="154">
        <f t="shared" si="998"/>
        <v>0</v>
      </c>
      <c r="FQ234" s="154">
        <f t="shared" si="998"/>
        <v>319684.65000000008</v>
      </c>
      <c r="FR234" s="154">
        <f t="shared" si="998"/>
        <v>921239.91</v>
      </c>
      <c r="FS234" s="154">
        <f t="shared" si="998"/>
        <v>1029432.2000000002</v>
      </c>
      <c r="FT234" s="154">
        <f t="shared" si="998"/>
        <v>759283.78999999992</v>
      </c>
      <c r="FU234" s="154">
        <f t="shared" si="998"/>
        <v>274625.25</v>
      </c>
    </row>
    <row r="235" spans="2:177" ht="17.45" customHeight="1">
      <c r="B235" s="156" t="s">
        <v>93</v>
      </c>
      <c r="C235" s="157"/>
      <c r="D235" s="157"/>
      <c r="E235" s="157"/>
      <c r="H235" s="158"/>
      <c r="I235" s="158"/>
      <c r="J235" s="158"/>
      <c r="K235" s="158"/>
      <c r="L235" s="158"/>
      <c r="M235" s="158"/>
      <c r="N235" s="158"/>
      <c r="O235" s="158"/>
      <c r="P235" s="158"/>
      <c r="Q235" s="158"/>
      <c r="R235" s="158"/>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c r="AN235" s="158"/>
      <c r="AO235" s="158"/>
      <c r="AP235" s="158"/>
      <c r="AQ235" s="158"/>
      <c r="AR235" s="158"/>
      <c r="AS235" s="158"/>
      <c r="AT235" s="158"/>
      <c r="AU235" s="158"/>
      <c r="AV235" s="158"/>
      <c r="AW235" s="158"/>
      <c r="AX235" s="158"/>
      <c r="AY235" s="158"/>
      <c r="AZ235" s="158"/>
      <c r="BA235" s="158"/>
      <c r="BB235" s="158"/>
      <c r="BC235" s="158"/>
      <c r="BD235" s="158"/>
      <c r="BE235" s="158"/>
      <c r="BF235" s="158"/>
      <c r="BG235" s="158"/>
      <c r="BH235" s="158"/>
      <c r="BI235" s="158"/>
      <c r="BJ235" s="158"/>
      <c r="BK235" s="158"/>
      <c r="BL235" s="158"/>
      <c r="BM235" s="158"/>
      <c r="BN235" s="158"/>
      <c r="BO235" s="158"/>
      <c r="BP235" s="158"/>
      <c r="BQ235" s="158"/>
      <c r="BR235" s="158"/>
      <c r="BS235" s="158"/>
      <c r="BT235" s="158"/>
      <c r="BU235" s="158"/>
      <c r="BV235" s="158"/>
      <c r="BW235" s="158"/>
      <c r="BX235" s="158"/>
      <c r="BY235" s="158"/>
      <c r="BZ235" s="158"/>
      <c r="CA235" s="158"/>
      <c r="CB235" s="158"/>
      <c r="CC235" s="158"/>
      <c r="CD235" s="158"/>
      <c r="CE235" s="158"/>
      <c r="CF235" s="158"/>
      <c r="CG235" s="158"/>
      <c r="CH235" s="158"/>
      <c r="CI235" s="158"/>
      <c r="CJ235" s="158"/>
      <c r="CK235" s="158"/>
      <c r="CL235" s="158"/>
      <c r="CM235" s="158"/>
      <c r="CN235" s="158">
        <v>4246937.0099999933</v>
      </c>
      <c r="CO235" s="158">
        <v>3250421.7300000107</v>
      </c>
      <c r="CP235" s="158">
        <v>2941984.75</v>
      </c>
      <c r="CQ235" s="158">
        <v>3046714.9200000004</v>
      </c>
      <c r="CR235" s="158">
        <v>3246149.519999994</v>
      </c>
      <c r="CS235" s="158">
        <v>3233671.99</v>
      </c>
      <c r="CT235" s="158">
        <v>3198266.77</v>
      </c>
      <c r="CU235" s="158">
        <v>2963651.23</v>
      </c>
      <c r="CV235" s="158">
        <v>3275829.52</v>
      </c>
      <c r="CW235" s="158">
        <v>3216811.9800000004</v>
      </c>
      <c r="CX235" s="158">
        <v>3446091.0100000026</v>
      </c>
      <c r="CY235" s="158">
        <v>3716426.53</v>
      </c>
      <c r="CZ235" s="158">
        <v>5250371.1900000004</v>
      </c>
      <c r="DA235" s="158">
        <v>3569780.5199999982</v>
      </c>
      <c r="DB235" s="158">
        <v>3409286.8</v>
      </c>
      <c r="DC235" s="158">
        <v>3501020.81</v>
      </c>
      <c r="DD235" s="158">
        <v>3538353.2800000007</v>
      </c>
      <c r="DE235" s="158">
        <v>3714592.0199999996</v>
      </c>
      <c r="DF235" s="158">
        <v>3206124.2700000005</v>
      </c>
      <c r="DG235" s="158">
        <v>3287153.61</v>
      </c>
      <c r="DH235" s="158">
        <v>3478674.1199999996</v>
      </c>
      <c r="DI235" s="158">
        <v>3387231.83</v>
      </c>
      <c r="DJ235" s="158">
        <v>3522176.56</v>
      </c>
      <c r="DK235" s="158">
        <v>3903012.6700000004</v>
      </c>
      <c r="DL235" s="158">
        <v>5688215.5299999956</v>
      </c>
      <c r="DM235" s="158">
        <v>3508026.54</v>
      </c>
      <c r="DN235" s="158">
        <v>3347689.4600000004</v>
      </c>
      <c r="DO235" s="158">
        <v>3348497.69</v>
      </c>
      <c r="DP235" s="158">
        <v>3210695.71</v>
      </c>
      <c r="DQ235" s="158">
        <v>3294246.9100000011</v>
      </c>
      <c r="DR235" s="158">
        <v>3563929.59</v>
      </c>
      <c r="DS235" s="158">
        <v>3196731.1400000025</v>
      </c>
      <c r="DT235" s="158">
        <v>3700866.9399999976</v>
      </c>
      <c r="DU235" s="158">
        <v>3550532.0599999996</v>
      </c>
      <c r="DV235" s="158">
        <v>3409279.4699999997</v>
      </c>
      <c r="DW235" s="158">
        <v>3957932.6900000013</v>
      </c>
      <c r="DX235" s="158">
        <v>5352100.1799999988</v>
      </c>
      <c r="DY235" s="158">
        <v>3532113.06</v>
      </c>
      <c r="DZ235" s="158">
        <v>3511014.1500000004</v>
      </c>
      <c r="EA235" s="158">
        <v>3146913.19</v>
      </c>
      <c r="EB235" s="158">
        <v>3484599.2</v>
      </c>
      <c r="EC235" s="158">
        <v>3298994.5200000005</v>
      </c>
      <c r="ED235" s="158">
        <v>3106767.620000001</v>
      </c>
      <c r="EE235" s="158">
        <v>3373968.5799999982</v>
      </c>
      <c r="EF235" s="158">
        <v>3945827.5399999991</v>
      </c>
      <c r="EG235" s="158">
        <v>3913061.9799999986</v>
      </c>
      <c r="EH235" s="158">
        <v>3756083.0799999977</v>
      </c>
      <c r="EI235" s="158">
        <v>4345078.0999999996</v>
      </c>
      <c r="EJ235" s="158">
        <v>5538927.0999999996</v>
      </c>
      <c r="EK235" s="158">
        <v>3390691.7699999996</v>
      </c>
      <c r="EL235" s="158">
        <v>3221784.5799999996</v>
      </c>
      <c r="EM235" s="158">
        <v>3592449.3800000018</v>
      </c>
      <c r="EN235" s="158">
        <v>3606398.5099999988</v>
      </c>
      <c r="EO235" s="158">
        <v>3837423.5899999989</v>
      </c>
      <c r="EP235" s="158">
        <v>3425076.6700000013</v>
      </c>
      <c r="ER235" s="158">
        <f t="shared" si="995"/>
        <v>26612751.600000001</v>
      </c>
      <c r="ET235" s="158">
        <f t="shared" ca="1" si="996"/>
        <v>25432501.919999998</v>
      </c>
      <c r="EU235" s="158"/>
      <c r="EY235" s="158">
        <f t="shared" si="997"/>
        <v>12229438.509999998</v>
      </c>
      <c r="EZ235" s="158">
        <f t="shared" si="997"/>
        <v>10753966.109999999</v>
      </c>
      <c r="FA235" s="158">
        <f t="shared" si="997"/>
        <v>9971952</v>
      </c>
      <c r="FB235" s="158">
        <f t="shared" si="997"/>
        <v>10812421.060000001</v>
      </c>
      <c r="FC235" s="158">
        <f t="shared" si="997"/>
        <v>12543931.529999997</v>
      </c>
      <c r="FD235" s="158">
        <f t="shared" si="997"/>
        <v>9853440.3100000024</v>
      </c>
      <c r="FE235" s="158">
        <f t="shared" si="997"/>
        <v>10461527.67</v>
      </c>
      <c r="FF235" s="158">
        <f t="shared" si="997"/>
        <v>10917744.220000001</v>
      </c>
      <c r="FG235" s="158">
        <f t="shared" si="997"/>
        <v>12395227.389999999</v>
      </c>
      <c r="FH235" s="158">
        <f t="shared" si="997"/>
        <v>9930506.9100000001</v>
      </c>
      <c r="FI235" s="158">
        <f t="shared" si="997"/>
        <v>10426563.739999998</v>
      </c>
      <c r="FJ235" s="158">
        <f t="shared" si="997"/>
        <v>12014223.159999996</v>
      </c>
      <c r="FK235" s="158">
        <f t="shared" si="997"/>
        <v>12151403.449999999</v>
      </c>
      <c r="FL235" s="158">
        <f t="shared" si="997"/>
        <v>11036271.48</v>
      </c>
      <c r="FN235" s="158">
        <f t="shared" si="998"/>
        <v>0</v>
      </c>
      <c r="FO235" s="158">
        <f t="shared" si="998"/>
        <v>0</v>
      </c>
      <c r="FP235" s="158">
        <f t="shared" si="998"/>
        <v>0</v>
      </c>
      <c r="FQ235" s="158">
        <f t="shared" si="998"/>
        <v>39782956.960000001</v>
      </c>
      <c r="FR235" s="158">
        <f t="shared" si="998"/>
        <v>43767777.68</v>
      </c>
      <c r="FS235" s="158">
        <f t="shared" si="998"/>
        <v>43776643.730000004</v>
      </c>
      <c r="FT235" s="158">
        <f t="shared" si="998"/>
        <v>44766521.199999996</v>
      </c>
      <c r="FU235" s="158">
        <f t="shared" si="998"/>
        <v>26612751.600000001</v>
      </c>
    </row>
    <row r="236" spans="2:177" ht="17.45" customHeight="1">
      <c r="B236" s="151" t="s">
        <v>94</v>
      </c>
      <c r="C236" s="152"/>
      <c r="D236" s="152"/>
      <c r="E236" s="152"/>
      <c r="F236" s="153"/>
      <c r="G236" s="153"/>
      <c r="H236" s="154"/>
      <c r="I236" s="154"/>
      <c r="J236" s="154"/>
      <c r="K236" s="154"/>
      <c r="L236" s="154"/>
      <c r="M236" s="154"/>
      <c r="N236" s="154"/>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c r="AJ236" s="154"/>
      <c r="AK236" s="154"/>
      <c r="AL236" s="154"/>
      <c r="AM236" s="154"/>
      <c r="AN236" s="154"/>
      <c r="AO236" s="154"/>
      <c r="AP236" s="154"/>
      <c r="AQ236" s="154"/>
      <c r="AR236" s="154"/>
      <c r="AS236" s="154"/>
      <c r="AT236" s="154"/>
      <c r="AU236" s="154"/>
      <c r="AV236" s="154"/>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4"/>
      <c r="BS236" s="154"/>
      <c r="BT236" s="154"/>
      <c r="BU236" s="154"/>
      <c r="BV236" s="154"/>
      <c r="BW236" s="154"/>
      <c r="BX236" s="154"/>
      <c r="BY236" s="154"/>
      <c r="BZ236" s="154"/>
      <c r="CA236" s="154"/>
      <c r="CB236" s="154"/>
      <c r="CC236" s="154"/>
      <c r="CD236" s="154"/>
      <c r="CE236" s="154"/>
      <c r="CF236" s="154"/>
      <c r="CG236" s="154"/>
      <c r="CH236" s="154"/>
      <c r="CI236" s="154"/>
      <c r="CJ236" s="154"/>
      <c r="CK236" s="154"/>
      <c r="CL236" s="154"/>
      <c r="CM236" s="154"/>
      <c r="CN236" s="154">
        <v>0</v>
      </c>
      <c r="CO236" s="154">
        <v>-104119.16</v>
      </c>
      <c r="CP236" s="154">
        <v>-97469.119999999995</v>
      </c>
      <c r="CQ236" s="154">
        <v>-194515.3</v>
      </c>
      <c r="CR236" s="154">
        <v>-57477.36</v>
      </c>
      <c r="CS236" s="154">
        <v>-137519.70000000001</v>
      </c>
      <c r="CT236" s="154">
        <v>-159498.32</v>
      </c>
      <c r="CU236" s="154">
        <v>-119878.07</v>
      </c>
      <c r="CV236" s="154">
        <v>-112292.62</v>
      </c>
      <c r="CW236" s="154">
        <v>-108963.93</v>
      </c>
      <c r="CX236" s="154">
        <v>-80459.360000000001</v>
      </c>
      <c r="CY236" s="154">
        <v>-89200.43</v>
      </c>
      <c r="CZ236" s="154">
        <v>-91526.68</v>
      </c>
      <c r="DA236" s="154">
        <v>-104380.13</v>
      </c>
      <c r="DB236" s="154">
        <v>-142932.56</v>
      </c>
      <c r="DC236" s="154">
        <v>-99471.22</v>
      </c>
      <c r="DD236" s="154">
        <v>-100763.34</v>
      </c>
      <c r="DE236" s="154">
        <v>-89296.57</v>
      </c>
      <c r="DF236" s="154">
        <v>-101622.61</v>
      </c>
      <c r="DG236" s="154">
        <v>-79112.62</v>
      </c>
      <c r="DH236" s="154">
        <v>-102064.89</v>
      </c>
      <c r="DI236" s="154">
        <v>-95065.34</v>
      </c>
      <c r="DJ236" s="154">
        <v>-101432.29</v>
      </c>
      <c r="DK236" s="154">
        <v>-68831.55</v>
      </c>
      <c r="DL236" s="154">
        <v>-77976.360000000015</v>
      </c>
      <c r="DM236" s="154">
        <v>-97557</v>
      </c>
      <c r="DN236" s="154">
        <v>-98274.559999999998</v>
      </c>
      <c r="DO236" s="154">
        <v>-166006.26999999999</v>
      </c>
      <c r="DP236" s="154">
        <v>-31887.05000000001</v>
      </c>
      <c r="DQ236" s="154">
        <v>-96076.579999999987</v>
      </c>
      <c r="DR236" s="154">
        <v>-73199.16</v>
      </c>
      <c r="DS236" s="154">
        <v>-104389.5</v>
      </c>
      <c r="DT236" s="154">
        <v>-99912.74</v>
      </c>
      <c r="DU236" s="154">
        <v>-92623.83</v>
      </c>
      <c r="DV236" s="154">
        <v>-81125.549999999988</v>
      </c>
      <c r="DW236" s="154">
        <v>-45290.13</v>
      </c>
      <c r="DX236" s="154">
        <v>-50553.78</v>
      </c>
      <c r="DY236" s="154">
        <v>-86179.92</v>
      </c>
      <c r="DZ236" s="154">
        <v>-89098.66</v>
      </c>
      <c r="EA236" s="154">
        <v>-88929.06</v>
      </c>
      <c r="EB236" s="154">
        <v>-38082.82</v>
      </c>
      <c r="EC236" s="154">
        <v>-61780.36</v>
      </c>
      <c r="ED236" s="154">
        <v>-50906.15</v>
      </c>
      <c r="EE236" s="154">
        <v>-49011.759999999995</v>
      </c>
      <c r="EF236" s="154">
        <v>-50704.009999999995</v>
      </c>
      <c r="EG236" s="154">
        <v>-74356.38</v>
      </c>
      <c r="EH236" s="154">
        <v>-70229.149999999994</v>
      </c>
      <c r="EI236" s="154">
        <v>-49384.800000000003</v>
      </c>
      <c r="EJ236" s="154">
        <v>-37200.550000000003</v>
      </c>
      <c r="EK236" s="154">
        <v>-75490.98</v>
      </c>
      <c r="EL236" s="154">
        <v>18968.370000000006</v>
      </c>
      <c r="EM236" s="154">
        <v>-30061.550000000003</v>
      </c>
      <c r="EN236" s="154">
        <v>-53319.399999999994</v>
      </c>
      <c r="EO236" s="154">
        <v>-47058.11</v>
      </c>
      <c r="EP236" s="154">
        <v>-45517.47</v>
      </c>
      <c r="EQ236" s="153"/>
      <c r="ER236" s="154">
        <f t="shared" si="995"/>
        <v>-269679.68999999994</v>
      </c>
      <c r="ES236" s="154"/>
      <c r="ET236" s="154">
        <f t="shared" ca="1" si="996"/>
        <v>-465530.75000000006</v>
      </c>
      <c r="EU236" s="154"/>
      <c r="EY236" s="154">
        <f t="shared" si="997"/>
        <v>-338839.37</v>
      </c>
      <c r="EZ236" s="154">
        <f t="shared" si="997"/>
        <v>-289531.13</v>
      </c>
      <c r="FA236" s="154">
        <f t="shared" si="997"/>
        <v>-282800.12</v>
      </c>
      <c r="FB236" s="154">
        <f t="shared" si="997"/>
        <v>-265329.18</v>
      </c>
      <c r="FC236" s="154">
        <f t="shared" si="997"/>
        <v>-273807.92000000004</v>
      </c>
      <c r="FD236" s="154">
        <f t="shared" si="997"/>
        <v>-293969.90000000002</v>
      </c>
      <c r="FE236" s="154">
        <f t="shared" si="997"/>
        <v>-277501.40000000002</v>
      </c>
      <c r="FF236" s="154">
        <f t="shared" si="997"/>
        <v>-219039.51</v>
      </c>
      <c r="FG236" s="154">
        <f t="shared" si="997"/>
        <v>-225832.36000000002</v>
      </c>
      <c r="FH236" s="154">
        <f t="shared" si="997"/>
        <v>-188792.24</v>
      </c>
      <c r="FI236" s="154">
        <f t="shared" si="997"/>
        <v>-150621.91999999998</v>
      </c>
      <c r="FJ236" s="154">
        <f t="shared" si="997"/>
        <v>-193970.33000000002</v>
      </c>
      <c r="FK236" s="154">
        <f t="shared" si="997"/>
        <v>-93723.159999999989</v>
      </c>
      <c r="FL236" s="154">
        <f t="shared" si="997"/>
        <v>-130439.06</v>
      </c>
      <c r="FN236" s="154">
        <f t="shared" si="998"/>
        <v>0</v>
      </c>
      <c r="FO236" s="154">
        <f t="shared" si="998"/>
        <v>0</v>
      </c>
      <c r="FP236" s="154">
        <f t="shared" si="998"/>
        <v>0</v>
      </c>
      <c r="FQ236" s="154">
        <f t="shared" si="998"/>
        <v>-1261393.3700000001</v>
      </c>
      <c r="FR236" s="154">
        <f t="shared" si="998"/>
        <v>-1176499.8</v>
      </c>
      <c r="FS236" s="154">
        <f t="shared" si="998"/>
        <v>-1064318.73</v>
      </c>
      <c r="FT236" s="154">
        <f t="shared" si="998"/>
        <v>-759216.85000000009</v>
      </c>
      <c r="FU236" s="154">
        <f t="shared" si="998"/>
        <v>-269679.68999999994</v>
      </c>
    </row>
    <row r="237" spans="2:177" ht="17.45" customHeight="1">
      <c r="B237" s="151" t="s">
        <v>95</v>
      </c>
      <c r="C237" s="152"/>
      <c r="D237" s="152"/>
      <c r="E237" s="152"/>
      <c r="F237" s="153"/>
      <c r="G237" s="153"/>
      <c r="H237" s="154"/>
      <c r="I237" s="154"/>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4"/>
      <c r="AP237" s="154"/>
      <c r="AQ237" s="154"/>
      <c r="AR237" s="154"/>
      <c r="AS237" s="154"/>
      <c r="AT237" s="154"/>
      <c r="AU237" s="154"/>
      <c r="AV237" s="154"/>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4"/>
      <c r="BS237" s="154"/>
      <c r="BT237" s="154"/>
      <c r="BU237" s="154"/>
      <c r="BV237" s="154"/>
      <c r="BW237" s="154"/>
      <c r="BX237" s="154"/>
      <c r="BY237" s="154"/>
      <c r="BZ237" s="154"/>
      <c r="CA237" s="154"/>
      <c r="CB237" s="154"/>
      <c r="CC237" s="154"/>
      <c r="CD237" s="154"/>
      <c r="CE237" s="154"/>
      <c r="CF237" s="154"/>
      <c r="CG237" s="154"/>
      <c r="CH237" s="154"/>
      <c r="CI237" s="154"/>
      <c r="CJ237" s="154"/>
      <c r="CK237" s="154"/>
      <c r="CL237" s="154"/>
      <c r="CM237" s="154"/>
      <c r="CN237" s="154">
        <v>-6075.8599999996441</v>
      </c>
      <c r="CO237" s="154">
        <v>-256362.84999999977</v>
      </c>
      <c r="CP237" s="154">
        <v>-822626.32</v>
      </c>
      <c r="CQ237" s="154">
        <v>-387660.60000000003</v>
      </c>
      <c r="CR237" s="154">
        <v>-3651.2200000014273</v>
      </c>
      <c r="CS237" s="154">
        <v>106627.6</v>
      </c>
      <c r="CT237" s="154">
        <v>-176138.89</v>
      </c>
      <c r="CU237" s="154">
        <v>-152112.79999999999</v>
      </c>
      <c r="CV237" s="154">
        <v>44436.800000000017</v>
      </c>
      <c r="CW237" s="154">
        <v>131513.66999999998</v>
      </c>
      <c r="CX237" s="154">
        <v>-11527.250000000015</v>
      </c>
      <c r="CY237" s="154">
        <v>-49297.200000000012</v>
      </c>
      <c r="CZ237" s="154">
        <v>-533703.50950000016</v>
      </c>
      <c r="DA237" s="154">
        <v>-492459.95999999996</v>
      </c>
      <c r="DB237" s="154">
        <v>-332701.70500000007</v>
      </c>
      <c r="DC237" s="154">
        <v>-483323.5</v>
      </c>
      <c r="DD237" s="154">
        <v>-761289.495</v>
      </c>
      <c r="DE237" s="154">
        <v>-486474.74000000005</v>
      </c>
      <c r="DF237" s="154">
        <v>-531504.9702081664</v>
      </c>
      <c r="DG237" s="154">
        <v>-324574.45999999996</v>
      </c>
      <c r="DH237" s="154">
        <v>-537575.22</v>
      </c>
      <c r="DI237" s="154">
        <v>-440969.59499999997</v>
      </c>
      <c r="DJ237" s="154">
        <v>-617420.66099999985</v>
      </c>
      <c r="DK237" s="154">
        <v>-362687.40335377649</v>
      </c>
      <c r="DL237" s="154">
        <v>-452133.23000000068</v>
      </c>
      <c r="DM237" s="154">
        <v>-655657.58939999994</v>
      </c>
      <c r="DN237" s="154">
        <v>-310042.40946979722</v>
      </c>
      <c r="DO237" s="154">
        <v>-552579.30718739866</v>
      </c>
      <c r="DP237" s="154">
        <v>-434874.1444444441</v>
      </c>
      <c r="DQ237" s="154">
        <v>-575619.07777777791</v>
      </c>
      <c r="DR237" s="154">
        <v>-505564.89333333331</v>
      </c>
      <c r="DS237" s="154">
        <v>-521119.65444444446</v>
      </c>
      <c r="DT237" s="154">
        <v>-463206.00333333318</v>
      </c>
      <c r="DU237" s="154">
        <v>-485814.64555555565</v>
      </c>
      <c r="DV237" s="154">
        <v>-449503.39333333325</v>
      </c>
      <c r="DW237" s="154">
        <v>-509188.98888888909</v>
      </c>
      <c r="DX237" s="154">
        <v>-811375.72555555555</v>
      </c>
      <c r="DY237" s="154">
        <v>-631823.31888888904</v>
      </c>
      <c r="DZ237" s="154">
        <v>-626396.12666666671</v>
      </c>
      <c r="EA237" s="154">
        <v>-631530.60555555555</v>
      </c>
      <c r="EB237" s="154">
        <v>-467124.6366666666</v>
      </c>
      <c r="EC237" s="154">
        <v>-563746.26555555558</v>
      </c>
      <c r="ED237" s="154">
        <v>-175450.01</v>
      </c>
      <c r="EE237" s="154">
        <v>-995846.85000000009</v>
      </c>
      <c r="EF237" s="154">
        <v>12443.489999999918</v>
      </c>
      <c r="EG237" s="154">
        <v>-190702.63</v>
      </c>
      <c r="EH237" s="154">
        <v>-428694.52</v>
      </c>
      <c r="EI237" s="154">
        <v>-545727.6</v>
      </c>
      <c r="EJ237" s="154">
        <v>-617749.32999999996</v>
      </c>
      <c r="EK237" s="154">
        <v>-524876.17999999982</v>
      </c>
      <c r="EL237" s="154">
        <v>-408707.02999999997</v>
      </c>
      <c r="EM237" s="154">
        <v>-739716.35999999987</v>
      </c>
      <c r="EN237" s="154">
        <v>-550283.52000000002</v>
      </c>
      <c r="EO237" s="154">
        <v>-150197.34000000008</v>
      </c>
      <c r="EP237" s="154">
        <v>-557154.45000000007</v>
      </c>
      <c r="EQ237" s="153"/>
      <c r="ER237" s="154">
        <f t="shared" si="995"/>
        <v>-3548684.21</v>
      </c>
      <c r="ES237" s="154"/>
      <c r="ET237" s="154">
        <f t="shared" ca="1" si="996"/>
        <v>-3907446.6888888888</v>
      </c>
      <c r="EU237" s="154"/>
      <c r="EY237" s="154">
        <f t="shared" si="997"/>
        <v>-1358865.1745000002</v>
      </c>
      <c r="EZ237" s="154">
        <f t="shared" si="997"/>
        <v>-1731087.7350000001</v>
      </c>
      <c r="FA237" s="154">
        <f t="shared" si="997"/>
        <v>-1393654.6502081663</v>
      </c>
      <c r="FB237" s="154">
        <f t="shared" si="997"/>
        <v>-1421077.6593537764</v>
      </c>
      <c r="FC237" s="154">
        <f t="shared" si="997"/>
        <v>-1417833.2288697979</v>
      </c>
      <c r="FD237" s="154">
        <f t="shared" si="997"/>
        <v>-1563072.5294096207</v>
      </c>
      <c r="FE237" s="154">
        <f t="shared" si="997"/>
        <v>-1489890.551111111</v>
      </c>
      <c r="FF237" s="154">
        <f t="shared" si="997"/>
        <v>-1444507.027777778</v>
      </c>
      <c r="FG237" s="154">
        <f t="shared" si="997"/>
        <v>-2069595.1711111113</v>
      </c>
      <c r="FH237" s="154">
        <f t="shared" si="997"/>
        <v>-1662401.5077777775</v>
      </c>
      <c r="FI237" s="154">
        <f t="shared" si="997"/>
        <v>-1158853.3700000001</v>
      </c>
      <c r="FJ237" s="154">
        <f t="shared" si="997"/>
        <v>-1165124.75</v>
      </c>
      <c r="FK237" s="154">
        <f t="shared" si="997"/>
        <v>-1551332.5399999998</v>
      </c>
      <c r="FL237" s="154">
        <f t="shared" si="997"/>
        <v>-1440197.22</v>
      </c>
      <c r="FN237" s="154">
        <f t="shared" si="998"/>
        <v>0</v>
      </c>
      <c r="FO237" s="154">
        <f t="shared" si="998"/>
        <v>0</v>
      </c>
      <c r="FP237" s="154">
        <f t="shared" si="998"/>
        <v>0</v>
      </c>
      <c r="FQ237" s="154">
        <f t="shared" si="998"/>
        <v>-1582874.9200000006</v>
      </c>
      <c r="FR237" s="154">
        <f t="shared" si="998"/>
        <v>-5904685.2190619428</v>
      </c>
      <c r="FS237" s="154">
        <f t="shared" si="998"/>
        <v>-5915303.337168308</v>
      </c>
      <c r="FT237" s="154">
        <f t="shared" si="998"/>
        <v>-6055974.7988888882</v>
      </c>
      <c r="FU237" s="154">
        <f t="shared" si="998"/>
        <v>-3548684.21</v>
      </c>
    </row>
    <row r="238" spans="2:177" ht="17.45" customHeight="1">
      <c r="B238" s="156" t="s">
        <v>21</v>
      </c>
      <c r="C238" s="157"/>
      <c r="D238" s="157"/>
      <c r="E238" s="157"/>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c r="AI238" s="158"/>
      <c r="AJ238" s="158"/>
      <c r="AK238" s="158"/>
      <c r="AL238" s="158"/>
      <c r="AM238" s="158"/>
      <c r="AN238" s="158"/>
      <c r="AO238" s="158"/>
      <c r="AP238" s="158"/>
      <c r="AQ238" s="158"/>
      <c r="AR238" s="158"/>
      <c r="AS238" s="158"/>
      <c r="AT238" s="158"/>
      <c r="AU238" s="158"/>
      <c r="AV238" s="158"/>
      <c r="AW238" s="158"/>
      <c r="AX238" s="158"/>
      <c r="AY238" s="158"/>
      <c r="AZ238" s="158"/>
      <c r="BA238" s="158"/>
      <c r="BB238" s="158"/>
      <c r="BC238" s="158"/>
      <c r="BD238" s="158"/>
      <c r="BE238" s="158"/>
      <c r="BF238" s="158"/>
      <c r="BG238" s="158"/>
      <c r="BH238" s="158"/>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v>-6075.8599999996441</v>
      </c>
      <c r="CO238" s="160">
        <v>-360482.00999999978</v>
      </c>
      <c r="CP238" s="160">
        <v>-920095.44</v>
      </c>
      <c r="CQ238" s="160">
        <v>-582175.9</v>
      </c>
      <c r="CR238" s="160">
        <v>-61128.580000001428</v>
      </c>
      <c r="CS238" s="160">
        <v>-30892.100000000006</v>
      </c>
      <c r="CT238" s="160">
        <v>-335637.21</v>
      </c>
      <c r="CU238" s="160">
        <v>-271990.87</v>
      </c>
      <c r="CV238" s="160">
        <v>-67855.819999999978</v>
      </c>
      <c r="CW238" s="160">
        <v>22549.740000000005</v>
      </c>
      <c r="CX238" s="160">
        <v>-91986.610000000015</v>
      </c>
      <c r="CY238" s="160">
        <v>-138497.63</v>
      </c>
      <c r="CZ238" s="160">
        <v>-625230.18950000009</v>
      </c>
      <c r="DA238" s="160">
        <v>-596840.09</v>
      </c>
      <c r="DB238" s="160">
        <v>-475634.26500000007</v>
      </c>
      <c r="DC238" s="160">
        <v>-582794.72</v>
      </c>
      <c r="DD238" s="160">
        <v>-862052.83499999996</v>
      </c>
      <c r="DE238" s="160">
        <v>-575771.31000000006</v>
      </c>
      <c r="DF238" s="160">
        <v>-633127.58020816639</v>
      </c>
      <c r="DG238" s="160">
        <v>-403687.07999999996</v>
      </c>
      <c r="DH238" s="160">
        <v>-639640.11</v>
      </c>
      <c r="DI238" s="160">
        <v>-536034.93499999994</v>
      </c>
      <c r="DJ238" s="160">
        <v>-718852.95099999988</v>
      </c>
      <c r="DK238" s="160">
        <v>-431518.95335377648</v>
      </c>
      <c r="DL238" s="160">
        <v>-530109.59000000067</v>
      </c>
      <c r="DM238" s="160">
        <v>-753214.58939999994</v>
      </c>
      <c r="DN238" s="160">
        <v>-408316.96946979722</v>
      </c>
      <c r="DO238" s="160">
        <v>-718585.57718739868</v>
      </c>
      <c r="DP238" s="160">
        <v>-466761.19444444409</v>
      </c>
      <c r="DQ238" s="160">
        <v>-671695.65777777787</v>
      </c>
      <c r="DR238" s="160">
        <v>-578764.05333333334</v>
      </c>
      <c r="DS238" s="160">
        <v>-625509.15444444446</v>
      </c>
      <c r="DT238" s="160">
        <v>-563118.74333333317</v>
      </c>
      <c r="DU238" s="160">
        <v>-578438.47555555566</v>
      </c>
      <c r="DV238" s="160">
        <v>-530628.94333333324</v>
      </c>
      <c r="DW238" s="160">
        <v>-554479.11888888909</v>
      </c>
      <c r="DX238" s="160">
        <v>-861929.50555555557</v>
      </c>
      <c r="DY238" s="160">
        <v>-718003.23888888909</v>
      </c>
      <c r="DZ238" s="160">
        <v>-715494.78666666674</v>
      </c>
      <c r="EA238" s="160">
        <v>-720459.66555555561</v>
      </c>
      <c r="EB238" s="160">
        <v>-505207.45666666661</v>
      </c>
      <c r="EC238" s="160">
        <v>-625526.62555555557</v>
      </c>
      <c r="ED238" s="160">
        <v>-226356.16</v>
      </c>
      <c r="EE238" s="160">
        <v>-1044858.6100000001</v>
      </c>
      <c r="EF238" s="160">
        <v>-38260.520000000077</v>
      </c>
      <c r="EG238" s="160">
        <v>-265059.01</v>
      </c>
      <c r="EH238" s="160">
        <v>-498923.67000000004</v>
      </c>
      <c r="EI238" s="160">
        <v>-595112.4</v>
      </c>
      <c r="EJ238" s="160">
        <v>-654949.88</v>
      </c>
      <c r="EK238" s="160">
        <v>-600367.1599999998</v>
      </c>
      <c r="EL238" s="160">
        <v>-389738.66</v>
      </c>
      <c r="EM238" s="160">
        <v>-769777.90999999992</v>
      </c>
      <c r="EN238" s="160">
        <v>-603602.92000000004</v>
      </c>
      <c r="EO238" s="160">
        <v>-197255.4500000001</v>
      </c>
      <c r="EP238" s="160">
        <v>-602671.92000000004</v>
      </c>
      <c r="ER238" s="160">
        <f t="shared" si="995"/>
        <v>-3818363.8999999994</v>
      </c>
      <c r="ET238" s="160">
        <f t="shared" ca="1" si="996"/>
        <v>-4372977.4388888897</v>
      </c>
      <c r="EU238" s="160"/>
      <c r="EY238" s="160">
        <f t="shared" si="997"/>
        <v>-1697704.5445000003</v>
      </c>
      <c r="EZ238" s="160">
        <f t="shared" si="997"/>
        <v>-2020618.865</v>
      </c>
      <c r="FA238" s="160">
        <f t="shared" si="997"/>
        <v>-1676454.7702081664</v>
      </c>
      <c r="FB238" s="160">
        <f t="shared" si="997"/>
        <v>-1686406.8393537765</v>
      </c>
      <c r="FC238" s="160">
        <f t="shared" si="997"/>
        <v>-1691641.1488697981</v>
      </c>
      <c r="FD238" s="160">
        <f t="shared" si="997"/>
        <v>-1857042.4294096206</v>
      </c>
      <c r="FE238" s="160">
        <f t="shared" si="997"/>
        <v>-1767391.9511111109</v>
      </c>
      <c r="FF238" s="160">
        <f t="shared" si="997"/>
        <v>-1663546.5377777778</v>
      </c>
      <c r="FG238" s="160">
        <f t="shared" si="997"/>
        <v>-2295427.5311111114</v>
      </c>
      <c r="FH238" s="160">
        <f t="shared" si="997"/>
        <v>-1851193.7477777777</v>
      </c>
      <c r="FI238" s="160">
        <f t="shared" si="997"/>
        <v>-1309475.29</v>
      </c>
      <c r="FJ238" s="160">
        <f t="shared" si="997"/>
        <v>-1359095.08</v>
      </c>
      <c r="FK238" s="160">
        <f t="shared" si="997"/>
        <v>-1645055.6999999997</v>
      </c>
      <c r="FL238" s="160">
        <f t="shared" si="997"/>
        <v>-1570636.2800000003</v>
      </c>
      <c r="FN238" s="160">
        <f t="shared" si="998"/>
        <v>0</v>
      </c>
      <c r="FO238" s="160">
        <f t="shared" si="998"/>
        <v>0</v>
      </c>
      <c r="FP238" s="160">
        <f t="shared" si="998"/>
        <v>0</v>
      </c>
      <c r="FQ238" s="160">
        <f t="shared" si="998"/>
        <v>-2844268.2900000005</v>
      </c>
      <c r="FR238" s="160">
        <f t="shared" si="998"/>
        <v>-7081185.0190619426</v>
      </c>
      <c r="FS238" s="160">
        <f t="shared" si="998"/>
        <v>-6979622.0671683084</v>
      </c>
      <c r="FT238" s="160">
        <f t="shared" si="998"/>
        <v>-6815191.6488888906</v>
      </c>
      <c r="FU238" s="160">
        <f t="shared" si="998"/>
        <v>-3818363.8999999994</v>
      </c>
    </row>
    <row r="239" spans="2:177" ht="17.45" customHeight="1">
      <c r="B239" s="161" t="s">
        <v>191</v>
      </c>
      <c r="C239" s="162"/>
      <c r="D239" s="162"/>
      <c r="E239" s="162"/>
      <c r="H239" s="163"/>
      <c r="I239" s="163"/>
      <c r="J239" s="163"/>
      <c r="K239" s="163"/>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63"/>
      <c r="AZ239" s="163"/>
      <c r="BA239" s="163"/>
      <c r="BB239" s="163"/>
      <c r="BC239" s="163"/>
      <c r="BD239" s="163"/>
      <c r="BE239" s="163"/>
      <c r="BF239" s="163"/>
      <c r="BG239" s="163"/>
      <c r="BH239" s="163"/>
      <c r="BI239" s="163"/>
      <c r="BJ239" s="163"/>
      <c r="BK239" s="163"/>
      <c r="BL239" s="163"/>
      <c r="BM239" s="163"/>
      <c r="BN239" s="163"/>
      <c r="BO239" s="163"/>
      <c r="BP239" s="163"/>
      <c r="BQ239" s="163"/>
      <c r="BR239" s="163"/>
      <c r="BS239" s="163"/>
      <c r="BT239" s="163"/>
      <c r="BU239" s="163"/>
      <c r="BV239" s="163"/>
      <c r="BW239" s="164"/>
      <c r="BX239" s="164"/>
      <c r="BY239" s="164"/>
      <c r="BZ239" s="164"/>
      <c r="CA239" s="164"/>
      <c r="CB239" s="164"/>
      <c r="CC239" s="164"/>
      <c r="CD239" s="164"/>
      <c r="CE239" s="164"/>
      <c r="CF239" s="164"/>
      <c r="CG239" s="164"/>
      <c r="CH239" s="164"/>
      <c r="CI239" s="164"/>
      <c r="CJ239" s="164"/>
      <c r="CK239" s="164"/>
      <c r="CL239" s="164"/>
      <c r="CM239" s="164"/>
      <c r="CN239" s="164">
        <v>4240861.1499999939</v>
      </c>
      <c r="CO239" s="164">
        <v>2889939.7200000109</v>
      </c>
      <c r="CP239" s="164">
        <v>2021889.31</v>
      </c>
      <c r="CQ239" s="164">
        <v>2464539.0200000005</v>
      </c>
      <c r="CR239" s="164">
        <v>3185020.9399999925</v>
      </c>
      <c r="CS239" s="164">
        <v>3202779.89</v>
      </c>
      <c r="CT239" s="164">
        <v>2862629.56</v>
      </c>
      <c r="CU239" s="164">
        <v>2691660.36</v>
      </c>
      <c r="CV239" s="164">
        <v>3207973.7</v>
      </c>
      <c r="CW239" s="164">
        <v>3239361.7200000007</v>
      </c>
      <c r="CX239" s="164">
        <v>3354104.4000000027</v>
      </c>
      <c r="CY239" s="164">
        <v>3577928.9</v>
      </c>
      <c r="CZ239" s="164">
        <v>4625141.0005000001</v>
      </c>
      <c r="DA239" s="164">
        <v>2972940.4299999983</v>
      </c>
      <c r="DB239" s="164">
        <v>2933652.5349999997</v>
      </c>
      <c r="DC239" s="164">
        <v>2918226.09</v>
      </c>
      <c r="DD239" s="164">
        <v>2676300.4450000008</v>
      </c>
      <c r="DE239" s="164">
        <v>3138820.7099999995</v>
      </c>
      <c r="DF239" s="164">
        <v>2572996.689791834</v>
      </c>
      <c r="DG239" s="164">
        <v>2883466.53</v>
      </c>
      <c r="DH239" s="164">
        <v>2839034.01</v>
      </c>
      <c r="DI239" s="164">
        <v>2851196.895</v>
      </c>
      <c r="DJ239" s="164">
        <v>2803323.6090000002</v>
      </c>
      <c r="DK239" s="164">
        <v>3471493.7166462238</v>
      </c>
      <c r="DL239" s="164">
        <v>5158105.9399999948</v>
      </c>
      <c r="DM239" s="164">
        <v>2754811.9506000001</v>
      </c>
      <c r="DN239" s="164">
        <v>2939372.4905302031</v>
      </c>
      <c r="DO239" s="164">
        <v>2629912.112812601</v>
      </c>
      <c r="DP239" s="164">
        <v>2743934.5155555559</v>
      </c>
      <c r="DQ239" s="164">
        <v>2622551.2522222232</v>
      </c>
      <c r="DR239" s="164">
        <v>2985165.5366666666</v>
      </c>
      <c r="DS239" s="164">
        <v>2571221.985555558</v>
      </c>
      <c r="DT239" s="164">
        <v>3137748.1966666644</v>
      </c>
      <c r="DU239" s="164">
        <v>2972093.5844444437</v>
      </c>
      <c r="DV239" s="164">
        <v>2878650.5266666664</v>
      </c>
      <c r="DW239" s="164">
        <v>3403453.5711111124</v>
      </c>
      <c r="DX239" s="164">
        <v>4490170.6744444435</v>
      </c>
      <c r="DY239" s="164">
        <v>2814109.821111111</v>
      </c>
      <c r="DZ239" s="164">
        <v>2795519.3633333337</v>
      </c>
      <c r="EA239" s="164">
        <v>2426453.5244444441</v>
      </c>
      <c r="EB239" s="164">
        <v>2979391.7433333336</v>
      </c>
      <c r="EC239" s="164">
        <v>2673467.8944444451</v>
      </c>
      <c r="ED239" s="164">
        <v>2880411.4600000009</v>
      </c>
      <c r="EE239" s="164">
        <v>2329109.9699999979</v>
      </c>
      <c r="EF239" s="164">
        <v>3907567.0199999991</v>
      </c>
      <c r="EG239" s="164">
        <v>3648002.9699999988</v>
      </c>
      <c r="EH239" s="164">
        <v>3257159.4099999978</v>
      </c>
      <c r="EI239" s="164">
        <v>3749965.6999999997</v>
      </c>
      <c r="EJ239" s="164">
        <v>4883977.22</v>
      </c>
      <c r="EK239" s="164">
        <v>2790324.61</v>
      </c>
      <c r="EL239" s="164">
        <v>2832045.9199999995</v>
      </c>
      <c r="EM239" s="164">
        <v>2822671.4700000016</v>
      </c>
      <c r="EN239" s="164">
        <v>3002795.5899999989</v>
      </c>
      <c r="EO239" s="164">
        <v>3640168.1399999987</v>
      </c>
      <c r="EP239" s="164">
        <v>2822404.7500000014</v>
      </c>
      <c r="ER239" s="163">
        <f t="shared" si="995"/>
        <v>22794387.700000003</v>
      </c>
      <c r="ET239" s="163">
        <f t="shared" ca="1" si="996"/>
        <v>21059524.481111113</v>
      </c>
      <c r="EU239" s="163"/>
      <c r="EY239" s="163">
        <f t="shared" si="997"/>
        <v>10531733.965499999</v>
      </c>
      <c r="EZ239" s="163">
        <f t="shared" si="997"/>
        <v>8733347.2449999992</v>
      </c>
      <c r="FA239" s="163">
        <f t="shared" si="997"/>
        <v>8295497.2297918331</v>
      </c>
      <c r="FB239" s="163">
        <f t="shared" si="997"/>
        <v>9126014.2206462249</v>
      </c>
      <c r="FC239" s="163">
        <f t="shared" si="997"/>
        <v>10852290.381130198</v>
      </c>
      <c r="FD239" s="163">
        <f t="shared" si="997"/>
        <v>7996397.8805903802</v>
      </c>
      <c r="FE239" s="163">
        <f t="shared" si="997"/>
        <v>8694135.71888889</v>
      </c>
      <c r="FF239" s="163">
        <f t="shared" si="997"/>
        <v>9254197.6822222229</v>
      </c>
      <c r="FG239" s="163">
        <f t="shared" si="997"/>
        <v>10099799.858888889</v>
      </c>
      <c r="FH239" s="163">
        <f t="shared" si="997"/>
        <v>8079313.1622222234</v>
      </c>
      <c r="FI239" s="163">
        <f t="shared" si="997"/>
        <v>9117088.4499999974</v>
      </c>
      <c r="FJ239" s="163">
        <f t="shared" si="997"/>
        <v>10655128.079999996</v>
      </c>
      <c r="FK239" s="163">
        <f t="shared" si="997"/>
        <v>10506347.75</v>
      </c>
      <c r="FL239" s="163">
        <f t="shared" si="997"/>
        <v>9465635.1999999993</v>
      </c>
      <c r="FN239" s="163">
        <f t="shared" si="998"/>
        <v>0</v>
      </c>
      <c r="FO239" s="163">
        <f t="shared" si="998"/>
        <v>0</v>
      </c>
      <c r="FP239" s="163">
        <f t="shared" si="998"/>
        <v>0</v>
      </c>
      <c r="FQ239" s="163">
        <f t="shared" si="998"/>
        <v>36938688.670000002</v>
      </c>
      <c r="FR239" s="163">
        <f t="shared" si="998"/>
        <v>36686592.660938054</v>
      </c>
      <c r="FS239" s="163">
        <f t="shared" si="998"/>
        <v>36797021.662831686</v>
      </c>
      <c r="FT239" s="163">
        <f t="shared" si="998"/>
        <v>37951329.55111111</v>
      </c>
      <c r="FU239" s="163">
        <f t="shared" si="998"/>
        <v>22794387.700000003</v>
      </c>
    </row>
    <row r="240" spans="2:177" ht="17.45" customHeight="1" thickBot="1">
      <c r="B240" s="151" t="s">
        <v>96</v>
      </c>
      <c r="C240" s="152"/>
      <c r="D240" s="152"/>
      <c r="E240" s="152"/>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4"/>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54"/>
      <c r="CM240" s="154"/>
      <c r="CN240" s="154">
        <v>1057440.0442492352</v>
      </c>
      <c r="CO240" s="154">
        <v>617753.30719839409</v>
      </c>
      <c r="CP240" s="154">
        <v>516371.9686083796</v>
      </c>
      <c r="CQ240" s="154">
        <v>695642.11123827787</v>
      </c>
      <c r="CR240" s="154">
        <v>791040.07398047461</v>
      </c>
      <c r="CS240" s="154">
        <v>807251.21034367057</v>
      </c>
      <c r="CT240" s="154">
        <v>781611.96402145433</v>
      </c>
      <c r="CU240" s="154">
        <v>731306.65535473474</v>
      </c>
      <c r="CV240" s="154">
        <v>801914.23647848971</v>
      </c>
      <c r="CW240" s="154">
        <v>792328.85247696796</v>
      </c>
      <c r="CX240" s="154">
        <v>841701.34639928001</v>
      </c>
      <c r="CY240" s="154">
        <v>804026.32215457771</v>
      </c>
      <c r="CZ240" s="154">
        <v>1168678.7853394116</v>
      </c>
      <c r="DA240" s="154">
        <v>732793.14509266242</v>
      </c>
      <c r="DB240" s="154">
        <v>735502.45482323004</v>
      </c>
      <c r="DC240" s="154">
        <v>838769.49945920124</v>
      </c>
      <c r="DD240" s="154">
        <v>827768.67061036709</v>
      </c>
      <c r="DE240" s="154">
        <v>859137.82656185806</v>
      </c>
      <c r="DF240" s="154">
        <v>822978.87422139198</v>
      </c>
      <c r="DG240" s="154">
        <v>901868.49845974392</v>
      </c>
      <c r="DH240" s="154">
        <v>825537.80107252579</v>
      </c>
      <c r="DI240" s="154">
        <v>803423.57741034997</v>
      </c>
      <c r="DJ240" s="154">
        <v>916344.68608904839</v>
      </c>
      <c r="DK240" s="154">
        <v>1027878.6712618386</v>
      </c>
      <c r="DL240" s="154">
        <v>1373316.742560226</v>
      </c>
      <c r="DM240" s="154">
        <v>929171.7619842178</v>
      </c>
      <c r="DN240" s="154">
        <v>833936.00745610835</v>
      </c>
      <c r="DO240" s="154">
        <v>986004.63947892899</v>
      </c>
      <c r="DP240" s="154">
        <v>807823.94577870308</v>
      </c>
      <c r="DQ240" s="154">
        <v>977557.95529694366</v>
      </c>
      <c r="DR240" s="154">
        <v>1022019.2033159718</v>
      </c>
      <c r="DS240" s="154">
        <v>966557.21703642886</v>
      </c>
      <c r="DT240" s="154">
        <v>942503.71311012318</v>
      </c>
      <c r="DU240" s="154">
        <v>983273.26333666348</v>
      </c>
      <c r="DV240" s="154">
        <v>1146876.3756381201</v>
      </c>
      <c r="DW240" s="154">
        <v>1170503.8001739823</v>
      </c>
      <c r="DX240" s="154">
        <v>1569431.2591585238</v>
      </c>
      <c r="DY240" s="154">
        <v>919628.08205278008</v>
      </c>
      <c r="DZ240" s="154">
        <v>868986.09721012344</v>
      </c>
      <c r="EA240" s="154">
        <v>924602.27617840329</v>
      </c>
      <c r="EB240" s="154">
        <v>999533.71449029655</v>
      </c>
      <c r="EC240" s="154">
        <v>1101129.6290108263</v>
      </c>
      <c r="ED240" s="154">
        <v>1145957.0158195347</v>
      </c>
      <c r="EE240" s="154">
        <v>1138820.9583269365</v>
      </c>
      <c r="EF240" s="154">
        <v>1121918.8706654701</v>
      </c>
      <c r="EG240" s="154">
        <v>1016039.322814445</v>
      </c>
      <c r="EH240" s="154">
        <v>1117347.9937498062</v>
      </c>
      <c r="EI240" s="154">
        <v>1216205.8031428279</v>
      </c>
      <c r="EJ240" s="154">
        <v>1733949.0870635733</v>
      </c>
      <c r="EK240" s="154">
        <v>1086980.1313098001</v>
      </c>
      <c r="EL240" s="154">
        <v>955349.54908087477</v>
      </c>
      <c r="EM240" s="154">
        <v>1032321.9569168999</v>
      </c>
      <c r="EN240" s="154">
        <v>1105570.2697494</v>
      </c>
      <c r="EO240" s="154">
        <v>1385775.8038800003</v>
      </c>
      <c r="EP240" s="154">
        <v>1127451.6472127999</v>
      </c>
      <c r="EQ240" s="153"/>
      <c r="ER240" s="154">
        <f t="shared" si="995"/>
        <v>8427398.4452133495</v>
      </c>
      <c r="ES240" s="154"/>
      <c r="ET240" s="154">
        <f t="shared" ca="1" si="996"/>
        <v>7529268.0739204884</v>
      </c>
      <c r="EU240" s="154"/>
      <c r="EY240" s="154">
        <f t="shared" si="997"/>
        <v>2636974.3852553042</v>
      </c>
      <c r="EZ240" s="154">
        <f t="shared" si="997"/>
        <v>2525675.9966314263</v>
      </c>
      <c r="FA240" s="154">
        <f t="shared" si="997"/>
        <v>2550385.1737536616</v>
      </c>
      <c r="FB240" s="154">
        <f t="shared" si="997"/>
        <v>2747646.9347612369</v>
      </c>
      <c r="FC240" s="154">
        <f t="shared" si="997"/>
        <v>3136424.5120005524</v>
      </c>
      <c r="FD240" s="154">
        <f t="shared" si="997"/>
        <v>2771386.5405545756</v>
      </c>
      <c r="FE240" s="154">
        <f t="shared" si="997"/>
        <v>2931080.133462524</v>
      </c>
      <c r="FF240" s="154">
        <f t="shared" si="997"/>
        <v>3300653.439148766</v>
      </c>
      <c r="FG240" s="154">
        <f t="shared" si="997"/>
        <v>3358045.4384214273</v>
      </c>
      <c r="FH240" s="154">
        <f t="shared" si="997"/>
        <v>3025265.6196795264</v>
      </c>
      <c r="FI240" s="154">
        <f t="shared" si="997"/>
        <v>3406696.8448119415</v>
      </c>
      <c r="FJ240" s="154">
        <f t="shared" si="997"/>
        <v>3349593.1197070791</v>
      </c>
      <c r="FK240" s="154">
        <f t="shared" si="997"/>
        <v>3776278.7674542479</v>
      </c>
      <c r="FL240" s="154">
        <f t="shared" si="997"/>
        <v>3523668.0305463001</v>
      </c>
      <c r="FN240" s="154">
        <f t="shared" si="998"/>
        <v>0</v>
      </c>
      <c r="FO240" s="154">
        <f t="shared" si="998"/>
        <v>0</v>
      </c>
      <c r="FP240" s="154">
        <f t="shared" si="998"/>
        <v>0</v>
      </c>
      <c r="FQ240" s="154">
        <f t="shared" si="998"/>
        <v>9238388.0925039351</v>
      </c>
      <c r="FR240" s="154">
        <f t="shared" si="998"/>
        <v>10460682.490401629</v>
      </c>
      <c r="FS240" s="154">
        <f t="shared" si="998"/>
        <v>12139544.625166418</v>
      </c>
      <c r="FT240" s="154">
        <f t="shared" si="998"/>
        <v>13139601.022619974</v>
      </c>
      <c r="FU240" s="154">
        <f t="shared" si="998"/>
        <v>8427398.4452133495</v>
      </c>
    </row>
    <row r="241" spans="2:177" ht="17.45" customHeight="1">
      <c r="B241" s="165" t="s">
        <v>192</v>
      </c>
      <c r="C241" s="166"/>
      <c r="D241" s="166"/>
      <c r="E241" s="166"/>
      <c r="H241" s="167"/>
      <c r="I241" s="167"/>
      <c r="J241" s="167"/>
      <c r="K241" s="167"/>
      <c r="L241" s="167"/>
      <c r="M241" s="167"/>
      <c r="N241" s="167"/>
      <c r="O241" s="167"/>
      <c r="P241" s="167"/>
      <c r="Q241" s="167"/>
      <c r="R241" s="167"/>
      <c r="S241" s="167"/>
      <c r="T241" s="167"/>
      <c r="U241" s="167"/>
      <c r="V241" s="167"/>
      <c r="W241" s="167"/>
      <c r="X241" s="167"/>
      <c r="Y241" s="167"/>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7"/>
      <c r="AX241" s="167"/>
      <c r="AY241" s="167"/>
      <c r="AZ241" s="167"/>
      <c r="BA241" s="167"/>
      <c r="BB241" s="167"/>
      <c r="BC241" s="167"/>
      <c r="BD241" s="167"/>
      <c r="BE241" s="167"/>
      <c r="BF241" s="167"/>
      <c r="BG241" s="167"/>
      <c r="BH241" s="167"/>
      <c r="BI241" s="168"/>
      <c r="BJ241" s="168"/>
      <c r="BK241" s="168"/>
      <c r="BL241" s="168"/>
      <c r="BM241" s="168"/>
      <c r="BN241" s="168"/>
      <c r="BO241" s="168"/>
      <c r="BP241" s="168"/>
      <c r="BQ241" s="168"/>
      <c r="BR241" s="168"/>
      <c r="BS241" s="168"/>
      <c r="BT241" s="168"/>
      <c r="BU241" s="168"/>
      <c r="BV241" s="168"/>
      <c r="BW241" s="169"/>
      <c r="BX241" s="169"/>
      <c r="BY241" s="169"/>
      <c r="BZ241" s="169"/>
      <c r="CA241" s="169"/>
      <c r="CB241" s="169"/>
      <c r="CC241" s="169"/>
      <c r="CD241" s="169"/>
      <c r="CE241" s="169"/>
      <c r="CF241" s="169"/>
      <c r="CG241" s="169"/>
      <c r="CH241" s="169"/>
      <c r="CI241" s="169"/>
      <c r="CJ241" s="169"/>
      <c r="CK241" s="169"/>
      <c r="CL241" s="169"/>
      <c r="CM241" s="169"/>
      <c r="CN241" s="169">
        <v>5298301.1942492295</v>
      </c>
      <c r="CO241" s="169">
        <v>3507693.027198405</v>
      </c>
      <c r="CP241" s="169">
        <v>2538261.2786083799</v>
      </c>
      <c r="CQ241" s="169">
        <v>3160181.1312382785</v>
      </c>
      <c r="CR241" s="169">
        <v>3976061.0139804669</v>
      </c>
      <c r="CS241" s="169">
        <v>4010031.1003436707</v>
      </c>
      <c r="CT241" s="169">
        <v>3644241.5240214542</v>
      </c>
      <c r="CU241" s="169">
        <v>3422967.0153547348</v>
      </c>
      <c r="CV241" s="169">
        <v>4009887.93647849</v>
      </c>
      <c r="CW241" s="169">
        <v>4031690.5724769686</v>
      </c>
      <c r="CX241" s="169">
        <v>4195805.7463992825</v>
      </c>
      <c r="CY241" s="169">
        <v>4381955.2221545773</v>
      </c>
      <c r="CZ241" s="169">
        <v>5793819.7858394114</v>
      </c>
      <c r="DA241" s="169">
        <v>3705733.5750926607</v>
      </c>
      <c r="DB241" s="169">
        <v>3669154.9898232296</v>
      </c>
      <c r="DC241" s="169">
        <v>3756995.5894592013</v>
      </c>
      <c r="DD241" s="169">
        <v>3504069.1156103676</v>
      </c>
      <c r="DE241" s="169">
        <v>3997958.5365618574</v>
      </c>
      <c r="DF241" s="169">
        <v>3395975.564013226</v>
      </c>
      <c r="DG241" s="169">
        <v>3785335.0284597436</v>
      </c>
      <c r="DH241" s="169">
        <v>3664571.8110725256</v>
      </c>
      <c r="DI241" s="169">
        <v>3654620.4724103501</v>
      </c>
      <c r="DJ241" s="169">
        <v>3719668.2950890483</v>
      </c>
      <c r="DK241" s="169">
        <v>4499372.387908062</v>
      </c>
      <c r="DL241" s="169">
        <v>6531422.6825602204</v>
      </c>
      <c r="DM241" s="169">
        <v>3683983.712584218</v>
      </c>
      <c r="DN241" s="169">
        <v>3773308.4979863116</v>
      </c>
      <c r="DO241" s="169">
        <v>3615916.7522915299</v>
      </c>
      <c r="DP241" s="169">
        <v>3551758.4613342592</v>
      </c>
      <c r="DQ241" s="169">
        <v>3600109.2075191671</v>
      </c>
      <c r="DR241" s="169">
        <v>4007184.7399826385</v>
      </c>
      <c r="DS241" s="169">
        <v>3537779.2025919869</v>
      </c>
      <c r="DT241" s="169">
        <v>4080251.9097767877</v>
      </c>
      <c r="DU241" s="169">
        <v>3955366.8477811073</v>
      </c>
      <c r="DV241" s="169">
        <v>4025526.9023047863</v>
      </c>
      <c r="DW241" s="169">
        <v>4573957.3712850949</v>
      </c>
      <c r="DX241" s="169">
        <v>6059601.9336029673</v>
      </c>
      <c r="DY241" s="169">
        <v>3733737.9031638913</v>
      </c>
      <c r="DZ241" s="169">
        <v>3664505.4605434574</v>
      </c>
      <c r="EA241" s="169">
        <v>3351055.8006228474</v>
      </c>
      <c r="EB241" s="169">
        <v>3978925.4578236304</v>
      </c>
      <c r="EC241" s="169">
        <v>3774597.5234552715</v>
      </c>
      <c r="ED241" s="169">
        <v>4026368.4758195356</v>
      </c>
      <c r="EE241" s="169">
        <v>3467930.9283269346</v>
      </c>
      <c r="EF241" s="169">
        <v>5029485.8906654697</v>
      </c>
      <c r="EG241" s="169">
        <v>4664042.2928144438</v>
      </c>
      <c r="EH241" s="169">
        <v>4374507.403749804</v>
      </c>
      <c r="EI241" s="169">
        <v>4966171.5031428281</v>
      </c>
      <c r="EJ241" s="169">
        <v>6617926.307063573</v>
      </c>
      <c r="EK241" s="169">
        <v>3877304.7413098002</v>
      </c>
      <c r="EL241" s="169">
        <v>3787395.4690808742</v>
      </c>
      <c r="EM241" s="169">
        <v>3854993.4269169015</v>
      </c>
      <c r="EN241" s="169">
        <v>4108365.8597493991</v>
      </c>
      <c r="EO241" s="169">
        <v>5025943.9438799992</v>
      </c>
      <c r="EP241" s="169">
        <v>3949856.3972128015</v>
      </c>
      <c r="ER241" s="168">
        <f t="shared" si="995"/>
        <v>31221786.145213351</v>
      </c>
      <c r="ET241" s="168">
        <f t="shared" ca="1" si="996"/>
        <v>28588792.555031598</v>
      </c>
      <c r="EU241" s="168"/>
      <c r="EY241" s="168">
        <f t="shared" si="997"/>
        <v>13168708.350755302</v>
      </c>
      <c r="EZ241" s="168">
        <f t="shared" si="997"/>
        <v>11259023.241631426</v>
      </c>
      <c r="FA241" s="168">
        <f t="shared" si="997"/>
        <v>10845882.403545495</v>
      </c>
      <c r="FB241" s="168">
        <f t="shared" si="997"/>
        <v>11873661.15540746</v>
      </c>
      <c r="FC241" s="168">
        <f t="shared" si="997"/>
        <v>13988714.893130749</v>
      </c>
      <c r="FD241" s="168">
        <f t="shared" si="997"/>
        <v>10767784.421144955</v>
      </c>
      <c r="FE241" s="168">
        <f t="shared" si="997"/>
        <v>11625215.852351414</v>
      </c>
      <c r="FF241" s="168">
        <f t="shared" si="997"/>
        <v>12554851.12137099</v>
      </c>
      <c r="FG241" s="168">
        <f t="shared" si="997"/>
        <v>13457845.297310315</v>
      </c>
      <c r="FH241" s="168">
        <f t="shared" si="997"/>
        <v>11104578.781901749</v>
      </c>
      <c r="FI241" s="168">
        <f t="shared" si="997"/>
        <v>12523785.29481194</v>
      </c>
      <c r="FJ241" s="168">
        <f t="shared" si="997"/>
        <v>14004721.199707076</v>
      </c>
      <c r="FK241" s="168">
        <f t="shared" si="997"/>
        <v>14282626.517454248</v>
      </c>
      <c r="FL241" s="168">
        <f t="shared" si="997"/>
        <v>12989303.230546299</v>
      </c>
      <c r="FN241" s="168">
        <f t="shared" si="998"/>
        <v>0</v>
      </c>
      <c r="FO241" s="168">
        <f t="shared" si="998"/>
        <v>0</v>
      </c>
      <c r="FP241" s="168">
        <f t="shared" si="998"/>
        <v>0</v>
      </c>
      <c r="FQ241" s="168">
        <f t="shared" si="998"/>
        <v>46177076.762503937</v>
      </c>
      <c r="FR241" s="168">
        <f t="shared" si="998"/>
        <v>47147275.151339695</v>
      </c>
      <c r="FS241" s="168">
        <f t="shared" si="998"/>
        <v>48936566.287998103</v>
      </c>
      <c r="FT241" s="168">
        <f t="shared" si="998"/>
        <v>51090930.573731072</v>
      </c>
      <c r="FU241" s="168">
        <f t="shared" si="998"/>
        <v>31221786.145213351</v>
      </c>
    </row>
    <row r="242" spans="2:177" ht="17.45" customHeight="1">
      <c r="B242" s="151" t="s">
        <v>22</v>
      </c>
      <c r="C242" s="170"/>
      <c r="D242" s="170"/>
      <c r="E242" s="170"/>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c r="AJ242" s="154"/>
      <c r="AK242" s="154"/>
      <c r="AL242" s="154"/>
      <c r="AM242" s="154"/>
      <c r="AN242" s="154"/>
      <c r="AO242" s="154"/>
      <c r="AP242" s="154"/>
      <c r="AQ242" s="154"/>
      <c r="AR242" s="154"/>
      <c r="AS242" s="154"/>
      <c r="AT242" s="154"/>
      <c r="AU242" s="154"/>
      <c r="AV242" s="154"/>
      <c r="AW242" s="154"/>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154"/>
      <c r="BU242" s="154"/>
      <c r="BV242" s="154"/>
      <c r="BW242" s="154"/>
      <c r="BX242" s="154"/>
      <c r="BY242" s="154"/>
      <c r="BZ242" s="154"/>
      <c r="CA242" s="154"/>
      <c r="CB242" s="154"/>
      <c r="CC242" s="154"/>
      <c r="CD242" s="154"/>
      <c r="CE242" s="154"/>
      <c r="CF242" s="154"/>
      <c r="CG242" s="154"/>
      <c r="CH242" s="154"/>
      <c r="CI242" s="154"/>
      <c r="CJ242" s="154"/>
      <c r="CK242" s="154"/>
      <c r="CL242" s="154"/>
      <c r="CM242" s="154"/>
      <c r="CN242" s="154">
        <v>-149034.04999999999</v>
      </c>
      <c r="CO242" s="154">
        <v>-513908.1</v>
      </c>
      <c r="CP242" s="154">
        <v>-58885.32</v>
      </c>
      <c r="CQ242" s="154">
        <v>-58966.77</v>
      </c>
      <c r="CR242" s="154">
        <v>-224060.64</v>
      </c>
      <c r="CS242" s="154">
        <v>-244612.95</v>
      </c>
      <c r="CT242" s="154">
        <v>-479882.82</v>
      </c>
      <c r="CU242" s="154">
        <v>-1387470.91</v>
      </c>
      <c r="CV242" s="154">
        <v>-1261508.8</v>
      </c>
      <c r="CW242" s="154">
        <v>-1879127.24</v>
      </c>
      <c r="CX242" s="154">
        <v>-2154272.4600000004</v>
      </c>
      <c r="CY242" s="154">
        <v>-2265710.7999999998</v>
      </c>
      <c r="CZ242" s="154">
        <v>-697145.4</v>
      </c>
      <c r="DA242" s="154">
        <v>-158121.60999999999</v>
      </c>
      <c r="DB242" s="154">
        <v>-324117.17</v>
      </c>
      <c r="DC242" s="154">
        <v>-465001.85</v>
      </c>
      <c r="DD242" s="154">
        <v>-544053.18000000005</v>
      </c>
      <c r="DE242" s="154">
        <v>-473618.90000000008</v>
      </c>
      <c r="DF242" s="154">
        <v>-349232.53</v>
      </c>
      <c r="DG242" s="154">
        <v>-478978.16</v>
      </c>
      <c r="DH242" s="154">
        <v>-502413.12</v>
      </c>
      <c r="DI242" s="154">
        <v>-462251.78</v>
      </c>
      <c r="DJ242" s="154">
        <v>-73636.490000000005</v>
      </c>
      <c r="DK242" s="154">
        <v>-294754.12</v>
      </c>
      <c r="DL242" s="154">
        <v>-8841.1700000000019</v>
      </c>
      <c r="DM242" s="154">
        <v>0</v>
      </c>
      <c r="DN242" s="154">
        <v>0</v>
      </c>
      <c r="DO242" s="154">
        <v>-47300</v>
      </c>
      <c r="DP242" s="154">
        <v>-17500</v>
      </c>
      <c r="DQ242" s="154">
        <v>-149000</v>
      </c>
      <c r="DR242" s="154">
        <v>-232099.41</v>
      </c>
      <c r="DS242" s="154">
        <v>-238725.44</v>
      </c>
      <c r="DT242" s="154">
        <v>-13842.08</v>
      </c>
      <c r="DU242" s="154">
        <v>0</v>
      </c>
      <c r="DV242" s="154">
        <v>-383249.3</v>
      </c>
      <c r="DW242" s="154">
        <v>-4092.9</v>
      </c>
      <c r="DX242" s="154">
        <v>0</v>
      </c>
      <c r="DY242" s="154">
        <v>-48213.46</v>
      </c>
      <c r="DZ242" s="154">
        <v>-3489.98</v>
      </c>
      <c r="EA242" s="154">
        <v>-904.81</v>
      </c>
      <c r="EB242" s="154">
        <v>0</v>
      </c>
      <c r="EC242" s="154">
        <v>0</v>
      </c>
      <c r="ED242" s="154">
        <v>-200000</v>
      </c>
      <c r="EE242" s="154">
        <v>-1885.69</v>
      </c>
      <c r="EF242" s="154">
        <v>-3080</v>
      </c>
      <c r="EG242" s="154">
        <v>-172394.72</v>
      </c>
      <c r="EH242" s="154">
        <v>-36988.839999999997</v>
      </c>
      <c r="EI242" s="154">
        <v>-392839.58</v>
      </c>
      <c r="EJ242" s="154">
        <v>-61199.33</v>
      </c>
      <c r="EK242" s="154">
        <v>-93695</v>
      </c>
      <c r="EL242" s="154">
        <v>-639064.36</v>
      </c>
      <c r="EM242" s="154">
        <v>-211237.90999999997</v>
      </c>
      <c r="EN242" s="154">
        <v>-85931.98000000001</v>
      </c>
      <c r="EO242" s="154">
        <v>-150364.38</v>
      </c>
      <c r="EP242" s="154">
        <v>-26688</v>
      </c>
      <c r="EQ242" s="153"/>
      <c r="ER242" s="154">
        <f t="shared" si="995"/>
        <v>-1268180.96</v>
      </c>
      <c r="ES242" s="153"/>
      <c r="ET242" s="154">
        <f t="shared" ca="1" si="996"/>
        <v>-252608.25</v>
      </c>
      <c r="EU242" s="154"/>
      <c r="EY242" s="154">
        <f t="shared" si="997"/>
        <v>-1179384.18</v>
      </c>
      <c r="EZ242" s="154">
        <f t="shared" si="997"/>
        <v>-1482673.9300000002</v>
      </c>
      <c r="FA242" s="154">
        <f t="shared" si="997"/>
        <v>-1330623.81</v>
      </c>
      <c r="FB242" s="154">
        <f t="shared" si="997"/>
        <v>-830642.39</v>
      </c>
      <c r="FC242" s="154">
        <f t="shared" si="997"/>
        <v>-8841.1700000000019</v>
      </c>
      <c r="FD242" s="154">
        <f t="shared" si="997"/>
        <v>-213800</v>
      </c>
      <c r="FE242" s="154">
        <f t="shared" si="997"/>
        <v>-484666.93</v>
      </c>
      <c r="FF242" s="154">
        <f t="shared" si="997"/>
        <v>-387342.2</v>
      </c>
      <c r="FG242" s="154">
        <f t="shared" si="997"/>
        <v>-51703.44</v>
      </c>
      <c r="FH242" s="154">
        <f t="shared" si="997"/>
        <v>-904.81</v>
      </c>
      <c r="FI242" s="154">
        <f t="shared" si="997"/>
        <v>-204965.69</v>
      </c>
      <c r="FJ242" s="154">
        <f t="shared" si="997"/>
        <v>-602223.14</v>
      </c>
      <c r="FK242" s="154">
        <f t="shared" si="997"/>
        <v>-793958.69</v>
      </c>
      <c r="FL242" s="154">
        <f t="shared" si="997"/>
        <v>-447534.27</v>
      </c>
      <c r="FN242" s="154">
        <f t="shared" si="998"/>
        <v>0</v>
      </c>
      <c r="FO242" s="154">
        <f t="shared" si="998"/>
        <v>0</v>
      </c>
      <c r="FP242" s="154">
        <f t="shared" si="998"/>
        <v>0</v>
      </c>
      <c r="FQ242" s="154">
        <f t="shared" si="998"/>
        <v>-10677440.859999999</v>
      </c>
      <c r="FR242" s="154">
        <f t="shared" si="998"/>
        <v>-4823324.3100000005</v>
      </c>
      <c r="FS242" s="154">
        <f t="shared" si="998"/>
        <v>-1094650.2999999998</v>
      </c>
      <c r="FT242" s="154">
        <f t="shared" si="998"/>
        <v>-859797.08000000007</v>
      </c>
      <c r="FU242" s="154">
        <f t="shared" si="998"/>
        <v>-1268180.96</v>
      </c>
    </row>
    <row r="243" spans="2:177" ht="17.45" customHeight="1">
      <c r="B243" s="151" t="s">
        <v>97</v>
      </c>
      <c r="C243" s="170"/>
      <c r="D243" s="170"/>
      <c r="E243" s="170"/>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c r="AJ243" s="154"/>
      <c r="AK243" s="154"/>
      <c r="AL243" s="154"/>
      <c r="AM243" s="154"/>
      <c r="AN243" s="154"/>
      <c r="AO243" s="154"/>
      <c r="AP243" s="154"/>
      <c r="AQ243" s="154"/>
      <c r="AR243" s="154"/>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154"/>
      <c r="BU243" s="154"/>
      <c r="BV243" s="154"/>
      <c r="BW243" s="154"/>
      <c r="BX243" s="154"/>
      <c r="BY243" s="154"/>
      <c r="BZ243" s="154"/>
      <c r="CA243" s="154"/>
      <c r="CB243" s="154"/>
      <c r="CC243" s="154"/>
      <c r="CD243" s="154"/>
      <c r="CE243" s="154"/>
      <c r="CF243" s="154"/>
      <c r="CG243" s="154"/>
      <c r="CH243" s="154"/>
      <c r="CI243" s="154"/>
      <c r="CJ243" s="154"/>
      <c r="CK243" s="154"/>
      <c r="CL243" s="154"/>
      <c r="CM243" s="154"/>
      <c r="CN243" s="154">
        <v>-182092.75</v>
      </c>
      <c r="CO243" s="154">
        <v>3609.1799999999985</v>
      </c>
      <c r="CP243" s="154">
        <v>3020.0399999999972</v>
      </c>
      <c r="CQ243" s="154">
        <v>-64328.149999999994</v>
      </c>
      <c r="CR243" s="154">
        <v>14647.980000000005</v>
      </c>
      <c r="CS243" s="154">
        <v>22964.2</v>
      </c>
      <c r="CT243" s="154">
        <v>-56576.14</v>
      </c>
      <c r="CU243" s="154">
        <v>-30382.789999999994</v>
      </c>
      <c r="CV243" s="154">
        <v>-25064.93</v>
      </c>
      <c r="CW243" s="154">
        <v>-40004.44</v>
      </c>
      <c r="CX243" s="154">
        <v>-2967.4500000000035</v>
      </c>
      <c r="CY243" s="154">
        <v>10317.829999999998</v>
      </c>
      <c r="CZ243" s="154">
        <v>-191201.97999999998</v>
      </c>
      <c r="DA243" s="154">
        <v>-6551.3700000000008</v>
      </c>
      <c r="DB243" s="154">
        <v>7275.58</v>
      </c>
      <c r="DC243" s="154">
        <v>-50093.619999999981</v>
      </c>
      <c r="DD243" s="154">
        <v>29142.530000000017</v>
      </c>
      <c r="DE243" s="154">
        <v>-35540.879999999976</v>
      </c>
      <c r="DF243" s="154">
        <v>-80255.469999999987</v>
      </c>
      <c r="DG243" s="154">
        <v>-4800.1780832665172</v>
      </c>
      <c r="DH243" s="154">
        <v>-60345.119999999995</v>
      </c>
      <c r="DI243" s="154">
        <v>-5385.9200000000237</v>
      </c>
      <c r="DJ243" s="154">
        <v>15384.090000000015</v>
      </c>
      <c r="DK243" s="154">
        <v>-84613.920000000013</v>
      </c>
      <c r="DL243" s="154">
        <v>253743.94499999998</v>
      </c>
      <c r="DM243" s="154">
        <v>14286.879399999983</v>
      </c>
      <c r="DN243" s="154">
        <v>295232.35946979659</v>
      </c>
      <c r="DO243" s="154">
        <v>343614.357187399</v>
      </c>
      <c r="DP243" s="154">
        <v>656.27999999999884</v>
      </c>
      <c r="DQ243" s="154">
        <v>-3693.1700000000037</v>
      </c>
      <c r="DR243" s="154">
        <v>-708.58000000000538</v>
      </c>
      <c r="DS243" s="154">
        <v>1589.429999999993</v>
      </c>
      <c r="DT243" s="154">
        <v>766.92999999998574</v>
      </c>
      <c r="DU243" s="154">
        <v>10679.329999999987</v>
      </c>
      <c r="DV243" s="154">
        <v>-13682.310000000005</v>
      </c>
      <c r="DW243" s="154">
        <v>8870.840000000002</v>
      </c>
      <c r="DX243" s="154">
        <v>35456.680000000022</v>
      </c>
      <c r="DY243" s="154">
        <v>-8802.6099999999933</v>
      </c>
      <c r="DZ243" s="154">
        <v>-29915.830000000016</v>
      </c>
      <c r="EA243" s="154">
        <v>-144235.39999999962</v>
      </c>
      <c r="EB243" s="154">
        <v>5372.1600000000008</v>
      </c>
      <c r="EC243" s="154">
        <v>9766.58</v>
      </c>
      <c r="ED243" s="154">
        <v>-54374.8</v>
      </c>
      <c r="EE243" s="154">
        <v>-47116.850000000006</v>
      </c>
      <c r="EF243" s="154">
        <v>-39392.78</v>
      </c>
      <c r="EG243" s="154">
        <v>-42741.679999999993</v>
      </c>
      <c r="EH243" s="154">
        <v>-14119.31</v>
      </c>
      <c r="EI243" s="154">
        <v>-5327.4200000000019</v>
      </c>
      <c r="EJ243" s="154">
        <v>-25858.529999999995</v>
      </c>
      <c r="EK243" s="154">
        <v>-32558.91</v>
      </c>
      <c r="EL243" s="154">
        <v>-22207.520000000008</v>
      </c>
      <c r="EM243" s="154">
        <v>-41818.39</v>
      </c>
      <c r="EN243" s="154">
        <v>-28446.18</v>
      </c>
      <c r="EO243" s="154">
        <v>-25901.340000000004</v>
      </c>
      <c r="EP243" s="154">
        <v>-12272.579999999996</v>
      </c>
      <c r="EQ243" s="170"/>
      <c r="ER243" s="154">
        <f t="shared" si="995"/>
        <v>-189063.44999999998</v>
      </c>
      <c r="ES243" s="170"/>
      <c r="ET243" s="154">
        <f t="shared" ca="1" si="996"/>
        <v>-186733.21999999962</v>
      </c>
      <c r="EU243" s="154"/>
      <c r="EY243" s="154">
        <f t="shared" si="997"/>
        <v>-190477.77</v>
      </c>
      <c r="EZ243" s="154">
        <f t="shared" si="997"/>
        <v>-56491.969999999943</v>
      </c>
      <c r="FA243" s="154">
        <f t="shared" si="997"/>
        <v>-145400.76808326651</v>
      </c>
      <c r="FB243" s="154">
        <f t="shared" si="997"/>
        <v>-74615.750000000029</v>
      </c>
      <c r="FC243" s="154">
        <f t="shared" si="997"/>
        <v>563263.18386979657</v>
      </c>
      <c r="FD243" s="154">
        <f t="shared" si="997"/>
        <v>340577.46718739899</v>
      </c>
      <c r="FE243" s="154">
        <f t="shared" si="997"/>
        <v>1647.7799999999734</v>
      </c>
      <c r="FF243" s="154">
        <f t="shared" si="997"/>
        <v>5867.8599999999842</v>
      </c>
      <c r="FG243" s="154">
        <f t="shared" si="997"/>
        <v>-3261.7599999999875</v>
      </c>
      <c r="FH243" s="154">
        <f t="shared" si="997"/>
        <v>-129096.65999999961</v>
      </c>
      <c r="FI243" s="154">
        <f t="shared" si="997"/>
        <v>-140884.43</v>
      </c>
      <c r="FJ243" s="154">
        <f t="shared" si="997"/>
        <v>-62188.409999999989</v>
      </c>
      <c r="FK243" s="154">
        <f t="shared" si="997"/>
        <v>-80624.960000000006</v>
      </c>
      <c r="FL243" s="154">
        <f t="shared" si="997"/>
        <v>-96165.91</v>
      </c>
      <c r="FN243" s="154">
        <f t="shared" si="998"/>
        <v>0</v>
      </c>
      <c r="FO243" s="154">
        <f t="shared" si="998"/>
        <v>0</v>
      </c>
      <c r="FP243" s="154">
        <f t="shared" si="998"/>
        <v>0</v>
      </c>
      <c r="FQ243" s="154">
        <f t="shared" si="998"/>
        <v>-346857.41999999993</v>
      </c>
      <c r="FR243" s="154">
        <f t="shared" si="998"/>
        <v>-466986.25808326644</v>
      </c>
      <c r="FS243" s="154">
        <f t="shared" si="998"/>
        <v>911356.29105719528</v>
      </c>
      <c r="FT243" s="154">
        <f t="shared" si="998"/>
        <v>-335431.2599999996</v>
      </c>
      <c r="FU243" s="154">
        <f t="shared" si="998"/>
        <v>-189063.44999999998</v>
      </c>
    </row>
    <row r="244" spans="2:177" ht="17.45" customHeight="1">
      <c r="B244" s="161" t="s">
        <v>98</v>
      </c>
      <c r="C244" s="162"/>
      <c r="D244" s="162"/>
      <c r="E244" s="162"/>
      <c r="H244" s="163"/>
      <c r="I244" s="163"/>
      <c r="J244" s="163"/>
      <c r="K244" s="163"/>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63"/>
      <c r="AZ244" s="163"/>
      <c r="BA244" s="163"/>
      <c r="BB244" s="163"/>
      <c r="BC244" s="163"/>
      <c r="BD244" s="163"/>
      <c r="BE244" s="163"/>
      <c r="BF244" s="163"/>
      <c r="BG244" s="163"/>
      <c r="BH244" s="163"/>
      <c r="BI244" s="163"/>
      <c r="BJ244" s="163"/>
      <c r="BK244" s="163"/>
      <c r="BL244" s="163"/>
      <c r="BM244" s="163"/>
      <c r="BN244" s="163"/>
      <c r="BO244" s="163"/>
      <c r="BP244" s="163"/>
      <c r="BQ244" s="163"/>
      <c r="BR244" s="163"/>
      <c r="BS244" s="163"/>
      <c r="BT244" s="163"/>
      <c r="BU244" s="163"/>
      <c r="BV244" s="163"/>
      <c r="BW244" s="164"/>
      <c r="BX244" s="164"/>
      <c r="BY244" s="164"/>
      <c r="BZ244" s="164"/>
      <c r="CA244" s="164"/>
      <c r="CB244" s="164"/>
      <c r="CC244" s="164"/>
      <c r="CD244" s="164"/>
      <c r="CE244" s="164"/>
      <c r="CF244" s="164"/>
      <c r="CG244" s="164"/>
      <c r="CH244" s="164"/>
      <c r="CI244" s="164"/>
      <c r="CJ244" s="164"/>
      <c r="CK244" s="164"/>
      <c r="CL244" s="164"/>
      <c r="CM244" s="164"/>
      <c r="CN244" s="164">
        <v>4967174.3942492297</v>
      </c>
      <c r="CO244" s="164">
        <v>2997394.1071984051</v>
      </c>
      <c r="CP244" s="164">
        <v>2482395.9986083801</v>
      </c>
      <c r="CQ244" s="164">
        <v>3036886.2112382785</v>
      </c>
      <c r="CR244" s="164">
        <v>3766648.3539804667</v>
      </c>
      <c r="CS244" s="164">
        <v>3788382.3503436707</v>
      </c>
      <c r="CT244" s="164">
        <v>3107782.5640214542</v>
      </c>
      <c r="CU244" s="164">
        <v>2005113.3153547349</v>
      </c>
      <c r="CV244" s="164">
        <v>2723314.20647849</v>
      </c>
      <c r="CW244" s="164">
        <v>2112558.8924769689</v>
      </c>
      <c r="CX244" s="164">
        <v>2038565.8363992821</v>
      </c>
      <c r="CY244" s="164">
        <v>2126562.2521545775</v>
      </c>
      <c r="CZ244" s="164">
        <v>4905472.4058394115</v>
      </c>
      <c r="DA244" s="164">
        <v>3541060.5950926607</v>
      </c>
      <c r="DB244" s="164">
        <v>3352313.3998232298</v>
      </c>
      <c r="DC244" s="164">
        <v>3241900.1194592011</v>
      </c>
      <c r="DD244" s="164">
        <v>2989158.4656103672</v>
      </c>
      <c r="DE244" s="164">
        <v>3488798.7565618576</v>
      </c>
      <c r="DF244" s="164">
        <v>2966487.5640132255</v>
      </c>
      <c r="DG244" s="164">
        <v>3301556.6903764769</v>
      </c>
      <c r="DH244" s="164">
        <v>3101813.5710725253</v>
      </c>
      <c r="DI244" s="164">
        <v>3186982.7724103499</v>
      </c>
      <c r="DJ244" s="164">
        <v>3661415.895089048</v>
      </c>
      <c r="DK244" s="164">
        <v>4120004.3479080619</v>
      </c>
      <c r="DL244" s="164">
        <v>6776325.4575602207</v>
      </c>
      <c r="DM244" s="164">
        <v>3698270.591984218</v>
      </c>
      <c r="DN244" s="164">
        <v>4068540.8574561081</v>
      </c>
      <c r="DO244" s="164">
        <v>3912231.1094789291</v>
      </c>
      <c r="DP244" s="164">
        <v>3534914.741334259</v>
      </c>
      <c r="DQ244" s="164">
        <v>3447416.0375191672</v>
      </c>
      <c r="DR244" s="164">
        <v>3774376.7499826383</v>
      </c>
      <c r="DS244" s="164">
        <v>3300643.1925919871</v>
      </c>
      <c r="DT244" s="164">
        <v>4067176.7597767878</v>
      </c>
      <c r="DU244" s="164">
        <v>3966046.1777811074</v>
      </c>
      <c r="DV244" s="164">
        <v>3628595.2923047864</v>
      </c>
      <c r="DW244" s="164">
        <v>4578735.3112850944</v>
      </c>
      <c r="DX244" s="164">
        <v>6095058.613602967</v>
      </c>
      <c r="DY244" s="164">
        <v>3676721.8331638915</v>
      </c>
      <c r="DZ244" s="164">
        <v>3631099.6505434574</v>
      </c>
      <c r="EA244" s="164">
        <v>3205915.5906228479</v>
      </c>
      <c r="EB244" s="164">
        <v>3984297.6178236306</v>
      </c>
      <c r="EC244" s="164">
        <v>3784364.1034552716</v>
      </c>
      <c r="ED244" s="164">
        <v>3771993.6758195357</v>
      </c>
      <c r="EE244" s="164">
        <v>3418928.3883269345</v>
      </c>
      <c r="EF244" s="164">
        <v>4987013.1106654694</v>
      </c>
      <c r="EG244" s="164">
        <v>4448905.8928144444</v>
      </c>
      <c r="EH244" s="164">
        <v>4323399.2537498046</v>
      </c>
      <c r="EI244" s="164">
        <v>4568004.5031428281</v>
      </c>
      <c r="EJ244" s="164">
        <v>6530868.4470635727</v>
      </c>
      <c r="EK244" s="164">
        <v>3751050.8313098</v>
      </c>
      <c r="EL244" s="164">
        <v>3126123.5890808743</v>
      </c>
      <c r="EM244" s="164">
        <v>3601937.1269169012</v>
      </c>
      <c r="EN244" s="164">
        <v>3993987.699749399</v>
      </c>
      <c r="EO244" s="164">
        <v>4849678.2238799995</v>
      </c>
      <c r="EP244" s="164">
        <v>3910895.8172128014</v>
      </c>
      <c r="ER244" s="163">
        <f t="shared" si="995"/>
        <v>29764541.735213347</v>
      </c>
      <c r="ET244" s="163">
        <f t="shared" ca="1" si="996"/>
        <v>28149451.085031599</v>
      </c>
      <c r="EU244" s="163"/>
      <c r="EY244" s="163">
        <f t="shared" si="997"/>
        <v>11798846.400755301</v>
      </c>
      <c r="EZ244" s="163">
        <f t="shared" si="997"/>
        <v>9719857.3416314274</v>
      </c>
      <c r="FA244" s="163">
        <f t="shared" si="997"/>
        <v>9369857.8254622277</v>
      </c>
      <c r="FB244" s="163">
        <f t="shared" si="997"/>
        <v>10968403.01540746</v>
      </c>
      <c r="FC244" s="163">
        <f t="shared" si="997"/>
        <v>14543136.907000547</v>
      </c>
      <c r="FD244" s="163">
        <f t="shared" si="997"/>
        <v>10894561.888332356</v>
      </c>
      <c r="FE244" s="163">
        <f t="shared" si="997"/>
        <v>11142196.702351414</v>
      </c>
      <c r="FF244" s="163">
        <f t="shared" si="997"/>
        <v>12173376.781370988</v>
      </c>
      <c r="FG244" s="163">
        <f t="shared" si="997"/>
        <v>13402880.097310316</v>
      </c>
      <c r="FH244" s="163">
        <f t="shared" si="997"/>
        <v>10974577.31190175</v>
      </c>
      <c r="FI244" s="163">
        <f t="shared" si="997"/>
        <v>12177935.174811941</v>
      </c>
      <c r="FJ244" s="163">
        <f t="shared" si="997"/>
        <v>13340309.649707077</v>
      </c>
      <c r="FK244" s="163">
        <f t="shared" si="997"/>
        <v>13408042.867454246</v>
      </c>
      <c r="FL244" s="163">
        <f t="shared" si="997"/>
        <v>12445603.0505463</v>
      </c>
      <c r="FN244" s="163">
        <f t="shared" si="998"/>
        <v>0</v>
      </c>
      <c r="FO244" s="163">
        <f t="shared" si="998"/>
        <v>0</v>
      </c>
      <c r="FP244" s="163">
        <f t="shared" si="998"/>
        <v>0</v>
      </c>
      <c r="FQ244" s="163">
        <f t="shared" si="998"/>
        <v>35152778.482503936</v>
      </c>
      <c r="FR244" s="163">
        <f t="shared" si="998"/>
        <v>41856964.583256409</v>
      </c>
      <c r="FS244" s="163">
        <f t="shared" si="998"/>
        <v>48753272.279055297</v>
      </c>
      <c r="FT244" s="163">
        <f t="shared" si="998"/>
        <v>49895702.233731076</v>
      </c>
      <c r="FU244" s="163">
        <f t="shared" si="998"/>
        <v>29764541.735213347</v>
      </c>
    </row>
    <row r="245" spans="2:177" ht="17.45" customHeight="1">
      <c r="B245" s="221"/>
    </row>
    <row r="246" spans="2:177" ht="17.45" customHeight="1">
      <c r="B246" s="147" t="s">
        <v>149</v>
      </c>
      <c r="C246" s="148"/>
      <c r="D246" s="148"/>
      <c r="E246" s="148"/>
      <c r="F246" s="149"/>
      <c r="G246" s="149"/>
      <c r="H246" s="148"/>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c r="BI246" s="148"/>
      <c r="BJ246" s="148"/>
      <c r="BK246" s="148"/>
      <c r="BL246" s="148"/>
      <c r="BM246" s="148"/>
      <c r="BN246" s="148"/>
      <c r="BO246" s="148"/>
      <c r="BP246" s="148"/>
      <c r="BQ246" s="148"/>
      <c r="BR246" s="148"/>
      <c r="BS246" s="148"/>
      <c r="BT246" s="148"/>
      <c r="BU246" s="148"/>
      <c r="BV246" s="148"/>
      <c r="BW246" s="150"/>
      <c r="BX246" s="150"/>
      <c r="BY246" s="150"/>
      <c r="BZ246" s="150"/>
      <c r="CA246" s="150"/>
      <c r="CB246" s="150"/>
      <c r="CC246" s="150"/>
      <c r="CD246" s="150"/>
      <c r="CE246" s="150"/>
      <c r="CF246" s="150"/>
      <c r="CG246" s="150"/>
      <c r="CH246" s="150"/>
      <c r="CI246" s="150"/>
      <c r="CJ246" s="150"/>
      <c r="CK246" s="150"/>
      <c r="CL246" s="150"/>
      <c r="CM246" s="150"/>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0"/>
      <c r="DL246" s="150"/>
      <c r="DM246" s="150"/>
      <c r="DN246" s="150"/>
      <c r="DO246" s="150"/>
      <c r="DP246" s="150"/>
      <c r="DQ246" s="150"/>
      <c r="DR246" s="150"/>
      <c r="DS246" s="150"/>
      <c r="DT246" s="150"/>
      <c r="DU246" s="150"/>
      <c r="DV246" s="150"/>
      <c r="DW246" s="150"/>
      <c r="DX246" s="150"/>
      <c r="DY246" s="150"/>
      <c r="DZ246" s="150"/>
      <c r="EA246" s="150"/>
      <c r="EB246" s="150"/>
      <c r="EC246" s="150"/>
      <c r="ED246" s="150"/>
      <c r="EE246" s="150"/>
      <c r="EF246" s="150"/>
      <c r="EG246" s="150"/>
      <c r="EH246" s="150"/>
      <c r="EI246" s="150"/>
      <c r="EJ246" s="150"/>
      <c r="EK246" s="150"/>
      <c r="EL246" s="150"/>
      <c r="EM246" s="150"/>
      <c r="EN246" s="150"/>
      <c r="EO246" s="150"/>
      <c r="EP246" s="150"/>
      <c r="EQ246" s="149"/>
      <c r="ER246" s="148"/>
      <c r="ES246" s="148"/>
      <c r="ET246" s="148"/>
      <c r="EU246" s="148"/>
      <c r="EY246" s="148"/>
      <c r="EZ246" s="148"/>
      <c r="FA246" s="148"/>
      <c r="FB246" s="148"/>
      <c r="FC246" s="148"/>
      <c r="FD246" s="148"/>
      <c r="FE246" s="148"/>
      <c r="FF246" s="148"/>
      <c r="FG246" s="148"/>
      <c r="FH246" s="148"/>
      <c r="FI246" s="148"/>
      <c r="FJ246" s="148"/>
      <c r="FK246" s="148"/>
      <c r="FL246" s="148"/>
      <c r="FN246" s="148"/>
      <c r="FO246" s="148"/>
      <c r="FP246" s="148"/>
      <c r="FQ246" s="148"/>
      <c r="FR246" s="148"/>
      <c r="FS246" s="148"/>
      <c r="FT246" s="148"/>
      <c r="FU246" s="148"/>
    </row>
    <row r="247" spans="2:177" ht="17.45" customHeight="1">
      <c r="B247" s="151" t="s">
        <v>90</v>
      </c>
      <c r="C247" s="152"/>
      <c r="D247" s="152"/>
      <c r="E247" s="152"/>
      <c r="F247" s="153"/>
      <c r="G247" s="153"/>
      <c r="H247" s="154"/>
      <c r="I247" s="154"/>
      <c r="J247" s="154"/>
      <c r="K247" s="154"/>
      <c r="L247" s="154"/>
      <c r="M247" s="154"/>
      <c r="N247" s="154"/>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c r="BD247" s="154"/>
      <c r="BE247" s="154"/>
      <c r="BF247" s="154"/>
      <c r="BG247" s="154"/>
      <c r="BH247" s="154"/>
      <c r="BI247" s="154"/>
      <c r="BJ247" s="154"/>
      <c r="BK247" s="154"/>
      <c r="BL247" s="154"/>
      <c r="BM247" s="154"/>
      <c r="BN247" s="154"/>
      <c r="BO247" s="154"/>
      <c r="BP247" s="154"/>
      <c r="BQ247" s="154"/>
      <c r="BR247" s="154"/>
      <c r="BS247" s="154"/>
      <c r="BT247" s="154"/>
      <c r="BU247" s="154"/>
      <c r="BV247" s="154"/>
      <c r="BW247" s="154"/>
      <c r="BX247" s="154"/>
      <c r="BY247" s="154"/>
      <c r="BZ247" s="154"/>
      <c r="CA247" s="154"/>
      <c r="CB247" s="154"/>
      <c r="CC247" s="154"/>
      <c r="CD247" s="154"/>
      <c r="CE247" s="154"/>
      <c r="CF247" s="154"/>
      <c r="CG247" s="154"/>
      <c r="CH247" s="154"/>
      <c r="CI247" s="154"/>
      <c r="CJ247" s="154"/>
      <c r="CK247" s="154"/>
      <c r="CL247" s="154"/>
      <c r="CM247" s="154"/>
      <c r="CN247" s="154">
        <v>1724177.6599999997</v>
      </c>
      <c r="CO247" s="154">
        <v>1065330.9199999997</v>
      </c>
      <c r="CP247" s="154">
        <v>1061904.08</v>
      </c>
      <c r="CQ247" s="154">
        <v>1070014.98</v>
      </c>
      <c r="CR247" s="154">
        <v>1233279.47</v>
      </c>
      <c r="CS247" s="154">
        <v>1125991.6499999994</v>
      </c>
      <c r="CT247" s="154">
        <v>1184214.6999999995</v>
      </c>
      <c r="CU247" s="154">
        <v>1219967.0899999996</v>
      </c>
      <c r="CV247" s="154">
        <v>1175939.7199999997</v>
      </c>
      <c r="CW247" s="154">
        <v>1145773.7799999991</v>
      </c>
      <c r="CX247" s="154">
        <v>1275201.7499999991</v>
      </c>
      <c r="CY247" s="154">
        <v>1352930.969999999</v>
      </c>
      <c r="CZ247" s="154">
        <v>1959897.0399999996</v>
      </c>
      <c r="DA247" s="154">
        <v>1327178.4899999995</v>
      </c>
      <c r="DB247" s="154">
        <v>1227450.8099999996</v>
      </c>
      <c r="DC247" s="154">
        <v>1273490.5499999993</v>
      </c>
      <c r="DD247" s="154">
        <v>1394742.7999999996</v>
      </c>
      <c r="DE247" s="154">
        <v>1336327.4599999997</v>
      </c>
      <c r="DF247" s="154">
        <v>1453019.45</v>
      </c>
      <c r="DG247" s="154">
        <v>1325084.7199999997</v>
      </c>
      <c r="DH247" s="154">
        <v>1383758.0399999998</v>
      </c>
      <c r="DI247" s="154">
        <v>1271821.4000000001</v>
      </c>
      <c r="DJ247" s="154">
        <v>1377178.42</v>
      </c>
      <c r="DK247" s="154">
        <v>1382242.8499999999</v>
      </c>
      <c r="DL247" s="154">
        <v>2274489</v>
      </c>
      <c r="DM247" s="154">
        <v>1325761</v>
      </c>
      <c r="DN247" s="154">
        <v>1463422</v>
      </c>
      <c r="DO247" s="154">
        <v>1388718</v>
      </c>
      <c r="DP247" s="154">
        <v>1415446</v>
      </c>
      <c r="DQ247" s="154">
        <v>1410250</v>
      </c>
      <c r="DR247" s="154">
        <v>1405464</v>
      </c>
      <c r="DS247" s="154">
        <v>1379229</v>
      </c>
      <c r="DT247" s="154">
        <v>1393630</v>
      </c>
      <c r="DU247" s="154">
        <v>1466625</v>
      </c>
      <c r="DV247" s="154">
        <v>1456663</v>
      </c>
      <c r="DW247" s="154">
        <v>1568338</v>
      </c>
      <c r="DX247" s="154">
        <v>2485124</v>
      </c>
      <c r="DY247" s="154">
        <v>1560961</v>
      </c>
      <c r="DZ247" s="154">
        <v>1556978</v>
      </c>
      <c r="EA247" s="154">
        <v>1484649</v>
      </c>
      <c r="EB247" s="154">
        <v>1544574</v>
      </c>
      <c r="EC247" s="154">
        <v>1664497</v>
      </c>
      <c r="ED247" s="154">
        <v>1618071</v>
      </c>
      <c r="EE247" s="154">
        <v>1493460</v>
      </c>
      <c r="EF247" s="154">
        <v>1500022.8</v>
      </c>
      <c r="EG247" s="154">
        <v>1492253.51</v>
      </c>
      <c r="EH247" s="154">
        <v>1513170.0999999999</v>
      </c>
      <c r="EI247" s="154">
        <v>1796382.5199999998</v>
      </c>
      <c r="EJ247" s="154">
        <v>2492863.4</v>
      </c>
      <c r="EK247" s="154">
        <v>1539626.98</v>
      </c>
      <c r="EL247" s="154">
        <v>1573793.6099999996</v>
      </c>
      <c r="EM247" s="154">
        <v>1562331.11</v>
      </c>
      <c r="EN247" s="154">
        <v>1621833.19</v>
      </c>
      <c r="EO247" s="154">
        <v>1591010.27</v>
      </c>
      <c r="EP247" s="154">
        <v>1574320.0600000003</v>
      </c>
      <c r="ER247" s="154">
        <f t="shared" ref="ER247:ER260" si="999">SUMIFS($G247:$EQ247,$G$13:$EQ$13,$ER$7)</f>
        <v>11955778.619999999</v>
      </c>
      <c r="ET247" s="154">
        <f t="shared" ref="ET247:ET260" ca="1" si="1000">SUM(OFFSET($B247,0,COLUMN($DX$7)-2,1,MONTH(MAX($G$7:$EQ$7))))</f>
        <v>11914854</v>
      </c>
      <c r="EU247" s="154"/>
      <c r="EY247" s="154">
        <f t="shared" ref="EY247:FL260" si="1001">SUMIF($H$6:$EQ$6,EY$12,$H247:$EQ247)</f>
        <v>4514526.3399999989</v>
      </c>
      <c r="EZ247" s="154">
        <f t="shared" si="1001"/>
        <v>4004560.8099999987</v>
      </c>
      <c r="FA247" s="154">
        <f t="shared" si="1001"/>
        <v>4161862.21</v>
      </c>
      <c r="FB247" s="154">
        <f t="shared" si="1001"/>
        <v>4031242.67</v>
      </c>
      <c r="FC247" s="154">
        <f t="shared" si="1001"/>
        <v>5063672</v>
      </c>
      <c r="FD247" s="154">
        <f t="shared" si="1001"/>
        <v>4214414</v>
      </c>
      <c r="FE247" s="154">
        <f t="shared" si="1001"/>
        <v>4178323</v>
      </c>
      <c r="FF247" s="154">
        <f t="shared" si="1001"/>
        <v>4491626</v>
      </c>
      <c r="FG247" s="154">
        <f t="shared" si="1001"/>
        <v>5603063</v>
      </c>
      <c r="FH247" s="154">
        <f t="shared" si="1001"/>
        <v>4693720</v>
      </c>
      <c r="FI247" s="154">
        <f t="shared" si="1001"/>
        <v>4611553.8</v>
      </c>
      <c r="FJ247" s="154">
        <f t="shared" si="1001"/>
        <v>4801806.13</v>
      </c>
      <c r="FK247" s="154">
        <f t="shared" si="1001"/>
        <v>5606283.9899999993</v>
      </c>
      <c r="FL247" s="154">
        <f t="shared" si="1001"/>
        <v>4775174.57</v>
      </c>
      <c r="FN247" s="154">
        <f t="shared" ref="FN247:FU260" si="1002">SUMIF($H$5:$EQ$5,FN$12,$H247:$EQ247)</f>
        <v>0</v>
      </c>
      <c r="FO247" s="154">
        <f t="shared" si="1002"/>
        <v>0</v>
      </c>
      <c r="FP247" s="154">
        <f t="shared" si="1002"/>
        <v>0</v>
      </c>
      <c r="FQ247" s="154">
        <f t="shared" si="1002"/>
        <v>14634726.769999992</v>
      </c>
      <c r="FR247" s="154">
        <f t="shared" si="1002"/>
        <v>16712192.029999996</v>
      </c>
      <c r="FS247" s="154">
        <f t="shared" si="1002"/>
        <v>17948035</v>
      </c>
      <c r="FT247" s="154">
        <f t="shared" si="1002"/>
        <v>19710142.93</v>
      </c>
      <c r="FU247" s="154">
        <f t="shared" si="1002"/>
        <v>11955778.619999999</v>
      </c>
    </row>
    <row r="248" spans="2:177" ht="17.45" customHeight="1">
      <c r="B248" s="151" t="s">
        <v>91</v>
      </c>
      <c r="C248" s="152"/>
      <c r="D248" s="152"/>
      <c r="E248" s="152"/>
      <c r="F248" s="153"/>
      <c r="G248" s="153"/>
      <c r="H248" s="154"/>
      <c r="I248" s="154"/>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4"/>
      <c r="CM248" s="154"/>
      <c r="CN248" s="154">
        <v>675123.44</v>
      </c>
      <c r="CO248" s="154">
        <v>557744.18000000017</v>
      </c>
      <c r="CP248" s="154">
        <v>173659.46999999994</v>
      </c>
      <c r="CQ248" s="154">
        <v>253612.41999999995</v>
      </c>
      <c r="CR248" s="154">
        <v>278896.67999999993</v>
      </c>
      <c r="CS248" s="154">
        <v>367348.26000000013</v>
      </c>
      <c r="CT248" s="154">
        <v>361151.89999999991</v>
      </c>
      <c r="CU248" s="154">
        <v>446212.54</v>
      </c>
      <c r="CV248" s="154">
        <v>309807.75</v>
      </c>
      <c r="CW248" s="154">
        <v>232384.25000000006</v>
      </c>
      <c r="CX248" s="154">
        <v>321386.16000000003</v>
      </c>
      <c r="CY248" s="154">
        <v>431884.91999999981</v>
      </c>
      <c r="CZ248" s="154">
        <v>1044992.9200000002</v>
      </c>
      <c r="DA248" s="154">
        <v>357409.35</v>
      </c>
      <c r="DB248" s="154">
        <v>176596.56</v>
      </c>
      <c r="DC248" s="154">
        <v>249923.60999999996</v>
      </c>
      <c r="DD248" s="154">
        <v>311183.11999999994</v>
      </c>
      <c r="DE248" s="154">
        <v>440233.42000000004</v>
      </c>
      <c r="DF248" s="154">
        <v>463784.72000000015</v>
      </c>
      <c r="DG248" s="154">
        <v>537055.72</v>
      </c>
      <c r="DH248" s="154">
        <v>400918.44000000018</v>
      </c>
      <c r="DI248" s="154">
        <v>310923.83999999985</v>
      </c>
      <c r="DJ248" s="154">
        <v>338744.60000000009</v>
      </c>
      <c r="DK248" s="154">
        <v>476801.0199999999</v>
      </c>
      <c r="DL248" s="154">
        <v>847029</v>
      </c>
      <c r="DM248" s="154">
        <v>352539</v>
      </c>
      <c r="DN248" s="154">
        <v>220870</v>
      </c>
      <c r="DO248" s="154">
        <v>376051</v>
      </c>
      <c r="DP248" s="154">
        <v>267847</v>
      </c>
      <c r="DQ248" s="154">
        <v>503253</v>
      </c>
      <c r="DR248" s="154">
        <v>596175</v>
      </c>
      <c r="DS248" s="154">
        <v>756479</v>
      </c>
      <c r="DT248" s="154">
        <v>588177</v>
      </c>
      <c r="DU248" s="154">
        <v>311753</v>
      </c>
      <c r="DV248" s="154">
        <v>452750</v>
      </c>
      <c r="DW248" s="154">
        <v>785815</v>
      </c>
      <c r="DX248" s="154">
        <v>902649</v>
      </c>
      <c r="DY248" s="154">
        <v>547781</v>
      </c>
      <c r="DZ248" s="154">
        <v>273443</v>
      </c>
      <c r="EA248" s="154">
        <v>388049</v>
      </c>
      <c r="EB248" s="154">
        <v>423794</v>
      </c>
      <c r="EC248" s="154">
        <v>587815</v>
      </c>
      <c r="ED248" s="154">
        <v>641762</v>
      </c>
      <c r="EE248" s="154">
        <v>630424.57000000007</v>
      </c>
      <c r="EF248" s="154">
        <v>481023.72000000003</v>
      </c>
      <c r="EG248" s="154">
        <v>298019.58999999997</v>
      </c>
      <c r="EH248" s="154">
        <v>371830.51</v>
      </c>
      <c r="EI248" s="154">
        <v>611786.01</v>
      </c>
      <c r="EJ248" s="154">
        <v>856752.1</v>
      </c>
      <c r="EK248" s="154">
        <v>428756.92</v>
      </c>
      <c r="EL248" s="154">
        <v>262605.02999999997</v>
      </c>
      <c r="EM248" s="154">
        <v>353043.25</v>
      </c>
      <c r="EN248" s="154">
        <v>375538.91</v>
      </c>
      <c r="EO248" s="154">
        <v>692243.62999999989</v>
      </c>
      <c r="EP248" s="154">
        <v>489544.86000000004</v>
      </c>
      <c r="ER248" s="154">
        <f t="shared" si="999"/>
        <v>3458484.6999999997</v>
      </c>
      <c r="ET248" s="154">
        <f t="shared" ca="1" si="1000"/>
        <v>3765293</v>
      </c>
      <c r="EU248" s="154"/>
      <c r="EY248" s="154">
        <f t="shared" si="1001"/>
        <v>1578998.83</v>
      </c>
      <c r="EZ248" s="154">
        <f t="shared" si="1001"/>
        <v>1001340.1499999999</v>
      </c>
      <c r="FA248" s="154">
        <f t="shared" si="1001"/>
        <v>1401758.8800000004</v>
      </c>
      <c r="FB248" s="154">
        <f t="shared" si="1001"/>
        <v>1126469.46</v>
      </c>
      <c r="FC248" s="154">
        <f t="shared" si="1001"/>
        <v>1420438</v>
      </c>
      <c r="FD248" s="154">
        <f t="shared" si="1001"/>
        <v>1147151</v>
      </c>
      <c r="FE248" s="154">
        <f t="shared" si="1001"/>
        <v>1940831</v>
      </c>
      <c r="FF248" s="154">
        <f t="shared" si="1001"/>
        <v>1550318</v>
      </c>
      <c r="FG248" s="154">
        <f t="shared" si="1001"/>
        <v>1723873</v>
      </c>
      <c r="FH248" s="154">
        <f t="shared" si="1001"/>
        <v>1399658</v>
      </c>
      <c r="FI248" s="154">
        <f t="shared" si="1001"/>
        <v>1753210.29</v>
      </c>
      <c r="FJ248" s="154">
        <f t="shared" si="1001"/>
        <v>1281636.1099999999</v>
      </c>
      <c r="FK248" s="154">
        <f t="shared" si="1001"/>
        <v>1548114.05</v>
      </c>
      <c r="FL248" s="154">
        <f t="shared" si="1001"/>
        <v>1420825.7899999998</v>
      </c>
      <c r="FN248" s="154">
        <f t="shared" si="1002"/>
        <v>0</v>
      </c>
      <c r="FO248" s="154">
        <f t="shared" si="1002"/>
        <v>0</v>
      </c>
      <c r="FP248" s="154">
        <f t="shared" si="1002"/>
        <v>0</v>
      </c>
      <c r="FQ248" s="154">
        <f t="shared" si="1002"/>
        <v>4409211.97</v>
      </c>
      <c r="FR248" s="154">
        <f t="shared" si="1002"/>
        <v>5108567.32</v>
      </c>
      <c r="FS248" s="154">
        <f t="shared" si="1002"/>
        <v>6058738</v>
      </c>
      <c r="FT248" s="154">
        <f t="shared" si="1002"/>
        <v>6158377.3999999994</v>
      </c>
      <c r="FU248" s="154">
        <f t="shared" si="1002"/>
        <v>3458484.6999999997</v>
      </c>
    </row>
    <row r="249" spans="2:177" ht="17.45" customHeight="1">
      <c r="B249" s="151" t="s">
        <v>190</v>
      </c>
      <c r="C249" s="155"/>
      <c r="D249" s="155"/>
      <c r="E249" s="155"/>
      <c r="F249" s="153"/>
      <c r="G249" s="153"/>
      <c r="H249" s="154"/>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4"/>
      <c r="AP249" s="154"/>
      <c r="AQ249" s="154"/>
      <c r="AR249" s="154"/>
      <c r="AS249" s="154"/>
      <c r="AT249" s="154"/>
      <c r="AU249" s="154"/>
      <c r="AV249" s="154"/>
      <c r="AW249" s="154"/>
      <c r="AX249" s="154"/>
      <c r="AY249" s="154"/>
      <c r="AZ249" s="154"/>
      <c r="BA249" s="154"/>
      <c r="BB249" s="154"/>
      <c r="BC249" s="154"/>
      <c r="BD249" s="154"/>
      <c r="BE249" s="154"/>
      <c r="BF249" s="154"/>
      <c r="BG249" s="154"/>
      <c r="BH249" s="154"/>
      <c r="BI249" s="154"/>
      <c r="BJ249" s="154"/>
      <c r="BK249" s="154"/>
      <c r="BL249" s="154"/>
      <c r="BM249" s="154"/>
      <c r="BN249" s="154"/>
      <c r="BO249" s="154"/>
      <c r="BP249" s="154"/>
      <c r="BQ249" s="154"/>
      <c r="BR249" s="154"/>
      <c r="BS249" s="154"/>
      <c r="BT249" s="154"/>
      <c r="BU249" s="154"/>
      <c r="BV249" s="154"/>
      <c r="BW249" s="154"/>
      <c r="BX249" s="154"/>
      <c r="BY249" s="154"/>
      <c r="BZ249" s="154"/>
      <c r="CA249" s="154"/>
      <c r="CB249" s="154"/>
      <c r="CC249" s="154"/>
      <c r="CD249" s="154"/>
      <c r="CE249" s="154"/>
      <c r="CF249" s="154"/>
      <c r="CG249" s="154"/>
      <c r="CH249" s="154"/>
      <c r="CI249" s="154"/>
      <c r="CJ249" s="154"/>
      <c r="CK249" s="154"/>
      <c r="CL249" s="154"/>
      <c r="CM249" s="154"/>
      <c r="CN249" s="154">
        <v>281237.42000000004</v>
      </c>
      <c r="CO249" s="154">
        <v>204097.25</v>
      </c>
      <c r="CP249" s="154">
        <v>281159.74</v>
      </c>
      <c r="CQ249" s="154">
        <v>240678.5</v>
      </c>
      <c r="CR249" s="154">
        <v>268989.23999999993</v>
      </c>
      <c r="CS249" s="154">
        <v>242837.44</v>
      </c>
      <c r="CT249" s="154">
        <v>332961.23</v>
      </c>
      <c r="CU249" s="154">
        <v>365820.73</v>
      </c>
      <c r="CV249" s="154">
        <v>300002.11</v>
      </c>
      <c r="CW249" s="154">
        <v>333791.31000000006</v>
      </c>
      <c r="CX249" s="154">
        <v>393778.69999999995</v>
      </c>
      <c r="CY249" s="154">
        <v>442964.47</v>
      </c>
      <c r="CZ249" s="154">
        <v>452362.49999999994</v>
      </c>
      <c r="DA249" s="154">
        <v>505162.77</v>
      </c>
      <c r="DB249" s="154">
        <v>441511.3</v>
      </c>
      <c r="DC249" s="154">
        <v>399493.14</v>
      </c>
      <c r="DD249" s="154">
        <v>388413.62000000011</v>
      </c>
      <c r="DE249" s="154">
        <v>391876.8</v>
      </c>
      <c r="DF249" s="154">
        <v>461226.94999999995</v>
      </c>
      <c r="DG249" s="154">
        <v>453947.01</v>
      </c>
      <c r="DH249" s="154">
        <v>425579.55</v>
      </c>
      <c r="DI249" s="154">
        <v>393156.74000000005</v>
      </c>
      <c r="DJ249" s="154">
        <v>424449.58000000007</v>
      </c>
      <c r="DK249" s="154">
        <v>602585.81000000006</v>
      </c>
      <c r="DL249" s="154">
        <v>371157</v>
      </c>
      <c r="DM249" s="154">
        <v>358075</v>
      </c>
      <c r="DN249" s="154">
        <v>494756</v>
      </c>
      <c r="DO249" s="154">
        <v>511891</v>
      </c>
      <c r="DP249" s="154">
        <v>464507</v>
      </c>
      <c r="DQ249" s="154">
        <v>439237</v>
      </c>
      <c r="DR249" s="154">
        <v>525893</v>
      </c>
      <c r="DS249" s="154">
        <v>482121</v>
      </c>
      <c r="DT249" s="154">
        <v>453859</v>
      </c>
      <c r="DU249" s="154">
        <v>545135</v>
      </c>
      <c r="DV249" s="154">
        <v>636240</v>
      </c>
      <c r="DW249" s="154">
        <v>682664</v>
      </c>
      <c r="DX249" s="154">
        <v>579561</v>
      </c>
      <c r="DY249" s="154">
        <v>487259</v>
      </c>
      <c r="DZ249" s="154">
        <v>502611</v>
      </c>
      <c r="EA249" s="154">
        <v>429112</v>
      </c>
      <c r="EB249" s="154">
        <v>559298</v>
      </c>
      <c r="EC249" s="154">
        <v>513481</v>
      </c>
      <c r="ED249" s="154">
        <v>536532</v>
      </c>
      <c r="EE249" s="154">
        <v>642742.89</v>
      </c>
      <c r="EF249" s="154">
        <v>527748.30000000005</v>
      </c>
      <c r="EG249" s="154">
        <v>604985.09000000008</v>
      </c>
      <c r="EH249" s="154">
        <v>697034.23</v>
      </c>
      <c r="EI249" s="154">
        <v>920469.08999999985</v>
      </c>
      <c r="EJ249" s="154">
        <v>509688.46</v>
      </c>
      <c r="EK249" s="154">
        <v>501845.68</v>
      </c>
      <c r="EL249" s="154">
        <v>496062.71000000008</v>
      </c>
      <c r="EM249" s="154">
        <v>465435.18</v>
      </c>
      <c r="EN249" s="154">
        <v>612038.67000000016</v>
      </c>
      <c r="EO249" s="154">
        <v>492569.55000000005</v>
      </c>
      <c r="EP249" s="154">
        <v>563171.83000000007</v>
      </c>
      <c r="ER249" s="154">
        <f t="shared" si="999"/>
        <v>3640812.08</v>
      </c>
      <c r="ET249" s="154">
        <f t="shared" ca="1" si="1000"/>
        <v>3607854</v>
      </c>
      <c r="EU249" s="154"/>
      <c r="EY249" s="154">
        <f t="shared" si="1001"/>
        <v>1399036.57</v>
      </c>
      <c r="EZ249" s="154">
        <f t="shared" si="1001"/>
        <v>1179783.56</v>
      </c>
      <c r="FA249" s="154">
        <f t="shared" si="1001"/>
        <v>1340753.51</v>
      </c>
      <c r="FB249" s="154">
        <f t="shared" si="1001"/>
        <v>1420192.1300000001</v>
      </c>
      <c r="FC249" s="154">
        <f t="shared" si="1001"/>
        <v>1223988</v>
      </c>
      <c r="FD249" s="154">
        <f t="shared" si="1001"/>
        <v>1415635</v>
      </c>
      <c r="FE249" s="154">
        <f t="shared" si="1001"/>
        <v>1461873</v>
      </c>
      <c r="FF249" s="154">
        <f t="shared" si="1001"/>
        <v>1864039</v>
      </c>
      <c r="FG249" s="154">
        <f t="shared" si="1001"/>
        <v>1569431</v>
      </c>
      <c r="FH249" s="154">
        <f t="shared" si="1001"/>
        <v>1501891</v>
      </c>
      <c r="FI249" s="154">
        <f t="shared" si="1001"/>
        <v>1707023.1900000002</v>
      </c>
      <c r="FJ249" s="154">
        <f t="shared" si="1001"/>
        <v>2222488.41</v>
      </c>
      <c r="FK249" s="154">
        <f t="shared" si="1001"/>
        <v>1507596.85</v>
      </c>
      <c r="FL249" s="154">
        <f t="shared" si="1001"/>
        <v>1570043.4000000001</v>
      </c>
      <c r="FN249" s="154">
        <f t="shared" si="1002"/>
        <v>0</v>
      </c>
      <c r="FO249" s="154">
        <f t="shared" si="1002"/>
        <v>0</v>
      </c>
      <c r="FP249" s="154">
        <f t="shared" si="1002"/>
        <v>0</v>
      </c>
      <c r="FQ249" s="154">
        <f t="shared" si="1002"/>
        <v>3688318.1399999997</v>
      </c>
      <c r="FR249" s="154">
        <f t="shared" si="1002"/>
        <v>5339765.7699999996</v>
      </c>
      <c r="FS249" s="154">
        <f t="shared" si="1002"/>
        <v>5965535</v>
      </c>
      <c r="FT249" s="154">
        <f t="shared" si="1002"/>
        <v>7000833.5999999996</v>
      </c>
      <c r="FU249" s="154">
        <f t="shared" si="1002"/>
        <v>3640812.08</v>
      </c>
    </row>
    <row r="250" spans="2:177" ht="17.45" customHeight="1">
      <c r="B250" s="151" t="s">
        <v>92</v>
      </c>
      <c r="C250" s="152"/>
      <c r="D250" s="152"/>
      <c r="E250" s="152"/>
      <c r="F250" s="153"/>
      <c r="G250" s="153"/>
      <c r="H250" s="154"/>
      <c r="I250" s="154"/>
      <c r="J250" s="154"/>
      <c r="K250" s="154"/>
      <c r="L250" s="154"/>
      <c r="M250" s="154"/>
      <c r="N250" s="154"/>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c r="AJ250" s="154"/>
      <c r="AK250" s="154"/>
      <c r="AL250" s="154"/>
      <c r="AM250" s="154"/>
      <c r="AN250" s="154"/>
      <c r="AO250" s="154"/>
      <c r="AP250" s="154"/>
      <c r="AQ250" s="154"/>
      <c r="AR250" s="154"/>
      <c r="AS250" s="154"/>
      <c r="AT250" s="154"/>
      <c r="AU250" s="154"/>
      <c r="AV250" s="154"/>
      <c r="AW250" s="154"/>
      <c r="AX250" s="154"/>
      <c r="AY250" s="154"/>
      <c r="AZ250" s="154"/>
      <c r="BA250" s="154"/>
      <c r="BB250" s="154"/>
      <c r="BC250" s="154"/>
      <c r="BD250" s="154"/>
      <c r="BE250" s="154"/>
      <c r="BF250" s="154"/>
      <c r="BG250" s="154"/>
      <c r="BH250" s="154"/>
      <c r="BI250" s="154"/>
      <c r="BJ250" s="154"/>
      <c r="BK250" s="154"/>
      <c r="BL250" s="154"/>
      <c r="BM250" s="154"/>
      <c r="BN250" s="154"/>
      <c r="BO250" s="154"/>
      <c r="BP250" s="154"/>
      <c r="BQ250" s="154"/>
      <c r="BR250" s="154"/>
      <c r="BS250" s="154"/>
      <c r="BT250" s="154"/>
      <c r="BU250" s="154"/>
      <c r="BV250" s="154"/>
      <c r="BW250" s="154"/>
      <c r="BX250" s="154"/>
      <c r="BY250" s="154"/>
      <c r="BZ250" s="154"/>
      <c r="CA250" s="154"/>
      <c r="CB250" s="154"/>
      <c r="CC250" s="154"/>
      <c r="CD250" s="154"/>
      <c r="CE250" s="154"/>
      <c r="CF250" s="154"/>
      <c r="CG250" s="154"/>
      <c r="CH250" s="154"/>
      <c r="CI250" s="154"/>
      <c r="CJ250" s="154"/>
      <c r="CK250" s="154"/>
      <c r="CL250" s="154"/>
      <c r="CM250" s="154"/>
      <c r="CN250" s="154">
        <v>17619.98</v>
      </c>
      <c r="CO250" s="154">
        <v>120780.54000000001</v>
      </c>
      <c r="CP250" s="154">
        <v>16318.960000000001</v>
      </c>
      <c r="CQ250" s="154">
        <v>6280.9800000000014</v>
      </c>
      <c r="CR250" s="154">
        <v>10877.01</v>
      </c>
      <c r="CS250" s="154">
        <v>58824.13</v>
      </c>
      <c r="CT250" s="154">
        <v>9686.08</v>
      </c>
      <c r="CU250" s="154">
        <v>15537.130000000001</v>
      </c>
      <c r="CV250" s="154">
        <v>9636.43</v>
      </c>
      <c r="CW250" s="154">
        <v>11688.86</v>
      </c>
      <c r="CX250" s="154">
        <v>14782.000000000002</v>
      </c>
      <c r="CY250" s="154">
        <v>13819.330000000002</v>
      </c>
      <c r="CZ250" s="154">
        <v>71836.610000000015</v>
      </c>
      <c r="DA250" s="154">
        <v>53455.96</v>
      </c>
      <c r="DB250" s="154">
        <v>15040.550000000005</v>
      </c>
      <c r="DC250" s="154">
        <v>93026.700000000012</v>
      </c>
      <c r="DD250" s="154">
        <v>7956.8999999999942</v>
      </c>
      <c r="DE250" s="154">
        <v>28474.3</v>
      </c>
      <c r="DF250" s="154">
        <v>31408.3</v>
      </c>
      <c r="DG250" s="154">
        <v>110752.32999999999</v>
      </c>
      <c r="DH250" s="154">
        <v>25616.62</v>
      </c>
      <c r="DI250" s="154">
        <v>36138.100000000006</v>
      </c>
      <c r="DJ250" s="154">
        <v>30829.980000000003</v>
      </c>
      <c r="DK250" s="154">
        <v>20622.86</v>
      </c>
      <c r="DL250" s="154">
        <v>22850</v>
      </c>
      <c r="DM250" s="154">
        <v>14393</v>
      </c>
      <c r="DN250" s="154">
        <v>102278</v>
      </c>
      <c r="DO250" s="154">
        <v>60386</v>
      </c>
      <c r="DP250" s="154">
        <v>60157</v>
      </c>
      <c r="DQ250" s="154">
        <v>96941</v>
      </c>
      <c r="DR250" s="154">
        <v>79753</v>
      </c>
      <c r="DS250" s="154">
        <v>277371</v>
      </c>
      <c r="DT250" s="154">
        <v>27570</v>
      </c>
      <c r="DU250" s="154">
        <v>97275</v>
      </c>
      <c r="DV250" s="154">
        <v>28943</v>
      </c>
      <c r="DW250" s="154">
        <v>75509</v>
      </c>
      <c r="DX250" s="154">
        <v>38468</v>
      </c>
      <c r="DY250" s="154">
        <v>67051</v>
      </c>
      <c r="DZ250" s="154">
        <v>27036</v>
      </c>
      <c r="EA250" s="154">
        <v>27501</v>
      </c>
      <c r="EB250" s="154">
        <v>152912</v>
      </c>
      <c r="EC250" s="154">
        <v>95608</v>
      </c>
      <c r="ED250" s="154">
        <v>139824</v>
      </c>
      <c r="EE250" s="154">
        <v>30761.260000000002</v>
      </c>
      <c r="EF250" s="154">
        <v>27445.91</v>
      </c>
      <c r="EG250" s="154">
        <v>77331.17</v>
      </c>
      <c r="EH250" s="154">
        <v>97740.290000000008</v>
      </c>
      <c r="EI250" s="154">
        <v>109847.71</v>
      </c>
      <c r="EJ250" s="154">
        <v>84785.8</v>
      </c>
      <c r="EK250" s="154">
        <v>18129.050000000003</v>
      </c>
      <c r="EL250" s="154">
        <v>82287.709999999992</v>
      </c>
      <c r="EM250" s="154">
        <v>122539.72</v>
      </c>
      <c r="EN250" s="154">
        <v>44953.34</v>
      </c>
      <c r="EO250" s="154">
        <v>48478.659999999996</v>
      </c>
      <c r="EP250" s="154">
        <v>60475.409999999996</v>
      </c>
      <c r="ER250" s="154">
        <f t="shared" si="999"/>
        <v>461649.68999999994</v>
      </c>
      <c r="ET250" s="154">
        <f t="shared" ca="1" si="1000"/>
        <v>548400</v>
      </c>
      <c r="EU250" s="154"/>
      <c r="EY250" s="154">
        <f t="shared" si="1001"/>
        <v>140333.12000000002</v>
      </c>
      <c r="EZ250" s="154">
        <f t="shared" si="1001"/>
        <v>129457.90000000001</v>
      </c>
      <c r="FA250" s="154">
        <f t="shared" si="1001"/>
        <v>167777.24999999997</v>
      </c>
      <c r="FB250" s="154">
        <f t="shared" si="1001"/>
        <v>87590.940000000017</v>
      </c>
      <c r="FC250" s="154">
        <f t="shared" si="1001"/>
        <v>139521</v>
      </c>
      <c r="FD250" s="154">
        <f t="shared" si="1001"/>
        <v>217484</v>
      </c>
      <c r="FE250" s="154">
        <f t="shared" si="1001"/>
        <v>384694</v>
      </c>
      <c r="FF250" s="154">
        <f t="shared" si="1001"/>
        <v>201727</v>
      </c>
      <c r="FG250" s="154">
        <f t="shared" si="1001"/>
        <v>132555</v>
      </c>
      <c r="FH250" s="154">
        <f t="shared" si="1001"/>
        <v>276021</v>
      </c>
      <c r="FI250" s="154">
        <f t="shared" si="1001"/>
        <v>198031.17</v>
      </c>
      <c r="FJ250" s="154">
        <f t="shared" si="1001"/>
        <v>284919.17000000004</v>
      </c>
      <c r="FK250" s="154">
        <f t="shared" si="1001"/>
        <v>185202.56</v>
      </c>
      <c r="FL250" s="154">
        <f t="shared" si="1001"/>
        <v>215971.72</v>
      </c>
      <c r="FN250" s="154">
        <f t="shared" si="1002"/>
        <v>0</v>
      </c>
      <c r="FO250" s="154">
        <f t="shared" si="1002"/>
        <v>0</v>
      </c>
      <c r="FP250" s="154">
        <f t="shared" si="1002"/>
        <v>0</v>
      </c>
      <c r="FQ250" s="154">
        <f t="shared" si="1002"/>
        <v>305851.43000000005</v>
      </c>
      <c r="FR250" s="154">
        <f t="shared" si="1002"/>
        <v>525159.21</v>
      </c>
      <c r="FS250" s="154">
        <f t="shared" si="1002"/>
        <v>943426</v>
      </c>
      <c r="FT250" s="154">
        <f t="shared" si="1002"/>
        <v>891526.34000000008</v>
      </c>
      <c r="FU250" s="154">
        <f t="shared" si="1002"/>
        <v>461649.68999999994</v>
      </c>
    </row>
    <row r="251" spans="2:177" ht="17.45" customHeight="1">
      <c r="B251" s="156" t="s">
        <v>93</v>
      </c>
      <c r="C251" s="157"/>
      <c r="D251" s="157"/>
      <c r="E251" s="157"/>
      <c r="H251" s="158"/>
      <c r="I251" s="158"/>
      <c r="J251" s="158"/>
      <c r="K251" s="158"/>
      <c r="L251" s="158"/>
      <c r="M251" s="158"/>
      <c r="N251" s="158"/>
      <c r="O251" s="158"/>
      <c r="P251" s="158"/>
      <c r="Q251" s="158"/>
      <c r="R251" s="158"/>
      <c r="S251" s="158"/>
      <c r="T251" s="158"/>
      <c r="U251" s="158"/>
      <c r="V251" s="158"/>
      <c r="W251" s="158"/>
      <c r="X251" s="158"/>
      <c r="Y251" s="158"/>
      <c r="Z251" s="158"/>
      <c r="AA251" s="158"/>
      <c r="AB251" s="158"/>
      <c r="AC251" s="158"/>
      <c r="AD251" s="158"/>
      <c r="AE251" s="158"/>
      <c r="AF251" s="158"/>
      <c r="AG251" s="158"/>
      <c r="AH251" s="158"/>
      <c r="AI251" s="158"/>
      <c r="AJ251" s="158"/>
      <c r="AK251" s="158"/>
      <c r="AL251" s="158"/>
      <c r="AM251" s="158"/>
      <c r="AN251" s="158"/>
      <c r="AO251" s="158"/>
      <c r="AP251" s="158"/>
      <c r="AQ251" s="158"/>
      <c r="AR251" s="158"/>
      <c r="AS251" s="158"/>
      <c r="AT251" s="158"/>
      <c r="AU251" s="158"/>
      <c r="AV251" s="158"/>
      <c r="AW251" s="158"/>
      <c r="AX251" s="158"/>
      <c r="AY251" s="158"/>
      <c r="AZ251" s="158"/>
      <c r="BA251" s="158"/>
      <c r="BB251" s="158"/>
      <c r="BC251" s="158"/>
      <c r="BD251" s="158"/>
      <c r="BE251" s="158"/>
      <c r="BF251" s="158"/>
      <c r="BG251" s="158"/>
      <c r="BH251" s="158"/>
      <c r="BI251" s="158"/>
      <c r="BJ251" s="158"/>
      <c r="BK251" s="158"/>
      <c r="BL251" s="158"/>
      <c r="BM251" s="158"/>
      <c r="BN251" s="158"/>
      <c r="BO251" s="158"/>
      <c r="BP251" s="158"/>
      <c r="BQ251" s="158"/>
      <c r="BR251" s="158"/>
      <c r="BS251" s="158"/>
      <c r="BT251" s="158"/>
      <c r="BU251" s="158"/>
      <c r="BV251" s="158"/>
      <c r="BW251" s="158"/>
      <c r="BX251" s="158"/>
      <c r="BY251" s="158"/>
      <c r="BZ251" s="158"/>
      <c r="CA251" s="158"/>
      <c r="CB251" s="158"/>
      <c r="CC251" s="158"/>
      <c r="CD251" s="158"/>
      <c r="CE251" s="158"/>
      <c r="CF251" s="158"/>
      <c r="CG251" s="158"/>
      <c r="CH251" s="158"/>
      <c r="CI251" s="158"/>
      <c r="CJ251" s="158"/>
      <c r="CK251" s="158"/>
      <c r="CL251" s="158"/>
      <c r="CM251" s="158"/>
      <c r="CN251" s="158">
        <f>SUM(CN247:CN250)</f>
        <v>2698158.4999999995</v>
      </c>
      <c r="CO251" s="158">
        <f t="shared" ref="CO251:DK251" si="1003">SUM(CO247:CO250)</f>
        <v>1947952.89</v>
      </c>
      <c r="CP251" s="158">
        <f t="shared" si="1003"/>
        <v>1533042.25</v>
      </c>
      <c r="CQ251" s="158">
        <f t="shared" si="1003"/>
        <v>1570586.88</v>
      </c>
      <c r="CR251" s="158">
        <f t="shared" si="1003"/>
        <v>1792042.4</v>
      </c>
      <c r="CS251" s="158">
        <f t="shared" si="1003"/>
        <v>1795001.4799999995</v>
      </c>
      <c r="CT251" s="158">
        <f t="shared" si="1003"/>
        <v>1888013.9099999995</v>
      </c>
      <c r="CU251" s="158">
        <f t="shared" si="1003"/>
        <v>2047537.4899999995</v>
      </c>
      <c r="CV251" s="158">
        <f t="shared" si="1003"/>
        <v>1795386.0099999995</v>
      </c>
      <c r="CW251" s="158">
        <f t="shared" si="1003"/>
        <v>1723638.1999999993</v>
      </c>
      <c r="CX251" s="158">
        <f t="shared" si="1003"/>
        <v>2005148.6099999992</v>
      </c>
      <c r="CY251" s="158">
        <f t="shared" si="1003"/>
        <v>2241599.6899999985</v>
      </c>
      <c r="CZ251" s="158">
        <f t="shared" si="1003"/>
        <v>3529089.07</v>
      </c>
      <c r="DA251" s="158">
        <f t="shared" si="1003"/>
        <v>2243206.5699999994</v>
      </c>
      <c r="DB251" s="158">
        <f t="shared" si="1003"/>
        <v>1860599.2199999997</v>
      </c>
      <c r="DC251" s="158">
        <f t="shared" si="1003"/>
        <v>2015933.9999999993</v>
      </c>
      <c r="DD251" s="158">
        <f t="shared" si="1003"/>
        <v>2102296.4399999995</v>
      </c>
      <c r="DE251" s="158">
        <f t="shared" si="1003"/>
        <v>2196911.9799999995</v>
      </c>
      <c r="DF251" s="158">
        <f t="shared" si="1003"/>
        <v>2409439.42</v>
      </c>
      <c r="DG251" s="158">
        <f t="shared" si="1003"/>
        <v>2426839.7799999998</v>
      </c>
      <c r="DH251" s="158">
        <f t="shared" si="1003"/>
        <v>2235872.65</v>
      </c>
      <c r="DI251" s="158">
        <f t="shared" si="1003"/>
        <v>2012040.08</v>
      </c>
      <c r="DJ251" s="158">
        <f t="shared" si="1003"/>
        <v>2171202.58</v>
      </c>
      <c r="DK251" s="158">
        <f t="shared" si="1003"/>
        <v>2482252.5399999996</v>
      </c>
      <c r="DL251" s="158">
        <f t="shared" ref="DL251" si="1004">SUM(DL247:DL250)</f>
        <v>3515525</v>
      </c>
      <c r="DM251" s="158">
        <f t="shared" ref="DM251:DN251" si="1005">SUM(DM247:DM250)</f>
        <v>2050768</v>
      </c>
      <c r="DN251" s="158">
        <f t="shared" si="1005"/>
        <v>2281326</v>
      </c>
      <c r="DO251" s="158">
        <f t="shared" ref="DO251:DP251" si="1006">SUM(DO247:DO250)</f>
        <v>2337046</v>
      </c>
      <c r="DP251" s="158">
        <f t="shared" si="1006"/>
        <v>2207957</v>
      </c>
      <c r="DQ251" s="158">
        <f t="shared" ref="DQ251:DR251" si="1007">SUM(DQ247:DQ250)</f>
        <v>2449681</v>
      </c>
      <c r="DR251" s="158">
        <f t="shared" si="1007"/>
        <v>2607285</v>
      </c>
      <c r="DS251" s="158">
        <f t="shared" ref="DS251:DT251" si="1008">SUM(DS247:DS250)</f>
        <v>2895200</v>
      </c>
      <c r="DT251" s="158">
        <f t="shared" si="1008"/>
        <v>2463236</v>
      </c>
      <c r="DU251" s="158">
        <f t="shared" ref="DU251:DV251" si="1009">SUM(DU247:DU250)</f>
        <v>2420788</v>
      </c>
      <c r="DV251" s="158">
        <f t="shared" si="1009"/>
        <v>2574596</v>
      </c>
      <c r="DW251" s="158">
        <f t="shared" ref="DW251:DX251" si="1010">SUM(DW247:DW250)</f>
        <v>3112326</v>
      </c>
      <c r="DX251" s="158">
        <f t="shared" si="1010"/>
        <v>4005802</v>
      </c>
      <c r="DY251" s="158">
        <f t="shared" ref="DY251:DZ251" si="1011">SUM(DY247:DY250)</f>
        <v>2663052</v>
      </c>
      <c r="DZ251" s="158">
        <f t="shared" si="1011"/>
        <v>2360068</v>
      </c>
      <c r="EA251" s="158">
        <f t="shared" ref="EA251:EB251" si="1012">SUM(EA247:EA250)</f>
        <v>2329311</v>
      </c>
      <c r="EB251" s="158">
        <f t="shared" si="1012"/>
        <v>2680578</v>
      </c>
      <c r="EC251" s="158">
        <f t="shared" ref="EC251:ED251" si="1013">SUM(EC247:EC250)</f>
        <v>2861401</v>
      </c>
      <c r="ED251" s="158">
        <f t="shared" si="1013"/>
        <v>2936189</v>
      </c>
      <c r="EE251" s="158">
        <f t="shared" ref="EE251:EF251" si="1014">SUM(EE247:EE250)</f>
        <v>2797388.72</v>
      </c>
      <c r="EF251" s="158">
        <f t="shared" si="1014"/>
        <v>2536240.7300000004</v>
      </c>
      <c r="EG251" s="158">
        <f t="shared" ref="EG251:EH251" si="1015">SUM(EG247:EG250)</f>
        <v>2472589.3600000003</v>
      </c>
      <c r="EH251" s="158">
        <f t="shared" si="1015"/>
        <v>2679775.13</v>
      </c>
      <c r="EI251" s="158">
        <f t="shared" ref="EI251:EJ251" si="1016">SUM(EI247:EI250)</f>
        <v>3438485.3299999996</v>
      </c>
      <c r="EJ251" s="158">
        <f t="shared" si="1016"/>
        <v>3944089.76</v>
      </c>
      <c r="EK251" s="158">
        <f t="shared" ref="EK251:EL251" si="1017">SUM(EK247:EK250)</f>
        <v>2488358.63</v>
      </c>
      <c r="EL251" s="158">
        <f t="shared" si="1017"/>
        <v>2414749.0599999996</v>
      </c>
      <c r="EM251" s="158">
        <f t="shared" ref="EM251:EN251" si="1018">SUM(EM247:EM250)</f>
        <v>2503349.2600000002</v>
      </c>
      <c r="EN251" s="158">
        <f t="shared" si="1018"/>
        <v>2654364.11</v>
      </c>
      <c r="EO251" s="158">
        <f t="shared" ref="EO251:EP251" si="1019">SUM(EO247:EO250)</f>
        <v>2824302.1100000003</v>
      </c>
      <c r="EP251" s="158">
        <f t="shared" si="1019"/>
        <v>2687512.1600000006</v>
      </c>
      <c r="ER251" s="158">
        <f t="shared" si="999"/>
        <v>19516725.09</v>
      </c>
      <c r="ET251" s="158">
        <f t="shared" ca="1" si="1000"/>
        <v>19836401</v>
      </c>
      <c r="EU251" s="158"/>
      <c r="EY251" s="158">
        <f t="shared" si="1001"/>
        <v>7632894.8599999985</v>
      </c>
      <c r="EZ251" s="158">
        <f t="shared" si="1001"/>
        <v>6315142.4199999981</v>
      </c>
      <c r="FA251" s="158">
        <f t="shared" si="1001"/>
        <v>7072151.8499999996</v>
      </c>
      <c r="FB251" s="158">
        <f t="shared" si="1001"/>
        <v>6665495.1999999993</v>
      </c>
      <c r="FC251" s="158">
        <f t="shared" si="1001"/>
        <v>7847619</v>
      </c>
      <c r="FD251" s="158">
        <f t="shared" si="1001"/>
        <v>6994684</v>
      </c>
      <c r="FE251" s="158">
        <f t="shared" si="1001"/>
        <v>7965721</v>
      </c>
      <c r="FF251" s="158">
        <f t="shared" si="1001"/>
        <v>8107710</v>
      </c>
      <c r="FG251" s="158">
        <f t="shared" si="1001"/>
        <v>9028922</v>
      </c>
      <c r="FH251" s="158">
        <f t="shared" si="1001"/>
        <v>7871290</v>
      </c>
      <c r="FI251" s="158">
        <f t="shared" si="1001"/>
        <v>8269818.4500000011</v>
      </c>
      <c r="FJ251" s="158">
        <f t="shared" si="1001"/>
        <v>8590849.8200000003</v>
      </c>
      <c r="FK251" s="158">
        <f t="shared" si="1001"/>
        <v>8847197.4499999993</v>
      </c>
      <c r="FL251" s="158">
        <f t="shared" si="1001"/>
        <v>7982015.4800000004</v>
      </c>
      <c r="FN251" s="158">
        <f t="shared" si="1002"/>
        <v>0</v>
      </c>
      <c r="FO251" s="158">
        <f t="shared" si="1002"/>
        <v>0</v>
      </c>
      <c r="FP251" s="158">
        <f t="shared" si="1002"/>
        <v>0</v>
      </c>
      <c r="FQ251" s="158">
        <f t="shared" si="1002"/>
        <v>23038108.309999995</v>
      </c>
      <c r="FR251" s="158">
        <f t="shared" si="1002"/>
        <v>27685684.329999991</v>
      </c>
      <c r="FS251" s="158">
        <f t="shared" si="1002"/>
        <v>30915734</v>
      </c>
      <c r="FT251" s="158">
        <f t="shared" si="1002"/>
        <v>33760880.269999996</v>
      </c>
      <c r="FU251" s="158">
        <f t="shared" si="1002"/>
        <v>19516725.09</v>
      </c>
    </row>
    <row r="252" spans="2:177" ht="17.45" customHeight="1">
      <c r="B252" s="151" t="s">
        <v>94</v>
      </c>
      <c r="C252" s="152"/>
      <c r="D252" s="152"/>
      <c r="E252" s="152"/>
      <c r="F252" s="153"/>
      <c r="G252" s="153"/>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154"/>
      <c r="AT252" s="154"/>
      <c r="AU252" s="154"/>
      <c r="AV252" s="154"/>
      <c r="AW252" s="154"/>
      <c r="AX252" s="154"/>
      <c r="AY252" s="154"/>
      <c r="AZ252" s="154"/>
      <c r="BA252" s="154"/>
      <c r="BB252" s="154"/>
      <c r="BC252" s="154"/>
      <c r="BD252" s="154"/>
      <c r="BE252" s="154"/>
      <c r="BF252" s="154"/>
      <c r="BG252" s="154"/>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54"/>
      <c r="CM252" s="154"/>
      <c r="CN252" s="154">
        <v>-23653.75</v>
      </c>
      <c r="CO252" s="154">
        <v>-27741.77</v>
      </c>
      <c r="CP252" s="154">
        <v>-41872.129999999997</v>
      </c>
      <c r="CQ252" s="154">
        <v>-44814.66</v>
      </c>
      <c r="CR252" s="154">
        <v>-40224.32</v>
      </c>
      <c r="CS252" s="154">
        <v>-32155.34</v>
      </c>
      <c r="CT252" s="154">
        <v>-28374.65</v>
      </c>
      <c r="CU252" s="154">
        <v>-31710.54</v>
      </c>
      <c r="CV252" s="154">
        <v>-29808.92</v>
      </c>
      <c r="CW252" s="154">
        <v>-43451.78</v>
      </c>
      <c r="CX252" s="154">
        <v>-45003.56</v>
      </c>
      <c r="CY252" s="154">
        <v>-30071.66</v>
      </c>
      <c r="CZ252" s="154">
        <v>-20710.79</v>
      </c>
      <c r="DA252" s="154">
        <v>-27495.39</v>
      </c>
      <c r="DB252" s="154">
        <v>-59741.539999999994</v>
      </c>
      <c r="DC252" s="154">
        <v>-76948.649999999994</v>
      </c>
      <c r="DD252" s="154">
        <v>-36382.11</v>
      </c>
      <c r="DE252" s="154">
        <v>-33361.74</v>
      </c>
      <c r="DF252" s="154">
        <v>-31024.399999999998</v>
      </c>
      <c r="DG252" s="154">
        <v>-41333.68</v>
      </c>
      <c r="DH252" s="154">
        <v>-40023.129999999997</v>
      </c>
      <c r="DI252" s="154">
        <v>-60104.01</v>
      </c>
      <c r="DJ252" s="154">
        <v>-40862.71</v>
      </c>
      <c r="DK252" s="154">
        <v>-33189.19</v>
      </c>
      <c r="DL252" s="154">
        <v>-33564</v>
      </c>
      <c r="DM252" s="154">
        <v>-32626</v>
      </c>
      <c r="DN252" s="154">
        <v>-44825</v>
      </c>
      <c r="DO252" s="154">
        <v>-42890</v>
      </c>
      <c r="DP252" s="154">
        <v>-46820</v>
      </c>
      <c r="DQ252" s="154">
        <v>-44027</v>
      </c>
      <c r="DR252" s="154">
        <v>-54001</v>
      </c>
      <c r="DS252" s="154">
        <v>-36557</v>
      </c>
      <c r="DT252" s="154">
        <v>-47753</v>
      </c>
      <c r="DU252" s="154">
        <v>-30696</v>
      </c>
      <c r="DV252" s="154">
        <v>-46339</v>
      </c>
      <c r="DW252" s="154">
        <v>-47716</v>
      </c>
      <c r="DX252" s="154">
        <v>-37511</v>
      </c>
      <c r="DY252" s="154">
        <v>-30613</v>
      </c>
      <c r="DZ252" s="154">
        <v>-35631</v>
      </c>
      <c r="EA252" s="154">
        <v>-42858</v>
      </c>
      <c r="EB252" s="154">
        <v>-40891</v>
      </c>
      <c r="EC252" s="154">
        <v>-41037</v>
      </c>
      <c r="ED252" s="154">
        <v>-64568</v>
      </c>
      <c r="EE252" s="154">
        <v>-71676.59</v>
      </c>
      <c r="EF252" s="154">
        <v>-72277.88</v>
      </c>
      <c r="EG252" s="154">
        <v>-70814.53</v>
      </c>
      <c r="EH252" s="154">
        <v>-48549.74</v>
      </c>
      <c r="EI252" s="154">
        <v>-48894.81</v>
      </c>
      <c r="EJ252" s="154">
        <v>-56936.24</v>
      </c>
      <c r="EK252" s="154">
        <v>-56804.97</v>
      </c>
      <c r="EL252" s="154">
        <v>-73316.87999999999</v>
      </c>
      <c r="EM252" s="154">
        <v>-80628.240000000005</v>
      </c>
      <c r="EN252" s="154">
        <v>-98781.13</v>
      </c>
      <c r="EO252" s="154">
        <v>-97951.49</v>
      </c>
      <c r="EP252" s="154">
        <v>-106250.66</v>
      </c>
      <c r="EQ252" s="153"/>
      <c r="ER252" s="154">
        <f t="shared" si="999"/>
        <v>-570669.61</v>
      </c>
      <c r="ES252" s="154"/>
      <c r="ET252" s="154">
        <f t="shared" ca="1" si="1000"/>
        <v>-293109</v>
      </c>
      <c r="EU252" s="154"/>
      <c r="EY252" s="154">
        <f t="shared" si="1001"/>
        <v>-107947.72</v>
      </c>
      <c r="EZ252" s="154">
        <f t="shared" si="1001"/>
        <v>-146692.5</v>
      </c>
      <c r="FA252" s="154">
        <f t="shared" si="1001"/>
        <v>-112381.20999999999</v>
      </c>
      <c r="FB252" s="154">
        <f t="shared" si="1001"/>
        <v>-134155.91</v>
      </c>
      <c r="FC252" s="154">
        <f t="shared" si="1001"/>
        <v>-111015</v>
      </c>
      <c r="FD252" s="154">
        <f t="shared" si="1001"/>
        <v>-133737</v>
      </c>
      <c r="FE252" s="154">
        <f t="shared" si="1001"/>
        <v>-138311</v>
      </c>
      <c r="FF252" s="154">
        <f t="shared" si="1001"/>
        <v>-124751</v>
      </c>
      <c r="FG252" s="154">
        <f t="shared" si="1001"/>
        <v>-103755</v>
      </c>
      <c r="FH252" s="154">
        <f t="shared" si="1001"/>
        <v>-124786</v>
      </c>
      <c r="FI252" s="154">
        <f t="shared" si="1001"/>
        <v>-208522.47</v>
      </c>
      <c r="FJ252" s="154">
        <f t="shared" si="1001"/>
        <v>-168259.08</v>
      </c>
      <c r="FK252" s="154">
        <f t="shared" si="1001"/>
        <v>-187058.08999999997</v>
      </c>
      <c r="FL252" s="154">
        <f t="shared" si="1001"/>
        <v>-277360.86</v>
      </c>
      <c r="FN252" s="154">
        <f t="shared" si="1002"/>
        <v>0</v>
      </c>
      <c r="FO252" s="154">
        <f t="shared" si="1002"/>
        <v>0</v>
      </c>
      <c r="FP252" s="154">
        <f t="shared" si="1002"/>
        <v>0</v>
      </c>
      <c r="FQ252" s="154">
        <f t="shared" si="1002"/>
        <v>-418883.07999999996</v>
      </c>
      <c r="FR252" s="154">
        <f t="shared" si="1002"/>
        <v>-501177.34</v>
      </c>
      <c r="FS252" s="154">
        <f t="shared" si="1002"/>
        <v>-507814</v>
      </c>
      <c r="FT252" s="154">
        <f t="shared" si="1002"/>
        <v>-605322.55000000005</v>
      </c>
      <c r="FU252" s="154">
        <f t="shared" si="1002"/>
        <v>-570669.61</v>
      </c>
    </row>
    <row r="253" spans="2:177" ht="17.45" customHeight="1">
      <c r="B253" s="151" t="s">
        <v>95</v>
      </c>
      <c r="C253" s="152"/>
      <c r="D253" s="152"/>
      <c r="E253" s="152"/>
      <c r="F253" s="153"/>
      <c r="G253" s="153"/>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154"/>
      <c r="AT253" s="154"/>
      <c r="AU253" s="154"/>
      <c r="AV253" s="154"/>
      <c r="AW253" s="154"/>
      <c r="AX253" s="154"/>
      <c r="AY253" s="154"/>
      <c r="AZ253" s="154"/>
      <c r="BA253" s="154"/>
      <c r="BB253" s="154"/>
      <c r="BC253" s="154"/>
      <c r="BD253" s="154"/>
      <c r="BE253" s="154"/>
      <c r="BF253" s="154"/>
      <c r="BG253" s="154"/>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c r="CM253" s="154"/>
      <c r="CN253" s="154">
        <v>-338809.44</v>
      </c>
      <c r="CO253" s="154">
        <v>-275959.96000000002</v>
      </c>
      <c r="CP253" s="154">
        <v>-253760.99</v>
      </c>
      <c r="CQ253" s="154">
        <v>-237108.65000000005</v>
      </c>
      <c r="CR253" s="154">
        <v>-261385.05</v>
      </c>
      <c r="CS253" s="154">
        <v>-369480.31</v>
      </c>
      <c r="CT253" s="154">
        <v>-377743.55000000005</v>
      </c>
      <c r="CU253" s="154">
        <v>-316541.79000000004</v>
      </c>
      <c r="CV253" s="154">
        <v>-316122.22000000003</v>
      </c>
      <c r="CW253" s="154">
        <v>-354922.66000000003</v>
      </c>
      <c r="CX253" s="154">
        <v>-293201.54000000004</v>
      </c>
      <c r="CY253" s="154">
        <v>-397646.96</v>
      </c>
      <c r="CZ253" s="154">
        <v>-347712.54</v>
      </c>
      <c r="DA253" s="154">
        <v>-360715.71</v>
      </c>
      <c r="DB253" s="154">
        <v>-212296.89</v>
      </c>
      <c r="DC253" s="154">
        <v>-209517.11000000002</v>
      </c>
      <c r="DD253" s="154">
        <v>-283972.18</v>
      </c>
      <c r="DE253" s="154">
        <v>-319176.67000000004</v>
      </c>
      <c r="DF253" s="154">
        <v>-268128.48000000004</v>
      </c>
      <c r="DG253" s="154">
        <v>-353858.12</v>
      </c>
      <c r="DH253" s="154">
        <v>-385482.39</v>
      </c>
      <c r="DI253" s="154">
        <v>-220312.21000000002</v>
      </c>
      <c r="DJ253" s="154">
        <v>-232611.1</v>
      </c>
      <c r="DK253" s="154">
        <v>-213389.05</v>
      </c>
      <c r="DL253" s="154">
        <v>-339026.92</v>
      </c>
      <c r="DM253" s="154">
        <v>-413358.31</v>
      </c>
      <c r="DN253" s="154">
        <v>-366950.79000000004</v>
      </c>
      <c r="DO253" s="154">
        <v>-195726.03</v>
      </c>
      <c r="DP253" s="154">
        <v>-253910.93000000005</v>
      </c>
      <c r="DQ253" s="154">
        <v>-211526.08000000002</v>
      </c>
      <c r="DR253" s="154">
        <v>-226146.25</v>
      </c>
      <c r="DS253" s="154">
        <v>-355482.80000000005</v>
      </c>
      <c r="DT253" s="154">
        <v>-307482.77</v>
      </c>
      <c r="DU253" s="154">
        <v>-266382.98000000004</v>
      </c>
      <c r="DV253" s="154">
        <v>-295693.15000000002</v>
      </c>
      <c r="DW253" s="154">
        <v>-258329.19</v>
      </c>
      <c r="DX253" s="154">
        <v>-263931.27</v>
      </c>
      <c r="DY253" s="154">
        <v>-308385.47000000003</v>
      </c>
      <c r="DZ253" s="154">
        <v>-273221.08</v>
      </c>
      <c r="EA253" s="154">
        <v>-237013.38</v>
      </c>
      <c r="EB253" s="154">
        <v>-267102.80000000005</v>
      </c>
      <c r="EC253" s="154">
        <v>-316037.92</v>
      </c>
      <c r="ED253" s="154">
        <v>-298289.95</v>
      </c>
      <c r="EE253" s="154">
        <v>-346888.58999999997</v>
      </c>
      <c r="EF253" s="154">
        <v>100794.65999999997</v>
      </c>
      <c r="EG253" s="154">
        <v>-334074.64</v>
      </c>
      <c r="EH253" s="154">
        <v>-338595.34</v>
      </c>
      <c r="EI253" s="154">
        <v>-237837.76</v>
      </c>
      <c r="EJ253" s="154">
        <v>-446326.4</v>
      </c>
      <c r="EK253" s="154">
        <v>-355954.77</v>
      </c>
      <c r="EL253" s="154">
        <v>-361167.66000000003</v>
      </c>
      <c r="EM253" s="154">
        <v>-339855.85</v>
      </c>
      <c r="EN253" s="154">
        <v>-281180.15000000002</v>
      </c>
      <c r="EO253" s="154">
        <v>-340963.88000000006</v>
      </c>
      <c r="EP253" s="154">
        <v>-303656.25</v>
      </c>
      <c r="EQ253" s="153"/>
      <c r="ER253" s="154">
        <f t="shared" si="999"/>
        <v>-2429104.96</v>
      </c>
      <c r="ES253" s="154"/>
      <c r="ET253" s="154">
        <f t="shared" ca="1" si="1000"/>
        <v>-1963981.87</v>
      </c>
      <c r="EU253" s="154"/>
      <c r="EY253" s="154">
        <f t="shared" si="1001"/>
        <v>-920725.14</v>
      </c>
      <c r="EZ253" s="154">
        <f t="shared" si="1001"/>
        <v>-812665.96000000008</v>
      </c>
      <c r="FA253" s="154">
        <f t="shared" si="1001"/>
        <v>-1007468.9900000001</v>
      </c>
      <c r="FB253" s="154">
        <f t="shared" si="1001"/>
        <v>-666312.3600000001</v>
      </c>
      <c r="FC253" s="154">
        <f t="shared" si="1001"/>
        <v>-1119336.02</v>
      </c>
      <c r="FD253" s="154">
        <f t="shared" si="1001"/>
        <v>-661163.04</v>
      </c>
      <c r="FE253" s="154">
        <f t="shared" si="1001"/>
        <v>-889111.82000000007</v>
      </c>
      <c r="FF253" s="154">
        <f t="shared" si="1001"/>
        <v>-820405.32000000007</v>
      </c>
      <c r="FG253" s="154">
        <f t="shared" si="1001"/>
        <v>-845537.82000000007</v>
      </c>
      <c r="FH253" s="154">
        <f t="shared" si="1001"/>
        <v>-820154.10000000009</v>
      </c>
      <c r="FI253" s="154">
        <f t="shared" si="1001"/>
        <v>-544383.88000000012</v>
      </c>
      <c r="FJ253" s="154">
        <f t="shared" si="1001"/>
        <v>-910507.74</v>
      </c>
      <c r="FK253" s="154">
        <f t="shared" si="1001"/>
        <v>-1163448.83</v>
      </c>
      <c r="FL253" s="154">
        <f t="shared" si="1001"/>
        <v>-961999.88000000012</v>
      </c>
      <c r="FN253" s="154">
        <f t="shared" si="1002"/>
        <v>0</v>
      </c>
      <c r="FO253" s="154">
        <f t="shared" si="1002"/>
        <v>0</v>
      </c>
      <c r="FP253" s="154">
        <f t="shared" si="1002"/>
        <v>0</v>
      </c>
      <c r="FQ253" s="154">
        <f t="shared" si="1002"/>
        <v>-3792683.1200000006</v>
      </c>
      <c r="FR253" s="154">
        <f t="shared" si="1002"/>
        <v>-3407172.45</v>
      </c>
      <c r="FS253" s="154">
        <f t="shared" si="1002"/>
        <v>-3490016.2</v>
      </c>
      <c r="FT253" s="154">
        <f t="shared" si="1002"/>
        <v>-3120583.54</v>
      </c>
      <c r="FU253" s="154">
        <f t="shared" si="1002"/>
        <v>-2429104.96</v>
      </c>
    </row>
    <row r="254" spans="2:177" ht="17.45" customHeight="1">
      <c r="B254" s="156" t="s">
        <v>21</v>
      </c>
      <c r="C254" s="157"/>
      <c r="D254" s="157"/>
      <c r="E254" s="157"/>
      <c r="H254" s="158"/>
      <c r="I254" s="158"/>
      <c r="J254" s="158"/>
      <c r="K254" s="158"/>
      <c r="L254" s="158"/>
      <c r="M254" s="158"/>
      <c r="N254" s="158"/>
      <c r="O254" s="158"/>
      <c r="P254" s="158"/>
      <c r="Q254" s="158"/>
      <c r="R254" s="158"/>
      <c r="S254" s="158"/>
      <c r="T254" s="158"/>
      <c r="U254" s="158"/>
      <c r="V254" s="158"/>
      <c r="W254" s="158"/>
      <c r="X254" s="158"/>
      <c r="Y254" s="158"/>
      <c r="Z254" s="158"/>
      <c r="AA254" s="158"/>
      <c r="AB254" s="158"/>
      <c r="AC254" s="158"/>
      <c r="AD254" s="158"/>
      <c r="AE254" s="158"/>
      <c r="AF254" s="158"/>
      <c r="AG254" s="158"/>
      <c r="AH254" s="158"/>
      <c r="AI254" s="158"/>
      <c r="AJ254" s="158"/>
      <c r="AK254" s="158"/>
      <c r="AL254" s="158"/>
      <c r="AM254" s="158"/>
      <c r="AN254" s="158"/>
      <c r="AO254" s="158"/>
      <c r="AP254" s="158"/>
      <c r="AQ254" s="158"/>
      <c r="AR254" s="158"/>
      <c r="AS254" s="158"/>
      <c r="AT254" s="158"/>
      <c r="AU254" s="158"/>
      <c r="AV254" s="158"/>
      <c r="AW254" s="158"/>
      <c r="AX254" s="158"/>
      <c r="AY254" s="158"/>
      <c r="AZ254" s="158"/>
      <c r="BA254" s="158"/>
      <c r="BB254" s="158"/>
      <c r="BC254" s="158"/>
      <c r="BD254" s="158"/>
      <c r="BE254" s="158"/>
      <c r="BF254" s="158"/>
      <c r="BG254" s="158"/>
      <c r="BH254" s="158"/>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f>CN252+CN253</f>
        <v>-362463.19</v>
      </c>
      <c r="CO254" s="160">
        <f t="shared" ref="CO254:DK254" si="1020">CO252+CO253</f>
        <v>-303701.73000000004</v>
      </c>
      <c r="CP254" s="160">
        <f t="shared" si="1020"/>
        <v>-295633.12</v>
      </c>
      <c r="CQ254" s="160">
        <f t="shared" si="1020"/>
        <v>-281923.31000000006</v>
      </c>
      <c r="CR254" s="160">
        <f t="shared" si="1020"/>
        <v>-301609.37</v>
      </c>
      <c r="CS254" s="160">
        <f t="shared" si="1020"/>
        <v>-401635.65</v>
      </c>
      <c r="CT254" s="160">
        <f t="shared" si="1020"/>
        <v>-406118.20000000007</v>
      </c>
      <c r="CU254" s="160">
        <f t="shared" si="1020"/>
        <v>-348252.33</v>
      </c>
      <c r="CV254" s="160">
        <f t="shared" si="1020"/>
        <v>-345931.14</v>
      </c>
      <c r="CW254" s="160">
        <f t="shared" si="1020"/>
        <v>-398374.44000000006</v>
      </c>
      <c r="CX254" s="160">
        <f t="shared" si="1020"/>
        <v>-338205.10000000003</v>
      </c>
      <c r="CY254" s="160">
        <f t="shared" si="1020"/>
        <v>-427718.62</v>
      </c>
      <c r="CZ254" s="160">
        <f t="shared" si="1020"/>
        <v>-368423.32999999996</v>
      </c>
      <c r="DA254" s="160">
        <f t="shared" si="1020"/>
        <v>-388211.10000000003</v>
      </c>
      <c r="DB254" s="160">
        <f t="shared" si="1020"/>
        <v>-272038.43</v>
      </c>
      <c r="DC254" s="160">
        <f t="shared" si="1020"/>
        <v>-286465.76</v>
      </c>
      <c r="DD254" s="160">
        <f t="shared" si="1020"/>
        <v>-320354.28999999998</v>
      </c>
      <c r="DE254" s="160">
        <f t="shared" si="1020"/>
        <v>-352538.41000000003</v>
      </c>
      <c r="DF254" s="160">
        <f t="shared" si="1020"/>
        <v>-299152.88000000006</v>
      </c>
      <c r="DG254" s="160">
        <f t="shared" si="1020"/>
        <v>-395191.8</v>
      </c>
      <c r="DH254" s="160">
        <f t="shared" si="1020"/>
        <v>-425505.52</v>
      </c>
      <c r="DI254" s="160">
        <f t="shared" si="1020"/>
        <v>-280416.22000000003</v>
      </c>
      <c r="DJ254" s="160">
        <f t="shared" si="1020"/>
        <v>-273473.81</v>
      </c>
      <c r="DK254" s="160">
        <f t="shared" si="1020"/>
        <v>-246578.24</v>
      </c>
      <c r="DL254" s="160">
        <f t="shared" ref="DL254" si="1021">DL252+DL253</f>
        <v>-372590.92</v>
      </c>
      <c r="DM254" s="160">
        <f t="shared" ref="DM254:DN254" si="1022">DM252+DM253</f>
        <v>-445984.31</v>
      </c>
      <c r="DN254" s="160">
        <f t="shared" si="1022"/>
        <v>-411775.79000000004</v>
      </c>
      <c r="DO254" s="160">
        <f t="shared" ref="DO254:DP254" si="1023">DO252+DO253</f>
        <v>-238616.03</v>
      </c>
      <c r="DP254" s="160">
        <f t="shared" si="1023"/>
        <v>-300730.93000000005</v>
      </c>
      <c r="DQ254" s="160">
        <f t="shared" ref="DQ254:DR254" si="1024">DQ252+DQ253</f>
        <v>-255553.08000000002</v>
      </c>
      <c r="DR254" s="160">
        <f t="shared" si="1024"/>
        <v>-280147.25</v>
      </c>
      <c r="DS254" s="160">
        <f t="shared" ref="DS254:DT254" si="1025">DS252+DS253</f>
        <v>-392039.80000000005</v>
      </c>
      <c r="DT254" s="160">
        <f t="shared" si="1025"/>
        <v>-355235.77</v>
      </c>
      <c r="DU254" s="160">
        <f t="shared" ref="DU254:DV254" si="1026">DU252+DU253</f>
        <v>-297078.98000000004</v>
      </c>
      <c r="DV254" s="160">
        <f t="shared" si="1026"/>
        <v>-342032.15</v>
      </c>
      <c r="DW254" s="160">
        <f t="shared" ref="DW254:DX254" si="1027">DW252+DW253</f>
        <v>-306045.19</v>
      </c>
      <c r="DX254" s="160">
        <f t="shared" si="1027"/>
        <v>-301442.27</v>
      </c>
      <c r="DY254" s="160">
        <f t="shared" ref="DY254:DZ254" si="1028">DY252+DY253</f>
        <v>-338998.47000000003</v>
      </c>
      <c r="DZ254" s="160">
        <f t="shared" si="1028"/>
        <v>-308852.08</v>
      </c>
      <c r="EA254" s="160">
        <f t="shared" ref="EA254:EB254" si="1029">EA252+EA253</f>
        <v>-279871.38</v>
      </c>
      <c r="EB254" s="160">
        <f t="shared" si="1029"/>
        <v>-307993.80000000005</v>
      </c>
      <c r="EC254" s="160">
        <f t="shared" ref="EC254:ED254" si="1030">EC252+EC253</f>
        <v>-357074.92</v>
      </c>
      <c r="ED254" s="160">
        <f t="shared" si="1030"/>
        <v>-362857.95</v>
      </c>
      <c r="EE254" s="160">
        <f t="shared" ref="EE254:EF254" si="1031">EE252+EE253</f>
        <v>-418565.17999999993</v>
      </c>
      <c r="EF254" s="160">
        <f t="shared" si="1031"/>
        <v>28516.77999999997</v>
      </c>
      <c r="EG254" s="160">
        <f t="shared" ref="EG254:EH254" si="1032">EG252+EG253</f>
        <v>-404889.17000000004</v>
      </c>
      <c r="EH254" s="160">
        <f t="shared" si="1032"/>
        <v>-387145.08</v>
      </c>
      <c r="EI254" s="160">
        <f t="shared" ref="EI254:EJ254" si="1033">EI252+EI253</f>
        <v>-286732.57</v>
      </c>
      <c r="EJ254" s="160">
        <f t="shared" si="1033"/>
        <v>-503262.64</v>
      </c>
      <c r="EK254" s="160">
        <f t="shared" ref="EK254:EL254" si="1034">EK252+EK253</f>
        <v>-412759.74</v>
      </c>
      <c r="EL254" s="160">
        <f t="shared" si="1034"/>
        <v>-434484.54000000004</v>
      </c>
      <c r="EM254" s="160">
        <f t="shared" ref="EM254:EN254" si="1035">EM252+EM253</f>
        <v>-420484.08999999997</v>
      </c>
      <c r="EN254" s="160">
        <f t="shared" si="1035"/>
        <v>-379961.28</v>
      </c>
      <c r="EO254" s="160">
        <f t="shared" ref="EO254:EP254" si="1036">EO252+EO253</f>
        <v>-438915.37000000005</v>
      </c>
      <c r="EP254" s="160">
        <f t="shared" si="1036"/>
        <v>-409906.91000000003</v>
      </c>
      <c r="ER254" s="160">
        <f t="shared" si="999"/>
        <v>-2999774.5700000003</v>
      </c>
      <c r="ET254" s="160">
        <f t="shared" ca="1" si="1000"/>
        <v>-2257090.87</v>
      </c>
      <c r="EU254" s="160"/>
      <c r="EY254" s="160">
        <f t="shared" si="1001"/>
        <v>-1028672.8599999999</v>
      </c>
      <c r="EZ254" s="160">
        <f t="shared" si="1001"/>
        <v>-959358.46000000008</v>
      </c>
      <c r="FA254" s="160">
        <f t="shared" si="1001"/>
        <v>-1119850.2000000002</v>
      </c>
      <c r="FB254" s="160">
        <f t="shared" si="1001"/>
        <v>-800468.27</v>
      </c>
      <c r="FC254" s="160">
        <f t="shared" si="1001"/>
        <v>-1230351.02</v>
      </c>
      <c r="FD254" s="160">
        <f t="shared" si="1001"/>
        <v>-794900.04</v>
      </c>
      <c r="FE254" s="160">
        <f t="shared" si="1001"/>
        <v>-1027422.8200000001</v>
      </c>
      <c r="FF254" s="160">
        <f t="shared" si="1001"/>
        <v>-945156.32000000007</v>
      </c>
      <c r="FG254" s="160">
        <f t="shared" si="1001"/>
        <v>-949292.82000000007</v>
      </c>
      <c r="FH254" s="160">
        <f t="shared" si="1001"/>
        <v>-944940.10000000009</v>
      </c>
      <c r="FI254" s="160">
        <f t="shared" si="1001"/>
        <v>-752906.34999999986</v>
      </c>
      <c r="FJ254" s="160">
        <f t="shared" si="1001"/>
        <v>-1078766.82</v>
      </c>
      <c r="FK254" s="160">
        <f t="shared" si="1001"/>
        <v>-1350506.92</v>
      </c>
      <c r="FL254" s="160">
        <f t="shared" si="1001"/>
        <v>-1239360.74</v>
      </c>
      <c r="FN254" s="160">
        <f t="shared" si="1002"/>
        <v>0</v>
      </c>
      <c r="FO254" s="160">
        <f t="shared" si="1002"/>
        <v>0</v>
      </c>
      <c r="FP254" s="160">
        <f t="shared" si="1002"/>
        <v>0</v>
      </c>
      <c r="FQ254" s="160">
        <f t="shared" si="1002"/>
        <v>-4211566.2</v>
      </c>
      <c r="FR254" s="160">
        <f t="shared" si="1002"/>
        <v>-3908349.79</v>
      </c>
      <c r="FS254" s="160">
        <f t="shared" si="1002"/>
        <v>-3997830.2</v>
      </c>
      <c r="FT254" s="160">
        <f t="shared" si="1002"/>
        <v>-3725906.09</v>
      </c>
      <c r="FU254" s="160">
        <f t="shared" si="1002"/>
        <v>-2999774.5700000003</v>
      </c>
    </row>
    <row r="255" spans="2:177" ht="17.45" customHeight="1">
      <c r="B255" s="161" t="s">
        <v>191</v>
      </c>
      <c r="C255" s="162"/>
      <c r="D255" s="162"/>
      <c r="E255" s="162"/>
      <c r="H255" s="163"/>
      <c r="I255" s="163"/>
      <c r="J255" s="163"/>
      <c r="K255" s="163"/>
      <c r="L255" s="163"/>
      <c r="M255" s="163"/>
      <c r="N255" s="163"/>
      <c r="O255" s="163"/>
      <c r="P255" s="163"/>
      <c r="Q255" s="163"/>
      <c r="R255" s="163"/>
      <c r="S255" s="163"/>
      <c r="T255" s="163"/>
      <c r="U255" s="163"/>
      <c r="V255" s="163"/>
      <c r="W255" s="163"/>
      <c r="X255" s="163"/>
      <c r="Y255" s="163"/>
      <c r="Z255" s="163"/>
      <c r="AA255" s="163"/>
      <c r="AB255" s="163"/>
      <c r="AC255" s="163"/>
      <c r="AD255" s="163"/>
      <c r="AE255" s="163"/>
      <c r="AF255" s="163"/>
      <c r="AG255" s="163"/>
      <c r="AH255" s="163"/>
      <c r="AI255" s="163"/>
      <c r="AJ255" s="163"/>
      <c r="AK255" s="163"/>
      <c r="AL255" s="163"/>
      <c r="AM255" s="163"/>
      <c r="AN255" s="163"/>
      <c r="AO255" s="163"/>
      <c r="AP255" s="163"/>
      <c r="AQ255" s="163"/>
      <c r="AR255" s="163"/>
      <c r="AS255" s="163"/>
      <c r="AT255" s="163"/>
      <c r="AU255" s="163"/>
      <c r="AV255" s="163"/>
      <c r="AW255" s="163"/>
      <c r="AX255" s="163"/>
      <c r="AY255" s="163"/>
      <c r="AZ255" s="163"/>
      <c r="BA255" s="163"/>
      <c r="BB255" s="163"/>
      <c r="BC255" s="163"/>
      <c r="BD255" s="163"/>
      <c r="BE255" s="163"/>
      <c r="BF255" s="163"/>
      <c r="BG255" s="163"/>
      <c r="BH255" s="163"/>
      <c r="BI255" s="163"/>
      <c r="BJ255" s="163"/>
      <c r="BK255" s="163"/>
      <c r="BL255" s="163"/>
      <c r="BM255" s="163"/>
      <c r="BN255" s="163"/>
      <c r="BO255" s="163"/>
      <c r="BP255" s="163"/>
      <c r="BQ255" s="163"/>
      <c r="BR255" s="163"/>
      <c r="BS255" s="163"/>
      <c r="BT255" s="163"/>
      <c r="BU255" s="163"/>
      <c r="BV255" s="163"/>
      <c r="BW255" s="164"/>
      <c r="BX255" s="164"/>
      <c r="BY255" s="164"/>
      <c r="BZ255" s="164"/>
      <c r="CA255" s="164"/>
      <c r="CB255" s="164"/>
      <c r="CC255" s="164"/>
      <c r="CD255" s="164"/>
      <c r="CE255" s="164"/>
      <c r="CF255" s="164"/>
      <c r="CG255" s="164"/>
      <c r="CH255" s="164"/>
      <c r="CI255" s="164"/>
      <c r="CJ255" s="164"/>
      <c r="CK255" s="164"/>
      <c r="CL255" s="164"/>
      <c r="CM255" s="164"/>
      <c r="CN255" s="164">
        <f>CN254+CN251</f>
        <v>2335695.3099999996</v>
      </c>
      <c r="CO255" s="164">
        <f t="shared" ref="CO255:DK255" si="1037">CO254+CO251</f>
        <v>1644251.16</v>
      </c>
      <c r="CP255" s="164">
        <f t="shared" si="1037"/>
        <v>1237409.1299999999</v>
      </c>
      <c r="CQ255" s="164">
        <f t="shared" si="1037"/>
        <v>1288663.5699999998</v>
      </c>
      <c r="CR255" s="164">
        <f t="shared" si="1037"/>
        <v>1490433.0299999998</v>
      </c>
      <c r="CS255" s="164">
        <f t="shared" si="1037"/>
        <v>1393365.8299999996</v>
      </c>
      <c r="CT255" s="164">
        <f t="shared" si="1037"/>
        <v>1481895.7099999995</v>
      </c>
      <c r="CU255" s="164">
        <f t="shared" si="1037"/>
        <v>1699285.1599999995</v>
      </c>
      <c r="CV255" s="164">
        <f t="shared" si="1037"/>
        <v>1449454.8699999996</v>
      </c>
      <c r="CW255" s="164">
        <f t="shared" si="1037"/>
        <v>1325263.7599999993</v>
      </c>
      <c r="CX255" s="164">
        <f t="shared" si="1037"/>
        <v>1666943.5099999991</v>
      </c>
      <c r="CY255" s="164">
        <f t="shared" si="1037"/>
        <v>1813881.0699999984</v>
      </c>
      <c r="CZ255" s="164">
        <f t="shared" si="1037"/>
        <v>3160665.7399999998</v>
      </c>
      <c r="DA255" s="164">
        <f t="shared" si="1037"/>
        <v>1854995.4699999993</v>
      </c>
      <c r="DB255" s="164">
        <f t="shared" si="1037"/>
        <v>1588560.7899999998</v>
      </c>
      <c r="DC255" s="164">
        <f t="shared" si="1037"/>
        <v>1729468.2399999993</v>
      </c>
      <c r="DD255" s="164">
        <f t="shared" si="1037"/>
        <v>1781942.1499999994</v>
      </c>
      <c r="DE255" s="164">
        <f t="shared" si="1037"/>
        <v>1844373.5699999994</v>
      </c>
      <c r="DF255" s="164">
        <f t="shared" si="1037"/>
        <v>2110286.54</v>
      </c>
      <c r="DG255" s="164">
        <f t="shared" si="1037"/>
        <v>2031647.9799999997</v>
      </c>
      <c r="DH255" s="164">
        <f t="shared" si="1037"/>
        <v>1810367.13</v>
      </c>
      <c r="DI255" s="164">
        <f t="shared" si="1037"/>
        <v>1731623.86</v>
      </c>
      <c r="DJ255" s="164">
        <f t="shared" si="1037"/>
        <v>1897728.77</v>
      </c>
      <c r="DK255" s="164">
        <f t="shared" si="1037"/>
        <v>2235674.2999999998</v>
      </c>
      <c r="DL255" s="164">
        <f t="shared" ref="DL255" si="1038">DL254+DL251</f>
        <v>3142934.08</v>
      </c>
      <c r="DM255" s="164">
        <f t="shared" ref="DM255:DN255" si="1039">DM254+DM251</f>
        <v>1604783.69</v>
      </c>
      <c r="DN255" s="164">
        <f t="shared" si="1039"/>
        <v>1869550.21</v>
      </c>
      <c r="DO255" s="164">
        <f t="shared" ref="DO255:DP255" si="1040">DO254+DO251</f>
        <v>2098429.9700000002</v>
      </c>
      <c r="DP255" s="164">
        <f t="shared" si="1040"/>
        <v>1907226.0699999998</v>
      </c>
      <c r="DQ255" s="164">
        <f t="shared" ref="DQ255:DR255" si="1041">DQ254+DQ251</f>
        <v>2194127.92</v>
      </c>
      <c r="DR255" s="164">
        <f t="shared" si="1041"/>
        <v>2327137.75</v>
      </c>
      <c r="DS255" s="164">
        <f t="shared" ref="DS255:DT255" si="1042">DS254+DS251</f>
        <v>2503160.2000000002</v>
      </c>
      <c r="DT255" s="164">
        <f t="shared" si="1042"/>
        <v>2108000.23</v>
      </c>
      <c r="DU255" s="164">
        <f t="shared" ref="DU255:DV255" si="1043">DU254+DU251</f>
        <v>2123709.02</v>
      </c>
      <c r="DV255" s="164">
        <f t="shared" si="1043"/>
        <v>2232563.85</v>
      </c>
      <c r="DW255" s="164">
        <f t="shared" ref="DW255:DX255" si="1044">DW254+DW251</f>
        <v>2806280.81</v>
      </c>
      <c r="DX255" s="164">
        <f t="shared" si="1044"/>
        <v>3704359.73</v>
      </c>
      <c r="DY255" s="164">
        <f t="shared" ref="DY255:DZ255" si="1045">DY254+DY251</f>
        <v>2324053.5299999998</v>
      </c>
      <c r="DZ255" s="164">
        <f t="shared" si="1045"/>
        <v>2051215.92</v>
      </c>
      <c r="EA255" s="164">
        <f t="shared" ref="EA255:EB255" si="1046">EA254+EA251</f>
        <v>2049439.62</v>
      </c>
      <c r="EB255" s="164">
        <f t="shared" si="1046"/>
        <v>2372584.2000000002</v>
      </c>
      <c r="EC255" s="164">
        <f t="shared" ref="EC255:ED255" si="1047">EC254+EC251</f>
        <v>2504326.08</v>
      </c>
      <c r="ED255" s="164">
        <f t="shared" si="1047"/>
        <v>2573331.0499999998</v>
      </c>
      <c r="EE255" s="164">
        <f t="shared" ref="EE255:EF255" si="1048">EE254+EE251</f>
        <v>2378823.54</v>
      </c>
      <c r="EF255" s="164">
        <f t="shared" si="1048"/>
        <v>2564757.5100000002</v>
      </c>
      <c r="EG255" s="164">
        <f t="shared" ref="EG255:EH255" si="1049">EG254+EG251</f>
        <v>2067700.1900000004</v>
      </c>
      <c r="EH255" s="164">
        <f t="shared" si="1049"/>
        <v>2292630.0499999998</v>
      </c>
      <c r="EI255" s="164">
        <f t="shared" ref="EI255:EJ255" si="1050">EI254+EI251</f>
        <v>3151752.76</v>
      </c>
      <c r="EJ255" s="164">
        <f t="shared" si="1050"/>
        <v>3440827.1199999996</v>
      </c>
      <c r="EK255" s="164">
        <f t="shared" ref="EK255:EL255" si="1051">EK254+EK251</f>
        <v>2075598.89</v>
      </c>
      <c r="EL255" s="164">
        <f t="shared" si="1051"/>
        <v>1980264.5199999996</v>
      </c>
      <c r="EM255" s="164">
        <f t="shared" ref="EM255:EN255" si="1052">EM254+EM251</f>
        <v>2082865.1700000004</v>
      </c>
      <c r="EN255" s="164">
        <f t="shared" si="1052"/>
        <v>2274402.83</v>
      </c>
      <c r="EO255" s="164">
        <f t="shared" ref="EO255:EP255" si="1053">EO254+EO251</f>
        <v>2385386.7400000002</v>
      </c>
      <c r="EP255" s="164">
        <f t="shared" si="1053"/>
        <v>2277605.2500000005</v>
      </c>
      <c r="ER255" s="163">
        <f t="shared" si="999"/>
        <v>16516950.52</v>
      </c>
      <c r="ET255" s="163">
        <f t="shared" ca="1" si="1000"/>
        <v>17579310.129999999</v>
      </c>
      <c r="EU255" s="163"/>
      <c r="EY255" s="163">
        <f t="shared" si="1001"/>
        <v>6604221.9999999991</v>
      </c>
      <c r="EZ255" s="163">
        <f t="shared" si="1001"/>
        <v>5355783.9599999981</v>
      </c>
      <c r="FA255" s="163">
        <f t="shared" si="1001"/>
        <v>5952301.6499999994</v>
      </c>
      <c r="FB255" s="163">
        <f t="shared" si="1001"/>
        <v>5865026.9299999997</v>
      </c>
      <c r="FC255" s="163">
        <f t="shared" si="1001"/>
        <v>6617267.9799999995</v>
      </c>
      <c r="FD255" s="163">
        <f t="shared" si="1001"/>
        <v>6199783.96</v>
      </c>
      <c r="FE255" s="163">
        <f t="shared" si="1001"/>
        <v>6938298.1799999997</v>
      </c>
      <c r="FF255" s="163">
        <f t="shared" si="1001"/>
        <v>7162553.6799999997</v>
      </c>
      <c r="FG255" s="163">
        <f t="shared" si="1001"/>
        <v>8079629.1799999997</v>
      </c>
      <c r="FH255" s="163">
        <f t="shared" si="1001"/>
        <v>6926349.9000000004</v>
      </c>
      <c r="FI255" s="163">
        <f t="shared" si="1001"/>
        <v>7516912.0999999996</v>
      </c>
      <c r="FJ255" s="163">
        <f t="shared" si="1001"/>
        <v>7512083</v>
      </c>
      <c r="FK255" s="163">
        <f t="shared" si="1001"/>
        <v>7496690.5299999993</v>
      </c>
      <c r="FL255" s="163">
        <f t="shared" si="1001"/>
        <v>6742654.7400000002</v>
      </c>
      <c r="FN255" s="163">
        <f t="shared" si="1002"/>
        <v>0</v>
      </c>
      <c r="FO255" s="163">
        <f t="shared" si="1002"/>
        <v>0</v>
      </c>
      <c r="FP255" s="163">
        <f t="shared" si="1002"/>
        <v>0</v>
      </c>
      <c r="FQ255" s="163">
        <f t="shared" si="1002"/>
        <v>18826542.109999992</v>
      </c>
      <c r="FR255" s="163">
        <f t="shared" si="1002"/>
        <v>23777334.539999995</v>
      </c>
      <c r="FS255" s="163">
        <f t="shared" si="1002"/>
        <v>26917903.800000001</v>
      </c>
      <c r="FT255" s="163">
        <f t="shared" si="1002"/>
        <v>30034974.18</v>
      </c>
      <c r="FU255" s="163">
        <f t="shared" si="1002"/>
        <v>16516950.52</v>
      </c>
    </row>
    <row r="256" spans="2:177" ht="17.45" customHeight="1" thickBot="1">
      <c r="B256" s="151" t="s">
        <v>96</v>
      </c>
      <c r="C256" s="152"/>
      <c r="D256" s="152"/>
      <c r="E256" s="152"/>
      <c r="H256" s="154"/>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c r="AJ256" s="154"/>
      <c r="AK256" s="154"/>
      <c r="AL256" s="154"/>
      <c r="AM256" s="154"/>
      <c r="AN256" s="154"/>
      <c r="AO256" s="154"/>
      <c r="AP256" s="154"/>
      <c r="AQ256" s="154"/>
      <c r="AR256" s="154"/>
      <c r="AS256" s="154"/>
      <c r="AT256" s="154"/>
      <c r="AU256" s="154"/>
      <c r="AV256" s="154"/>
      <c r="AW256" s="154"/>
      <c r="AX256" s="154"/>
      <c r="AY256" s="154"/>
      <c r="AZ256" s="154"/>
      <c r="BA256" s="154"/>
      <c r="BB256" s="154"/>
      <c r="BC256" s="154"/>
      <c r="BD256" s="154"/>
      <c r="BE256" s="154"/>
      <c r="BF256" s="154"/>
      <c r="BG256" s="154"/>
      <c r="BH256" s="154"/>
      <c r="BI256" s="154"/>
      <c r="BJ256" s="154"/>
      <c r="BK256" s="154"/>
      <c r="BL256" s="154"/>
      <c r="BM256" s="154"/>
      <c r="BN256" s="154"/>
      <c r="BO256" s="154"/>
      <c r="BP256" s="154"/>
      <c r="BQ256" s="154"/>
      <c r="BR256" s="154"/>
      <c r="BS256" s="154"/>
      <c r="BT256" s="154"/>
      <c r="BU256" s="154"/>
      <c r="BV256" s="154"/>
      <c r="BW256" s="154"/>
      <c r="BX256" s="154"/>
      <c r="BY256" s="154"/>
      <c r="BZ256" s="154"/>
      <c r="CA256" s="154"/>
      <c r="CB256" s="154"/>
      <c r="CC256" s="154"/>
      <c r="CD256" s="154"/>
      <c r="CE256" s="154"/>
      <c r="CF256" s="154"/>
      <c r="CG256" s="154"/>
      <c r="CH256" s="154"/>
      <c r="CI256" s="154"/>
      <c r="CJ256" s="154"/>
      <c r="CK256" s="154"/>
      <c r="CL256" s="154"/>
      <c r="CM256" s="154"/>
      <c r="CN256" s="154">
        <v>414867.44102275203</v>
      </c>
      <c r="CO256" s="154">
        <v>213121.90968060473</v>
      </c>
      <c r="CP256" s="154">
        <v>172221.68659234664</v>
      </c>
      <c r="CQ256" s="154">
        <v>239537.90446447575</v>
      </c>
      <c r="CR256" s="154">
        <v>226248.87056674747</v>
      </c>
      <c r="CS256" s="154">
        <v>268388.77296171512</v>
      </c>
      <c r="CT256" s="154">
        <v>218815.66475616681</v>
      </c>
      <c r="CU256" s="154">
        <v>255972.1014929841</v>
      </c>
      <c r="CV256" s="154">
        <v>384609.70120291685</v>
      </c>
      <c r="CW256" s="154">
        <v>1035604.7309414466</v>
      </c>
      <c r="CX256" s="154">
        <v>270353.36154396413</v>
      </c>
      <c r="CY256" s="154">
        <v>293968.49288146396</v>
      </c>
      <c r="CZ256" s="154">
        <v>1294316.0900000001</v>
      </c>
      <c r="DA256" s="154">
        <v>437367.18000000005</v>
      </c>
      <c r="DB256" s="154">
        <v>262965.97000000003</v>
      </c>
      <c r="DC256" s="154">
        <v>304169.20999999996</v>
      </c>
      <c r="DD256" s="154">
        <v>319370.76</v>
      </c>
      <c r="DE256" s="154">
        <v>380505</v>
      </c>
      <c r="DF256" s="154">
        <v>401410.23</v>
      </c>
      <c r="DG256" s="154">
        <v>456014.42</v>
      </c>
      <c r="DH256" s="154">
        <v>367043.98</v>
      </c>
      <c r="DI256" s="154">
        <v>374916.92999999993</v>
      </c>
      <c r="DJ256" s="154">
        <v>402780.22000000003</v>
      </c>
      <c r="DK256" s="154">
        <v>418359.6</v>
      </c>
      <c r="DL256" s="154">
        <v>553152</v>
      </c>
      <c r="DM256" s="154">
        <v>508527</v>
      </c>
      <c r="DN256" s="154">
        <v>360808</v>
      </c>
      <c r="DO256" s="154">
        <v>406028</v>
      </c>
      <c r="DP256" s="154">
        <v>364824</v>
      </c>
      <c r="DQ256" s="154">
        <v>450644</v>
      </c>
      <c r="DR256" s="154">
        <v>467545</v>
      </c>
      <c r="DS256" s="154">
        <v>529122</v>
      </c>
      <c r="DT256" s="154">
        <v>486776</v>
      </c>
      <c r="DU256" s="154">
        <v>421021</v>
      </c>
      <c r="DV256" s="154">
        <v>475627</v>
      </c>
      <c r="DW256" s="154">
        <v>705223</v>
      </c>
      <c r="DX256" s="154">
        <v>709922</v>
      </c>
      <c r="DY256" s="154">
        <v>568537</v>
      </c>
      <c r="DZ256" s="154">
        <v>460553</v>
      </c>
      <c r="EA256" s="154">
        <v>496140</v>
      </c>
      <c r="EB256" s="154">
        <v>497659</v>
      </c>
      <c r="EC256" s="154">
        <v>544640</v>
      </c>
      <c r="ED256" s="154">
        <v>535029</v>
      </c>
      <c r="EE256" s="154">
        <v>669437.63</v>
      </c>
      <c r="EF256" s="154">
        <v>623193.32999999996</v>
      </c>
      <c r="EG256" s="154">
        <v>455074.4</v>
      </c>
      <c r="EH256" s="154">
        <v>384156.99</v>
      </c>
      <c r="EI256" s="154">
        <v>749043.01</v>
      </c>
      <c r="EJ256" s="154">
        <v>904233.89</v>
      </c>
      <c r="EK256" s="154">
        <v>370351</v>
      </c>
      <c r="EL256" s="154">
        <v>535101.35</v>
      </c>
      <c r="EM256" s="154">
        <v>512552.95</v>
      </c>
      <c r="EN256" s="154">
        <v>535944.42000000004</v>
      </c>
      <c r="EO256" s="154">
        <v>694708.98</v>
      </c>
      <c r="EP256" s="154">
        <v>625223.53</v>
      </c>
      <c r="EQ256" s="153"/>
      <c r="ER256" s="154">
        <f t="shared" si="999"/>
        <v>4178116.12</v>
      </c>
      <c r="ES256" s="154"/>
      <c r="ET256" s="154">
        <f t="shared" ca="1" si="1000"/>
        <v>3812480</v>
      </c>
      <c r="EU256" s="154"/>
      <c r="EY256" s="154">
        <f t="shared" si="1001"/>
        <v>1994649.24</v>
      </c>
      <c r="EZ256" s="154">
        <f t="shared" si="1001"/>
        <v>1004044.97</v>
      </c>
      <c r="FA256" s="154">
        <f t="shared" si="1001"/>
        <v>1224468.6299999999</v>
      </c>
      <c r="FB256" s="154">
        <f t="shared" si="1001"/>
        <v>1196056.75</v>
      </c>
      <c r="FC256" s="154">
        <f t="shared" si="1001"/>
        <v>1422487</v>
      </c>
      <c r="FD256" s="154">
        <f t="shared" si="1001"/>
        <v>1221496</v>
      </c>
      <c r="FE256" s="154">
        <f t="shared" si="1001"/>
        <v>1483443</v>
      </c>
      <c r="FF256" s="154">
        <f t="shared" si="1001"/>
        <v>1601871</v>
      </c>
      <c r="FG256" s="154">
        <f t="shared" si="1001"/>
        <v>1739012</v>
      </c>
      <c r="FH256" s="154">
        <f t="shared" si="1001"/>
        <v>1538439</v>
      </c>
      <c r="FI256" s="154">
        <f t="shared" si="1001"/>
        <v>1827659.96</v>
      </c>
      <c r="FJ256" s="154">
        <f t="shared" si="1001"/>
        <v>1588274.4</v>
      </c>
      <c r="FK256" s="154">
        <f t="shared" si="1001"/>
        <v>1809686.2400000002</v>
      </c>
      <c r="FL256" s="154">
        <f t="shared" si="1001"/>
        <v>1743206.35</v>
      </c>
      <c r="FN256" s="154">
        <f t="shared" si="1002"/>
        <v>0</v>
      </c>
      <c r="FO256" s="154">
        <f t="shared" si="1002"/>
        <v>0</v>
      </c>
      <c r="FP256" s="154">
        <f t="shared" si="1002"/>
        <v>0</v>
      </c>
      <c r="FQ256" s="154">
        <f t="shared" si="1002"/>
        <v>3993710.6381075839</v>
      </c>
      <c r="FR256" s="154">
        <f t="shared" si="1002"/>
        <v>5419219.5899999989</v>
      </c>
      <c r="FS256" s="154">
        <f t="shared" si="1002"/>
        <v>5729297</v>
      </c>
      <c r="FT256" s="154">
        <f t="shared" si="1002"/>
        <v>6693385.3600000003</v>
      </c>
      <c r="FU256" s="154">
        <f t="shared" si="1002"/>
        <v>4178116.12</v>
      </c>
    </row>
    <row r="257" spans="2:177" ht="17.45" customHeight="1">
      <c r="B257" s="165" t="s">
        <v>192</v>
      </c>
      <c r="C257" s="166"/>
      <c r="D257" s="166"/>
      <c r="E257" s="166"/>
      <c r="H257" s="167"/>
      <c r="I257" s="167"/>
      <c r="J257" s="167"/>
      <c r="K257" s="167"/>
      <c r="L257" s="167"/>
      <c r="M257" s="167"/>
      <c r="N257" s="167"/>
      <c r="O257" s="167"/>
      <c r="P257" s="167"/>
      <c r="Q257" s="167"/>
      <c r="R257" s="167"/>
      <c r="S257" s="167"/>
      <c r="T257" s="167"/>
      <c r="U257" s="167"/>
      <c r="V257" s="167"/>
      <c r="W257" s="167"/>
      <c r="X257" s="167"/>
      <c r="Y257" s="167"/>
      <c r="Z257" s="167"/>
      <c r="AA257" s="167"/>
      <c r="AB257" s="167"/>
      <c r="AC257" s="167"/>
      <c r="AD257" s="167"/>
      <c r="AE257" s="167"/>
      <c r="AF257" s="167"/>
      <c r="AG257" s="167"/>
      <c r="AH257" s="167"/>
      <c r="AI257" s="167"/>
      <c r="AJ257" s="167"/>
      <c r="AK257" s="167"/>
      <c r="AL257" s="167"/>
      <c r="AM257" s="167"/>
      <c r="AN257" s="167"/>
      <c r="AO257" s="167"/>
      <c r="AP257" s="167"/>
      <c r="AQ257" s="167"/>
      <c r="AR257" s="167"/>
      <c r="AS257" s="167"/>
      <c r="AT257" s="167"/>
      <c r="AU257" s="167"/>
      <c r="AV257" s="167"/>
      <c r="AW257" s="167"/>
      <c r="AX257" s="167"/>
      <c r="AY257" s="167"/>
      <c r="AZ257" s="167"/>
      <c r="BA257" s="167"/>
      <c r="BB257" s="167"/>
      <c r="BC257" s="167"/>
      <c r="BD257" s="167"/>
      <c r="BE257" s="167"/>
      <c r="BF257" s="167"/>
      <c r="BG257" s="167"/>
      <c r="BH257" s="167"/>
      <c r="BI257" s="168"/>
      <c r="BJ257" s="168"/>
      <c r="BK257" s="168"/>
      <c r="BL257" s="168"/>
      <c r="BM257" s="168"/>
      <c r="BN257" s="168"/>
      <c r="BO257" s="168"/>
      <c r="BP257" s="168"/>
      <c r="BQ257" s="168"/>
      <c r="BR257" s="168"/>
      <c r="BS257" s="168"/>
      <c r="BT257" s="168"/>
      <c r="BU257" s="168"/>
      <c r="BV257" s="168"/>
      <c r="BW257" s="169"/>
      <c r="BX257" s="169"/>
      <c r="BY257" s="169"/>
      <c r="BZ257" s="169"/>
      <c r="CA257" s="169"/>
      <c r="CB257" s="169"/>
      <c r="CC257" s="169"/>
      <c r="CD257" s="169"/>
      <c r="CE257" s="169"/>
      <c r="CF257" s="169"/>
      <c r="CG257" s="169"/>
      <c r="CH257" s="169"/>
      <c r="CI257" s="169"/>
      <c r="CJ257" s="169"/>
      <c r="CK257" s="169"/>
      <c r="CL257" s="169"/>
      <c r="CM257" s="169"/>
      <c r="CN257" s="169">
        <f>CN255+CN256</f>
        <v>2750562.7510227514</v>
      </c>
      <c r="CO257" s="169">
        <f t="shared" ref="CO257:DK257" si="1054">CO255+CO256</f>
        <v>1857373.0696806046</v>
      </c>
      <c r="CP257" s="169">
        <f t="shared" si="1054"/>
        <v>1409630.8165923464</v>
      </c>
      <c r="CQ257" s="169">
        <f t="shared" si="1054"/>
        <v>1528201.4744644756</v>
      </c>
      <c r="CR257" s="169">
        <f t="shared" si="1054"/>
        <v>1716681.9005667472</v>
      </c>
      <c r="CS257" s="169">
        <f t="shared" si="1054"/>
        <v>1661754.6029617148</v>
      </c>
      <c r="CT257" s="169">
        <f t="shared" si="1054"/>
        <v>1700711.3747561662</v>
      </c>
      <c r="CU257" s="169">
        <f t="shared" si="1054"/>
        <v>1955257.2614929834</v>
      </c>
      <c r="CV257" s="169">
        <f t="shared" si="1054"/>
        <v>1834064.5712029166</v>
      </c>
      <c r="CW257" s="169">
        <f t="shared" si="1054"/>
        <v>2360868.4909414458</v>
      </c>
      <c r="CX257" s="169">
        <f t="shared" si="1054"/>
        <v>1937296.8715439632</v>
      </c>
      <c r="CY257" s="169">
        <f t="shared" si="1054"/>
        <v>2107849.5628814623</v>
      </c>
      <c r="CZ257" s="169">
        <f t="shared" si="1054"/>
        <v>4454981.83</v>
      </c>
      <c r="DA257" s="169">
        <f t="shared" si="1054"/>
        <v>2292362.6499999994</v>
      </c>
      <c r="DB257" s="169">
        <f t="shared" si="1054"/>
        <v>1851526.7599999998</v>
      </c>
      <c r="DC257" s="169">
        <f t="shared" si="1054"/>
        <v>2033637.4499999993</v>
      </c>
      <c r="DD257" s="169">
        <f t="shared" si="1054"/>
        <v>2101312.9099999992</v>
      </c>
      <c r="DE257" s="169">
        <f t="shared" si="1054"/>
        <v>2224878.5699999994</v>
      </c>
      <c r="DF257" s="169">
        <f t="shared" si="1054"/>
        <v>2511696.77</v>
      </c>
      <c r="DG257" s="169">
        <f t="shared" si="1054"/>
        <v>2487662.4</v>
      </c>
      <c r="DH257" s="169">
        <f t="shared" si="1054"/>
        <v>2177411.11</v>
      </c>
      <c r="DI257" s="169">
        <f t="shared" si="1054"/>
        <v>2106540.79</v>
      </c>
      <c r="DJ257" s="169">
        <f t="shared" si="1054"/>
        <v>2300508.9900000002</v>
      </c>
      <c r="DK257" s="169">
        <f t="shared" si="1054"/>
        <v>2654033.9</v>
      </c>
      <c r="DL257" s="169">
        <f t="shared" ref="DL257" si="1055">DL255+DL256</f>
        <v>3696086.08</v>
      </c>
      <c r="DM257" s="169">
        <f t="shared" ref="DM257:DN257" si="1056">DM255+DM256</f>
        <v>2113310.69</v>
      </c>
      <c r="DN257" s="169">
        <f t="shared" si="1056"/>
        <v>2230358.21</v>
      </c>
      <c r="DO257" s="169">
        <f t="shared" ref="DO257:DP257" si="1057">DO255+DO256</f>
        <v>2504457.9700000002</v>
      </c>
      <c r="DP257" s="169">
        <f t="shared" si="1057"/>
        <v>2272050.0699999998</v>
      </c>
      <c r="DQ257" s="169">
        <f t="shared" ref="DQ257:DR257" si="1058">DQ255+DQ256</f>
        <v>2644771.92</v>
      </c>
      <c r="DR257" s="169">
        <f t="shared" si="1058"/>
        <v>2794682.75</v>
      </c>
      <c r="DS257" s="169">
        <f t="shared" ref="DS257:DT257" si="1059">DS255+DS256</f>
        <v>3032282.2</v>
      </c>
      <c r="DT257" s="169">
        <f t="shared" si="1059"/>
        <v>2594776.23</v>
      </c>
      <c r="DU257" s="169">
        <f t="shared" ref="DU257:DV257" si="1060">DU255+DU256</f>
        <v>2544730.02</v>
      </c>
      <c r="DV257" s="169">
        <f t="shared" si="1060"/>
        <v>2708190.85</v>
      </c>
      <c r="DW257" s="169">
        <f t="shared" ref="DW257:DX257" si="1061">DW255+DW256</f>
        <v>3511503.81</v>
      </c>
      <c r="DX257" s="169">
        <f t="shared" si="1061"/>
        <v>4414281.7300000004</v>
      </c>
      <c r="DY257" s="169">
        <f t="shared" ref="DY257:DZ257" si="1062">DY255+DY256</f>
        <v>2892590.53</v>
      </c>
      <c r="DZ257" s="169">
        <f t="shared" si="1062"/>
        <v>2511768.92</v>
      </c>
      <c r="EA257" s="169">
        <f t="shared" ref="EA257:EB257" si="1063">EA255+EA256</f>
        <v>2545579.62</v>
      </c>
      <c r="EB257" s="169">
        <f t="shared" si="1063"/>
        <v>2870243.2</v>
      </c>
      <c r="EC257" s="169">
        <f t="shared" ref="EC257:ED257" si="1064">EC255+EC256</f>
        <v>3048966.08</v>
      </c>
      <c r="ED257" s="169">
        <f t="shared" si="1064"/>
        <v>3108360.05</v>
      </c>
      <c r="EE257" s="169">
        <f t="shared" ref="EE257:EF257" si="1065">EE255+EE256</f>
        <v>3048261.17</v>
      </c>
      <c r="EF257" s="169">
        <f t="shared" si="1065"/>
        <v>3187950.8400000003</v>
      </c>
      <c r="EG257" s="169">
        <f t="shared" ref="EG257:EH257" si="1066">EG255+EG256</f>
        <v>2522774.5900000003</v>
      </c>
      <c r="EH257" s="169">
        <f t="shared" si="1066"/>
        <v>2676787.04</v>
      </c>
      <c r="EI257" s="169">
        <f t="shared" ref="EI257:EJ257" si="1067">EI255+EI256</f>
        <v>3900795.7699999996</v>
      </c>
      <c r="EJ257" s="169">
        <f t="shared" si="1067"/>
        <v>4345061.01</v>
      </c>
      <c r="EK257" s="169">
        <f t="shared" ref="EK257:EL257" si="1068">EK255+EK256</f>
        <v>2445949.8899999997</v>
      </c>
      <c r="EL257" s="169">
        <f t="shared" si="1068"/>
        <v>2515365.8699999996</v>
      </c>
      <c r="EM257" s="169">
        <f t="shared" ref="EM257:EN257" si="1069">EM255+EM256</f>
        <v>2595418.1200000006</v>
      </c>
      <c r="EN257" s="169">
        <f t="shared" si="1069"/>
        <v>2810347.25</v>
      </c>
      <c r="EO257" s="169">
        <f t="shared" ref="EO257:EP257" si="1070">EO255+EO256</f>
        <v>3080095.72</v>
      </c>
      <c r="EP257" s="169">
        <f t="shared" si="1070"/>
        <v>2902828.7800000003</v>
      </c>
      <c r="ER257" s="168">
        <f t="shared" si="999"/>
        <v>20695066.640000001</v>
      </c>
      <c r="ET257" s="168">
        <f t="shared" ca="1" si="1000"/>
        <v>21391790.129999999</v>
      </c>
      <c r="EU257" s="168"/>
      <c r="EY257" s="168">
        <f t="shared" si="1001"/>
        <v>8598871.2399999984</v>
      </c>
      <c r="EZ257" s="168">
        <f t="shared" si="1001"/>
        <v>6359828.9299999978</v>
      </c>
      <c r="FA257" s="168">
        <f t="shared" si="1001"/>
        <v>7176770.2799999993</v>
      </c>
      <c r="FB257" s="168">
        <f t="shared" si="1001"/>
        <v>7061083.6799999997</v>
      </c>
      <c r="FC257" s="168">
        <f t="shared" si="1001"/>
        <v>8039754.9799999995</v>
      </c>
      <c r="FD257" s="168">
        <f t="shared" si="1001"/>
        <v>7421279.96</v>
      </c>
      <c r="FE257" s="168">
        <f t="shared" si="1001"/>
        <v>8421741.1799999997</v>
      </c>
      <c r="FF257" s="168">
        <f t="shared" si="1001"/>
        <v>8764424.6799999997</v>
      </c>
      <c r="FG257" s="168">
        <f t="shared" si="1001"/>
        <v>9818641.1799999997</v>
      </c>
      <c r="FH257" s="168">
        <f t="shared" si="1001"/>
        <v>8464788.9000000004</v>
      </c>
      <c r="FI257" s="168">
        <f t="shared" si="1001"/>
        <v>9344572.0600000005</v>
      </c>
      <c r="FJ257" s="168">
        <f t="shared" si="1001"/>
        <v>9100357.4000000004</v>
      </c>
      <c r="FK257" s="168">
        <f t="shared" si="1001"/>
        <v>9306376.7699999996</v>
      </c>
      <c r="FL257" s="168">
        <f t="shared" si="1001"/>
        <v>8485861.0900000017</v>
      </c>
      <c r="FN257" s="168">
        <f t="shared" si="1002"/>
        <v>0</v>
      </c>
      <c r="FO257" s="168">
        <f t="shared" si="1002"/>
        <v>0</v>
      </c>
      <c r="FP257" s="168">
        <f t="shared" si="1002"/>
        <v>0</v>
      </c>
      <c r="FQ257" s="168">
        <f t="shared" si="1002"/>
        <v>22820252.748107579</v>
      </c>
      <c r="FR257" s="168">
        <f t="shared" si="1002"/>
        <v>29196554.129999995</v>
      </c>
      <c r="FS257" s="168">
        <f t="shared" si="1002"/>
        <v>32647200.799999997</v>
      </c>
      <c r="FT257" s="168">
        <f t="shared" si="1002"/>
        <v>36728359.539999992</v>
      </c>
      <c r="FU257" s="168">
        <f t="shared" si="1002"/>
        <v>20695066.640000001</v>
      </c>
    </row>
    <row r="258" spans="2:177" ht="17.45" customHeight="1">
      <c r="B258" s="151" t="s">
        <v>22</v>
      </c>
      <c r="C258" s="170"/>
      <c r="D258" s="170"/>
      <c r="E258" s="170"/>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c r="AJ258" s="154"/>
      <c r="AK258" s="154"/>
      <c r="AL258" s="154"/>
      <c r="AM258" s="154"/>
      <c r="AN258" s="154"/>
      <c r="AO258" s="154"/>
      <c r="AP258" s="154"/>
      <c r="AQ258" s="154"/>
      <c r="AR258" s="154"/>
      <c r="AS258" s="154"/>
      <c r="AT258" s="154"/>
      <c r="AU258" s="154"/>
      <c r="AV258" s="154"/>
      <c r="AW258" s="154"/>
      <c r="AX258" s="154"/>
      <c r="AY258" s="154"/>
      <c r="AZ258" s="154"/>
      <c r="BA258" s="154"/>
      <c r="BB258" s="154"/>
      <c r="BC258" s="154"/>
      <c r="BD258" s="154"/>
      <c r="BE258" s="154"/>
      <c r="BF258" s="154"/>
      <c r="BG258" s="154"/>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c r="CM258" s="154"/>
      <c r="CN258" s="154">
        <v>0</v>
      </c>
      <c r="CO258" s="154">
        <v>0</v>
      </c>
      <c r="CP258" s="154">
        <v>0</v>
      </c>
      <c r="CQ258" s="154">
        <v>-71836.12000000001</v>
      </c>
      <c r="CR258" s="154">
        <v>-75244.420000000013</v>
      </c>
      <c r="CS258" s="154">
        <v>-71836.13</v>
      </c>
      <c r="CT258" s="154">
        <v>-22361.170000000002</v>
      </c>
      <c r="CU258" s="154">
        <v>0</v>
      </c>
      <c r="CV258" s="154">
        <v>0</v>
      </c>
      <c r="CW258" s="154">
        <v>0</v>
      </c>
      <c r="CX258" s="154">
        <v>0</v>
      </c>
      <c r="CY258" s="154">
        <v>0</v>
      </c>
      <c r="CZ258" s="154">
        <v>0</v>
      </c>
      <c r="DA258" s="154">
        <v>0</v>
      </c>
      <c r="DB258" s="154">
        <v>0</v>
      </c>
      <c r="DC258" s="154">
        <v>0</v>
      </c>
      <c r="DD258" s="154">
        <v>0</v>
      </c>
      <c r="DE258" s="154">
        <v>0</v>
      </c>
      <c r="DF258" s="154">
        <v>0</v>
      </c>
      <c r="DG258" s="154">
        <v>0</v>
      </c>
      <c r="DH258" s="154">
        <v>0</v>
      </c>
      <c r="DI258" s="154">
        <v>0</v>
      </c>
      <c r="DJ258" s="154">
        <v>0</v>
      </c>
      <c r="DK258" s="154">
        <v>0</v>
      </c>
      <c r="DL258" s="154">
        <v>0</v>
      </c>
      <c r="DM258" s="154">
        <v>0</v>
      </c>
      <c r="DN258" s="154">
        <v>0</v>
      </c>
      <c r="DO258" s="154">
        <v>0</v>
      </c>
      <c r="DP258" s="154">
        <v>0</v>
      </c>
      <c r="DQ258" s="154">
        <v>0</v>
      </c>
      <c r="DR258" s="154">
        <v>0</v>
      </c>
      <c r="DS258" s="154">
        <v>0</v>
      </c>
      <c r="DT258" s="154">
        <v>-5820</v>
      </c>
      <c r="DU258" s="154">
        <v>-34420</v>
      </c>
      <c r="DV258" s="154">
        <v>0</v>
      </c>
      <c r="DW258" s="154">
        <v>-107955</v>
      </c>
      <c r="DX258" s="154">
        <v>0</v>
      </c>
      <c r="DY258" s="154">
        <v>0</v>
      </c>
      <c r="DZ258" s="154">
        <v>0</v>
      </c>
      <c r="EA258" s="154">
        <v>-250000</v>
      </c>
      <c r="EB258" s="154">
        <v>-143590</v>
      </c>
      <c r="EC258" s="154">
        <v>-171371</v>
      </c>
      <c r="ED258" s="154">
        <v>-115362</v>
      </c>
      <c r="EE258" s="154">
        <v>-152720.97</v>
      </c>
      <c r="EF258" s="154">
        <v>-99165.14</v>
      </c>
      <c r="EG258" s="154">
        <v>-63128.86</v>
      </c>
      <c r="EH258" s="154">
        <v>-55376.65</v>
      </c>
      <c r="EI258" s="154">
        <v>0</v>
      </c>
      <c r="EJ258" s="154">
        <v>0</v>
      </c>
      <c r="EK258" s="154">
        <v>0</v>
      </c>
      <c r="EL258" s="154">
        <v>-147251</v>
      </c>
      <c r="EM258" s="154">
        <v>-104541.74</v>
      </c>
      <c r="EN258" s="154">
        <v>-108510.89</v>
      </c>
      <c r="EO258" s="154">
        <v>-223750</v>
      </c>
      <c r="EP258" s="154">
        <v>-335527.62</v>
      </c>
      <c r="EQ258" s="153"/>
      <c r="ER258" s="154">
        <f t="shared" si="999"/>
        <v>-919581.25</v>
      </c>
      <c r="ES258" s="153"/>
      <c r="ET258" s="154">
        <f t="shared" ca="1" si="1000"/>
        <v>-680323</v>
      </c>
      <c r="EU258" s="154"/>
      <c r="EY258" s="154">
        <f t="shared" si="1001"/>
        <v>0</v>
      </c>
      <c r="EZ258" s="154">
        <f t="shared" si="1001"/>
        <v>0</v>
      </c>
      <c r="FA258" s="154">
        <f t="shared" si="1001"/>
        <v>0</v>
      </c>
      <c r="FB258" s="154">
        <f t="shared" si="1001"/>
        <v>0</v>
      </c>
      <c r="FC258" s="154">
        <f t="shared" si="1001"/>
        <v>0</v>
      </c>
      <c r="FD258" s="154">
        <f t="shared" si="1001"/>
        <v>0</v>
      </c>
      <c r="FE258" s="154">
        <f t="shared" si="1001"/>
        <v>-5820</v>
      </c>
      <c r="FF258" s="154">
        <f t="shared" si="1001"/>
        <v>-142375</v>
      </c>
      <c r="FG258" s="154">
        <f t="shared" si="1001"/>
        <v>0</v>
      </c>
      <c r="FH258" s="154">
        <f t="shared" si="1001"/>
        <v>-564961</v>
      </c>
      <c r="FI258" s="154">
        <f t="shared" si="1001"/>
        <v>-367248.11</v>
      </c>
      <c r="FJ258" s="154">
        <f t="shared" si="1001"/>
        <v>-118505.51000000001</v>
      </c>
      <c r="FK258" s="154">
        <f t="shared" si="1001"/>
        <v>-147251</v>
      </c>
      <c r="FL258" s="154">
        <f t="shared" si="1001"/>
        <v>-436802.63</v>
      </c>
      <c r="FN258" s="154">
        <f t="shared" si="1002"/>
        <v>0</v>
      </c>
      <c r="FO258" s="154">
        <f t="shared" si="1002"/>
        <v>0</v>
      </c>
      <c r="FP258" s="154">
        <f t="shared" si="1002"/>
        <v>0</v>
      </c>
      <c r="FQ258" s="154">
        <f t="shared" si="1002"/>
        <v>-241277.84000000005</v>
      </c>
      <c r="FR258" s="154">
        <f t="shared" si="1002"/>
        <v>0</v>
      </c>
      <c r="FS258" s="154">
        <f t="shared" si="1002"/>
        <v>-148195</v>
      </c>
      <c r="FT258" s="154">
        <f t="shared" si="1002"/>
        <v>-1050714.6199999999</v>
      </c>
      <c r="FU258" s="154">
        <f t="shared" si="1002"/>
        <v>-919581.25</v>
      </c>
    </row>
    <row r="259" spans="2:177" ht="17.45" customHeight="1">
      <c r="B259" s="151" t="s">
        <v>97</v>
      </c>
      <c r="C259" s="170"/>
      <c r="D259" s="170"/>
      <c r="E259" s="170"/>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c r="AJ259" s="154"/>
      <c r="AK259" s="154"/>
      <c r="AL259" s="154"/>
      <c r="AM259" s="154"/>
      <c r="AN259" s="154"/>
      <c r="AO259" s="154"/>
      <c r="AP259" s="154"/>
      <c r="AQ259" s="154"/>
      <c r="AR259" s="154"/>
      <c r="AS259" s="154"/>
      <c r="AT259" s="154"/>
      <c r="AU259" s="154"/>
      <c r="AV259" s="154"/>
      <c r="AW259" s="154"/>
      <c r="AX259" s="154"/>
      <c r="AY259" s="154"/>
      <c r="AZ259" s="154"/>
      <c r="BA259" s="154"/>
      <c r="BB259" s="154"/>
      <c r="BC259" s="154"/>
      <c r="BD259" s="154"/>
      <c r="BE259" s="154"/>
      <c r="BF259" s="154"/>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v>0</v>
      </c>
      <c r="CO259" s="154">
        <v>0</v>
      </c>
      <c r="CP259" s="154">
        <v>0</v>
      </c>
      <c r="CQ259" s="154">
        <v>0</v>
      </c>
      <c r="CR259" s="154">
        <v>0</v>
      </c>
      <c r="CS259" s="154">
        <v>0</v>
      </c>
      <c r="CT259" s="154">
        <v>0</v>
      </c>
      <c r="CU259" s="154">
        <v>0</v>
      </c>
      <c r="CV259" s="154">
        <v>0</v>
      </c>
      <c r="CW259" s="154">
        <v>0</v>
      </c>
      <c r="CX259" s="154">
        <v>0</v>
      </c>
      <c r="CY259" s="154">
        <v>0</v>
      </c>
      <c r="CZ259" s="154">
        <v>0</v>
      </c>
      <c r="DA259" s="154">
        <v>0</v>
      </c>
      <c r="DB259" s="154">
        <v>0</v>
      </c>
      <c r="DC259" s="154">
        <v>0</v>
      </c>
      <c r="DD259" s="154">
        <v>0</v>
      </c>
      <c r="DE259" s="154">
        <v>0</v>
      </c>
      <c r="DF259" s="154">
        <v>0</v>
      </c>
      <c r="DG259" s="154">
        <v>0</v>
      </c>
      <c r="DH259" s="154">
        <v>0</v>
      </c>
      <c r="DI259" s="154">
        <v>0</v>
      </c>
      <c r="DJ259" s="154">
        <v>0</v>
      </c>
      <c r="DK259" s="154">
        <v>0</v>
      </c>
      <c r="DL259" s="154">
        <v>0</v>
      </c>
      <c r="DM259" s="154">
        <v>0</v>
      </c>
      <c r="DN259" s="154">
        <v>0</v>
      </c>
      <c r="DO259" s="154">
        <v>0</v>
      </c>
      <c r="DP259" s="154">
        <v>0</v>
      </c>
      <c r="DQ259" s="154">
        <v>0</v>
      </c>
      <c r="DR259" s="154">
        <v>0</v>
      </c>
      <c r="DS259" s="154">
        <v>0</v>
      </c>
      <c r="DT259" s="154">
        <v>0</v>
      </c>
      <c r="DU259" s="154">
        <v>0</v>
      </c>
      <c r="DV259" s="154">
        <v>0</v>
      </c>
      <c r="DW259" s="154">
        <v>0</v>
      </c>
      <c r="DX259" s="154">
        <v>0</v>
      </c>
      <c r="DY259" s="154">
        <v>0</v>
      </c>
      <c r="DZ259" s="154">
        <v>0</v>
      </c>
      <c r="EA259" s="154">
        <v>0</v>
      </c>
      <c r="EB259" s="154">
        <v>0</v>
      </c>
      <c r="EC259" s="154">
        <v>0</v>
      </c>
      <c r="ED259" s="154">
        <v>0</v>
      </c>
      <c r="EE259" s="154">
        <v>0</v>
      </c>
      <c r="EF259" s="154">
        <v>0</v>
      </c>
      <c r="EG259" s="154">
        <v>0</v>
      </c>
      <c r="EH259" s="154">
        <v>0</v>
      </c>
      <c r="EI259" s="154">
        <v>0</v>
      </c>
      <c r="EJ259" s="154">
        <v>0</v>
      </c>
      <c r="EK259" s="154">
        <v>0</v>
      </c>
      <c r="EL259" s="154">
        <v>0</v>
      </c>
      <c r="EM259" s="154">
        <v>0</v>
      </c>
      <c r="EN259" s="154">
        <v>0</v>
      </c>
      <c r="EO259" s="154">
        <v>0</v>
      </c>
      <c r="EP259" s="154">
        <v>0</v>
      </c>
      <c r="EQ259" s="170"/>
      <c r="ER259" s="154">
        <f t="shared" si="999"/>
        <v>0</v>
      </c>
      <c r="ES259" s="170"/>
      <c r="ET259" s="154">
        <f t="shared" ca="1" si="1000"/>
        <v>0</v>
      </c>
      <c r="EU259" s="154"/>
      <c r="EY259" s="154">
        <f t="shared" si="1001"/>
        <v>0</v>
      </c>
      <c r="EZ259" s="154">
        <f t="shared" si="1001"/>
        <v>0</v>
      </c>
      <c r="FA259" s="154">
        <f t="shared" si="1001"/>
        <v>0</v>
      </c>
      <c r="FB259" s="154">
        <f t="shared" si="1001"/>
        <v>0</v>
      </c>
      <c r="FC259" s="154">
        <f t="shared" si="1001"/>
        <v>0</v>
      </c>
      <c r="FD259" s="154">
        <f t="shared" si="1001"/>
        <v>0</v>
      </c>
      <c r="FE259" s="154">
        <f t="shared" si="1001"/>
        <v>0</v>
      </c>
      <c r="FF259" s="154">
        <f t="shared" si="1001"/>
        <v>0</v>
      </c>
      <c r="FG259" s="154">
        <f t="shared" si="1001"/>
        <v>0</v>
      </c>
      <c r="FH259" s="154">
        <f t="shared" si="1001"/>
        <v>0</v>
      </c>
      <c r="FI259" s="154">
        <f t="shared" si="1001"/>
        <v>0</v>
      </c>
      <c r="FJ259" s="154">
        <f t="shared" si="1001"/>
        <v>0</v>
      </c>
      <c r="FK259" s="154">
        <f t="shared" si="1001"/>
        <v>0</v>
      </c>
      <c r="FL259" s="154">
        <f t="shared" si="1001"/>
        <v>0</v>
      </c>
      <c r="FN259" s="154">
        <f t="shared" si="1002"/>
        <v>0</v>
      </c>
      <c r="FO259" s="154">
        <f t="shared" si="1002"/>
        <v>0</v>
      </c>
      <c r="FP259" s="154">
        <f t="shared" si="1002"/>
        <v>0</v>
      </c>
      <c r="FQ259" s="154">
        <f t="shared" si="1002"/>
        <v>0</v>
      </c>
      <c r="FR259" s="154">
        <f t="shared" si="1002"/>
        <v>0</v>
      </c>
      <c r="FS259" s="154">
        <f t="shared" si="1002"/>
        <v>0</v>
      </c>
      <c r="FT259" s="154">
        <f t="shared" si="1002"/>
        <v>0</v>
      </c>
      <c r="FU259" s="154">
        <f t="shared" si="1002"/>
        <v>0</v>
      </c>
    </row>
    <row r="260" spans="2:177" ht="17.45" customHeight="1">
      <c r="B260" s="161" t="s">
        <v>98</v>
      </c>
      <c r="C260" s="162"/>
      <c r="D260" s="162"/>
      <c r="E260" s="162"/>
      <c r="H260" s="163"/>
      <c r="I260" s="163"/>
      <c r="J260" s="163"/>
      <c r="K260" s="163"/>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63"/>
      <c r="AZ260" s="163"/>
      <c r="BA260" s="163"/>
      <c r="BB260" s="163"/>
      <c r="BC260" s="163"/>
      <c r="BD260" s="163"/>
      <c r="BE260" s="163"/>
      <c r="BF260" s="163"/>
      <c r="BG260" s="163"/>
      <c r="BH260" s="163"/>
      <c r="BI260" s="163"/>
      <c r="BJ260" s="163"/>
      <c r="BK260" s="163"/>
      <c r="BL260" s="163"/>
      <c r="BM260" s="163"/>
      <c r="BN260" s="163"/>
      <c r="BO260" s="163"/>
      <c r="BP260" s="163"/>
      <c r="BQ260" s="163"/>
      <c r="BR260" s="163"/>
      <c r="BS260" s="163"/>
      <c r="BT260" s="163"/>
      <c r="BU260" s="163"/>
      <c r="BV260" s="163"/>
      <c r="BW260" s="164"/>
      <c r="BX260" s="164"/>
      <c r="BY260" s="164"/>
      <c r="BZ260" s="164"/>
      <c r="CA260" s="164"/>
      <c r="CB260" s="164"/>
      <c r="CC260" s="164"/>
      <c r="CD260" s="164"/>
      <c r="CE260" s="164"/>
      <c r="CF260" s="164"/>
      <c r="CG260" s="164"/>
      <c r="CH260" s="164"/>
      <c r="CI260" s="164"/>
      <c r="CJ260" s="164"/>
      <c r="CK260" s="164"/>
      <c r="CL260" s="164"/>
      <c r="CM260" s="164"/>
      <c r="CN260" s="164">
        <f>CN257+CN258+CN259</f>
        <v>2750562.7510227514</v>
      </c>
      <c r="CO260" s="164">
        <f t="shared" ref="CO260:DK260" si="1071">CO257+CO258+CO259</f>
        <v>1857373.0696806046</v>
      </c>
      <c r="CP260" s="164">
        <f t="shared" si="1071"/>
        <v>1409630.8165923464</v>
      </c>
      <c r="CQ260" s="164">
        <f t="shared" si="1071"/>
        <v>1456365.3544644755</v>
      </c>
      <c r="CR260" s="164">
        <f t="shared" si="1071"/>
        <v>1641437.4805667473</v>
      </c>
      <c r="CS260" s="164">
        <f t="shared" si="1071"/>
        <v>1589918.472961715</v>
      </c>
      <c r="CT260" s="164">
        <f t="shared" si="1071"/>
        <v>1678350.2047561663</v>
      </c>
      <c r="CU260" s="164">
        <f t="shared" si="1071"/>
        <v>1955257.2614929834</v>
      </c>
      <c r="CV260" s="164">
        <f t="shared" si="1071"/>
        <v>1834064.5712029166</v>
      </c>
      <c r="CW260" s="164">
        <f t="shared" si="1071"/>
        <v>2360868.4909414458</v>
      </c>
      <c r="CX260" s="164">
        <f t="shared" si="1071"/>
        <v>1937296.8715439632</v>
      </c>
      <c r="CY260" s="164">
        <f t="shared" si="1071"/>
        <v>2107849.5628814623</v>
      </c>
      <c r="CZ260" s="164">
        <f t="shared" si="1071"/>
        <v>4454981.83</v>
      </c>
      <c r="DA260" s="164">
        <f t="shared" si="1071"/>
        <v>2292362.6499999994</v>
      </c>
      <c r="DB260" s="164">
        <f t="shared" si="1071"/>
        <v>1851526.7599999998</v>
      </c>
      <c r="DC260" s="164">
        <f t="shared" si="1071"/>
        <v>2033637.4499999993</v>
      </c>
      <c r="DD260" s="164">
        <f t="shared" si="1071"/>
        <v>2101312.9099999992</v>
      </c>
      <c r="DE260" s="164">
        <f t="shared" si="1071"/>
        <v>2224878.5699999994</v>
      </c>
      <c r="DF260" s="164">
        <f t="shared" si="1071"/>
        <v>2511696.77</v>
      </c>
      <c r="DG260" s="164">
        <f t="shared" si="1071"/>
        <v>2487662.4</v>
      </c>
      <c r="DH260" s="164">
        <f t="shared" si="1071"/>
        <v>2177411.11</v>
      </c>
      <c r="DI260" s="164">
        <f t="shared" si="1071"/>
        <v>2106540.79</v>
      </c>
      <c r="DJ260" s="164">
        <f t="shared" si="1071"/>
        <v>2300508.9900000002</v>
      </c>
      <c r="DK260" s="164">
        <f t="shared" si="1071"/>
        <v>2654033.9</v>
      </c>
      <c r="DL260" s="164">
        <f t="shared" ref="DL260" si="1072">DL257+DL258+DL259</f>
        <v>3696086.08</v>
      </c>
      <c r="DM260" s="164">
        <f t="shared" ref="DM260:DN260" si="1073">DM257+DM258+DM259</f>
        <v>2113310.69</v>
      </c>
      <c r="DN260" s="164">
        <f t="shared" si="1073"/>
        <v>2230358.21</v>
      </c>
      <c r="DO260" s="164">
        <f t="shared" ref="DO260:DP260" si="1074">DO257+DO258+DO259</f>
        <v>2504457.9700000002</v>
      </c>
      <c r="DP260" s="164">
        <f t="shared" si="1074"/>
        <v>2272050.0699999998</v>
      </c>
      <c r="DQ260" s="164">
        <f t="shared" ref="DQ260:DR260" si="1075">DQ257+DQ258+DQ259</f>
        <v>2644771.92</v>
      </c>
      <c r="DR260" s="164">
        <f t="shared" si="1075"/>
        <v>2794682.75</v>
      </c>
      <c r="DS260" s="164">
        <f t="shared" ref="DS260:DT260" si="1076">DS257+DS258+DS259</f>
        <v>3032282.2</v>
      </c>
      <c r="DT260" s="164">
        <f t="shared" si="1076"/>
        <v>2588956.23</v>
      </c>
      <c r="DU260" s="164">
        <f t="shared" ref="DU260:DV260" si="1077">DU257+DU258+DU259</f>
        <v>2510310.02</v>
      </c>
      <c r="DV260" s="164">
        <f t="shared" si="1077"/>
        <v>2708190.85</v>
      </c>
      <c r="DW260" s="164">
        <f t="shared" ref="DW260:DX260" si="1078">DW257+DW258+DW259</f>
        <v>3403548.81</v>
      </c>
      <c r="DX260" s="164">
        <f t="shared" si="1078"/>
        <v>4414281.7300000004</v>
      </c>
      <c r="DY260" s="164">
        <f t="shared" ref="DY260:DZ260" si="1079">DY257+DY258+DY259</f>
        <v>2892590.53</v>
      </c>
      <c r="DZ260" s="164">
        <f t="shared" si="1079"/>
        <v>2511768.92</v>
      </c>
      <c r="EA260" s="164">
        <f t="shared" ref="EA260:EB260" si="1080">EA257+EA258+EA259</f>
        <v>2295579.62</v>
      </c>
      <c r="EB260" s="164">
        <f t="shared" si="1080"/>
        <v>2726653.2</v>
      </c>
      <c r="EC260" s="164">
        <f t="shared" ref="EC260:ED260" si="1081">EC257+EC258+EC259</f>
        <v>2877595.08</v>
      </c>
      <c r="ED260" s="164">
        <f t="shared" si="1081"/>
        <v>2992998.05</v>
      </c>
      <c r="EE260" s="164">
        <f t="shared" ref="EE260:EF260" si="1082">EE257+EE258+EE259</f>
        <v>2895540.1999999997</v>
      </c>
      <c r="EF260" s="164">
        <f t="shared" si="1082"/>
        <v>3088785.7</v>
      </c>
      <c r="EG260" s="164">
        <f t="shared" ref="EG260:EH260" si="1083">EG257+EG258+EG259</f>
        <v>2459645.7300000004</v>
      </c>
      <c r="EH260" s="164">
        <f t="shared" si="1083"/>
        <v>2621410.39</v>
      </c>
      <c r="EI260" s="164">
        <f t="shared" ref="EI260:EJ260" si="1084">EI257+EI258+EI259</f>
        <v>3900795.7699999996</v>
      </c>
      <c r="EJ260" s="164">
        <f t="shared" si="1084"/>
        <v>4345061.01</v>
      </c>
      <c r="EK260" s="164">
        <f t="shared" ref="EK260:EL260" si="1085">EK257+EK258+EK259</f>
        <v>2445949.8899999997</v>
      </c>
      <c r="EL260" s="164">
        <f t="shared" si="1085"/>
        <v>2368114.8699999996</v>
      </c>
      <c r="EM260" s="164">
        <f t="shared" ref="EM260:EN260" si="1086">EM257+EM258+EM259</f>
        <v>2490876.3800000004</v>
      </c>
      <c r="EN260" s="164">
        <f t="shared" si="1086"/>
        <v>2701836.36</v>
      </c>
      <c r="EO260" s="164">
        <f t="shared" ref="EO260:EP260" si="1087">EO257+EO258+EO259</f>
        <v>2856345.72</v>
      </c>
      <c r="EP260" s="164">
        <f t="shared" si="1087"/>
        <v>2567301.16</v>
      </c>
      <c r="ER260" s="163">
        <f t="shared" si="999"/>
        <v>19775485.390000001</v>
      </c>
      <c r="ET260" s="163">
        <f t="shared" ca="1" si="1000"/>
        <v>20711467.129999999</v>
      </c>
      <c r="EU260" s="163"/>
      <c r="EY260" s="163">
        <f t="shared" si="1001"/>
        <v>8598871.2399999984</v>
      </c>
      <c r="EZ260" s="163">
        <f t="shared" si="1001"/>
        <v>6359828.9299999978</v>
      </c>
      <c r="FA260" s="163">
        <f t="shared" si="1001"/>
        <v>7176770.2799999993</v>
      </c>
      <c r="FB260" s="163">
        <f t="shared" si="1001"/>
        <v>7061083.6799999997</v>
      </c>
      <c r="FC260" s="163">
        <f t="shared" si="1001"/>
        <v>8039754.9799999995</v>
      </c>
      <c r="FD260" s="163">
        <f t="shared" si="1001"/>
        <v>7421279.96</v>
      </c>
      <c r="FE260" s="163">
        <f t="shared" si="1001"/>
        <v>8415921.1799999997</v>
      </c>
      <c r="FF260" s="163">
        <f t="shared" si="1001"/>
        <v>8622049.6799999997</v>
      </c>
      <c r="FG260" s="163">
        <f t="shared" si="1001"/>
        <v>9818641.1799999997</v>
      </c>
      <c r="FH260" s="163">
        <f t="shared" si="1001"/>
        <v>7899827.9000000004</v>
      </c>
      <c r="FI260" s="163">
        <f t="shared" si="1001"/>
        <v>8977323.9499999993</v>
      </c>
      <c r="FJ260" s="163">
        <f t="shared" si="1001"/>
        <v>8981851.8900000006</v>
      </c>
      <c r="FK260" s="163">
        <f t="shared" si="1001"/>
        <v>9159125.7699999996</v>
      </c>
      <c r="FL260" s="163">
        <f t="shared" si="1001"/>
        <v>8049058.4600000009</v>
      </c>
      <c r="FN260" s="163">
        <f t="shared" si="1002"/>
        <v>0</v>
      </c>
      <c r="FO260" s="163">
        <f t="shared" si="1002"/>
        <v>0</v>
      </c>
      <c r="FP260" s="163">
        <f t="shared" si="1002"/>
        <v>0</v>
      </c>
      <c r="FQ260" s="163">
        <f t="shared" si="1002"/>
        <v>22578974.908107575</v>
      </c>
      <c r="FR260" s="163">
        <f t="shared" si="1002"/>
        <v>29196554.129999995</v>
      </c>
      <c r="FS260" s="163">
        <f t="shared" si="1002"/>
        <v>32499005.799999997</v>
      </c>
      <c r="FT260" s="163">
        <f t="shared" si="1002"/>
        <v>35677644.920000002</v>
      </c>
      <c r="FU260" s="163">
        <f t="shared" si="1002"/>
        <v>19775485.390000001</v>
      </c>
    </row>
    <row r="261" spans="2:177" ht="17.45" customHeight="1">
      <c r="F261" s="133"/>
      <c r="G261" s="133"/>
      <c r="EQ261" s="133"/>
      <c r="ES261" s="133"/>
    </row>
    <row r="262" spans="2:177" ht="17.45" customHeight="1">
      <c r="B262" s="147" t="s">
        <v>147</v>
      </c>
      <c r="C262" s="148"/>
      <c r="D262" s="148"/>
      <c r="E262" s="148"/>
      <c r="F262" s="149"/>
      <c r="G262" s="149"/>
      <c r="H262" s="148"/>
      <c r="I262" s="148"/>
      <c r="J262" s="148"/>
      <c r="K262" s="148"/>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c r="AG262" s="148"/>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8"/>
      <c r="BR262" s="148"/>
      <c r="BS262" s="148"/>
      <c r="BT262" s="148"/>
      <c r="BU262" s="148"/>
      <c r="BV262" s="148"/>
      <c r="BW262" s="150"/>
      <c r="BX262" s="150"/>
      <c r="BY262" s="150"/>
      <c r="BZ262" s="150"/>
      <c r="CA262" s="150"/>
      <c r="CB262" s="150"/>
      <c r="CC262" s="150"/>
      <c r="CD262" s="150"/>
      <c r="CE262" s="150"/>
      <c r="CF262" s="150"/>
      <c r="CG262" s="150"/>
      <c r="CH262" s="150"/>
      <c r="CI262" s="150"/>
      <c r="CJ262" s="150"/>
      <c r="CK262" s="150"/>
      <c r="CL262" s="150"/>
      <c r="CM262" s="150"/>
      <c r="CN262" s="150"/>
      <c r="CO262" s="150"/>
      <c r="CP262" s="150"/>
      <c r="CQ262" s="150"/>
      <c r="CR262" s="150"/>
      <c r="CS262" s="150"/>
      <c r="CT262" s="150"/>
      <c r="CU262" s="150"/>
      <c r="CV262" s="150"/>
      <c r="CW262" s="150"/>
      <c r="CX262" s="150"/>
      <c r="CY262" s="150"/>
      <c r="CZ262" s="150"/>
      <c r="DA262" s="150"/>
      <c r="DB262" s="150"/>
      <c r="DC262" s="150"/>
      <c r="DD262" s="150"/>
      <c r="DE262" s="150"/>
      <c r="DF262" s="150"/>
      <c r="DG262" s="150"/>
      <c r="DH262" s="150"/>
      <c r="DI262" s="150"/>
      <c r="DJ262" s="150"/>
      <c r="DK262" s="150"/>
      <c r="DL262" s="150"/>
      <c r="DM262" s="150"/>
      <c r="DN262" s="150"/>
      <c r="DO262" s="150"/>
      <c r="DP262" s="150"/>
      <c r="DQ262" s="150"/>
      <c r="DR262" s="150"/>
      <c r="DS262" s="150"/>
      <c r="DT262" s="150"/>
      <c r="DU262" s="150"/>
      <c r="DV262" s="150"/>
      <c r="DW262" s="150"/>
      <c r="DX262" s="150"/>
      <c r="DY262" s="150"/>
      <c r="DZ262" s="150"/>
      <c r="EA262" s="150"/>
      <c r="EB262" s="150"/>
      <c r="EC262" s="150"/>
      <c r="ED262" s="150"/>
      <c r="EE262" s="150"/>
      <c r="EF262" s="150"/>
      <c r="EG262" s="150"/>
      <c r="EH262" s="150"/>
      <c r="EI262" s="150"/>
      <c r="EJ262" s="150"/>
      <c r="EK262" s="150"/>
      <c r="EL262" s="150"/>
      <c r="EM262" s="150"/>
      <c r="EN262" s="150"/>
      <c r="EO262" s="150"/>
      <c r="EP262" s="150"/>
      <c r="EQ262" s="149"/>
      <c r="ER262" s="148"/>
      <c r="ES262" s="148"/>
      <c r="ET262" s="148"/>
      <c r="EU262" s="148"/>
      <c r="EY262" s="148"/>
      <c r="EZ262" s="148"/>
      <c r="FA262" s="148"/>
      <c r="FB262" s="148"/>
      <c r="FC262" s="148"/>
      <c r="FD262" s="148"/>
      <c r="FE262" s="148"/>
      <c r="FF262" s="148"/>
      <c r="FG262" s="148"/>
      <c r="FH262" s="148"/>
      <c r="FI262" s="148"/>
      <c r="FJ262" s="148"/>
      <c r="FK262" s="148"/>
      <c r="FL262" s="148"/>
      <c r="FN262" s="148"/>
      <c r="FO262" s="148"/>
      <c r="FP262" s="148"/>
      <c r="FQ262" s="148"/>
      <c r="FR262" s="148"/>
      <c r="FS262" s="148"/>
      <c r="FT262" s="148"/>
      <c r="FU262" s="148"/>
    </row>
    <row r="263" spans="2:177" ht="17.45" customHeight="1">
      <c r="B263" s="151" t="s">
        <v>90</v>
      </c>
      <c r="C263" s="152"/>
      <c r="D263" s="152"/>
      <c r="E263" s="152"/>
      <c r="F263" s="153"/>
      <c r="G263" s="153"/>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c r="AJ263" s="154"/>
      <c r="AK263" s="154"/>
      <c r="AL263" s="154"/>
      <c r="AM263" s="154"/>
      <c r="AN263" s="154"/>
      <c r="AO263" s="154"/>
      <c r="AP263" s="154"/>
      <c r="AQ263" s="154"/>
      <c r="AR263" s="154"/>
      <c r="AS263" s="154"/>
      <c r="AT263" s="154"/>
      <c r="AU263" s="154"/>
      <c r="AV263" s="154"/>
      <c r="AW263" s="154"/>
      <c r="AX263" s="154"/>
      <c r="AY263" s="154"/>
      <c r="AZ263" s="154"/>
      <c r="BA263" s="154"/>
      <c r="BB263" s="154"/>
      <c r="BC263" s="154"/>
      <c r="BD263" s="154"/>
      <c r="BE263" s="154"/>
      <c r="BF263" s="154"/>
      <c r="BG263" s="154"/>
      <c r="BH263" s="154"/>
      <c r="BI263" s="154"/>
      <c r="BJ263" s="154"/>
      <c r="BK263" s="154"/>
      <c r="BL263" s="154"/>
      <c r="BM263" s="154"/>
      <c r="BN263" s="154"/>
      <c r="BO263" s="154"/>
      <c r="BP263" s="154"/>
      <c r="BQ263" s="154"/>
      <c r="BR263" s="154"/>
      <c r="BS263" s="154"/>
      <c r="BT263" s="154"/>
      <c r="BU263" s="154"/>
      <c r="BV263" s="154"/>
      <c r="BW263" s="154"/>
      <c r="BX263" s="154"/>
      <c r="BY263" s="154"/>
      <c r="BZ263" s="154"/>
      <c r="CA263" s="154"/>
      <c r="CB263" s="154"/>
      <c r="CC263" s="154"/>
      <c r="CD263" s="154"/>
      <c r="CE263" s="154"/>
      <c r="CF263" s="154"/>
      <c r="CG263" s="154"/>
      <c r="CH263" s="154"/>
      <c r="CI263" s="154"/>
      <c r="CJ263" s="154"/>
      <c r="CK263" s="154"/>
      <c r="CL263" s="154"/>
      <c r="CM263" s="154"/>
      <c r="CN263" s="154">
        <v>1173276.1100000008</v>
      </c>
      <c r="CO263" s="154">
        <v>895199.71000000008</v>
      </c>
      <c r="CP263" s="154">
        <v>1145596.6100000003</v>
      </c>
      <c r="CQ263" s="154">
        <v>488500.39000000007</v>
      </c>
      <c r="CR263" s="154">
        <v>736211.96999999986</v>
      </c>
      <c r="CS263" s="154">
        <v>865163.02</v>
      </c>
      <c r="CT263" s="154">
        <v>802780.8600000001</v>
      </c>
      <c r="CU263" s="154">
        <v>1037169.6199999998</v>
      </c>
      <c r="CV263" s="154">
        <v>1029633.5700000001</v>
      </c>
      <c r="CW263" s="154">
        <v>1163763.5599999996</v>
      </c>
      <c r="CX263" s="154">
        <v>1037914.9800000002</v>
      </c>
      <c r="CY263" s="154">
        <v>1206018.58</v>
      </c>
      <c r="CZ263" s="154">
        <v>1834835.07</v>
      </c>
      <c r="DA263" s="154">
        <v>1099871.24</v>
      </c>
      <c r="DB263" s="154">
        <v>1214262.1399999999</v>
      </c>
      <c r="DC263" s="154">
        <v>1191493.6299999999</v>
      </c>
      <c r="DD263" s="154">
        <v>1285864.5300000005</v>
      </c>
      <c r="DE263" s="154">
        <v>1130038.0699999996</v>
      </c>
      <c r="DF263" s="154">
        <v>1260309.94</v>
      </c>
      <c r="DG263" s="154">
        <v>1237488.6400000001</v>
      </c>
      <c r="DH263" s="154">
        <v>1065010.6500000001</v>
      </c>
      <c r="DI263" s="154">
        <v>1115082.1299999992</v>
      </c>
      <c r="DJ263" s="154">
        <v>1134566.5599999996</v>
      </c>
      <c r="DK263" s="154">
        <v>1204082.04</v>
      </c>
      <c r="DL263" s="154">
        <v>1947816.320000001</v>
      </c>
      <c r="DM263" s="154">
        <v>1361584.9899999998</v>
      </c>
      <c r="DN263" s="154">
        <v>1069937.1100000001</v>
      </c>
      <c r="DO263" s="154">
        <v>1208027.2999999998</v>
      </c>
      <c r="DP263" s="154">
        <v>1191122.5</v>
      </c>
      <c r="DQ263" s="154">
        <v>1005941.5299999999</v>
      </c>
      <c r="DR263" s="154">
        <v>1376544.6400000006</v>
      </c>
      <c r="DS263" s="154">
        <v>1169926.1200000001</v>
      </c>
      <c r="DT263" s="154">
        <v>1152230.58</v>
      </c>
      <c r="DU263" s="154">
        <v>1092058.1300000001</v>
      </c>
      <c r="DV263" s="154">
        <v>1132550.8299999998</v>
      </c>
      <c r="DW263" s="154">
        <v>1390234.4200000002</v>
      </c>
      <c r="DX263" s="154">
        <v>2340384.6700000009</v>
      </c>
      <c r="DY263" s="154">
        <v>1232745.3200000008</v>
      </c>
      <c r="DZ263" s="154">
        <v>1164940.9300000004</v>
      </c>
      <c r="EA263" s="154">
        <v>1233875.1300000004</v>
      </c>
      <c r="EB263" s="154">
        <v>1173037.94</v>
      </c>
      <c r="EC263" s="154">
        <v>1221590.2800000003</v>
      </c>
      <c r="ED263" s="154">
        <v>1415247.0400000003</v>
      </c>
      <c r="EE263" s="154">
        <v>1251183.9500000004</v>
      </c>
      <c r="EF263" s="154">
        <v>1243139.2800000003</v>
      </c>
      <c r="EG263" s="154">
        <v>1232572.5399999998</v>
      </c>
      <c r="EH263" s="154">
        <v>1235739.1400000001</v>
      </c>
      <c r="EI263" s="154">
        <v>1689510.65</v>
      </c>
      <c r="EJ263" s="154">
        <v>2224842.8699999992</v>
      </c>
      <c r="EK263" s="154">
        <v>1212816.5999999996</v>
      </c>
      <c r="EL263" s="154">
        <v>1265142.2599999991</v>
      </c>
      <c r="EM263" s="154">
        <v>1239616.9899999995</v>
      </c>
      <c r="EN263" s="154">
        <v>1327180.9599999995</v>
      </c>
      <c r="EO263" s="154">
        <v>1204985.4999999995</v>
      </c>
      <c r="EP263" s="154">
        <v>1409191.9199999992</v>
      </c>
      <c r="ER263" s="154">
        <f t="shared" ref="ER263:ER276" si="1088">SUMIFS($G263:$EQ263,$G$13:$EQ$13,$ER$7)</f>
        <v>9883777.0999999959</v>
      </c>
      <c r="ET263" s="154">
        <f t="shared" ref="ET263:ET276" ca="1" si="1089">SUM(OFFSET($B263,0,COLUMN($DX$7)-2,1,MONTH(MAX($G$7:$EQ$7))))</f>
        <v>9781821.3100000024</v>
      </c>
      <c r="EU263" s="154"/>
      <c r="EY263" s="154">
        <f t="shared" ref="EY263:FL276" si="1090">SUMIF($H$6:$EQ$6,EY$12,$H263:$EQ263)</f>
        <v>4148968.45</v>
      </c>
      <c r="EZ263" s="154">
        <f t="shared" si="1090"/>
        <v>3607396.2299999995</v>
      </c>
      <c r="FA263" s="154">
        <f t="shared" si="1090"/>
        <v>3562809.2300000004</v>
      </c>
      <c r="FB263" s="154">
        <f t="shared" si="1090"/>
        <v>3453730.7299999986</v>
      </c>
      <c r="FC263" s="154">
        <f t="shared" si="1090"/>
        <v>4379338.4200000009</v>
      </c>
      <c r="FD263" s="154">
        <f t="shared" si="1090"/>
        <v>3405091.3299999996</v>
      </c>
      <c r="FE263" s="154">
        <f t="shared" si="1090"/>
        <v>3698701.3400000008</v>
      </c>
      <c r="FF263" s="154">
        <f t="shared" si="1090"/>
        <v>3614843.38</v>
      </c>
      <c r="FG263" s="154">
        <f t="shared" si="1090"/>
        <v>4738070.9200000018</v>
      </c>
      <c r="FH263" s="154">
        <f t="shared" si="1090"/>
        <v>3628503.3500000006</v>
      </c>
      <c r="FI263" s="154">
        <f t="shared" si="1090"/>
        <v>3909570.2700000009</v>
      </c>
      <c r="FJ263" s="154">
        <f t="shared" si="1090"/>
        <v>4157822.3299999996</v>
      </c>
      <c r="FK263" s="154">
        <f t="shared" si="1090"/>
        <v>4702801.7299999977</v>
      </c>
      <c r="FL263" s="154">
        <f t="shared" si="1090"/>
        <v>3771783.4499999988</v>
      </c>
      <c r="FN263" s="154">
        <f t="shared" ref="FN263:FU276" si="1091">SUMIF($H$5:$EQ$5,FN$12,$H263:$EQ263)</f>
        <v>0</v>
      </c>
      <c r="FO263" s="154">
        <f t="shared" si="1091"/>
        <v>0</v>
      </c>
      <c r="FP263" s="154">
        <f t="shared" si="1091"/>
        <v>0</v>
      </c>
      <c r="FQ263" s="154">
        <f t="shared" si="1091"/>
        <v>11581228.980000002</v>
      </c>
      <c r="FR263" s="154">
        <f t="shared" si="1091"/>
        <v>14772904.639999997</v>
      </c>
      <c r="FS263" s="154">
        <f t="shared" si="1091"/>
        <v>15097974.470000003</v>
      </c>
      <c r="FT263" s="154">
        <f t="shared" si="1091"/>
        <v>16433966.870000003</v>
      </c>
      <c r="FU263" s="154">
        <f t="shared" si="1091"/>
        <v>9883777.0999999959</v>
      </c>
    </row>
    <row r="264" spans="2:177" ht="17.45" customHeight="1">
      <c r="B264" s="151" t="s">
        <v>91</v>
      </c>
      <c r="C264" s="152"/>
      <c r="D264" s="152"/>
      <c r="E264" s="152"/>
      <c r="F264" s="153"/>
      <c r="G264" s="153"/>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c r="AJ264" s="154"/>
      <c r="AK264" s="154"/>
      <c r="AL264" s="154"/>
      <c r="AM264" s="154"/>
      <c r="AN264" s="154"/>
      <c r="AO264" s="154"/>
      <c r="AP264" s="154"/>
      <c r="AQ264" s="154"/>
      <c r="AR264" s="154"/>
      <c r="AS264" s="154"/>
      <c r="AT264" s="154"/>
      <c r="AU264" s="154"/>
      <c r="AV264" s="154"/>
      <c r="AW264" s="154"/>
      <c r="AX264" s="154"/>
      <c r="AY264" s="154"/>
      <c r="AZ264" s="154"/>
      <c r="BA264" s="154"/>
      <c r="BB264" s="154"/>
      <c r="BC264" s="154"/>
      <c r="BD264" s="154"/>
      <c r="BE264" s="154"/>
      <c r="BF264" s="154"/>
      <c r="BG264" s="154"/>
      <c r="BH264" s="154"/>
      <c r="BI264" s="154"/>
      <c r="BJ264" s="154"/>
      <c r="BK264" s="154"/>
      <c r="BL264" s="154"/>
      <c r="BM264" s="154"/>
      <c r="BN264" s="154"/>
      <c r="BO264" s="154"/>
      <c r="BP264" s="154"/>
      <c r="BQ264" s="154"/>
      <c r="BR264" s="154"/>
      <c r="BS264" s="154"/>
      <c r="BT264" s="154"/>
      <c r="BU264" s="154"/>
      <c r="BV264" s="154"/>
      <c r="BW264" s="154"/>
      <c r="BX264" s="154"/>
      <c r="BY264" s="154"/>
      <c r="BZ264" s="154"/>
      <c r="CA264" s="154"/>
      <c r="CB264" s="154"/>
      <c r="CC264" s="154"/>
      <c r="CD264" s="154"/>
      <c r="CE264" s="154"/>
      <c r="CF264" s="154"/>
      <c r="CG264" s="154"/>
      <c r="CH264" s="154"/>
      <c r="CI264" s="154"/>
      <c r="CJ264" s="154"/>
      <c r="CK264" s="154"/>
      <c r="CL264" s="154"/>
      <c r="CM264" s="154"/>
      <c r="CN264" s="154">
        <v>587814.90999999992</v>
      </c>
      <c r="CO264" s="154">
        <v>76795.359999999986</v>
      </c>
      <c r="CP264" s="154">
        <v>69625.720000000016</v>
      </c>
      <c r="CQ264" s="154">
        <v>268640.55</v>
      </c>
      <c r="CR264" s="154">
        <v>135135.93999999997</v>
      </c>
      <c r="CS264" s="154">
        <v>307011.76</v>
      </c>
      <c r="CT264" s="154">
        <v>146589.31000000003</v>
      </c>
      <c r="CU264" s="154">
        <v>105427.06</v>
      </c>
      <c r="CV264" s="154">
        <v>135550.43</v>
      </c>
      <c r="CW264" s="154">
        <v>94137.160000000018</v>
      </c>
      <c r="CX264" s="154">
        <v>134987.46999999997</v>
      </c>
      <c r="CY264" s="154">
        <v>157407.10999999999</v>
      </c>
      <c r="CZ264" s="154">
        <v>436602.78</v>
      </c>
      <c r="DA264" s="154">
        <v>133701.82999999999</v>
      </c>
      <c r="DB264" s="154">
        <v>93273.400000000009</v>
      </c>
      <c r="DC264" s="154">
        <v>123121.26999999999</v>
      </c>
      <c r="DD264" s="154">
        <v>170309.57</v>
      </c>
      <c r="DE264" s="154">
        <v>144796.61999999997</v>
      </c>
      <c r="DF264" s="154">
        <v>149117.13</v>
      </c>
      <c r="DG264" s="154">
        <v>214092.40000000005</v>
      </c>
      <c r="DH264" s="154">
        <v>120551.04000000004</v>
      </c>
      <c r="DI264" s="154">
        <v>142715.37999999998</v>
      </c>
      <c r="DJ264" s="154">
        <v>188457.03</v>
      </c>
      <c r="DK264" s="154">
        <v>284272.6599999998</v>
      </c>
      <c r="DL264" s="154">
        <v>488134.03999999986</v>
      </c>
      <c r="DM264" s="154">
        <v>125049.80000000005</v>
      </c>
      <c r="DN264" s="154">
        <v>86054.690000000017</v>
      </c>
      <c r="DO264" s="154">
        <v>197916.42999999996</v>
      </c>
      <c r="DP264" s="154">
        <v>115151.09999999999</v>
      </c>
      <c r="DQ264" s="154">
        <v>209244.06000000006</v>
      </c>
      <c r="DR264" s="154">
        <v>136724.03999999998</v>
      </c>
      <c r="DS264" s="154">
        <v>214947.8900000001</v>
      </c>
      <c r="DT264" s="154">
        <v>141353.32999999999</v>
      </c>
      <c r="DU264" s="154">
        <v>134817.57000000004</v>
      </c>
      <c r="DV264" s="154">
        <v>187357.59000000011</v>
      </c>
      <c r="DW264" s="154">
        <v>362905.07999999984</v>
      </c>
      <c r="DX264" s="154">
        <v>592430.91999999993</v>
      </c>
      <c r="DY264" s="154">
        <v>162787.68000000002</v>
      </c>
      <c r="DZ264" s="154">
        <v>92855.56</v>
      </c>
      <c r="EA264" s="154">
        <v>160566.74</v>
      </c>
      <c r="EB264" s="154">
        <v>209880.72999999995</v>
      </c>
      <c r="EC264" s="154">
        <v>303875.18</v>
      </c>
      <c r="ED264" s="154">
        <v>241225.39</v>
      </c>
      <c r="EE264" s="154">
        <v>220984.61000000002</v>
      </c>
      <c r="EF264" s="154">
        <v>184649.12000000005</v>
      </c>
      <c r="EG264" s="154">
        <v>119734.01999999997</v>
      </c>
      <c r="EH264" s="154">
        <v>206396.33000000002</v>
      </c>
      <c r="EI264" s="154">
        <v>422922.24999999983</v>
      </c>
      <c r="EJ264" s="154">
        <v>628049.65000000026</v>
      </c>
      <c r="EK264" s="154">
        <v>188767.94999999998</v>
      </c>
      <c r="EL264" s="154">
        <v>95773.63</v>
      </c>
      <c r="EM264" s="154">
        <v>177938.91000000003</v>
      </c>
      <c r="EN264" s="154">
        <v>179113.94</v>
      </c>
      <c r="EO264" s="154">
        <v>285137.03999999986</v>
      </c>
      <c r="EP264" s="154">
        <v>236070.15000000008</v>
      </c>
      <c r="ER264" s="154">
        <f t="shared" si="1088"/>
        <v>1790851.27</v>
      </c>
      <c r="ET264" s="154">
        <f t="shared" ca="1" si="1089"/>
        <v>1763622.1999999997</v>
      </c>
      <c r="EU264" s="154"/>
      <c r="EY264" s="154">
        <f t="shared" si="1090"/>
        <v>663578.01</v>
      </c>
      <c r="EZ264" s="154">
        <f t="shared" si="1090"/>
        <v>438227.45999999996</v>
      </c>
      <c r="FA264" s="154">
        <f t="shared" si="1090"/>
        <v>483760.57000000007</v>
      </c>
      <c r="FB264" s="154">
        <f t="shared" si="1090"/>
        <v>615445.06999999983</v>
      </c>
      <c r="FC264" s="154">
        <f t="shared" si="1090"/>
        <v>699238.52999999991</v>
      </c>
      <c r="FD264" s="154">
        <f t="shared" si="1090"/>
        <v>522311.59</v>
      </c>
      <c r="FE264" s="154">
        <f t="shared" si="1090"/>
        <v>493025.26</v>
      </c>
      <c r="FF264" s="154">
        <f t="shared" si="1090"/>
        <v>685080.24</v>
      </c>
      <c r="FG264" s="154">
        <f t="shared" si="1090"/>
        <v>848074.15999999992</v>
      </c>
      <c r="FH264" s="154">
        <f t="shared" si="1090"/>
        <v>674322.64999999991</v>
      </c>
      <c r="FI264" s="154">
        <f t="shared" si="1090"/>
        <v>646859.12000000011</v>
      </c>
      <c r="FJ264" s="154">
        <f t="shared" si="1090"/>
        <v>749052.59999999986</v>
      </c>
      <c r="FK264" s="154">
        <f t="shared" si="1090"/>
        <v>912591.23000000021</v>
      </c>
      <c r="FL264" s="154">
        <f t="shared" si="1090"/>
        <v>642189.8899999999</v>
      </c>
      <c r="FN264" s="154">
        <f t="shared" si="1091"/>
        <v>0</v>
      </c>
      <c r="FO264" s="154">
        <f t="shared" si="1091"/>
        <v>0</v>
      </c>
      <c r="FP264" s="154">
        <f t="shared" si="1091"/>
        <v>0</v>
      </c>
      <c r="FQ264" s="154">
        <f t="shared" si="1091"/>
        <v>2219122.7799999998</v>
      </c>
      <c r="FR264" s="154">
        <f t="shared" si="1091"/>
        <v>2201011.11</v>
      </c>
      <c r="FS264" s="154">
        <f t="shared" si="1091"/>
        <v>2399655.62</v>
      </c>
      <c r="FT264" s="154">
        <f t="shared" si="1091"/>
        <v>2918308.53</v>
      </c>
      <c r="FU264" s="154">
        <f t="shared" si="1091"/>
        <v>1790851.27</v>
      </c>
    </row>
    <row r="265" spans="2:177" ht="17.45" customHeight="1">
      <c r="B265" s="151" t="s">
        <v>190</v>
      </c>
      <c r="C265" s="155"/>
      <c r="D265" s="155"/>
      <c r="E265" s="155"/>
      <c r="F265" s="153"/>
      <c r="G265" s="153"/>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c r="AJ265" s="154"/>
      <c r="AK265" s="154"/>
      <c r="AL265" s="154"/>
      <c r="AM265" s="154"/>
      <c r="AN265" s="154"/>
      <c r="AO265" s="154"/>
      <c r="AP265" s="154"/>
      <c r="AQ265" s="154"/>
      <c r="AR265" s="154"/>
      <c r="AS265" s="154"/>
      <c r="AT265" s="154"/>
      <c r="AU265" s="154"/>
      <c r="AV265" s="154"/>
      <c r="AW265" s="154"/>
      <c r="AX265" s="154"/>
      <c r="AY265" s="154"/>
      <c r="AZ265" s="154"/>
      <c r="BA265" s="154"/>
      <c r="BB265" s="154"/>
      <c r="BC265" s="154"/>
      <c r="BD265" s="154"/>
      <c r="BE265" s="154"/>
      <c r="BF265" s="154"/>
      <c r="BG265" s="154"/>
      <c r="BH265" s="154"/>
      <c r="BI265" s="154"/>
      <c r="BJ265" s="154"/>
      <c r="BK265" s="154"/>
      <c r="BL265" s="154"/>
      <c r="BM265" s="154"/>
      <c r="BN265" s="154"/>
      <c r="BO265" s="154"/>
      <c r="BP265" s="154"/>
      <c r="BQ265" s="154"/>
      <c r="BR265" s="154"/>
      <c r="BS265" s="154"/>
      <c r="BT265" s="154"/>
      <c r="BU265" s="154"/>
      <c r="BV265" s="154"/>
      <c r="BW265" s="154"/>
      <c r="BX265" s="154"/>
      <c r="BY265" s="154"/>
      <c r="BZ265" s="154"/>
      <c r="CA265" s="154"/>
      <c r="CB265" s="154"/>
      <c r="CC265" s="154"/>
      <c r="CD265" s="154"/>
      <c r="CE265" s="154"/>
      <c r="CF265" s="154"/>
      <c r="CG265" s="154"/>
      <c r="CH265" s="154"/>
      <c r="CI265" s="154"/>
      <c r="CJ265" s="154"/>
      <c r="CK265" s="154"/>
      <c r="CL265" s="154"/>
      <c r="CM265" s="154"/>
      <c r="CN265" s="154">
        <v>339802.41000000003</v>
      </c>
      <c r="CO265" s="154">
        <v>252631.1</v>
      </c>
      <c r="CP265" s="154">
        <v>314825.33999999997</v>
      </c>
      <c r="CQ265" s="154">
        <v>314264.5</v>
      </c>
      <c r="CR265" s="154">
        <v>230391.11000000004</v>
      </c>
      <c r="CS265" s="154">
        <v>236647.16</v>
      </c>
      <c r="CT265" s="154">
        <v>277236.09999999998</v>
      </c>
      <c r="CU265" s="154">
        <v>313384.95</v>
      </c>
      <c r="CV265" s="154">
        <v>283466.44999999995</v>
      </c>
      <c r="CW265" s="154">
        <v>291309.33999999997</v>
      </c>
      <c r="CX265" s="154">
        <v>341018.7</v>
      </c>
      <c r="CY265" s="154">
        <v>572048.1</v>
      </c>
      <c r="CZ265" s="154">
        <v>380600.76999999996</v>
      </c>
      <c r="DA265" s="154">
        <v>251356.05999999997</v>
      </c>
      <c r="DB265" s="154">
        <v>285074.39</v>
      </c>
      <c r="DC265" s="154">
        <v>230835.56</v>
      </c>
      <c r="DD265" s="154">
        <v>309583</v>
      </c>
      <c r="DE265" s="154">
        <v>281777.98999999993</v>
      </c>
      <c r="DF265" s="154">
        <v>280065.60000000003</v>
      </c>
      <c r="DG265" s="154">
        <v>391603.79</v>
      </c>
      <c r="DH265" s="154">
        <v>346095.45</v>
      </c>
      <c r="DI265" s="154">
        <v>264276.42</v>
      </c>
      <c r="DJ265" s="154">
        <v>380653.60999999993</v>
      </c>
      <c r="DK265" s="154">
        <v>593023.26</v>
      </c>
      <c r="DL265" s="154">
        <v>360019.61</v>
      </c>
      <c r="DM265" s="154">
        <v>291437.82999999996</v>
      </c>
      <c r="DN265" s="154">
        <v>281770.76</v>
      </c>
      <c r="DO265" s="154">
        <v>299099.26</v>
      </c>
      <c r="DP265" s="154">
        <v>320415.90999999997</v>
      </c>
      <c r="DQ265" s="154">
        <v>280668.49</v>
      </c>
      <c r="DR265" s="154">
        <v>327314.61999999994</v>
      </c>
      <c r="DS265" s="154">
        <v>323275.61000000004</v>
      </c>
      <c r="DT265" s="154">
        <v>297365.64</v>
      </c>
      <c r="DU265" s="154">
        <v>366863.94999999995</v>
      </c>
      <c r="DV265" s="154">
        <v>370296.76</v>
      </c>
      <c r="DW265" s="154">
        <v>616577.2699999999</v>
      </c>
      <c r="DX265" s="154">
        <v>345959.65</v>
      </c>
      <c r="DY265" s="154">
        <v>358863.30999999994</v>
      </c>
      <c r="DZ265" s="154">
        <v>275404.43999999994</v>
      </c>
      <c r="EA265" s="154">
        <v>287432.18</v>
      </c>
      <c r="EB265" s="154">
        <v>464265.63000000006</v>
      </c>
      <c r="EC265" s="154">
        <v>402401.41000000009</v>
      </c>
      <c r="ED265" s="154">
        <v>393498.27000000008</v>
      </c>
      <c r="EE265" s="154">
        <v>375026.30000000005</v>
      </c>
      <c r="EF265" s="154">
        <v>345528.51</v>
      </c>
      <c r="EG265" s="154">
        <v>329297.82000000007</v>
      </c>
      <c r="EH265" s="154">
        <v>372327.65000000008</v>
      </c>
      <c r="EI265" s="154">
        <v>713390.8</v>
      </c>
      <c r="EJ265" s="154">
        <v>384719.76000000007</v>
      </c>
      <c r="EK265" s="154">
        <v>402734.14000000007</v>
      </c>
      <c r="EL265" s="154">
        <v>302122.41000000003</v>
      </c>
      <c r="EM265" s="154">
        <v>401689.20999999996</v>
      </c>
      <c r="EN265" s="154">
        <v>469933.86</v>
      </c>
      <c r="EO265" s="154">
        <v>419418.96</v>
      </c>
      <c r="EP265" s="154">
        <v>402128.51</v>
      </c>
      <c r="ER265" s="154">
        <f t="shared" si="1088"/>
        <v>2782746.8499999996</v>
      </c>
      <c r="ET265" s="154">
        <f t="shared" ca="1" si="1089"/>
        <v>2527824.89</v>
      </c>
      <c r="EU265" s="154"/>
      <c r="EY265" s="154">
        <f t="shared" si="1090"/>
        <v>917031.22</v>
      </c>
      <c r="EZ265" s="154">
        <f t="shared" si="1090"/>
        <v>822196.55</v>
      </c>
      <c r="FA265" s="154">
        <f t="shared" si="1090"/>
        <v>1017764.8400000001</v>
      </c>
      <c r="FB265" s="154">
        <f t="shared" si="1090"/>
        <v>1237953.29</v>
      </c>
      <c r="FC265" s="154">
        <f t="shared" si="1090"/>
        <v>933228.2</v>
      </c>
      <c r="FD265" s="154">
        <f t="shared" si="1090"/>
        <v>900183.65999999992</v>
      </c>
      <c r="FE265" s="154">
        <f t="shared" si="1090"/>
        <v>947955.87</v>
      </c>
      <c r="FF265" s="154">
        <f t="shared" si="1090"/>
        <v>1353737.98</v>
      </c>
      <c r="FG265" s="154">
        <f t="shared" si="1090"/>
        <v>980227.39999999991</v>
      </c>
      <c r="FH265" s="154">
        <f t="shared" si="1090"/>
        <v>1154099.2200000002</v>
      </c>
      <c r="FI265" s="154">
        <f t="shared" si="1090"/>
        <v>1114053.08</v>
      </c>
      <c r="FJ265" s="154">
        <f t="shared" si="1090"/>
        <v>1415016.2700000003</v>
      </c>
      <c r="FK265" s="154">
        <f t="shared" si="1090"/>
        <v>1089576.31</v>
      </c>
      <c r="FL265" s="154">
        <f t="shared" si="1090"/>
        <v>1291042.03</v>
      </c>
      <c r="FN265" s="154">
        <f t="shared" si="1091"/>
        <v>0</v>
      </c>
      <c r="FO265" s="154">
        <f t="shared" si="1091"/>
        <v>0</v>
      </c>
      <c r="FP265" s="154">
        <f t="shared" si="1091"/>
        <v>0</v>
      </c>
      <c r="FQ265" s="154">
        <f t="shared" si="1091"/>
        <v>3767025.2600000002</v>
      </c>
      <c r="FR265" s="154">
        <f t="shared" si="1091"/>
        <v>3994945.9000000004</v>
      </c>
      <c r="FS265" s="154">
        <f t="shared" si="1091"/>
        <v>4135105.7099999995</v>
      </c>
      <c r="FT265" s="154">
        <f t="shared" si="1091"/>
        <v>4663395.9700000007</v>
      </c>
      <c r="FU265" s="154">
        <f t="shared" si="1091"/>
        <v>2782746.8499999996</v>
      </c>
    </row>
    <row r="266" spans="2:177" ht="17.45" customHeight="1">
      <c r="B266" s="151" t="s">
        <v>92</v>
      </c>
      <c r="C266" s="152"/>
      <c r="D266" s="152"/>
      <c r="E266" s="152"/>
      <c r="F266" s="153"/>
      <c r="G266" s="153"/>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c r="AK266" s="154"/>
      <c r="AL266" s="154"/>
      <c r="AM266" s="154"/>
      <c r="AN266" s="154"/>
      <c r="AO266" s="154"/>
      <c r="AP266" s="154"/>
      <c r="AQ266" s="154"/>
      <c r="AR266" s="154"/>
      <c r="AS266" s="154"/>
      <c r="AT266" s="154"/>
      <c r="AU266" s="154"/>
      <c r="AV266" s="154"/>
      <c r="AW266" s="154"/>
      <c r="AX266" s="154"/>
      <c r="AY266" s="154"/>
      <c r="AZ266" s="154"/>
      <c r="BA266" s="154"/>
      <c r="BB266" s="154"/>
      <c r="BC266" s="154"/>
      <c r="BD266" s="154"/>
      <c r="BE266" s="154"/>
      <c r="BF266" s="154"/>
      <c r="BG266" s="154"/>
      <c r="BH266" s="154"/>
      <c r="BI266" s="154"/>
      <c r="BJ266" s="154"/>
      <c r="BK266" s="154"/>
      <c r="BL266" s="154"/>
      <c r="BM266" s="154"/>
      <c r="BN266" s="154"/>
      <c r="BO266" s="154"/>
      <c r="BP266" s="154"/>
      <c r="BQ266" s="154"/>
      <c r="BR266" s="154"/>
      <c r="BS266" s="154"/>
      <c r="BT266" s="154"/>
      <c r="BU266" s="154"/>
      <c r="BV266" s="154"/>
      <c r="BW266" s="154"/>
      <c r="BX266" s="154"/>
      <c r="BY266" s="154"/>
      <c r="BZ266" s="154"/>
      <c r="CA266" s="154"/>
      <c r="CB266" s="154"/>
      <c r="CC266" s="154"/>
      <c r="CD266" s="154"/>
      <c r="CE266" s="154"/>
      <c r="CF266" s="154"/>
      <c r="CG266" s="154"/>
      <c r="CH266" s="154"/>
      <c r="CI266" s="154"/>
      <c r="CJ266" s="154"/>
      <c r="CK266" s="154"/>
      <c r="CL266" s="154"/>
      <c r="CM266" s="154"/>
      <c r="CN266" s="154">
        <v>-110153.07999999999</v>
      </c>
      <c r="CO266" s="154">
        <v>81102.17</v>
      </c>
      <c r="CP266" s="154">
        <v>14672.120000000004</v>
      </c>
      <c r="CQ266" s="154">
        <v>3433.67</v>
      </c>
      <c r="CR266" s="154">
        <v>4552.01</v>
      </c>
      <c r="CS266" s="154">
        <v>4001.1499999999996</v>
      </c>
      <c r="CT266" s="154">
        <v>10787.109999999999</v>
      </c>
      <c r="CU266" s="154">
        <v>58069.13</v>
      </c>
      <c r="CV266" s="154">
        <v>6705.8500000000013</v>
      </c>
      <c r="CW266" s="154">
        <v>7558.4400000000005</v>
      </c>
      <c r="CX266" s="154">
        <v>13763.35</v>
      </c>
      <c r="CY266" s="154">
        <v>7380.27</v>
      </c>
      <c r="CZ266" s="154">
        <v>12042.52</v>
      </c>
      <c r="DA266" s="154">
        <v>7249.1400000000012</v>
      </c>
      <c r="DB266" s="154">
        <v>32096.14</v>
      </c>
      <c r="DC266" s="154">
        <v>13088.320000000002</v>
      </c>
      <c r="DD266" s="154">
        <v>58949.55</v>
      </c>
      <c r="DE266" s="154">
        <v>39901.870000000003</v>
      </c>
      <c r="DF266" s="154">
        <v>7783.7099999999991</v>
      </c>
      <c r="DG266" s="154">
        <v>38261.899999999994</v>
      </c>
      <c r="DH266" s="154">
        <v>20468.43</v>
      </c>
      <c r="DI266" s="154">
        <v>21514.620000000003</v>
      </c>
      <c r="DJ266" s="154">
        <v>20995.670000000002</v>
      </c>
      <c r="DK266" s="154">
        <v>27618</v>
      </c>
      <c r="DL266" s="154">
        <v>16967.54</v>
      </c>
      <c r="DM266" s="154">
        <v>12525.55</v>
      </c>
      <c r="DN266" s="154">
        <v>10247.870000000001</v>
      </c>
      <c r="DO266" s="154">
        <v>24139.25</v>
      </c>
      <c r="DP266" s="154">
        <v>17703.669999999998</v>
      </c>
      <c r="DQ266" s="154">
        <v>14713.66</v>
      </c>
      <c r="DR266" s="154">
        <v>31891.260000000002</v>
      </c>
      <c r="DS266" s="154">
        <v>22906.97</v>
      </c>
      <c r="DT266" s="154">
        <v>15205.560000000001</v>
      </c>
      <c r="DU266" s="154">
        <v>34321.31</v>
      </c>
      <c r="DV266" s="154">
        <v>22459.39</v>
      </c>
      <c r="DW266" s="154">
        <v>27041.98</v>
      </c>
      <c r="DX266" s="154">
        <v>-109837.70999999998</v>
      </c>
      <c r="DY266" s="154">
        <v>-4706.6399999999994</v>
      </c>
      <c r="DZ266" s="154">
        <v>18511.300000000003</v>
      </c>
      <c r="EA266" s="154">
        <v>122896.45</v>
      </c>
      <c r="EB266" s="154">
        <v>-26981.189999999991</v>
      </c>
      <c r="EC266" s="154">
        <v>34828.03</v>
      </c>
      <c r="ED266" s="154">
        <v>72635.91</v>
      </c>
      <c r="EE266" s="154">
        <v>36679.870000000003</v>
      </c>
      <c r="EF266" s="154">
        <v>56100.310000000012</v>
      </c>
      <c r="EG266" s="154">
        <v>28277.13</v>
      </c>
      <c r="EH266" s="154">
        <v>33912.949999999997</v>
      </c>
      <c r="EI266" s="154">
        <v>55538.239999999991</v>
      </c>
      <c r="EJ266" s="154">
        <v>17476.64</v>
      </c>
      <c r="EK266" s="154">
        <v>35376.369999999995</v>
      </c>
      <c r="EL266" s="154">
        <v>13721.829999999998</v>
      </c>
      <c r="EM266" s="154">
        <v>18799.34</v>
      </c>
      <c r="EN266" s="154">
        <v>47155.64</v>
      </c>
      <c r="EO266" s="154">
        <v>12572.51</v>
      </c>
      <c r="EP266" s="154">
        <v>22458.449999999997</v>
      </c>
      <c r="ER266" s="154">
        <f t="shared" si="1088"/>
        <v>167560.78000000003</v>
      </c>
      <c r="ET266" s="154">
        <f t="shared" ca="1" si="1089"/>
        <v>107346.15000000004</v>
      </c>
      <c r="EU266" s="154"/>
      <c r="EY266" s="154">
        <f t="shared" si="1090"/>
        <v>51387.8</v>
      </c>
      <c r="EZ266" s="154">
        <f t="shared" si="1090"/>
        <v>111939.74000000002</v>
      </c>
      <c r="FA266" s="154">
        <f t="shared" si="1090"/>
        <v>66514.039999999994</v>
      </c>
      <c r="FB266" s="154">
        <f t="shared" si="1090"/>
        <v>70128.290000000008</v>
      </c>
      <c r="FC266" s="154">
        <f t="shared" si="1090"/>
        <v>39740.959999999999</v>
      </c>
      <c r="FD266" s="154">
        <f t="shared" si="1090"/>
        <v>56556.58</v>
      </c>
      <c r="FE266" s="154">
        <f t="shared" si="1090"/>
        <v>70003.790000000008</v>
      </c>
      <c r="FF266" s="154">
        <f t="shared" si="1090"/>
        <v>83822.679999999993</v>
      </c>
      <c r="FG266" s="154">
        <f t="shared" si="1090"/>
        <v>-96033.049999999974</v>
      </c>
      <c r="FH266" s="154">
        <f t="shared" si="1090"/>
        <v>130743.29000000001</v>
      </c>
      <c r="FI266" s="154">
        <f t="shared" si="1090"/>
        <v>165416.09000000003</v>
      </c>
      <c r="FJ266" s="154">
        <f t="shared" si="1090"/>
        <v>117728.31999999999</v>
      </c>
      <c r="FK266" s="154">
        <f t="shared" si="1090"/>
        <v>66574.84</v>
      </c>
      <c r="FL266" s="154">
        <f t="shared" si="1090"/>
        <v>78527.489999999991</v>
      </c>
      <c r="FN266" s="154">
        <f t="shared" si="1091"/>
        <v>0</v>
      </c>
      <c r="FO266" s="154">
        <f t="shared" si="1091"/>
        <v>0</v>
      </c>
      <c r="FP266" s="154">
        <f t="shared" si="1091"/>
        <v>0</v>
      </c>
      <c r="FQ266" s="154">
        <f t="shared" si="1091"/>
        <v>101872.19000000003</v>
      </c>
      <c r="FR266" s="154">
        <f t="shared" si="1091"/>
        <v>299969.87</v>
      </c>
      <c r="FS266" s="154">
        <f t="shared" si="1091"/>
        <v>250124.01000000004</v>
      </c>
      <c r="FT266" s="154">
        <f t="shared" si="1091"/>
        <v>317854.65000000008</v>
      </c>
      <c r="FU266" s="154">
        <f t="shared" si="1091"/>
        <v>167560.78000000003</v>
      </c>
    </row>
    <row r="267" spans="2:177" ht="17.45" customHeight="1">
      <c r="B267" s="156" t="s">
        <v>93</v>
      </c>
      <c r="C267" s="157"/>
      <c r="D267" s="157"/>
      <c r="E267" s="157"/>
      <c r="H267" s="158"/>
      <c r="I267" s="158"/>
      <c r="J267" s="158"/>
      <c r="K267" s="158"/>
      <c r="L267" s="158"/>
      <c r="M267" s="158"/>
      <c r="N267" s="158"/>
      <c r="O267" s="158"/>
      <c r="P267" s="158"/>
      <c r="Q267" s="158"/>
      <c r="R267" s="158"/>
      <c r="S267" s="158"/>
      <c r="T267" s="158"/>
      <c r="U267" s="158"/>
      <c r="V267" s="158"/>
      <c r="W267" s="158"/>
      <c r="X267" s="158"/>
      <c r="Y267" s="158"/>
      <c r="Z267" s="158"/>
      <c r="AA267" s="158"/>
      <c r="AB267" s="158"/>
      <c r="AC267" s="158"/>
      <c r="AD267" s="158"/>
      <c r="AE267" s="158"/>
      <c r="AF267" s="158"/>
      <c r="AG267" s="158"/>
      <c r="AH267" s="158"/>
      <c r="AI267" s="158"/>
      <c r="AJ267" s="158"/>
      <c r="AK267" s="158"/>
      <c r="AL267" s="158"/>
      <c r="AM267" s="158"/>
      <c r="AN267" s="158"/>
      <c r="AO267" s="158"/>
      <c r="AP267" s="158"/>
      <c r="AQ267" s="158"/>
      <c r="AR267" s="158"/>
      <c r="AS267" s="158"/>
      <c r="AT267" s="158"/>
      <c r="AU267" s="158"/>
      <c r="AV267" s="158"/>
      <c r="AW267" s="158"/>
      <c r="AX267" s="158"/>
      <c r="AY267" s="158"/>
      <c r="AZ267" s="158"/>
      <c r="BA267" s="158"/>
      <c r="BB267" s="158"/>
      <c r="BC267" s="158"/>
      <c r="BD267" s="158"/>
      <c r="BE267" s="158"/>
      <c r="BF267" s="158"/>
      <c r="BG267" s="158"/>
      <c r="BH267" s="158"/>
      <c r="BI267" s="158"/>
      <c r="BJ267" s="158"/>
      <c r="BK267" s="158"/>
      <c r="BL267" s="158"/>
      <c r="BM267" s="158"/>
      <c r="BN267" s="158"/>
      <c r="BO267" s="158"/>
      <c r="BP267" s="158"/>
      <c r="BQ267" s="158"/>
      <c r="BR267" s="158"/>
      <c r="BS267" s="158"/>
      <c r="BT267" s="158"/>
      <c r="BU267" s="158"/>
      <c r="BV267" s="158"/>
      <c r="BW267" s="158"/>
      <c r="BX267" s="158"/>
      <c r="BY267" s="158"/>
      <c r="BZ267" s="158"/>
      <c r="CA267" s="158"/>
      <c r="CB267" s="158"/>
      <c r="CC267" s="158"/>
      <c r="CD267" s="158"/>
      <c r="CE267" s="158"/>
      <c r="CF267" s="158"/>
      <c r="CG267" s="158"/>
      <c r="CH267" s="158"/>
      <c r="CI267" s="158"/>
      <c r="CJ267" s="158"/>
      <c r="CK267" s="158"/>
      <c r="CL267" s="158"/>
      <c r="CM267" s="158"/>
      <c r="CN267" s="158">
        <f t="shared" ref="CN267:CY267" si="1092">SUM(CN263:CN266)</f>
        <v>1990740.3500000006</v>
      </c>
      <c r="CO267" s="158">
        <f t="shared" si="1092"/>
        <v>1305728.3400000001</v>
      </c>
      <c r="CP267" s="158">
        <f t="shared" si="1092"/>
        <v>1544719.7900000005</v>
      </c>
      <c r="CQ267" s="158">
        <f t="shared" si="1092"/>
        <v>1074839.1099999999</v>
      </c>
      <c r="CR267" s="158">
        <f t="shared" si="1092"/>
        <v>1106291.0299999998</v>
      </c>
      <c r="CS267" s="158">
        <f t="shared" si="1092"/>
        <v>1412823.0899999999</v>
      </c>
      <c r="CT267" s="158">
        <f t="shared" si="1092"/>
        <v>1237393.3800000001</v>
      </c>
      <c r="CU267" s="158">
        <f t="shared" si="1092"/>
        <v>1514050.7599999995</v>
      </c>
      <c r="CV267" s="158">
        <f t="shared" si="1092"/>
        <v>1455356.3</v>
      </c>
      <c r="CW267" s="158">
        <f t="shared" si="1092"/>
        <v>1556768.4999999995</v>
      </c>
      <c r="CX267" s="158">
        <f t="shared" si="1092"/>
        <v>1527684.5000000002</v>
      </c>
      <c r="CY267" s="158">
        <f t="shared" si="1092"/>
        <v>1942854.06</v>
      </c>
      <c r="CZ267" s="158">
        <f t="shared" ref="CZ267:DK267" si="1093">SUM(CZ263:CZ266)</f>
        <v>2664081.14</v>
      </c>
      <c r="DA267" s="158">
        <f t="shared" si="1093"/>
        <v>1492178.27</v>
      </c>
      <c r="DB267" s="158">
        <f t="shared" si="1093"/>
        <v>1624706.0699999996</v>
      </c>
      <c r="DC267" s="158">
        <f t="shared" si="1093"/>
        <v>1558538.78</v>
      </c>
      <c r="DD267" s="158">
        <f t="shared" si="1093"/>
        <v>1824706.6500000006</v>
      </c>
      <c r="DE267" s="158">
        <f t="shared" si="1093"/>
        <v>1596514.5499999996</v>
      </c>
      <c r="DF267" s="158">
        <f t="shared" si="1093"/>
        <v>1697276.38</v>
      </c>
      <c r="DG267" s="158">
        <f t="shared" si="1093"/>
        <v>1881446.7300000002</v>
      </c>
      <c r="DH267" s="158">
        <f t="shared" si="1093"/>
        <v>1552125.57</v>
      </c>
      <c r="DI267" s="158">
        <f t="shared" si="1093"/>
        <v>1543588.5499999991</v>
      </c>
      <c r="DJ267" s="158">
        <f t="shared" si="1093"/>
        <v>1724672.8699999994</v>
      </c>
      <c r="DK267" s="158">
        <f t="shared" si="1093"/>
        <v>2108995.96</v>
      </c>
      <c r="DL267" s="158">
        <f t="shared" ref="DL267" si="1094">SUM(DL263:DL266)</f>
        <v>2812937.5100000007</v>
      </c>
      <c r="DM267" s="158">
        <f t="shared" ref="DM267:DN267" si="1095">SUM(DM263:DM266)</f>
        <v>1790598.1699999997</v>
      </c>
      <c r="DN267" s="158">
        <f t="shared" si="1095"/>
        <v>1448010.4300000002</v>
      </c>
      <c r="DO267" s="158">
        <f t="shared" ref="DO267:DP267" si="1096">SUM(DO263:DO266)</f>
        <v>1729182.2399999998</v>
      </c>
      <c r="DP267" s="158">
        <f t="shared" si="1096"/>
        <v>1644393.18</v>
      </c>
      <c r="DQ267" s="158">
        <f t="shared" ref="DQ267:DR267" si="1097">SUM(DQ263:DQ266)</f>
        <v>1510567.7399999998</v>
      </c>
      <c r="DR267" s="158">
        <f t="shared" si="1097"/>
        <v>1872474.5600000005</v>
      </c>
      <c r="DS267" s="158">
        <f t="shared" ref="DS267:DT267" si="1098">SUM(DS263:DS266)</f>
        <v>1731056.5900000003</v>
      </c>
      <c r="DT267" s="158">
        <f t="shared" si="1098"/>
        <v>1606155.1100000003</v>
      </c>
      <c r="DU267" s="158">
        <f t="shared" ref="DU267:DV267" si="1099">SUM(DU263:DU266)</f>
        <v>1628060.9600000002</v>
      </c>
      <c r="DV267" s="158">
        <f t="shared" si="1099"/>
        <v>1712664.5699999998</v>
      </c>
      <c r="DW267" s="158">
        <f t="shared" ref="DW267:DX267" si="1100">SUM(DW263:DW266)</f>
        <v>2396758.75</v>
      </c>
      <c r="DX267" s="158">
        <f t="shared" si="1100"/>
        <v>3168937.5300000007</v>
      </c>
      <c r="DY267" s="158">
        <f t="shared" ref="DY267:DZ267" si="1101">SUM(DY263:DY266)</f>
        <v>1749689.6700000006</v>
      </c>
      <c r="DZ267" s="158">
        <f t="shared" si="1101"/>
        <v>1551712.2300000004</v>
      </c>
      <c r="EA267" s="158">
        <f t="shared" ref="EA267:EB267" si="1102">SUM(EA263:EA266)</f>
        <v>1804770.5000000002</v>
      </c>
      <c r="EB267" s="158">
        <f t="shared" si="1102"/>
        <v>1820203.11</v>
      </c>
      <c r="EC267" s="158">
        <f t="shared" ref="EC267:ED267" si="1103">SUM(EC263:EC266)</f>
        <v>1962694.9000000004</v>
      </c>
      <c r="ED267" s="158">
        <f t="shared" si="1103"/>
        <v>2122606.6100000003</v>
      </c>
      <c r="EE267" s="158">
        <f t="shared" ref="EE267:EF267" si="1104">SUM(EE263:EE266)</f>
        <v>1883874.7300000007</v>
      </c>
      <c r="EF267" s="158">
        <f t="shared" si="1104"/>
        <v>1829417.2200000004</v>
      </c>
      <c r="EG267" s="158">
        <f t="shared" ref="EG267:EH267" si="1105">SUM(EG263:EG266)</f>
        <v>1709881.5099999998</v>
      </c>
      <c r="EH267" s="158">
        <f t="shared" si="1105"/>
        <v>1848376.0700000003</v>
      </c>
      <c r="EI267" s="158">
        <f t="shared" ref="EI267:EJ267" si="1106">SUM(EI263:EI266)</f>
        <v>2881361.9400000004</v>
      </c>
      <c r="EJ267" s="158">
        <f t="shared" si="1106"/>
        <v>3255088.92</v>
      </c>
      <c r="EK267" s="158">
        <f t="shared" ref="EK267:EL267" si="1107">SUM(EK263:EK266)</f>
        <v>1839695.0599999996</v>
      </c>
      <c r="EL267" s="158">
        <f t="shared" si="1107"/>
        <v>1676760.1299999994</v>
      </c>
      <c r="EM267" s="158">
        <f t="shared" ref="EM267:EN267" si="1108">SUM(EM263:EM266)</f>
        <v>1838044.4499999995</v>
      </c>
      <c r="EN267" s="158">
        <f t="shared" si="1108"/>
        <v>2023384.3999999992</v>
      </c>
      <c r="EO267" s="158">
        <f t="shared" ref="EO267:EP267" si="1109">SUM(EO263:EO266)</f>
        <v>1922114.0099999993</v>
      </c>
      <c r="EP267" s="158">
        <f t="shared" si="1109"/>
        <v>2069849.0299999993</v>
      </c>
      <c r="ER267" s="158">
        <f t="shared" si="1088"/>
        <v>14624935.999999996</v>
      </c>
      <c r="ET267" s="158">
        <f t="shared" ca="1" si="1089"/>
        <v>14180614.550000001</v>
      </c>
      <c r="EU267" s="158"/>
      <c r="EY267" s="158">
        <f t="shared" si="1090"/>
        <v>5780965.4799999995</v>
      </c>
      <c r="EZ267" s="158">
        <f t="shared" si="1090"/>
        <v>4979759.9800000004</v>
      </c>
      <c r="FA267" s="158">
        <f t="shared" si="1090"/>
        <v>5130848.6800000006</v>
      </c>
      <c r="FB267" s="158">
        <f t="shared" si="1090"/>
        <v>5377257.379999999</v>
      </c>
      <c r="FC267" s="158">
        <f t="shared" si="1090"/>
        <v>6051546.1100000013</v>
      </c>
      <c r="FD267" s="158">
        <f t="shared" si="1090"/>
        <v>4884143.16</v>
      </c>
      <c r="FE267" s="158">
        <f t="shared" si="1090"/>
        <v>5209686.2600000016</v>
      </c>
      <c r="FF267" s="158">
        <f t="shared" si="1090"/>
        <v>5737484.2800000003</v>
      </c>
      <c r="FG267" s="158">
        <f t="shared" si="1090"/>
        <v>6470339.4300000016</v>
      </c>
      <c r="FH267" s="158">
        <f t="shared" si="1090"/>
        <v>5587668.5100000007</v>
      </c>
      <c r="FI267" s="158">
        <f t="shared" si="1090"/>
        <v>5835898.5600000015</v>
      </c>
      <c r="FJ267" s="158">
        <f t="shared" si="1090"/>
        <v>6439619.5200000005</v>
      </c>
      <c r="FK267" s="158">
        <f t="shared" si="1090"/>
        <v>6771544.1099999994</v>
      </c>
      <c r="FL267" s="158">
        <f t="shared" si="1090"/>
        <v>5783542.8599999975</v>
      </c>
      <c r="FN267" s="158">
        <f t="shared" si="1091"/>
        <v>0</v>
      </c>
      <c r="FO267" s="158">
        <f t="shared" si="1091"/>
        <v>0</v>
      </c>
      <c r="FP267" s="158">
        <f t="shared" si="1091"/>
        <v>0</v>
      </c>
      <c r="FQ267" s="158">
        <f t="shared" si="1091"/>
        <v>17669249.210000001</v>
      </c>
      <c r="FR267" s="158">
        <f t="shared" si="1091"/>
        <v>21268831.520000003</v>
      </c>
      <c r="FS267" s="158">
        <f t="shared" si="1091"/>
        <v>21882859.810000002</v>
      </c>
      <c r="FT267" s="158">
        <f t="shared" si="1091"/>
        <v>24333526.02</v>
      </c>
      <c r="FU267" s="158">
        <f t="shared" si="1091"/>
        <v>14624935.999999996</v>
      </c>
    </row>
    <row r="268" spans="2:177" ht="17.45" customHeight="1">
      <c r="B268" s="151" t="s">
        <v>94</v>
      </c>
      <c r="C268" s="152"/>
      <c r="D268" s="152"/>
      <c r="E268" s="152"/>
      <c r="F268" s="153"/>
      <c r="G268" s="153"/>
      <c r="H268" s="154"/>
      <c r="I268" s="154"/>
      <c r="J268" s="154"/>
      <c r="K268" s="154"/>
      <c r="L268" s="154"/>
      <c r="M268" s="154"/>
      <c r="N268" s="154"/>
      <c r="O268" s="154"/>
      <c r="P268" s="154"/>
      <c r="Q268" s="154"/>
      <c r="R268" s="154"/>
      <c r="S268" s="154"/>
      <c r="T268" s="154"/>
      <c r="U268" s="154"/>
      <c r="V268" s="154"/>
      <c r="W268" s="154"/>
      <c r="X268" s="154"/>
      <c r="Y268" s="154"/>
      <c r="Z268" s="154"/>
      <c r="AA268" s="154"/>
      <c r="AB268" s="154"/>
      <c r="AC268" s="154"/>
      <c r="AD268" s="154"/>
      <c r="AE268" s="154"/>
      <c r="AF268" s="154"/>
      <c r="AG268" s="154"/>
      <c r="AH268" s="154"/>
      <c r="AI268" s="154"/>
      <c r="AJ268" s="154"/>
      <c r="AK268" s="154"/>
      <c r="AL268" s="154"/>
      <c r="AM268" s="154"/>
      <c r="AN268" s="154"/>
      <c r="AO268" s="154"/>
      <c r="AP268" s="154"/>
      <c r="AQ268" s="154"/>
      <c r="AR268" s="154"/>
      <c r="AS268" s="154"/>
      <c r="AT268" s="154"/>
      <c r="AU268" s="154"/>
      <c r="AV268" s="154"/>
      <c r="AW268" s="154"/>
      <c r="AX268" s="154"/>
      <c r="AY268" s="154"/>
      <c r="AZ268" s="154"/>
      <c r="BA268" s="154"/>
      <c r="BB268" s="154"/>
      <c r="BC268" s="154"/>
      <c r="BD268" s="154"/>
      <c r="BE268" s="154"/>
      <c r="BF268" s="154"/>
      <c r="BG268" s="154"/>
      <c r="BH268" s="154"/>
      <c r="BI268" s="154"/>
      <c r="BJ268" s="154"/>
      <c r="BK268" s="154"/>
      <c r="BL268" s="154"/>
      <c r="BM268" s="154"/>
      <c r="BN268" s="154"/>
      <c r="BO268" s="154"/>
      <c r="BP268" s="154"/>
      <c r="BQ268" s="154"/>
      <c r="BR268" s="154"/>
      <c r="BS268" s="154"/>
      <c r="BT268" s="154"/>
      <c r="BU268" s="154"/>
      <c r="BV268" s="154"/>
      <c r="BW268" s="154"/>
      <c r="BX268" s="154"/>
      <c r="BY268" s="154"/>
      <c r="BZ268" s="154"/>
      <c r="CA268" s="154"/>
      <c r="CB268" s="154"/>
      <c r="CC268" s="154"/>
      <c r="CD268" s="154"/>
      <c r="CE268" s="154"/>
      <c r="CF268" s="154"/>
      <c r="CG268" s="154"/>
      <c r="CH268" s="154"/>
      <c r="CI268" s="154"/>
      <c r="CJ268" s="154"/>
      <c r="CK268" s="154"/>
      <c r="CL268" s="154"/>
      <c r="CM268" s="154"/>
      <c r="CN268" s="154">
        <v>-280944.94</v>
      </c>
      <c r="CO268" s="154">
        <v>-275716.75</v>
      </c>
      <c r="CP268" s="154">
        <v>-214031.09000000003</v>
      </c>
      <c r="CQ268" s="154">
        <v>-214691.64</v>
      </c>
      <c r="CR268" s="154">
        <v>-204357.90000000002</v>
      </c>
      <c r="CS268" s="154">
        <v>-58458.57</v>
      </c>
      <c r="CT268" s="154">
        <v>-377211.08999999997</v>
      </c>
      <c r="CU268" s="154">
        <v>-201371.56</v>
      </c>
      <c r="CV268" s="154">
        <v>-189868.46</v>
      </c>
      <c r="CW268" s="154">
        <v>-185306.15</v>
      </c>
      <c r="CX268" s="154">
        <v>-197739.12999999998</v>
      </c>
      <c r="CY268" s="154">
        <v>-181692.51</v>
      </c>
      <c r="CZ268" s="154">
        <v>-226836.50999999998</v>
      </c>
      <c r="DA268" s="154">
        <v>-174142.77</v>
      </c>
      <c r="DB268" s="154">
        <v>-190682.77</v>
      </c>
      <c r="DC268" s="154">
        <v>-200581.05000000002</v>
      </c>
      <c r="DD268" s="154">
        <v>-178733.11</v>
      </c>
      <c r="DE268" s="154">
        <v>-218443.44</v>
      </c>
      <c r="DF268" s="154">
        <v>-265973.3</v>
      </c>
      <c r="DG268" s="154">
        <v>-234053.33</v>
      </c>
      <c r="DH268" s="154">
        <v>-238513.13999999998</v>
      </c>
      <c r="DI268" s="154">
        <v>-214365.18</v>
      </c>
      <c r="DJ268" s="154">
        <v>-226113.85</v>
      </c>
      <c r="DK268" s="154">
        <v>-246789.74</v>
      </c>
      <c r="DL268" s="154">
        <v>-228962.6</v>
      </c>
      <c r="DM268" s="154">
        <v>-235641.53</v>
      </c>
      <c r="DN268" s="154">
        <v>-284499.03000000003</v>
      </c>
      <c r="DO268" s="154">
        <v>-229627.38999999998</v>
      </c>
      <c r="DP268" s="154">
        <v>-191444.05</v>
      </c>
      <c r="DQ268" s="154">
        <v>0</v>
      </c>
      <c r="DR268" s="154">
        <v>-389569.67000000004</v>
      </c>
      <c r="DS268" s="154">
        <v>-197819.59</v>
      </c>
      <c r="DT268" s="154">
        <v>-230378.33</v>
      </c>
      <c r="DU268" s="154">
        <v>-211052.28999999998</v>
      </c>
      <c r="DV268" s="154">
        <v>-203770.56</v>
      </c>
      <c r="DW268" s="154">
        <v>-226968.62</v>
      </c>
      <c r="DX268" s="154">
        <v>-229054.76</v>
      </c>
      <c r="DY268" s="154">
        <v>-196459.5</v>
      </c>
      <c r="DZ268" s="154">
        <v>-203363.64</v>
      </c>
      <c r="EA268" s="154">
        <v>-245732.26</v>
      </c>
      <c r="EB268" s="154">
        <v>-197801.90999999997</v>
      </c>
      <c r="EC268" s="154">
        <v>-200819.72</v>
      </c>
      <c r="ED268" s="154">
        <v>-172264.25</v>
      </c>
      <c r="EE268" s="154">
        <v>-190167.8</v>
      </c>
      <c r="EF268" s="154">
        <v>-203094.19</v>
      </c>
      <c r="EG268" s="154">
        <v>-220015.3</v>
      </c>
      <c r="EH268" s="154">
        <v>-210274.45</v>
      </c>
      <c r="EI268" s="154">
        <v>-194352.91</v>
      </c>
      <c r="EJ268" s="154">
        <v>-158419.28999999998</v>
      </c>
      <c r="EK268" s="154">
        <v>-159217.95000000001</v>
      </c>
      <c r="EL268" s="154">
        <v>-174058.38</v>
      </c>
      <c r="EM268" s="154">
        <v>-179813.4</v>
      </c>
      <c r="EN268" s="154">
        <v>-141038.20000000001</v>
      </c>
      <c r="EO268" s="154">
        <v>-118478.44</v>
      </c>
      <c r="EP268" s="154">
        <v>-134337.72999999998</v>
      </c>
      <c r="EQ268" s="153"/>
      <c r="ER268" s="154">
        <f t="shared" si="1088"/>
        <v>-1065363.3899999999</v>
      </c>
      <c r="ES268" s="154"/>
      <c r="ET268" s="154">
        <f t="shared" ca="1" si="1089"/>
        <v>-1445496.04</v>
      </c>
      <c r="EU268" s="154"/>
      <c r="EY268" s="154">
        <f t="shared" si="1090"/>
        <v>-591662.04999999993</v>
      </c>
      <c r="EZ268" s="154">
        <f t="shared" si="1090"/>
        <v>-597757.60000000009</v>
      </c>
      <c r="FA268" s="154">
        <f t="shared" si="1090"/>
        <v>-738539.77</v>
      </c>
      <c r="FB268" s="154">
        <f t="shared" si="1090"/>
        <v>-687268.77</v>
      </c>
      <c r="FC268" s="154">
        <f t="shared" si="1090"/>
        <v>-749103.16</v>
      </c>
      <c r="FD268" s="154">
        <f t="shared" si="1090"/>
        <v>-421071.43999999994</v>
      </c>
      <c r="FE268" s="154">
        <f t="shared" si="1090"/>
        <v>-817767.59</v>
      </c>
      <c r="FF268" s="154">
        <f t="shared" si="1090"/>
        <v>-641791.47</v>
      </c>
      <c r="FG268" s="154">
        <f t="shared" si="1090"/>
        <v>-628877.9</v>
      </c>
      <c r="FH268" s="154">
        <f t="shared" si="1090"/>
        <v>-644353.89</v>
      </c>
      <c r="FI268" s="154">
        <f t="shared" si="1090"/>
        <v>-565526.24</v>
      </c>
      <c r="FJ268" s="154">
        <f t="shared" si="1090"/>
        <v>-624642.66</v>
      </c>
      <c r="FK268" s="154">
        <f t="shared" si="1090"/>
        <v>-491695.62</v>
      </c>
      <c r="FL268" s="154">
        <f t="shared" si="1090"/>
        <v>-439330.04</v>
      </c>
      <c r="FN268" s="154">
        <f t="shared" si="1091"/>
        <v>0</v>
      </c>
      <c r="FO268" s="154">
        <f t="shared" si="1091"/>
        <v>0</v>
      </c>
      <c r="FP268" s="154">
        <f t="shared" si="1091"/>
        <v>0</v>
      </c>
      <c r="FQ268" s="154">
        <f t="shared" si="1091"/>
        <v>-2581389.79</v>
      </c>
      <c r="FR268" s="154">
        <f t="shared" si="1091"/>
        <v>-2615228.1900000004</v>
      </c>
      <c r="FS268" s="154">
        <f t="shared" si="1091"/>
        <v>-2629733.66</v>
      </c>
      <c r="FT268" s="154">
        <f t="shared" si="1091"/>
        <v>-2463400.6900000004</v>
      </c>
      <c r="FU268" s="154">
        <f t="shared" si="1091"/>
        <v>-1065363.3899999999</v>
      </c>
    </row>
    <row r="269" spans="2:177" ht="17.45" customHeight="1">
      <c r="B269" s="151" t="s">
        <v>95</v>
      </c>
      <c r="C269" s="152"/>
      <c r="D269" s="152"/>
      <c r="E269" s="152"/>
      <c r="F269" s="153"/>
      <c r="G269" s="153"/>
      <c r="H269" s="154"/>
      <c r="I269" s="154"/>
      <c r="J269" s="154"/>
      <c r="K269" s="154"/>
      <c r="L269" s="154"/>
      <c r="M269" s="154"/>
      <c r="N269" s="154"/>
      <c r="O269" s="154"/>
      <c r="P269" s="154"/>
      <c r="Q269" s="154"/>
      <c r="R269" s="154"/>
      <c r="S269" s="154"/>
      <c r="T269" s="154"/>
      <c r="U269" s="154"/>
      <c r="V269" s="154"/>
      <c r="W269" s="154"/>
      <c r="X269" s="154"/>
      <c r="Y269" s="154"/>
      <c r="Z269" s="154"/>
      <c r="AA269" s="154"/>
      <c r="AB269" s="154"/>
      <c r="AC269" s="154"/>
      <c r="AD269" s="154"/>
      <c r="AE269" s="154"/>
      <c r="AF269" s="154"/>
      <c r="AG269" s="154"/>
      <c r="AH269" s="154"/>
      <c r="AI269" s="154"/>
      <c r="AJ269" s="154"/>
      <c r="AK269" s="154"/>
      <c r="AL269" s="154"/>
      <c r="AM269" s="154"/>
      <c r="AN269" s="154"/>
      <c r="AO269" s="154"/>
      <c r="AP269" s="154"/>
      <c r="AQ269" s="154"/>
      <c r="AR269" s="154"/>
      <c r="AS269" s="154"/>
      <c r="AT269" s="154"/>
      <c r="AU269" s="154"/>
      <c r="AV269" s="154"/>
      <c r="AW269" s="154"/>
      <c r="AX269" s="154"/>
      <c r="AY269" s="154"/>
      <c r="AZ269" s="154"/>
      <c r="BA269" s="154"/>
      <c r="BB269" s="154"/>
      <c r="BC269" s="154"/>
      <c r="BD269" s="154"/>
      <c r="BE269" s="154"/>
      <c r="BF269" s="154"/>
      <c r="BG269" s="154"/>
      <c r="BH269" s="154"/>
      <c r="BI269" s="154"/>
      <c r="BJ269" s="154"/>
      <c r="BK269" s="154"/>
      <c r="BL269" s="154"/>
      <c r="BM269" s="154"/>
      <c r="BN269" s="154"/>
      <c r="BO269" s="154"/>
      <c r="BP269" s="154"/>
      <c r="BQ269" s="154"/>
      <c r="BR269" s="154"/>
      <c r="BS269" s="154"/>
      <c r="BT269" s="154"/>
      <c r="BU269" s="154"/>
      <c r="BV269" s="154"/>
      <c r="BW269" s="154"/>
      <c r="BX269" s="154"/>
      <c r="BY269" s="154"/>
      <c r="BZ269" s="154"/>
      <c r="CA269" s="154"/>
      <c r="CB269" s="154"/>
      <c r="CC269" s="154"/>
      <c r="CD269" s="154"/>
      <c r="CE269" s="154"/>
      <c r="CF269" s="154"/>
      <c r="CG269" s="154"/>
      <c r="CH269" s="154"/>
      <c r="CI269" s="154"/>
      <c r="CJ269" s="154"/>
      <c r="CK269" s="154"/>
      <c r="CL269" s="154"/>
      <c r="CM269" s="154"/>
      <c r="CN269" s="154">
        <v>-75307.349999999977</v>
      </c>
      <c r="CO269" s="154">
        <v>50612.209999999963</v>
      </c>
      <c r="CP269" s="154">
        <v>116235</v>
      </c>
      <c r="CQ269" s="154">
        <v>-108841.39000000001</v>
      </c>
      <c r="CR269" s="154">
        <v>-163803.74</v>
      </c>
      <c r="CS269" s="154">
        <v>-39521.68</v>
      </c>
      <c r="CT269" s="154">
        <v>-235979.96000000008</v>
      </c>
      <c r="CU269" s="154">
        <v>-211625.30000000005</v>
      </c>
      <c r="CV269" s="154">
        <v>283328.5</v>
      </c>
      <c r="CW269" s="154">
        <v>-228800.01000000004</v>
      </c>
      <c r="CX269" s="154">
        <v>-267059.30000000005</v>
      </c>
      <c r="CY269" s="154">
        <v>-100774.91000000003</v>
      </c>
      <c r="CZ269" s="154">
        <v>-309213.66019999993</v>
      </c>
      <c r="DA269" s="154">
        <v>-269905.05190000008</v>
      </c>
      <c r="DB269" s="154">
        <v>-172678.80000000002</v>
      </c>
      <c r="DC269" s="154">
        <v>-299634.36039999989</v>
      </c>
      <c r="DD269" s="154">
        <v>-251824.28570000001</v>
      </c>
      <c r="DE269" s="154">
        <v>-367894.70549999998</v>
      </c>
      <c r="DF269" s="154">
        <v>-210083.31469999999</v>
      </c>
      <c r="DG269" s="154">
        <v>-259212.07100000003</v>
      </c>
      <c r="DH269" s="154">
        <v>-327038.92420000001</v>
      </c>
      <c r="DI269" s="154">
        <v>-300669.11590677762</v>
      </c>
      <c r="DJ269" s="154">
        <v>-278084.48421766656</v>
      </c>
      <c r="DK269" s="154">
        <v>-83568.137259838288</v>
      </c>
      <c r="DL269" s="154">
        <v>-155510.54061166671</v>
      </c>
      <c r="DM269" s="154">
        <v>-176799.9</v>
      </c>
      <c r="DN269" s="154">
        <v>-188688.93999999994</v>
      </c>
      <c r="DO269" s="154">
        <v>-258657.67</v>
      </c>
      <c r="DP269" s="154">
        <v>-237859.99</v>
      </c>
      <c r="DQ269" s="154">
        <v>-136950.01999999999</v>
      </c>
      <c r="DR269" s="154">
        <v>-232134.62</v>
      </c>
      <c r="DS269" s="154">
        <v>-237174.17</v>
      </c>
      <c r="DT269" s="154">
        <v>-219621.93000000002</v>
      </c>
      <c r="DU269" s="154">
        <v>-251184.72000000003</v>
      </c>
      <c r="DV269" s="154">
        <v>-231982.12</v>
      </c>
      <c r="DW269" s="154">
        <v>-162375.28999999998</v>
      </c>
      <c r="DX269" s="154">
        <v>-222127.90999999997</v>
      </c>
      <c r="DY269" s="154">
        <v>-274559.09999999998</v>
      </c>
      <c r="DZ269" s="154">
        <v>-267133.42999999993</v>
      </c>
      <c r="EA269" s="154">
        <v>-302350.15999999992</v>
      </c>
      <c r="EB269" s="154">
        <v>-252440.04999999993</v>
      </c>
      <c r="EC269" s="154">
        <v>-222732.73999999996</v>
      </c>
      <c r="ED269" s="154">
        <v>-255948.37999999989</v>
      </c>
      <c r="EE269" s="154">
        <v>-266307.48</v>
      </c>
      <c r="EF269" s="154">
        <v>-236373.86999999994</v>
      </c>
      <c r="EG269" s="154">
        <v>-194408.91999999998</v>
      </c>
      <c r="EH269" s="154">
        <v>-266570.63000000006</v>
      </c>
      <c r="EI269" s="154">
        <v>-230746.94999999998</v>
      </c>
      <c r="EJ269" s="154">
        <v>-124300.56</v>
      </c>
      <c r="EK269" s="154">
        <v>-220799.27999999997</v>
      </c>
      <c r="EL269" s="154">
        <v>-62233.460000000021</v>
      </c>
      <c r="EM269" s="154">
        <v>-146230.11000000007</v>
      </c>
      <c r="EN269" s="154">
        <v>-218655.5</v>
      </c>
      <c r="EO269" s="154">
        <v>-107215.54999999999</v>
      </c>
      <c r="EP269" s="154">
        <v>-211288.52000000002</v>
      </c>
      <c r="EQ269" s="153"/>
      <c r="ER269" s="154">
        <f t="shared" si="1088"/>
        <v>-1090722.98</v>
      </c>
      <c r="ES269" s="154"/>
      <c r="ET269" s="154">
        <f t="shared" ca="1" si="1089"/>
        <v>-1797291.7699999998</v>
      </c>
      <c r="EU269" s="154"/>
      <c r="EY269" s="154">
        <f t="shared" si="1090"/>
        <v>-751797.51210000005</v>
      </c>
      <c r="EZ269" s="154">
        <f t="shared" si="1090"/>
        <v>-919353.35159999994</v>
      </c>
      <c r="FA269" s="154">
        <f t="shared" si="1090"/>
        <v>-796334.30989999999</v>
      </c>
      <c r="FB269" s="154">
        <f t="shared" si="1090"/>
        <v>-662321.7373842824</v>
      </c>
      <c r="FC269" s="154">
        <f t="shared" si="1090"/>
        <v>-520999.38061166665</v>
      </c>
      <c r="FD269" s="154">
        <f t="shared" si="1090"/>
        <v>-633467.68000000005</v>
      </c>
      <c r="FE269" s="154">
        <f t="shared" si="1090"/>
        <v>-688930.72000000009</v>
      </c>
      <c r="FF269" s="154">
        <f t="shared" si="1090"/>
        <v>-645542.13</v>
      </c>
      <c r="FG269" s="154">
        <f t="shared" si="1090"/>
        <v>-763820.44</v>
      </c>
      <c r="FH269" s="154">
        <f t="shared" si="1090"/>
        <v>-777522.94999999984</v>
      </c>
      <c r="FI269" s="154">
        <f t="shared" si="1090"/>
        <v>-758629.72999999975</v>
      </c>
      <c r="FJ269" s="154">
        <f t="shared" si="1090"/>
        <v>-691726.5</v>
      </c>
      <c r="FK269" s="154">
        <f t="shared" si="1090"/>
        <v>-407333.3</v>
      </c>
      <c r="FL269" s="154">
        <f t="shared" si="1090"/>
        <v>-472101.16000000009</v>
      </c>
      <c r="FN269" s="154">
        <f t="shared" si="1091"/>
        <v>0</v>
      </c>
      <c r="FO269" s="154">
        <f t="shared" si="1091"/>
        <v>0</v>
      </c>
      <c r="FP269" s="154">
        <f t="shared" si="1091"/>
        <v>0</v>
      </c>
      <c r="FQ269" s="154">
        <f t="shared" si="1091"/>
        <v>-981537.93000000028</v>
      </c>
      <c r="FR269" s="154">
        <f t="shared" si="1091"/>
        <v>-3129806.9109842828</v>
      </c>
      <c r="FS269" s="154">
        <f t="shared" si="1091"/>
        <v>-2488939.9106116667</v>
      </c>
      <c r="FT269" s="154">
        <f t="shared" si="1091"/>
        <v>-2991699.6199999996</v>
      </c>
      <c r="FU269" s="154">
        <f t="shared" si="1091"/>
        <v>-1090722.98</v>
      </c>
    </row>
    <row r="270" spans="2:177" ht="17.45" customHeight="1">
      <c r="B270" s="156" t="s">
        <v>21</v>
      </c>
      <c r="C270" s="157"/>
      <c r="D270" s="157"/>
      <c r="E270" s="157"/>
      <c r="H270" s="158"/>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158"/>
      <c r="AG270" s="158"/>
      <c r="AH270" s="158"/>
      <c r="AI270" s="158"/>
      <c r="AJ270" s="158"/>
      <c r="AK270" s="158"/>
      <c r="AL270" s="158"/>
      <c r="AM270" s="158"/>
      <c r="AN270" s="158"/>
      <c r="AO270" s="158"/>
      <c r="AP270" s="158"/>
      <c r="AQ270" s="158"/>
      <c r="AR270" s="158"/>
      <c r="AS270" s="158"/>
      <c r="AT270" s="158"/>
      <c r="AU270" s="158"/>
      <c r="AV270" s="158"/>
      <c r="AW270" s="158"/>
      <c r="AX270" s="158"/>
      <c r="AY270" s="158"/>
      <c r="AZ270" s="158"/>
      <c r="BA270" s="158"/>
      <c r="BB270" s="158"/>
      <c r="BC270" s="158"/>
      <c r="BD270" s="158"/>
      <c r="BE270" s="158"/>
      <c r="BF270" s="158"/>
      <c r="BG270" s="158"/>
      <c r="BH270" s="158"/>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f t="shared" ref="CN270:CY270" si="1110">CN268+CN269</f>
        <v>-356252.29</v>
      </c>
      <c r="CO270" s="160">
        <f t="shared" si="1110"/>
        <v>-225104.54000000004</v>
      </c>
      <c r="CP270" s="160">
        <f t="shared" si="1110"/>
        <v>-97796.090000000026</v>
      </c>
      <c r="CQ270" s="160">
        <f t="shared" si="1110"/>
        <v>-323533.03000000003</v>
      </c>
      <c r="CR270" s="160">
        <f t="shared" si="1110"/>
        <v>-368161.64</v>
      </c>
      <c r="CS270" s="160">
        <f t="shared" si="1110"/>
        <v>-97980.25</v>
      </c>
      <c r="CT270" s="160">
        <f t="shared" si="1110"/>
        <v>-613191.05000000005</v>
      </c>
      <c r="CU270" s="160">
        <f t="shared" si="1110"/>
        <v>-412996.86000000004</v>
      </c>
      <c r="CV270" s="160">
        <f t="shared" si="1110"/>
        <v>93460.040000000008</v>
      </c>
      <c r="CW270" s="160">
        <f t="shared" si="1110"/>
        <v>-414106.16000000003</v>
      </c>
      <c r="CX270" s="160">
        <f t="shared" si="1110"/>
        <v>-464798.43000000005</v>
      </c>
      <c r="CY270" s="160">
        <f t="shared" si="1110"/>
        <v>-282467.42000000004</v>
      </c>
      <c r="CZ270" s="160">
        <f t="shared" ref="CZ270:DJ270" si="1111">CZ268+CZ269</f>
        <v>-536050.17019999993</v>
      </c>
      <c r="DA270" s="160">
        <f t="shared" si="1111"/>
        <v>-444047.8219000001</v>
      </c>
      <c r="DB270" s="160">
        <f t="shared" si="1111"/>
        <v>-363361.57</v>
      </c>
      <c r="DC270" s="160">
        <f t="shared" si="1111"/>
        <v>-500215.41039999994</v>
      </c>
      <c r="DD270" s="160">
        <f t="shared" si="1111"/>
        <v>-430557.39569999999</v>
      </c>
      <c r="DE270" s="160">
        <f t="shared" si="1111"/>
        <v>-586338.14549999998</v>
      </c>
      <c r="DF270" s="160">
        <f t="shared" si="1111"/>
        <v>-476056.61469999998</v>
      </c>
      <c r="DG270" s="160">
        <f t="shared" si="1111"/>
        <v>-493265.40100000001</v>
      </c>
      <c r="DH270" s="160">
        <f t="shared" si="1111"/>
        <v>-565552.06420000002</v>
      </c>
      <c r="DI270" s="160">
        <f t="shared" si="1111"/>
        <v>-515034.29590677761</v>
      </c>
      <c r="DJ270" s="160">
        <f t="shared" si="1111"/>
        <v>-504198.33421766653</v>
      </c>
      <c r="DK270" s="160">
        <f t="shared" ref="DK270:DP270" si="1112">DK268+DK269</f>
        <v>-330357.87725983828</v>
      </c>
      <c r="DL270" s="160">
        <f t="shared" si="1112"/>
        <v>-384473.14061166672</v>
      </c>
      <c r="DM270" s="160">
        <f t="shared" si="1112"/>
        <v>-412441.43</v>
      </c>
      <c r="DN270" s="160">
        <f t="shared" si="1112"/>
        <v>-473187.97</v>
      </c>
      <c r="DO270" s="160">
        <f t="shared" si="1112"/>
        <v>-488285.06</v>
      </c>
      <c r="DP270" s="160">
        <f t="shared" si="1112"/>
        <v>-429304.04</v>
      </c>
      <c r="DQ270" s="160">
        <f t="shared" ref="DQ270:DR270" si="1113">DQ268+DQ269</f>
        <v>-136950.01999999999</v>
      </c>
      <c r="DR270" s="160">
        <f t="shared" si="1113"/>
        <v>-621704.29</v>
      </c>
      <c r="DS270" s="160">
        <f t="shared" ref="DS270:DT270" si="1114">DS268+DS269</f>
        <v>-434993.76</v>
      </c>
      <c r="DT270" s="160">
        <f t="shared" si="1114"/>
        <v>-450000.26</v>
      </c>
      <c r="DU270" s="160">
        <f t="shared" ref="DU270:DV270" si="1115">DU268+DU269</f>
        <v>-462237.01</v>
      </c>
      <c r="DV270" s="160">
        <f t="shared" si="1115"/>
        <v>-435752.68</v>
      </c>
      <c r="DW270" s="160">
        <f t="shared" ref="DW270:DX270" si="1116">DW268+DW269</f>
        <v>-389343.91</v>
      </c>
      <c r="DX270" s="160">
        <f t="shared" si="1116"/>
        <v>-451182.67</v>
      </c>
      <c r="DY270" s="160">
        <f t="shared" ref="DY270:DZ270" si="1117">DY268+DY269</f>
        <v>-471018.6</v>
      </c>
      <c r="DZ270" s="160">
        <f t="shared" si="1117"/>
        <v>-470497.06999999995</v>
      </c>
      <c r="EA270" s="160">
        <f t="shared" ref="EA270:EB270" si="1118">EA268+EA269</f>
        <v>-548082.41999999993</v>
      </c>
      <c r="EB270" s="160">
        <f t="shared" si="1118"/>
        <v>-450241.9599999999</v>
      </c>
      <c r="EC270" s="160">
        <f t="shared" ref="EC270:ED270" si="1119">EC268+EC269</f>
        <v>-423552.45999999996</v>
      </c>
      <c r="ED270" s="160">
        <f t="shared" si="1119"/>
        <v>-428212.62999999989</v>
      </c>
      <c r="EE270" s="160">
        <f t="shared" ref="EE270:EF270" si="1120">EE268+EE269</f>
        <v>-456475.27999999997</v>
      </c>
      <c r="EF270" s="160">
        <f t="shared" si="1120"/>
        <v>-439468.05999999994</v>
      </c>
      <c r="EG270" s="160">
        <f t="shared" ref="EG270:EH270" si="1121">EG268+EG269</f>
        <v>-414424.22</v>
      </c>
      <c r="EH270" s="160">
        <f t="shared" si="1121"/>
        <v>-476845.08000000007</v>
      </c>
      <c r="EI270" s="160">
        <f t="shared" ref="EI270:EJ270" si="1122">EI268+EI269</f>
        <v>-425099.86</v>
      </c>
      <c r="EJ270" s="160">
        <f t="shared" si="1122"/>
        <v>-282719.84999999998</v>
      </c>
      <c r="EK270" s="160">
        <f t="shared" ref="EK270:EL270" si="1123">EK268+EK269</f>
        <v>-380017.23</v>
      </c>
      <c r="EL270" s="160">
        <f t="shared" si="1123"/>
        <v>-236291.84000000003</v>
      </c>
      <c r="EM270" s="160">
        <f t="shared" ref="EM270:EN270" si="1124">EM268+EM269</f>
        <v>-326043.51000000007</v>
      </c>
      <c r="EN270" s="160">
        <f t="shared" si="1124"/>
        <v>-359693.7</v>
      </c>
      <c r="EO270" s="160">
        <f t="shared" ref="EO270:EP270" si="1125">EO268+EO269</f>
        <v>-225693.99</v>
      </c>
      <c r="EP270" s="160">
        <f t="shared" si="1125"/>
        <v>-345626.25</v>
      </c>
      <c r="ER270" s="160">
        <f t="shared" si="1088"/>
        <v>-2156086.37</v>
      </c>
      <c r="ET270" s="160">
        <f t="shared" ca="1" si="1089"/>
        <v>-3242787.8099999996</v>
      </c>
      <c r="EU270" s="160"/>
      <c r="EY270" s="160">
        <f t="shared" si="1090"/>
        <v>-1343459.5621</v>
      </c>
      <c r="EZ270" s="160">
        <f t="shared" si="1090"/>
        <v>-1517110.9515999998</v>
      </c>
      <c r="FA270" s="160">
        <f t="shared" si="1090"/>
        <v>-1534874.0799</v>
      </c>
      <c r="FB270" s="160">
        <f t="shared" si="1090"/>
        <v>-1349590.5073842825</v>
      </c>
      <c r="FC270" s="160">
        <f t="shared" si="1090"/>
        <v>-1270102.5406116666</v>
      </c>
      <c r="FD270" s="160">
        <f t="shared" si="1090"/>
        <v>-1054539.1199999999</v>
      </c>
      <c r="FE270" s="160">
        <f t="shared" si="1090"/>
        <v>-1506698.31</v>
      </c>
      <c r="FF270" s="160">
        <f t="shared" si="1090"/>
        <v>-1287333.5999999999</v>
      </c>
      <c r="FG270" s="160">
        <f t="shared" si="1090"/>
        <v>-1392698.3399999999</v>
      </c>
      <c r="FH270" s="160">
        <f t="shared" si="1090"/>
        <v>-1421876.8399999999</v>
      </c>
      <c r="FI270" s="160">
        <f t="shared" si="1090"/>
        <v>-1324155.9699999997</v>
      </c>
      <c r="FJ270" s="160">
        <f t="shared" si="1090"/>
        <v>-1316369.1600000001</v>
      </c>
      <c r="FK270" s="160">
        <f t="shared" si="1090"/>
        <v>-899028.91999999993</v>
      </c>
      <c r="FL270" s="160">
        <f t="shared" si="1090"/>
        <v>-911431.20000000007</v>
      </c>
      <c r="FN270" s="160">
        <f t="shared" si="1091"/>
        <v>0</v>
      </c>
      <c r="FO270" s="160">
        <f t="shared" si="1091"/>
        <v>0</v>
      </c>
      <c r="FP270" s="160">
        <f t="shared" si="1091"/>
        <v>0</v>
      </c>
      <c r="FQ270" s="160">
        <f t="shared" si="1091"/>
        <v>-3562927.7200000007</v>
      </c>
      <c r="FR270" s="160">
        <f t="shared" si="1091"/>
        <v>-5745035.1009842828</v>
      </c>
      <c r="FS270" s="160">
        <f t="shared" si="1091"/>
        <v>-5118673.570611666</v>
      </c>
      <c r="FT270" s="160">
        <f t="shared" si="1091"/>
        <v>-5455100.3099999996</v>
      </c>
      <c r="FU270" s="160">
        <f t="shared" si="1091"/>
        <v>-2156086.37</v>
      </c>
    </row>
    <row r="271" spans="2:177" ht="17.45" customHeight="1">
      <c r="B271" s="161" t="s">
        <v>191</v>
      </c>
      <c r="C271" s="162"/>
      <c r="D271" s="162"/>
      <c r="E271" s="162"/>
      <c r="H271" s="163"/>
      <c r="I271" s="163"/>
      <c r="J271" s="163"/>
      <c r="K271" s="163"/>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63"/>
      <c r="AZ271" s="163"/>
      <c r="BA271" s="163"/>
      <c r="BB271" s="163"/>
      <c r="BC271" s="163"/>
      <c r="BD271" s="163"/>
      <c r="BE271" s="163"/>
      <c r="BF271" s="163"/>
      <c r="BG271" s="163"/>
      <c r="BH271" s="163"/>
      <c r="BI271" s="163"/>
      <c r="BJ271" s="163"/>
      <c r="BK271" s="163"/>
      <c r="BL271" s="163"/>
      <c r="BM271" s="163"/>
      <c r="BN271" s="163"/>
      <c r="BO271" s="163"/>
      <c r="BP271" s="163"/>
      <c r="BQ271" s="163"/>
      <c r="BR271" s="163"/>
      <c r="BS271" s="163"/>
      <c r="BT271" s="163"/>
      <c r="BU271" s="163"/>
      <c r="BV271" s="163"/>
      <c r="BW271" s="164"/>
      <c r="BX271" s="164"/>
      <c r="BY271" s="164"/>
      <c r="BZ271" s="164"/>
      <c r="CA271" s="164"/>
      <c r="CB271" s="164"/>
      <c r="CC271" s="164"/>
      <c r="CD271" s="164"/>
      <c r="CE271" s="164"/>
      <c r="CF271" s="164"/>
      <c r="CG271" s="164"/>
      <c r="CH271" s="164"/>
      <c r="CI271" s="164"/>
      <c r="CJ271" s="164"/>
      <c r="CK271" s="164"/>
      <c r="CL271" s="164"/>
      <c r="CM271" s="164"/>
      <c r="CN271" s="164">
        <f t="shared" ref="CN271:CY271" si="1126">CN267+CN270</f>
        <v>1634488.0600000005</v>
      </c>
      <c r="CO271" s="164">
        <f t="shared" si="1126"/>
        <v>1080623.8</v>
      </c>
      <c r="CP271" s="164">
        <f t="shared" si="1126"/>
        <v>1446923.7000000004</v>
      </c>
      <c r="CQ271" s="164">
        <f t="shared" si="1126"/>
        <v>751306.07999999984</v>
      </c>
      <c r="CR271" s="164">
        <f t="shared" si="1126"/>
        <v>738129.38999999978</v>
      </c>
      <c r="CS271" s="164">
        <f t="shared" si="1126"/>
        <v>1314842.8399999999</v>
      </c>
      <c r="CT271" s="164">
        <f t="shared" si="1126"/>
        <v>624202.33000000007</v>
      </c>
      <c r="CU271" s="164">
        <f t="shared" si="1126"/>
        <v>1101053.8999999994</v>
      </c>
      <c r="CV271" s="164">
        <f t="shared" si="1126"/>
        <v>1548816.34</v>
      </c>
      <c r="CW271" s="164">
        <f t="shared" si="1126"/>
        <v>1142662.3399999994</v>
      </c>
      <c r="CX271" s="164">
        <f t="shared" si="1126"/>
        <v>1062886.0700000003</v>
      </c>
      <c r="CY271" s="164">
        <f t="shared" si="1126"/>
        <v>1660386.6400000001</v>
      </c>
      <c r="CZ271" s="164">
        <f t="shared" ref="CZ271:DJ271" si="1127">CZ267+CZ270</f>
        <v>2128030.9698000001</v>
      </c>
      <c r="DA271" s="164">
        <f t="shared" si="1127"/>
        <v>1048130.4480999999</v>
      </c>
      <c r="DB271" s="164">
        <f t="shared" si="1127"/>
        <v>1261344.4999999995</v>
      </c>
      <c r="DC271" s="164">
        <f t="shared" si="1127"/>
        <v>1058323.3696000001</v>
      </c>
      <c r="DD271" s="164">
        <f t="shared" si="1127"/>
        <v>1394149.2543000006</v>
      </c>
      <c r="DE271" s="164">
        <f t="shared" si="1127"/>
        <v>1010176.4044999996</v>
      </c>
      <c r="DF271" s="164">
        <f t="shared" si="1127"/>
        <v>1221219.7652999999</v>
      </c>
      <c r="DG271" s="164">
        <f t="shared" si="1127"/>
        <v>1388181.3290000001</v>
      </c>
      <c r="DH271" s="164">
        <f t="shared" si="1127"/>
        <v>986573.50580000004</v>
      </c>
      <c r="DI271" s="164">
        <f t="shared" si="1127"/>
        <v>1028554.2540932215</v>
      </c>
      <c r="DJ271" s="164">
        <f t="shared" si="1127"/>
        <v>1220474.535782333</v>
      </c>
      <c r="DK271" s="164">
        <f t="shared" ref="DK271:DP271" si="1128">DK267+DK270</f>
        <v>1778638.0827401616</v>
      </c>
      <c r="DL271" s="164">
        <f t="shared" si="1128"/>
        <v>2428464.369388334</v>
      </c>
      <c r="DM271" s="164">
        <f t="shared" si="1128"/>
        <v>1378156.7399999998</v>
      </c>
      <c r="DN271" s="164">
        <f t="shared" si="1128"/>
        <v>974822.4600000002</v>
      </c>
      <c r="DO271" s="164">
        <f t="shared" si="1128"/>
        <v>1240897.1799999997</v>
      </c>
      <c r="DP271" s="164">
        <f t="shared" si="1128"/>
        <v>1215089.1399999999</v>
      </c>
      <c r="DQ271" s="164">
        <f t="shared" ref="DQ271:DR271" si="1129">DQ267+DQ270</f>
        <v>1373617.7199999997</v>
      </c>
      <c r="DR271" s="164">
        <f t="shared" si="1129"/>
        <v>1250770.2700000005</v>
      </c>
      <c r="DS271" s="164">
        <f t="shared" ref="DS271:DT271" si="1130">DS267+DS270</f>
        <v>1296062.8300000003</v>
      </c>
      <c r="DT271" s="164">
        <f t="shared" si="1130"/>
        <v>1156154.8500000003</v>
      </c>
      <c r="DU271" s="164">
        <f t="shared" ref="DU271:DV271" si="1131">DU267+DU270</f>
        <v>1165823.9500000002</v>
      </c>
      <c r="DV271" s="164">
        <f t="shared" si="1131"/>
        <v>1276911.8899999999</v>
      </c>
      <c r="DW271" s="164">
        <f t="shared" ref="DW271:DX271" si="1132">DW267+DW270</f>
        <v>2007414.84</v>
      </c>
      <c r="DX271" s="164">
        <f t="shared" si="1132"/>
        <v>2717754.8600000008</v>
      </c>
      <c r="DY271" s="164">
        <f t="shared" ref="DY271:DZ271" si="1133">DY267+DY270</f>
        <v>1278671.0700000008</v>
      </c>
      <c r="DZ271" s="164">
        <f t="shared" si="1133"/>
        <v>1081215.1600000006</v>
      </c>
      <c r="EA271" s="164">
        <f t="shared" ref="EA271:EB271" si="1134">EA267+EA270</f>
        <v>1256688.0800000003</v>
      </c>
      <c r="EB271" s="164">
        <f t="shared" si="1134"/>
        <v>1369961.1500000001</v>
      </c>
      <c r="EC271" s="164">
        <f t="shared" ref="EC271:ED271" si="1135">EC267+EC270</f>
        <v>1539142.4400000004</v>
      </c>
      <c r="ED271" s="164">
        <f t="shared" si="1135"/>
        <v>1694393.9800000004</v>
      </c>
      <c r="EE271" s="164">
        <f t="shared" ref="EE271:EF271" si="1136">EE267+EE270</f>
        <v>1427399.4500000007</v>
      </c>
      <c r="EF271" s="164">
        <f t="shared" si="1136"/>
        <v>1389949.1600000006</v>
      </c>
      <c r="EG271" s="164">
        <f t="shared" ref="EG271:EH271" si="1137">EG267+EG270</f>
        <v>1295457.2899999998</v>
      </c>
      <c r="EH271" s="164">
        <f t="shared" si="1137"/>
        <v>1371530.9900000002</v>
      </c>
      <c r="EI271" s="164">
        <f t="shared" ref="EI271:EJ271" si="1138">EI267+EI270</f>
        <v>2456262.0800000005</v>
      </c>
      <c r="EJ271" s="164">
        <f t="shared" si="1138"/>
        <v>2972369.07</v>
      </c>
      <c r="EK271" s="164">
        <f t="shared" ref="EK271:EL271" si="1139">EK267+EK270</f>
        <v>1459677.8299999996</v>
      </c>
      <c r="EL271" s="164">
        <f t="shared" si="1139"/>
        <v>1440468.2899999993</v>
      </c>
      <c r="EM271" s="164">
        <f t="shared" ref="EM271:EN271" si="1140">EM267+EM270</f>
        <v>1512000.9399999995</v>
      </c>
      <c r="EN271" s="164">
        <f t="shared" si="1140"/>
        <v>1663690.6999999993</v>
      </c>
      <c r="EO271" s="164">
        <f t="shared" ref="EO271:EP271" si="1141">EO267+EO270</f>
        <v>1696420.0199999993</v>
      </c>
      <c r="EP271" s="164">
        <f t="shared" si="1141"/>
        <v>1724222.7799999993</v>
      </c>
      <c r="ER271" s="163">
        <f t="shared" si="1088"/>
        <v>12468849.629999997</v>
      </c>
      <c r="ET271" s="163">
        <f t="shared" ca="1" si="1089"/>
        <v>10937826.740000002</v>
      </c>
      <c r="EU271" s="163"/>
      <c r="EY271" s="163">
        <f t="shared" si="1090"/>
        <v>4437505.9178999998</v>
      </c>
      <c r="EZ271" s="163">
        <f t="shared" si="1090"/>
        <v>3462649.0284000007</v>
      </c>
      <c r="FA271" s="163">
        <f t="shared" si="1090"/>
        <v>3595974.6000999999</v>
      </c>
      <c r="FB271" s="163">
        <f t="shared" si="1090"/>
        <v>4027666.872615716</v>
      </c>
      <c r="FC271" s="163">
        <f t="shared" si="1090"/>
        <v>4781443.5693883337</v>
      </c>
      <c r="FD271" s="163">
        <f t="shared" si="1090"/>
        <v>3829604.0399999991</v>
      </c>
      <c r="FE271" s="163">
        <f t="shared" si="1090"/>
        <v>3702987.9500000011</v>
      </c>
      <c r="FF271" s="163">
        <f t="shared" si="1090"/>
        <v>4450150.68</v>
      </c>
      <c r="FG271" s="163">
        <f t="shared" si="1090"/>
        <v>5077641.0900000017</v>
      </c>
      <c r="FH271" s="163">
        <f t="shared" si="1090"/>
        <v>4165791.6700000009</v>
      </c>
      <c r="FI271" s="163">
        <f t="shared" si="1090"/>
        <v>4511742.5900000017</v>
      </c>
      <c r="FJ271" s="163">
        <f t="shared" si="1090"/>
        <v>5123250.3600000013</v>
      </c>
      <c r="FK271" s="163">
        <f t="shared" si="1090"/>
        <v>5872515.1899999985</v>
      </c>
      <c r="FL271" s="163">
        <f t="shared" si="1090"/>
        <v>4872111.6599999983</v>
      </c>
      <c r="FN271" s="163">
        <f t="shared" si="1091"/>
        <v>0</v>
      </c>
      <c r="FO271" s="163">
        <f t="shared" si="1091"/>
        <v>0</v>
      </c>
      <c r="FP271" s="163">
        <f t="shared" si="1091"/>
        <v>0</v>
      </c>
      <c r="FQ271" s="163">
        <f t="shared" si="1091"/>
        <v>14106321.49</v>
      </c>
      <c r="FR271" s="163">
        <f t="shared" si="1091"/>
        <v>15523796.419015715</v>
      </c>
      <c r="FS271" s="163">
        <f t="shared" si="1091"/>
        <v>16764186.239388332</v>
      </c>
      <c r="FT271" s="163">
        <f t="shared" si="1091"/>
        <v>18878425.710000005</v>
      </c>
      <c r="FU271" s="163">
        <f t="shared" si="1091"/>
        <v>12468849.629999997</v>
      </c>
    </row>
    <row r="272" spans="2:177" ht="17.45" customHeight="1" thickBot="1">
      <c r="B272" s="151" t="s">
        <v>96</v>
      </c>
      <c r="C272" s="152"/>
      <c r="D272" s="152"/>
      <c r="E272" s="152"/>
      <c r="H272" s="154"/>
      <c r="I272" s="154"/>
      <c r="J272" s="154"/>
      <c r="K272" s="154"/>
      <c r="L272" s="154"/>
      <c r="M272" s="154"/>
      <c r="N272" s="154"/>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c r="AJ272" s="154"/>
      <c r="AK272" s="154"/>
      <c r="AL272" s="154"/>
      <c r="AM272" s="154"/>
      <c r="AN272" s="154"/>
      <c r="AO272" s="154"/>
      <c r="AP272" s="154"/>
      <c r="AQ272" s="154"/>
      <c r="AR272" s="154"/>
      <c r="AS272" s="154"/>
      <c r="AT272" s="154"/>
      <c r="AU272" s="154"/>
      <c r="AV272" s="154"/>
      <c r="AW272" s="154"/>
      <c r="AX272" s="154"/>
      <c r="AY272" s="154"/>
      <c r="AZ272" s="154"/>
      <c r="BA272" s="154"/>
      <c r="BB272" s="154"/>
      <c r="BC272" s="154"/>
      <c r="BD272" s="154"/>
      <c r="BE272" s="154"/>
      <c r="BF272" s="154"/>
      <c r="BG272" s="154"/>
      <c r="BH272" s="154"/>
      <c r="BI272" s="154"/>
      <c r="BJ272" s="154"/>
      <c r="BK272" s="154"/>
      <c r="BL272" s="154"/>
      <c r="BM272" s="154"/>
      <c r="BN272" s="154"/>
      <c r="BO272" s="154"/>
      <c r="BP272" s="154"/>
      <c r="BQ272" s="154"/>
      <c r="BR272" s="154"/>
      <c r="BS272" s="154"/>
      <c r="BT272" s="154"/>
      <c r="BU272" s="154"/>
      <c r="BV272" s="154"/>
      <c r="BW272" s="154"/>
      <c r="BX272" s="154"/>
      <c r="BY272" s="154"/>
      <c r="BZ272" s="154"/>
      <c r="CA272" s="154"/>
      <c r="CB272" s="154"/>
      <c r="CC272" s="154"/>
      <c r="CD272" s="154"/>
      <c r="CE272" s="154"/>
      <c r="CF272" s="154"/>
      <c r="CG272" s="154"/>
      <c r="CH272" s="154"/>
      <c r="CI272" s="154"/>
      <c r="CJ272" s="154"/>
      <c r="CK272" s="154"/>
      <c r="CL272" s="154"/>
      <c r="CM272" s="154"/>
      <c r="CN272" s="154">
        <v>317367.42000000004</v>
      </c>
      <c r="CO272" s="154">
        <v>173751.18</v>
      </c>
      <c r="CP272" s="154">
        <v>274140.71000000002</v>
      </c>
      <c r="CQ272" s="154">
        <v>390616.70999999996</v>
      </c>
      <c r="CR272" s="154">
        <v>373803.19</v>
      </c>
      <c r="CS272" s="154">
        <v>285802.50000000006</v>
      </c>
      <c r="CT272" s="154">
        <v>312992.11000000004</v>
      </c>
      <c r="CU272" s="154">
        <v>362754.49</v>
      </c>
      <c r="CV272" s="154">
        <v>242049.65</v>
      </c>
      <c r="CW272" s="154">
        <v>396863.52999999997</v>
      </c>
      <c r="CX272" s="154">
        <v>356189.99</v>
      </c>
      <c r="CY272" s="154">
        <v>440687.08999999997</v>
      </c>
      <c r="CZ272" s="154">
        <v>516777.0399999998</v>
      </c>
      <c r="DA272" s="154">
        <v>298782.55000000005</v>
      </c>
      <c r="DB272" s="154">
        <v>276537.57999999984</v>
      </c>
      <c r="DC272" s="154">
        <v>308601.29999999993</v>
      </c>
      <c r="DD272" s="154">
        <v>386908.23999999987</v>
      </c>
      <c r="DE272" s="154">
        <v>340891.88</v>
      </c>
      <c r="DF272" s="154">
        <v>391264.22</v>
      </c>
      <c r="DG272" s="154">
        <v>319381.71999999986</v>
      </c>
      <c r="DH272" s="154">
        <v>389052.3576694408</v>
      </c>
      <c r="DI272" s="154">
        <v>395394.17544166662</v>
      </c>
      <c r="DJ272" s="154">
        <v>444451.23149595701</v>
      </c>
      <c r="DK272" s="154">
        <v>619994.84529166657</v>
      </c>
      <c r="DL272" s="154">
        <v>363831.37692250503</v>
      </c>
      <c r="DM272" s="154">
        <v>286943.89091773471</v>
      </c>
      <c r="DN272" s="154">
        <v>419060.16216767934</v>
      </c>
      <c r="DO272" s="154">
        <v>293208.13359932852</v>
      </c>
      <c r="DP272" s="154">
        <v>370554.264384293</v>
      </c>
      <c r="DQ272" s="154">
        <v>363246.25599855906</v>
      </c>
      <c r="DR272" s="154">
        <v>426166.57913217688</v>
      </c>
      <c r="DS272" s="154">
        <v>374506.38167630997</v>
      </c>
      <c r="DT272" s="154">
        <v>346867.07274529024</v>
      </c>
      <c r="DU272" s="154">
        <v>383855.51232012734</v>
      </c>
      <c r="DV272" s="154">
        <v>496425.07274765114</v>
      </c>
      <c r="DW272" s="154">
        <v>707885.99132142984</v>
      </c>
      <c r="DX272" s="154">
        <v>419874.09974027285</v>
      </c>
      <c r="DY272" s="154">
        <v>340350.20499068784</v>
      </c>
      <c r="DZ272" s="154">
        <v>431366.35441471671</v>
      </c>
      <c r="EA272" s="154">
        <v>434315.81109421828</v>
      </c>
      <c r="EB272" s="154">
        <v>532425.46377999999</v>
      </c>
      <c r="EC272" s="154">
        <v>473787.77895999997</v>
      </c>
      <c r="ED272" s="154">
        <v>499107.16667113529</v>
      </c>
      <c r="EE272" s="154">
        <v>455032.76775787538</v>
      </c>
      <c r="EF272" s="154">
        <v>419026.16648823785</v>
      </c>
      <c r="EG272" s="154">
        <v>448643.84595703869</v>
      </c>
      <c r="EH272" s="154">
        <v>649085.18412410154</v>
      </c>
      <c r="EI272" s="154">
        <v>845974.41207114316</v>
      </c>
      <c r="EJ272" s="154">
        <v>578955.63840019598</v>
      </c>
      <c r="EK272" s="154">
        <v>465927.09849857178</v>
      </c>
      <c r="EL272" s="154">
        <v>454014.66399999999</v>
      </c>
      <c r="EM272" s="154">
        <v>545317.1</v>
      </c>
      <c r="EN272" s="154">
        <v>655259.79</v>
      </c>
      <c r="EO272" s="154">
        <v>579551.96</v>
      </c>
      <c r="EP272" s="154">
        <v>665749.01</v>
      </c>
      <c r="EQ272" s="153"/>
      <c r="ER272" s="154">
        <f t="shared" si="1088"/>
        <v>3944775.260898768</v>
      </c>
      <c r="ES272" s="154"/>
      <c r="ET272" s="154">
        <f t="shared" ca="1" si="1089"/>
        <v>3131226.879651031</v>
      </c>
      <c r="EU272" s="154"/>
      <c r="EY272" s="154">
        <f t="shared" si="1090"/>
        <v>1092097.1699999997</v>
      </c>
      <c r="EZ272" s="154">
        <f t="shared" si="1090"/>
        <v>1036401.4199999998</v>
      </c>
      <c r="FA272" s="154">
        <f t="shared" si="1090"/>
        <v>1099698.2976694405</v>
      </c>
      <c r="FB272" s="154">
        <f t="shared" si="1090"/>
        <v>1459840.2522292901</v>
      </c>
      <c r="FC272" s="154">
        <f t="shared" si="1090"/>
        <v>1069835.430007919</v>
      </c>
      <c r="FD272" s="154">
        <f t="shared" si="1090"/>
        <v>1027008.6539821806</v>
      </c>
      <c r="FE272" s="154">
        <f t="shared" si="1090"/>
        <v>1147540.0335537773</v>
      </c>
      <c r="FF272" s="154">
        <f t="shared" si="1090"/>
        <v>1588166.5763892084</v>
      </c>
      <c r="FG272" s="154">
        <f t="shared" si="1090"/>
        <v>1191590.6591456775</v>
      </c>
      <c r="FH272" s="154">
        <f t="shared" si="1090"/>
        <v>1440529.0538342183</v>
      </c>
      <c r="FI272" s="154">
        <f t="shared" si="1090"/>
        <v>1373166.1009172485</v>
      </c>
      <c r="FJ272" s="154">
        <f t="shared" si="1090"/>
        <v>1943703.4421522836</v>
      </c>
      <c r="FK272" s="154">
        <f t="shared" si="1090"/>
        <v>1498897.4008987676</v>
      </c>
      <c r="FL272" s="154">
        <f t="shared" si="1090"/>
        <v>1780128.85</v>
      </c>
      <c r="FN272" s="154">
        <f t="shared" si="1091"/>
        <v>0</v>
      </c>
      <c r="FO272" s="154">
        <f t="shared" si="1091"/>
        <v>0</v>
      </c>
      <c r="FP272" s="154">
        <f t="shared" si="1091"/>
        <v>0</v>
      </c>
      <c r="FQ272" s="154">
        <f t="shared" si="1091"/>
        <v>3927018.5699999994</v>
      </c>
      <c r="FR272" s="154">
        <f t="shared" si="1091"/>
        <v>4688037.1398987304</v>
      </c>
      <c r="FS272" s="154">
        <f t="shared" si="1091"/>
        <v>4832550.6939330846</v>
      </c>
      <c r="FT272" s="154">
        <f t="shared" si="1091"/>
        <v>5948989.2560494281</v>
      </c>
      <c r="FU272" s="154">
        <f t="shared" si="1091"/>
        <v>3944775.260898768</v>
      </c>
    </row>
    <row r="273" spans="2:177" ht="17.45" customHeight="1">
      <c r="B273" s="165" t="s">
        <v>192</v>
      </c>
      <c r="C273" s="166"/>
      <c r="D273" s="166"/>
      <c r="E273" s="166"/>
      <c r="H273" s="167"/>
      <c r="I273" s="167"/>
      <c r="J273" s="167"/>
      <c r="K273" s="167"/>
      <c r="L273" s="167"/>
      <c r="M273" s="167"/>
      <c r="N273" s="167"/>
      <c r="O273" s="167"/>
      <c r="P273" s="167"/>
      <c r="Q273" s="167"/>
      <c r="R273" s="167"/>
      <c r="S273" s="167"/>
      <c r="T273" s="167"/>
      <c r="U273" s="167"/>
      <c r="V273" s="167"/>
      <c r="W273" s="167"/>
      <c r="X273" s="167"/>
      <c r="Y273" s="167"/>
      <c r="Z273" s="167"/>
      <c r="AA273" s="167"/>
      <c r="AB273" s="167"/>
      <c r="AC273" s="167"/>
      <c r="AD273" s="167"/>
      <c r="AE273" s="167"/>
      <c r="AF273" s="167"/>
      <c r="AG273" s="167"/>
      <c r="AH273" s="167"/>
      <c r="AI273" s="167"/>
      <c r="AJ273" s="167"/>
      <c r="AK273" s="167"/>
      <c r="AL273" s="167"/>
      <c r="AM273" s="167"/>
      <c r="AN273" s="167"/>
      <c r="AO273" s="167"/>
      <c r="AP273" s="167"/>
      <c r="AQ273" s="167"/>
      <c r="AR273" s="167"/>
      <c r="AS273" s="167"/>
      <c r="AT273" s="167"/>
      <c r="AU273" s="167"/>
      <c r="AV273" s="167"/>
      <c r="AW273" s="167"/>
      <c r="AX273" s="167"/>
      <c r="AY273" s="167"/>
      <c r="AZ273" s="167"/>
      <c r="BA273" s="167"/>
      <c r="BB273" s="167"/>
      <c r="BC273" s="167"/>
      <c r="BD273" s="167"/>
      <c r="BE273" s="167"/>
      <c r="BF273" s="167"/>
      <c r="BG273" s="167"/>
      <c r="BH273" s="167"/>
      <c r="BI273" s="168"/>
      <c r="BJ273" s="168"/>
      <c r="BK273" s="168"/>
      <c r="BL273" s="168"/>
      <c r="BM273" s="168"/>
      <c r="BN273" s="168"/>
      <c r="BO273" s="168"/>
      <c r="BP273" s="168"/>
      <c r="BQ273" s="168"/>
      <c r="BR273" s="168"/>
      <c r="BS273" s="168"/>
      <c r="BT273" s="168"/>
      <c r="BU273" s="168"/>
      <c r="BV273" s="168"/>
      <c r="BW273" s="169"/>
      <c r="BX273" s="169"/>
      <c r="BY273" s="169"/>
      <c r="BZ273" s="169"/>
      <c r="CA273" s="169"/>
      <c r="CB273" s="169"/>
      <c r="CC273" s="169"/>
      <c r="CD273" s="169"/>
      <c r="CE273" s="169"/>
      <c r="CF273" s="169"/>
      <c r="CG273" s="169"/>
      <c r="CH273" s="169"/>
      <c r="CI273" s="169"/>
      <c r="CJ273" s="169"/>
      <c r="CK273" s="169"/>
      <c r="CL273" s="169"/>
      <c r="CM273" s="169"/>
      <c r="CN273" s="169">
        <f t="shared" ref="CN273:CY273" si="1142">CN271+CN272</f>
        <v>1951855.4800000004</v>
      </c>
      <c r="CO273" s="169">
        <f t="shared" si="1142"/>
        <v>1254374.98</v>
      </c>
      <c r="CP273" s="169">
        <f t="shared" si="1142"/>
        <v>1721064.4100000004</v>
      </c>
      <c r="CQ273" s="169">
        <f t="shared" si="1142"/>
        <v>1141922.7899999998</v>
      </c>
      <c r="CR273" s="169">
        <f t="shared" si="1142"/>
        <v>1111932.5799999998</v>
      </c>
      <c r="CS273" s="169">
        <f t="shared" si="1142"/>
        <v>1600645.3399999999</v>
      </c>
      <c r="CT273" s="169">
        <f t="shared" si="1142"/>
        <v>937194.44000000018</v>
      </c>
      <c r="CU273" s="169">
        <f t="shared" si="1142"/>
        <v>1463808.3899999994</v>
      </c>
      <c r="CV273" s="169">
        <f t="shared" si="1142"/>
        <v>1790865.99</v>
      </c>
      <c r="CW273" s="169">
        <f t="shared" si="1142"/>
        <v>1539525.8699999994</v>
      </c>
      <c r="CX273" s="169">
        <f t="shared" si="1142"/>
        <v>1419076.0600000003</v>
      </c>
      <c r="CY273" s="169">
        <f t="shared" si="1142"/>
        <v>2101073.73</v>
      </c>
      <c r="CZ273" s="169">
        <f t="shared" ref="CZ273:DJ273" si="1143">CZ271+CZ272</f>
        <v>2644808.0098000001</v>
      </c>
      <c r="DA273" s="169">
        <f t="shared" si="1143"/>
        <v>1346912.9981</v>
      </c>
      <c r="DB273" s="169">
        <f t="shared" si="1143"/>
        <v>1537882.0799999994</v>
      </c>
      <c r="DC273" s="169">
        <f t="shared" si="1143"/>
        <v>1366924.6696000001</v>
      </c>
      <c r="DD273" s="169">
        <f t="shared" si="1143"/>
        <v>1781057.4943000004</v>
      </c>
      <c r="DE273" s="169">
        <f t="shared" si="1143"/>
        <v>1351068.2844999996</v>
      </c>
      <c r="DF273" s="169">
        <f t="shared" si="1143"/>
        <v>1612483.9852999998</v>
      </c>
      <c r="DG273" s="169">
        <f t="shared" si="1143"/>
        <v>1707563.0490000001</v>
      </c>
      <c r="DH273" s="169">
        <f t="shared" si="1143"/>
        <v>1375625.863469441</v>
      </c>
      <c r="DI273" s="169">
        <f t="shared" si="1143"/>
        <v>1423948.4295348881</v>
      </c>
      <c r="DJ273" s="169">
        <f t="shared" si="1143"/>
        <v>1664925.7672782899</v>
      </c>
      <c r="DK273" s="169">
        <f t="shared" ref="DK273:DP273" si="1144">DK271+DK272</f>
        <v>2398632.9280318283</v>
      </c>
      <c r="DL273" s="169">
        <f t="shared" si="1144"/>
        <v>2792295.746310839</v>
      </c>
      <c r="DM273" s="169">
        <f t="shared" si="1144"/>
        <v>1665100.6309177345</v>
      </c>
      <c r="DN273" s="169">
        <f t="shared" si="1144"/>
        <v>1393882.6221676795</v>
      </c>
      <c r="DO273" s="169">
        <f t="shared" si="1144"/>
        <v>1534105.3135993283</v>
      </c>
      <c r="DP273" s="169">
        <f t="shared" si="1144"/>
        <v>1585643.4043842929</v>
      </c>
      <c r="DQ273" s="169">
        <f t="shared" ref="DQ273:DR273" si="1145">DQ271+DQ272</f>
        <v>1736863.9759985588</v>
      </c>
      <c r="DR273" s="169">
        <f t="shared" si="1145"/>
        <v>1676936.8491321774</v>
      </c>
      <c r="DS273" s="169">
        <f t="shared" ref="DS273:DT273" si="1146">DS271+DS272</f>
        <v>1670569.2116763103</v>
      </c>
      <c r="DT273" s="169">
        <f t="shared" si="1146"/>
        <v>1503021.9227452907</v>
      </c>
      <c r="DU273" s="169">
        <f t="shared" ref="DU273:DV273" si="1147">DU271+DU272</f>
        <v>1549679.4623201275</v>
      </c>
      <c r="DV273" s="169">
        <f t="shared" si="1147"/>
        <v>1773336.9627476512</v>
      </c>
      <c r="DW273" s="169">
        <f t="shared" ref="DW273:DX273" si="1148">DW271+DW272</f>
        <v>2715300.8313214299</v>
      </c>
      <c r="DX273" s="169">
        <f t="shared" si="1148"/>
        <v>3137628.9597402737</v>
      </c>
      <c r="DY273" s="169">
        <f t="shared" ref="DY273:DZ273" si="1149">DY271+DY272</f>
        <v>1619021.2749906885</v>
      </c>
      <c r="DZ273" s="169">
        <f t="shared" si="1149"/>
        <v>1512581.5144147174</v>
      </c>
      <c r="EA273" s="169">
        <f t="shared" ref="EA273:EB273" si="1150">EA271+EA272</f>
        <v>1691003.8910942185</v>
      </c>
      <c r="EB273" s="169">
        <f t="shared" si="1150"/>
        <v>1902386.6137800002</v>
      </c>
      <c r="EC273" s="169">
        <f t="shared" ref="EC273:ED273" si="1151">EC271+EC272</f>
        <v>2012930.2189600004</v>
      </c>
      <c r="ED273" s="169">
        <f t="shared" si="1151"/>
        <v>2193501.1466711359</v>
      </c>
      <c r="EE273" s="169">
        <f t="shared" ref="EE273:EF273" si="1152">EE271+EE272</f>
        <v>1882432.217757876</v>
      </c>
      <c r="EF273" s="169">
        <f t="shared" si="1152"/>
        <v>1808975.3264882385</v>
      </c>
      <c r="EG273" s="169">
        <f t="shared" ref="EG273:EH273" si="1153">EG271+EG272</f>
        <v>1744101.1359570385</v>
      </c>
      <c r="EH273" s="169">
        <f t="shared" si="1153"/>
        <v>2020616.1741241016</v>
      </c>
      <c r="EI273" s="169">
        <f t="shared" ref="EI273:EJ273" si="1154">EI271+EI272</f>
        <v>3302236.4920711438</v>
      </c>
      <c r="EJ273" s="169">
        <f t="shared" si="1154"/>
        <v>3551324.7084001959</v>
      </c>
      <c r="EK273" s="169">
        <f t="shared" ref="EK273:EL273" si="1155">EK271+EK272</f>
        <v>1925604.9284985713</v>
      </c>
      <c r="EL273" s="169">
        <f t="shared" si="1155"/>
        <v>1894482.9539999994</v>
      </c>
      <c r="EM273" s="169">
        <f t="shared" ref="EM273:EN273" si="1156">EM271+EM272</f>
        <v>2057318.0399999996</v>
      </c>
      <c r="EN273" s="169">
        <f t="shared" si="1156"/>
        <v>2318950.4899999993</v>
      </c>
      <c r="EO273" s="169">
        <f t="shared" ref="EO273:EP273" si="1157">EO271+EO272</f>
        <v>2275971.9799999995</v>
      </c>
      <c r="EP273" s="169">
        <f t="shared" si="1157"/>
        <v>2389971.7899999991</v>
      </c>
      <c r="ER273" s="168">
        <f t="shared" si="1088"/>
        <v>16413624.890898764</v>
      </c>
      <c r="ET273" s="168">
        <f t="shared" ca="1" si="1089"/>
        <v>14069053.619651034</v>
      </c>
      <c r="EU273" s="168"/>
      <c r="EY273" s="168">
        <f t="shared" si="1090"/>
        <v>5529603.0878999997</v>
      </c>
      <c r="EZ273" s="168">
        <f t="shared" si="1090"/>
        <v>4499050.4484000001</v>
      </c>
      <c r="FA273" s="168">
        <f t="shared" si="1090"/>
        <v>4695672.8977694409</v>
      </c>
      <c r="FB273" s="168">
        <f t="shared" si="1090"/>
        <v>5487507.1248450065</v>
      </c>
      <c r="FC273" s="168">
        <f t="shared" si="1090"/>
        <v>5851278.9993962524</v>
      </c>
      <c r="FD273" s="168">
        <f t="shared" si="1090"/>
        <v>4856612.6939821802</v>
      </c>
      <c r="FE273" s="168">
        <f t="shared" si="1090"/>
        <v>4850527.9835537784</v>
      </c>
      <c r="FF273" s="168">
        <f t="shared" si="1090"/>
        <v>6038317.2563892081</v>
      </c>
      <c r="FG273" s="168">
        <f t="shared" si="1090"/>
        <v>6269231.7491456801</v>
      </c>
      <c r="FH273" s="168">
        <f t="shared" si="1090"/>
        <v>5606320.7238342194</v>
      </c>
      <c r="FI273" s="168">
        <f t="shared" si="1090"/>
        <v>5884908.6909172507</v>
      </c>
      <c r="FJ273" s="168">
        <f t="shared" si="1090"/>
        <v>7066953.8021522835</v>
      </c>
      <c r="FK273" s="168">
        <f t="shared" si="1090"/>
        <v>7371412.5908987671</v>
      </c>
      <c r="FL273" s="168">
        <f t="shared" si="1090"/>
        <v>6652240.5099999988</v>
      </c>
      <c r="FN273" s="168">
        <f t="shared" si="1091"/>
        <v>0</v>
      </c>
      <c r="FO273" s="168">
        <f t="shared" si="1091"/>
        <v>0</v>
      </c>
      <c r="FP273" s="168">
        <f t="shared" si="1091"/>
        <v>0</v>
      </c>
      <c r="FQ273" s="168">
        <f t="shared" si="1091"/>
        <v>18033340.059999999</v>
      </c>
      <c r="FR273" s="168">
        <f t="shared" si="1091"/>
        <v>20211833.558914449</v>
      </c>
      <c r="FS273" s="168">
        <f t="shared" si="1091"/>
        <v>21596736.93332142</v>
      </c>
      <c r="FT273" s="168">
        <f t="shared" si="1091"/>
        <v>24827414.966049436</v>
      </c>
      <c r="FU273" s="168">
        <f t="shared" si="1091"/>
        <v>16413624.890898764</v>
      </c>
    </row>
    <row r="274" spans="2:177" ht="17.45" customHeight="1">
      <c r="B274" s="151" t="s">
        <v>22</v>
      </c>
      <c r="C274" s="170"/>
      <c r="D274" s="170"/>
      <c r="E274" s="170"/>
      <c r="H274" s="154"/>
      <c r="I274" s="154"/>
      <c r="J274" s="154"/>
      <c r="K274" s="154"/>
      <c r="L274" s="154"/>
      <c r="M274" s="154"/>
      <c r="N274" s="154"/>
      <c r="O274" s="154"/>
      <c r="P274" s="154"/>
      <c r="Q274" s="154"/>
      <c r="R274" s="154"/>
      <c r="S274" s="154"/>
      <c r="T274" s="154"/>
      <c r="U274" s="154"/>
      <c r="V274" s="154"/>
      <c r="W274" s="154"/>
      <c r="X274" s="154"/>
      <c r="Y274" s="154"/>
      <c r="Z274" s="154"/>
      <c r="AA274" s="154"/>
      <c r="AB274" s="154"/>
      <c r="AC274" s="154"/>
      <c r="AD274" s="154"/>
      <c r="AE274" s="154"/>
      <c r="AF274" s="154"/>
      <c r="AG274" s="154"/>
      <c r="AH274" s="154"/>
      <c r="AI274" s="154"/>
      <c r="AJ274" s="154"/>
      <c r="AK274" s="154"/>
      <c r="AL274" s="154"/>
      <c r="AM274" s="154"/>
      <c r="AN274" s="154"/>
      <c r="AO274" s="154"/>
      <c r="AP274" s="154"/>
      <c r="AQ274" s="154"/>
      <c r="AR274" s="154"/>
      <c r="AS274" s="154"/>
      <c r="AT274" s="154"/>
      <c r="AU274" s="154"/>
      <c r="AV274" s="154"/>
      <c r="AW274" s="154"/>
      <c r="AX274" s="154"/>
      <c r="AY274" s="154"/>
      <c r="AZ274" s="154"/>
      <c r="BA274" s="154"/>
      <c r="BB274" s="154"/>
      <c r="BC274" s="154"/>
      <c r="BD274" s="154"/>
      <c r="BE274" s="154"/>
      <c r="BF274" s="154"/>
      <c r="BG274" s="154"/>
      <c r="BH274" s="154"/>
      <c r="BI274" s="154"/>
      <c r="BJ274" s="154"/>
      <c r="BK274" s="154"/>
      <c r="BL274" s="154"/>
      <c r="BM274" s="154"/>
      <c r="BN274" s="154"/>
      <c r="BO274" s="154"/>
      <c r="BP274" s="154"/>
      <c r="BQ274" s="154"/>
      <c r="BR274" s="154"/>
      <c r="BS274" s="154"/>
      <c r="BT274" s="154"/>
      <c r="BU274" s="154"/>
      <c r="BV274" s="154"/>
      <c r="BW274" s="154"/>
      <c r="BX274" s="154"/>
      <c r="BY274" s="154"/>
      <c r="BZ274" s="154"/>
      <c r="CA274" s="154"/>
      <c r="CB274" s="154"/>
      <c r="CC274" s="154"/>
      <c r="CD274" s="154"/>
      <c r="CE274" s="154"/>
      <c r="CF274" s="154"/>
      <c r="CG274" s="154"/>
      <c r="CH274" s="154"/>
      <c r="CI274" s="154"/>
      <c r="CJ274" s="154"/>
      <c r="CK274" s="154"/>
      <c r="CL274" s="154"/>
      <c r="CM274" s="154"/>
      <c r="CN274" s="154">
        <v>-2135.04</v>
      </c>
      <c r="CO274" s="154">
        <v>-106712.04000000001</v>
      </c>
      <c r="CP274" s="154">
        <v>-167985</v>
      </c>
      <c r="CQ274" s="154">
        <v>0</v>
      </c>
      <c r="CR274" s="154">
        <v>-78490.240000000005</v>
      </c>
      <c r="CS274" s="154">
        <v>-82500</v>
      </c>
      <c r="CT274" s="154">
        <v>-15842.81</v>
      </c>
      <c r="CU274" s="154">
        <v>-247901.4</v>
      </c>
      <c r="CV274" s="154">
        <v>-282129.54000000004</v>
      </c>
      <c r="CW274" s="154">
        <v>-256183.79</v>
      </c>
      <c r="CX274" s="154">
        <v>-90440</v>
      </c>
      <c r="CY274" s="154">
        <v>-694123.65</v>
      </c>
      <c r="CZ274" s="154">
        <v>-253050</v>
      </c>
      <c r="DA274" s="154">
        <v>0</v>
      </c>
      <c r="DB274" s="154">
        <v>0</v>
      </c>
      <c r="DC274" s="154">
        <v>-1589.96</v>
      </c>
      <c r="DD274" s="154">
        <v>0</v>
      </c>
      <c r="DE274" s="154">
        <v>0</v>
      </c>
      <c r="DF274" s="154">
        <v>0</v>
      </c>
      <c r="DG274" s="154">
        <v>0</v>
      </c>
      <c r="DH274" s="154">
        <v>0</v>
      </c>
      <c r="DI274" s="154">
        <v>0</v>
      </c>
      <c r="DJ274" s="154">
        <v>0</v>
      </c>
      <c r="DK274" s="154">
        <v>0</v>
      </c>
      <c r="DL274" s="154">
        <v>0</v>
      </c>
      <c r="DM274" s="154">
        <v>0</v>
      </c>
      <c r="DN274" s="154">
        <v>0</v>
      </c>
      <c r="DO274" s="154">
        <v>0</v>
      </c>
      <c r="DP274" s="154">
        <v>-114164.09</v>
      </c>
      <c r="DQ274" s="154">
        <v>-270</v>
      </c>
      <c r="DR274" s="154">
        <v>0</v>
      </c>
      <c r="DS274" s="154">
        <v>-37697.35</v>
      </c>
      <c r="DT274" s="154">
        <v>-78031.39</v>
      </c>
      <c r="DU274" s="154">
        <v>-153847.29999999999</v>
      </c>
      <c r="DV274" s="154">
        <v>-298741</v>
      </c>
      <c r="DW274" s="154">
        <v>-60727.310000000005</v>
      </c>
      <c r="DX274" s="154">
        <v>-2649.25</v>
      </c>
      <c r="DY274" s="154">
        <v>0</v>
      </c>
      <c r="DZ274" s="154">
        <v>0</v>
      </c>
      <c r="EA274" s="154">
        <v>0</v>
      </c>
      <c r="EB274" s="154">
        <v>0</v>
      </c>
      <c r="EC274" s="154">
        <v>0</v>
      </c>
      <c r="ED274" s="154">
        <v>-125000</v>
      </c>
      <c r="EE274" s="154">
        <v>-272168.83999999997</v>
      </c>
      <c r="EF274" s="154">
        <v>-357305.37</v>
      </c>
      <c r="EG274" s="154">
        <v>-575864.4</v>
      </c>
      <c r="EH274" s="154">
        <v>-142729.5</v>
      </c>
      <c r="EI274" s="154">
        <v>-34232.770000000004</v>
      </c>
      <c r="EJ274" s="154">
        <v>-125716.48</v>
      </c>
      <c r="EK274" s="154">
        <v>-3400</v>
      </c>
      <c r="EL274" s="154">
        <v>-5466.76</v>
      </c>
      <c r="EM274" s="154">
        <v>-358.24</v>
      </c>
      <c r="EN274" s="154">
        <v>0</v>
      </c>
      <c r="EO274" s="154">
        <v>-8540.35</v>
      </c>
      <c r="EP274" s="154">
        <v>-120123.21</v>
      </c>
      <c r="EQ274" s="153"/>
      <c r="ER274" s="154">
        <f t="shared" si="1088"/>
        <v>-263605.03999999998</v>
      </c>
      <c r="ES274" s="153"/>
      <c r="ET274" s="154">
        <f t="shared" ca="1" si="1089"/>
        <v>-127649.25</v>
      </c>
      <c r="EU274" s="154"/>
      <c r="EY274" s="154">
        <f t="shared" si="1090"/>
        <v>-253050</v>
      </c>
      <c r="EZ274" s="154">
        <f t="shared" si="1090"/>
        <v>-1589.96</v>
      </c>
      <c r="FA274" s="154">
        <f t="shared" si="1090"/>
        <v>0</v>
      </c>
      <c r="FB274" s="154">
        <f t="shared" si="1090"/>
        <v>0</v>
      </c>
      <c r="FC274" s="154">
        <f t="shared" si="1090"/>
        <v>0</v>
      </c>
      <c r="FD274" s="154">
        <f t="shared" si="1090"/>
        <v>-114434.09</v>
      </c>
      <c r="FE274" s="154">
        <f t="shared" si="1090"/>
        <v>-115728.73999999999</v>
      </c>
      <c r="FF274" s="154">
        <f t="shared" si="1090"/>
        <v>-513315.61</v>
      </c>
      <c r="FG274" s="154">
        <f t="shared" si="1090"/>
        <v>-2649.25</v>
      </c>
      <c r="FH274" s="154">
        <f t="shared" si="1090"/>
        <v>0</v>
      </c>
      <c r="FI274" s="154">
        <f t="shared" si="1090"/>
        <v>-754474.21</v>
      </c>
      <c r="FJ274" s="154">
        <f t="shared" si="1090"/>
        <v>-752826.67</v>
      </c>
      <c r="FK274" s="154">
        <f t="shared" si="1090"/>
        <v>-134583.24</v>
      </c>
      <c r="FL274" s="154">
        <f t="shared" si="1090"/>
        <v>-8898.59</v>
      </c>
      <c r="FN274" s="154">
        <f t="shared" si="1091"/>
        <v>0</v>
      </c>
      <c r="FO274" s="154">
        <f t="shared" si="1091"/>
        <v>0</v>
      </c>
      <c r="FP274" s="154">
        <f t="shared" si="1091"/>
        <v>0</v>
      </c>
      <c r="FQ274" s="154">
        <f t="shared" si="1091"/>
        <v>-2024443.5100000002</v>
      </c>
      <c r="FR274" s="154">
        <f t="shared" si="1091"/>
        <v>-254639.96</v>
      </c>
      <c r="FS274" s="154">
        <f t="shared" si="1091"/>
        <v>-743478.44000000006</v>
      </c>
      <c r="FT274" s="154">
        <f t="shared" si="1091"/>
        <v>-1509950.13</v>
      </c>
      <c r="FU274" s="154">
        <f t="shared" si="1091"/>
        <v>-263605.03999999998</v>
      </c>
    </row>
    <row r="275" spans="2:177" ht="17.45" customHeight="1">
      <c r="B275" s="151" t="s">
        <v>97</v>
      </c>
      <c r="C275" s="170"/>
      <c r="D275" s="170"/>
      <c r="E275" s="170"/>
      <c r="H275" s="154"/>
      <c r="I275" s="154"/>
      <c r="J275" s="154"/>
      <c r="K275" s="154"/>
      <c r="L275" s="154"/>
      <c r="M275" s="154"/>
      <c r="N275" s="154"/>
      <c r="O275" s="154"/>
      <c r="P275" s="154"/>
      <c r="Q275" s="154"/>
      <c r="R275" s="154"/>
      <c r="S275" s="154"/>
      <c r="T275" s="154"/>
      <c r="U275" s="154"/>
      <c r="V275" s="154"/>
      <c r="W275" s="154"/>
      <c r="X275" s="154"/>
      <c r="Y275" s="154"/>
      <c r="Z275" s="154"/>
      <c r="AA275" s="154"/>
      <c r="AB275" s="154"/>
      <c r="AC275" s="154"/>
      <c r="AD275" s="154"/>
      <c r="AE275" s="154"/>
      <c r="AF275" s="154"/>
      <c r="AG275" s="154"/>
      <c r="AH275" s="154"/>
      <c r="AI275" s="154"/>
      <c r="AJ275" s="154"/>
      <c r="AK275" s="154"/>
      <c r="AL275" s="154"/>
      <c r="AM275" s="154"/>
      <c r="AN275" s="154"/>
      <c r="AO275" s="154"/>
      <c r="AP275" s="154"/>
      <c r="AQ275" s="154"/>
      <c r="AR275" s="154"/>
      <c r="AS275" s="154"/>
      <c r="AT275" s="154"/>
      <c r="AU275" s="154"/>
      <c r="AV275" s="154"/>
      <c r="AW275" s="154"/>
      <c r="AX275" s="154"/>
      <c r="AY275" s="154"/>
      <c r="AZ275" s="154"/>
      <c r="BA275" s="154"/>
      <c r="BB275" s="154"/>
      <c r="BC275" s="154"/>
      <c r="BD275" s="154"/>
      <c r="BE275" s="154"/>
      <c r="BF275" s="154"/>
      <c r="BG275" s="154"/>
      <c r="BH275" s="154"/>
      <c r="BI275" s="154"/>
      <c r="BJ275" s="154"/>
      <c r="BK275" s="154"/>
      <c r="BL275" s="154"/>
      <c r="BM275" s="154"/>
      <c r="BN275" s="154"/>
      <c r="BO275" s="154"/>
      <c r="BP275" s="154"/>
      <c r="BQ275" s="154"/>
      <c r="BR275" s="154"/>
      <c r="BS275" s="154"/>
      <c r="BT275" s="154"/>
      <c r="BU275" s="154"/>
      <c r="BV275" s="154"/>
      <c r="BW275" s="154"/>
      <c r="BX275" s="154"/>
      <c r="BY275" s="154"/>
      <c r="BZ275" s="154"/>
      <c r="CA275" s="154"/>
      <c r="CB275" s="154"/>
      <c r="CC275" s="154"/>
      <c r="CD275" s="154"/>
      <c r="CE275" s="154"/>
      <c r="CF275" s="154"/>
      <c r="CG275" s="154"/>
      <c r="CH275" s="154"/>
      <c r="CI275" s="154"/>
      <c r="CJ275" s="154"/>
      <c r="CK275" s="154"/>
      <c r="CL275" s="154"/>
      <c r="CM275" s="154"/>
      <c r="CN275" s="154">
        <v>3010.34</v>
      </c>
      <c r="CO275" s="154">
        <v>-85128.859999999986</v>
      </c>
      <c r="CP275" s="154">
        <v>-98998.44</v>
      </c>
      <c r="CQ275" s="154">
        <v>0</v>
      </c>
      <c r="CR275" s="154">
        <v>0</v>
      </c>
      <c r="CS275" s="154">
        <v>0</v>
      </c>
      <c r="CT275" s="154">
        <v>0</v>
      </c>
      <c r="CU275" s="154">
        <v>0</v>
      </c>
      <c r="CV275" s="154">
        <v>0</v>
      </c>
      <c r="CW275" s="154">
        <v>0</v>
      </c>
      <c r="CX275" s="154">
        <v>0</v>
      </c>
      <c r="CY275" s="154">
        <v>0</v>
      </c>
      <c r="CZ275" s="154">
        <v>0</v>
      </c>
      <c r="DA275" s="154">
        <v>0</v>
      </c>
      <c r="DB275" s="154">
        <v>-185000</v>
      </c>
      <c r="DC275" s="154">
        <v>0</v>
      </c>
      <c r="DD275" s="154">
        <v>0</v>
      </c>
      <c r="DE275" s="154">
        <v>0</v>
      </c>
      <c r="DF275" s="154">
        <v>0</v>
      </c>
      <c r="DG275" s="154">
        <v>0</v>
      </c>
      <c r="DH275" s="154">
        <v>0</v>
      </c>
      <c r="DI275" s="154">
        <v>-9.9999999999909051E-3</v>
      </c>
      <c r="DJ275" s="154">
        <v>302.23</v>
      </c>
      <c r="DK275" s="154">
        <v>-285167.27</v>
      </c>
      <c r="DL275" s="154">
        <v>-55319.969999999994</v>
      </c>
      <c r="DM275" s="154">
        <v>-78775.329999999944</v>
      </c>
      <c r="DN275" s="154">
        <v>12802.789999999997</v>
      </c>
      <c r="DO275" s="154">
        <v>16249.939999999917</v>
      </c>
      <c r="DP275" s="154">
        <v>5128.6200000000008</v>
      </c>
      <c r="DQ275" s="154">
        <v>58722.969999999972</v>
      </c>
      <c r="DR275" s="154">
        <v>-20896.280000000013</v>
      </c>
      <c r="DS275" s="154">
        <v>18474.509999999998</v>
      </c>
      <c r="DT275" s="154">
        <v>16027.88</v>
      </c>
      <c r="DU275" s="154">
        <v>14529.73</v>
      </c>
      <c r="DV275" s="154">
        <v>11278.91</v>
      </c>
      <c r="DW275" s="154">
        <v>49929.100000000006</v>
      </c>
      <c r="DX275" s="154">
        <v>-6110.2300000000014</v>
      </c>
      <c r="DY275" s="154">
        <v>12222.06</v>
      </c>
      <c r="DZ275" s="154">
        <v>11810.18</v>
      </c>
      <c r="EA275" s="154">
        <v>8656.67</v>
      </c>
      <c r="EB275" s="154">
        <v>1206.56</v>
      </c>
      <c r="EC275" s="154">
        <v>56543.32</v>
      </c>
      <c r="ED275" s="154">
        <v>12438.349999999999</v>
      </c>
      <c r="EE275" s="154">
        <v>12049.789999999999</v>
      </c>
      <c r="EF275" s="154">
        <v>12009.75</v>
      </c>
      <c r="EG275" s="154">
        <v>12120.64</v>
      </c>
      <c r="EH275" s="154">
        <v>11936.91</v>
      </c>
      <c r="EI275" s="154">
        <v>12026.269999999999</v>
      </c>
      <c r="EJ275" s="154">
        <v>119.75000000000001</v>
      </c>
      <c r="EK275" s="154">
        <v>0</v>
      </c>
      <c r="EL275" s="154">
        <v>0</v>
      </c>
      <c r="EM275" s="154">
        <v>-350000</v>
      </c>
      <c r="EN275" s="154">
        <v>0</v>
      </c>
      <c r="EO275" s="154">
        <v>0</v>
      </c>
      <c r="EP275" s="154">
        <v>0</v>
      </c>
      <c r="EQ275" s="170"/>
      <c r="ER275" s="154">
        <f t="shared" si="1088"/>
        <v>-349880.25</v>
      </c>
      <c r="ES275" s="170"/>
      <c r="ET275" s="154">
        <f t="shared" ca="1" si="1089"/>
        <v>96766.91</v>
      </c>
      <c r="EU275" s="154"/>
      <c r="EY275" s="154">
        <f t="shared" si="1090"/>
        <v>-185000</v>
      </c>
      <c r="EZ275" s="154">
        <f t="shared" si="1090"/>
        <v>0</v>
      </c>
      <c r="FA275" s="154">
        <f t="shared" si="1090"/>
        <v>0</v>
      </c>
      <c r="FB275" s="154">
        <f t="shared" si="1090"/>
        <v>-284865.05000000005</v>
      </c>
      <c r="FC275" s="154">
        <f t="shared" si="1090"/>
        <v>-121292.50999999994</v>
      </c>
      <c r="FD275" s="154">
        <f t="shared" si="1090"/>
        <v>80101.529999999882</v>
      </c>
      <c r="FE275" s="154">
        <f t="shared" si="1090"/>
        <v>13606.109999999984</v>
      </c>
      <c r="FF275" s="154">
        <f t="shared" si="1090"/>
        <v>75737.740000000005</v>
      </c>
      <c r="FG275" s="154">
        <f t="shared" si="1090"/>
        <v>17922.009999999998</v>
      </c>
      <c r="FH275" s="154">
        <f t="shared" si="1090"/>
        <v>66406.55</v>
      </c>
      <c r="FI275" s="154">
        <f t="shared" si="1090"/>
        <v>36497.89</v>
      </c>
      <c r="FJ275" s="154">
        <f t="shared" si="1090"/>
        <v>36083.82</v>
      </c>
      <c r="FK275" s="154">
        <f t="shared" si="1090"/>
        <v>119.75000000000001</v>
      </c>
      <c r="FL275" s="154">
        <f t="shared" si="1090"/>
        <v>-350000</v>
      </c>
      <c r="FN275" s="154">
        <f t="shared" si="1091"/>
        <v>0</v>
      </c>
      <c r="FO275" s="154">
        <f t="shared" si="1091"/>
        <v>0</v>
      </c>
      <c r="FP275" s="154">
        <f t="shared" si="1091"/>
        <v>0</v>
      </c>
      <c r="FQ275" s="154">
        <f t="shared" si="1091"/>
        <v>-181116.96</v>
      </c>
      <c r="FR275" s="154">
        <f t="shared" si="1091"/>
        <v>-469865.05000000005</v>
      </c>
      <c r="FS275" s="154">
        <f t="shared" si="1091"/>
        <v>48152.86999999993</v>
      </c>
      <c r="FT275" s="154">
        <f t="shared" si="1091"/>
        <v>156910.26999999999</v>
      </c>
      <c r="FU275" s="154">
        <f t="shared" si="1091"/>
        <v>-349880.25</v>
      </c>
    </row>
    <row r="276" spans="2:177" ht="17.45" customHeight="1">
      <c r="B276" s="161" t="s">
        <v>98</v>
      </c>
      <c r="C276" s="162"/>
      <c r="D276" s="162"/>
      <c r="E276" s="162"/>
      <c r="H276" s="163"/>
      <c r="I276" s="163"/>
      <c r="J276" s="163"/>
      <c r="K276" s="163"/>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c r="BC276" s="163"/>
      <c r="BD276" s="163"/>
      <c r="BE276" s="163"/>
      <c r="BF276" s="163"/>
      <c r="BG276" s="163"/>
      <c r="BH276" s="163"/>
      <c r="BI276" s="163"/>
      <c r="BJ276" s="163"/>
      <c r="BK276" s="163"/>
      <c r="BL276" s="163"/>
      <c r="BM276" s="163"/>
      <c r="BN276" s="163"/>
      <c r="BO276" s="163"/>
      <c r="BP276" s="163"/>
      <c r="BQ276" s="163"/>
      <c r="BR276" s="163"/>
      <c r="BS276" s="163"/>
      <c r="BT276" s="163"/>
      <c r="BU276" s="163"/>
      <c r="BV276" s="163"/>
      <c r="BW276" s="164"/>
      <c r="BX276" s="164"/>
      <c r="BY276" s="164"/>
      <c r="BZ276" s="164"/>
      <c r="CA276" s="164"/>
      <c r="CB276" s="164"/>
      <c r="CC276" s="164"/>
      <c r="CD276" s="164"/>
      <c r="CE276" s="164"/>
      <c r="CF276" s="164"/>
      <c r="CG276" s="164"/>
      <c r="CH276" s="164"/>
      <c r="CI276" s="164"/>
      <c r="CJ276" s="164"/>
      <c r="CK276" s="164"/>
      <c r="CL276" s="164"/>
      <c r="CM276" s="164"/>
      <c r="CN276" s="164">
        <f t="shared" ref="CN276:CY276" si="1158">CN273+CN274+CN275</f>
        <v>1952730.7800000005</v>
      </c>
      <c r="CO276" s="164">
        <f t="shared" si="1158"/>
        <v>1062534.08</v>
      </c>
      <c r="CP276" s="164">
        <f t="shared" si="1158"/>
        <v>1454080.9700000004</v>
      </c>
      <c r="CQ276" s="164">
        <f t="shared" si="1158"/>
        <v>1141922.7899999998</v>
      </c>
      <c r="CR276" s="164">
        <f t="shared" si="1158"/>
        <v>1033442.3399999999</v>
      </c>
      <c r="CS276" s="164">
        <f t="shared" si="1158"/>
        <v>1518145.3399999999</v>
      </c>
      <c r="CT276" s="164">
        <f t="shared" si="1158"/>
        <v>921351.63000000012</v>
      </c>
      <c r="CU276" s="164">
        <f t="shared" si="1158"/>
        <v>1215906.9899999995</v>
      </c>
      <c r="CV276" s="164">
        <f t="shared" si="1158"/>
        <v>1508736.45</v>
      </c>
      <c r="CW276" s="164">
        <f t="shared" si="1158"/>
        <v>1283342.0799999994</v>
      </c>
      <c r="CX276" s="164">
        <f t="shared" si="1158"/>
        <v>1328636.0600000003</v>
      </c>
      <c r="CY276" s="164">
        <f t="shared" si="1158"/>
        <v>1406950.08</v>
      </c>
      <c r="CZ276" s="164">
        <f t="shared" ref="CZ276:DJ276" si="1159">CZ273+CZ274+CZ275</f>
        <v>2391758.0098000001</v>
      </c>
      <c r="DA276" s="164">
        <f t="shared" si="1159"/>
        <v>1346912.9981</v>
      </c>
      <c r="DB276" s="164">
        <f t="shared" si="1159"/>
        <v>1352882.0799999994</v>
      </c>
      <c r="DC276" s="164">
        <f t="shared" si="1159"/>
        <v>1365334.7096000002</v>
      </c>
      <c r="DD276" s="164">
        <f t="shared" si="1159"/>
        <v>1781057.4943000004</v>
      </c>
      <c r="DE276" s="164">
        <f t="shared" si="1159"/>
        <v>1351068.2844999996</v>
      </c>
      <c r="DF276" s="164">
        <f t="shared" si="1159"/>
        <v>1612483.9852999998</v>
      </c>
      <c r="DG276" s="164">
        <f t="shared" si="1159"/>
        <v>1707563.0490000001</v>
      </c>
      <c r="DH276" s="164">
        <f t="shared" si="1159"/>
        <v>1375625.863469441</v>
      </c>
      <c r="DI276" s="164">
        <f t="shared" si="1159"/>
        <v>1423948.4195348881</v>
      </c>
      <c r="DJ276" s="164">
        <f t="shared" si="1159"/>
        <v>1665227.9972782899</v>
      </c>
      <c r="DK276" s="164">
        <f t="shared" ref="DK276:DP276" si="1160">DK273+DK274+DK275</f>
        <v>2113465.6580318282</v>
      </c>
      <c r="DL276" s="164">
        <f t="shared" si="1160"/>
        <v>2736975.7763108388</v>
      </c>
      <c r="DM276" s="164">
        <f t="shared" si="1160"/>
        <v>1586325.3009177346</v>
      </c>
      <c r="DN276" s="164">
        <f t="shared" si="1160"/>
        <v>1406685.4121676795</v>
      </c>
      <c r="DO276" s="164">
        <f t="shared" si="1160"/>
        <v>1550355.2535993282</v>
      </c>
      <c r="DP276" s="164">
        <f t="shared" si="1160"/>
        <v>1476607.9343842929</v>
      </c>
      <c r="DQ276" s="164">
        <f t="shared" ref="DQ276:DR276" si="1161">DQ273+DQ274+DQ275</f>
        <v>1795316.9459985588</v>
      </c>
      <c r="DR276" s="164">
        <f t="shared" si="1161"/>
        <v>1656040.5691321774</v>
      </c>
      <c r="DS276" s="164">
        <f t="shared" ref="DS276:DT276" si="1162">DS273+DS274+DS275</f>
        <v>1651346.3716763102</v>
      </c>
      <c r="DT276" s="164">
        <f t="shared" si="1162"/>
        <v>1441018.4127452907</v>
      </c>
      <c r="DU276" s="164">
        <f t="shared" ref="DU276:DV276" si="1163">DU273+DU274+DU275</f>
        <v>1410361.8923201275</v>
      </c>
      <c r="DV276" s="164">
        <f t="shared" si="1163"/>
        <v>1485874.8727476511</v>
      </c>
      <c r="DW276" s="164">
        <f t="shared" ref="DW276:DX276" si="1164">DW273+DW274+DW275</f>
        <v>2704502.62132143</v>
      </c>
      <c r="DX276" s="164">
        <f t="shared" si="1164"/>
        <v>3128869.4797402737</v>
      </c>
      <c r="DY276" s="164">
        <f t="shared" ref="DY276:DZ276" si="1165">DY273+DY274+DY275</f>
        <v>1631243.3349906886</v>
      </c>
      <c r="DZ276" s="164">
        <f t="shared" si="1165"/>
        <v>1524391.6944147174</v>
      </c>
      <c r="EA276" s="164">
        <f t="shared" ref="EA276:EB276" si="1166">EA273+EA274+EA275</f>
        <v>1699660.5610942184</v>
      </c>
      <c r="EB276" s="164">
        <f t="shared" si="1166"/>
        <v>1903593.1737800003</v>
      </c>
      <c r="EC276" s="164">
        <f t="shared" ref="EC276:ED276" si="1167">EC273+EC274+EC275</f>
        <v>2069473.5389600005</v>
      </c>
      <c r="ED276" s="164">
        <f t="shared" si="1167"/>
        <v>2080939.496671136</v>
      </c>
      <c r="EE276" s="164">
        <f t="shared" ref="EE276:EF276" si="1168">EE273+EE274+EE275</f>
        <v>1622313.1677578762</v>
      </c>
      <c r="EF276" s="164">
        <f t="shared" si="1168"/>
        <v>1463679.7064882386</v>
      </c>
      <c r="EG276" s="164">
        <f t="shared" ref="EG276:EH276" si="1169">EG273+EG274+EG275</f>
        <v>1180357.3759570385</v>
      </c>
      <c r="EH276" s="164">
        <f t="shared" si="1169"/>
        <v>1889823.5841241016</v>
      </c>
      <c r="EI276" s="164">
        <f t="shared" ref="EI276:EJ276" si="1170">EI273+EI274+EI275</f>
        <v>3280029.9920711438</v>
      </c>
      <c r="EJ276" s="164">
        <f t="shared" si="1170"/>
        <v>3425727.9784001959</v>
      </c>
      <c r="EK276" s="164">
        <f t="shared" ref="EK276:EL276" si="1171">EK273+EK274+EK275</f>
        <v>1922204.9284985713</v>
      </c>
      <c r="EL276" s="164">
        <f t="shared" si="1171"/>
        <v>1889016.1939999994</v>
      </c>
      <c r="EM276" s="164">
        <f t="shared" ref="EM276:EN276" si="1172">EM273+EM274+EM275</f>
        <v>1706959.7999999996</v>
      </c>
      <c r="EN276" s="164">
        <f t="shared" si="1172"/>
        <v>2318950.4899999993</v>
      </c>
      <c r="EO276" s="164">
        <f t="shared" ref="EO276:EP276" si="1173">EO273+EO274+EO275</f>
        <v>2267431.6299999994</v>
      </c>
      <c r="EP276" s="164">
        <f t="shared" si="1173"/>
        <v>2269848.5799999991</v>
      </c>
      <c r="ER276" s="163">
        <f t="shared" si="1088"/>
        <v>15800139.600898761</v>
      </c>
      <c r="ET276" s="163">
        <f t="shared" ca="1" si="1089"/>
        <v>14038171.279651035</v>
      </c>
      <c r="EU276" s="163"/>
      <c r="EY276" s="163">
        <f t="shared" si="1090"/>
        <v>5091553.0878999997</v>
      </c>
      <c r="EZ276" s="163">
        <f t="shared" si="1090"/>
        <v>4497460.4884000001</v>
      </c>
      <c r="FA276" s="163">
        <f t="shared" si="1090"/>
        <v>4695672.8977694409</v>
      </c>
      <c r="FB276" s="163">
        <f t="shared" si="1090"/>
        <v>5202642.0748450067</v>
      </c>
      <c r="FC276" s="163">
        <f t="shared" si="1090"/>
        <v>5729986.4893962527</v>
      </c>
      <c r="FD276" s="163">
        <f t="shared" si="1090"/>
        <v>4822280.1339821797</v>
      </c>
      <c r="FE276" s="163">
        <f t="shared" si="1090"/>
        <v>4748405.3535537785</v>
      </c>
      <c r="FF276" s="163">
        <f t="shared" si="1090"/>
        <v>5600739.386389209</v>
      </c>
      <c r="FG276" s="163">
        <f t="shared" si="1090"/>
        <v>6284504.5091456799</v>
      </c>
      <c r="FH276" s="163">
        <f t="shared" si="1090"/>
        <v>5672727.2738342192</v>
      </c>
      <c r="FI276" s="163">
        <f t="shared" si="1090"/>
        <v>5166932.3709172513</v>
      </c>
      <c r="FJ276" s="163">
        <f t="shared" si="1090"/>
        <v>6350210.9521522839</v>
      </c>
      <c r="FK276" s="163">
        <f t="shared" si="1090"/>
        <v>7236949.100898766</v>
      </c>
      <c r="FL276" s="163">
        <f t="shared" si="1090"/>
        <v>6293341.9199999981</v>
      </c>
      <c r="FN276" s="163">
        <f t="shared" si="1091"/>
        <v>0</v>
      </c>
      <c r="FO276" s="163">
        <f t="shared" si="1091"/>
        <v>0</v>
      </c>
      <c r="FP276" s="163">
        <f t="shared" si="1091"/>
        <v>0</v>
      </c>
      <c r="FQ276" s="163">
        <f t="shared" si="1091"/>
        <v>15827779.590000002</v>
      </c>
      <c r="FR276" s="163">
        <f t="shared" si="1091"/>
        <v>19487328.548914447</v>
      </c>
      <c r="FS276" s="163">
        <f t="shared" si="1091"/>
        <v>20901411.36332142</v>
      </c>
      <c r="FT276" s="163">
        <f t="shared" si="1091"/>
        <v>23474375.106049437</v>
      </c>
      <c r="FU276" s="163">
        <f t="shared" si="1091"/>
        <v>15800139.600898761</v>
      </c>
    </row>
    <row r="278" spans="2:177" ht="17.45" customHeight="1">
      <c r="B278" s="147" t="s">
        <v>183</v>
      </c>
      <c r="C278" s="148"/>
      <c r="D278" s="148"/>
      <c r="E278" s="148"/>
      <c r="F278" s="149"/>
      <c r="G278" s="149"/>
      <c r="H278" s="148"/>
      <c r="I278" s="148"/>
      <c r="J278" s="148"/>
      <c r="K278" s="148"/>
      <c r="L278" s="148"/>
      <c r="M278" s="148"/>
      <c r="N278" s="148"/>
      <c r="O278" s="148"/>
      <c r="P278" s="148"/>
      <c r="Q278" s="148"/>
      <c r="R278" s="148"/>
      <c r="S278" s="148"/>
      <c r="T278" s="148"/>
      <c r="U278" s="148"/>
      <c r="V278" s="148"/>
      <c r="W278" s="148"/>
      <c r="X278" s="148"/>
      <c r="Y278" s="148"/>
      <c r="Z278" s="148"/>
      <c r="AA278" s="148"/>
      <c r="AB278" s="148"/>
      <c r="AC278" s="148"/>
      <c r="AD278" s="148"/>
      <c r="AE278" s="148"/>
      <c r="AF278" s="148"/>
      <c r="AG278" s="148"/>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c r="BI278" s="148"/>
      <c r="BJ278" s="148"/>
      <c r="BK278" s="148"/>
      <c r="BL278" s="148"/>
      <c r="BM278" s="148"/>
      <c r="BN278" s="148"/>
      <c r="BO278" s="148"/>
      <c r="BP278" s="148"/>
      <c r="BQ278" s="148"/>
      <c r="BR278" s="148"/>
      <c r="BS278" s="148"/>
      <c r="BT278" s="148"/>
      <c r="BU278" s="148"/>
      <c r="BV278" s="148"/>
      <c r="BW278" s="150"/>
      <c r="BX278" s="150"/>
      <c r="BY278" s="150"/>
      <c r="BZ278" s="150"/>
      <c r="CA278" s="150"/>
      <c r="CB278" s="150"/>
      <c r="CC278" s="150"/>
      <c r="CD278" s="150"/>
      <c r="CE278" s="150"/>
      <c r="CF278" s="150"/>
      <c r="CG278" s="150"/>
      <c r="CH278" s="150"/>
      <c r="CI278" s="150"/>
      <c r="CJ278" s="150"/>
      <c r="CK278" s="150"/>
      <c r="CL278" s="150"/>
      <c r="CM278" s="150"/>
      <c r="CN278" s="150"/>
      <c r="CO278" s="150"/>
      <c r="CP278" s="150"/>
      <c r="CQ278" s="150"/>
      <c r="CR278" s="150"/>
      <c r="CS278" s="150"/>
      <c r="CT278" s="150"/>
      <c r="CU278" s="150"/>
      <c r="CV278" s="150"/>
      <c r="CW278" s="150"/>
      <c r="CX278" s="150"/>
      <c r="CY278" s="150"/>
      <c r="CZ278" s="150"/>
      <c r="DA278" s="150"/>
      <c r="DB278" s="150"/>
      <c r="DC278" s="150"/>
      <c r="DD278" s="150"/>
      <c r="DE278" s="150"/>
      <c r="DF278" s="150"/>
      <c r="DG278" s="150"/>
      <c r="DH278" s="150"/>
      <c r="DI278" s="150"/>
      <c r="DJ278" s="150"/>
      <c r="DK278" s="150"/>
      <c r="DL278" s="150"/>
      <c r="DM278" s="150"/>
      <c r="DN278" s="150"/>
      <c r="DO278" s="150"/>
      <c r="DP278" s="150"/>
      <c r="DQ278" s="150"/>
      <c r="DR278" s="150"/>
      <c r="DS278" s="150"/>
      <c r="DT278" s="150"/>
      <c r="DU278" s="150"/>
      <c r="DV278" s="150"/>
      <c r="DW278" s="150"/>
      <c r="DX278" s="150"/>
      <c r="DY278" s="150"/>
      <c r="DZ278" s="150"/>
      <c r="EA278" s="150"/>
      <c r="EB278" s="150"/>
      <c r="EC278" s="150"/>
      <c r="ED278" s="150"/>
      <c r="EE278" s="150"/>
      <c r="EF278" s="150"/>
      <c r="EG278" s="150"/>
      <c r="EH278" s="150"/>
      <c r="EI278" s="150"/>
      <c r="EJ278" s="150"/>
      <c r="EK278" s="150"/>
      <c r="EL278" s="150"/>
      <c r="EM278" s="150"/>
      <c r="EN278" s="150"/>
      <c r="EO278" s="150"/>
      <c r="EP278" s="150"/>
      <c r="EQ278" s="149"/>
      <c r="ER278" s="148"/>
      <c r="ES278" s="148"/>
      <c r="ET278" s="148"/>
      <c r="EU278" s="148"/>
      <c r="EY278" s="148"/>
      <c r="EZ278" s="148"/>
      <c r="FA278" s="148"/>
      <c r="FB278" s="148"/>
      <c r="FC278" s="148"/>
      <c r="FD278" s="148"/>
      <c r="FE278" s="148"/>
      <c r="FF278" s="148"/>
      <c r="FG278" s="148"/>
      <c r="FH278" s="148"/>
      <c r="FI278" s="148"/>
      <c r="FJ278" s="148"/>
      <c r="FK278" s="148"/>
      <c r="FL278" s="148"/>
      <c r="FN278" s="148"/>
      <c r="FO278" s="148"/>
      <c r="FP278" s="148"/>
      <c r="FQ278" s="148"/>
      <c r="FR278" s="148"/>
      <c r="FS278" s="148"/>
      <c r="FT278" s="148"/>
      <c r="FU278" s="148"/>
    </row>
    <row r="279" spans="2:177" ht="17.45" customHeight="1">
      <c r="B279" s="151" t="s">
        <v>90</v>
      </c>
      <c r="C279" s="152"/>
      <c r="D279" s="152"/>
      <c r="E279" s="152"/>
      <c r="F279" s="153"/>
      <c r="G279" s="153"/>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c r="AJ279" s="154"/>
      <c r="AK279" s="154"/>
      <c r="AL279" s="154"/>
      <c r="AM279" s="154"/>
      <c r="AN279" s="154"/>
      <c r="AO279" s="154"/>
      <c r="AP279" s="154"/>
      <c r="AQ279" s="154"/>
      <c r="AR279" s="154"/>
      <c r="AS279" s="154"/>
      <c r="AT279" s="154"/>
      <c r="AU279" s="154"/>
      <c r="AV279" s="154"/>
      <c r="AW279" s="154"/>
      <c r="AX279" s="154"/>
      <c r="AY279" s="154"/>
      <c r="AZ279" s="154"/>
      <c r="BA279" s="154"/>
      <c r="BB279" s="154"/>
      <c r="BC279" s="154"/>
      <c r="BD279" s="154"/>
      <c r="BE279" s="154"/>
      <c r="BF279" s="154"/>
      <c r="BG279" s="154"/>
      <c r="BH279" s="154"/>
      <c r="BI279" s="154"/>
      <c r="BJ279" s="154"/>
      <c r="BK279" s="154"/>
      <c r="BL279" s="154"/>
      <c r="BM279" s="154"/>
      <c r="BN279" s="154"/>
      <c r="BO279" s="154"/>
      <c r="BP279" s="154"/>
      <c r="BQ279" s="154"/>
      <c r="BR279" s="154"/>
      <c r="BS279" s="154"/>
      <c r="BT279" s="154"/>
      <c r="BU279" s="154"/>
      <c r="BV279" s="154"/>
      <c r="BW279" s="154"/>
      <c r="BX279" s="154"/>
      <c r="BY279" s="154"/>
      <c r="BZ279" s="154"/>
      <c r="CA279" s="154"/>
      <c r="CB279" s="154"/>
      <c r="CC279" s="154"/>
      <c r="CD279" s="154"/>
      <c r="CE279" s="154"/>
      <c r="CF279" s="154"/>
      <c r="CG279" s="154"/>
      <c r="CH279" s="154"/>
      <c r="CI279" s="154"/>
      <c r="CJ279" s="154"/>
      <c r="CK279" s="154"/>
      <c r="CL279" s="154"/>
      <c r="CM279" s="154"/>
      <c r="CN279" s="154">
        <v>888927.59999999986</v>
      </c>
      <c r="CO279" s="154">
        <v>786616.62999999989</v>
      </c>
      <c r="CP279" s="154">
        <v>901085.08</v>
      </c>
      <c r="CQ279" s="154">
        <v>642091.97</v>
      </c>
      <c r="CR279" s="154">
        <v>974276.62</v>
      </c>
      <c r="CS279" s="154">
        <v>1204066.8099999998</v>
      </c>
      <c r="CT279" s="154">
        <v>421178.62999999995</v>
      </c>
      <c r="CU279" s="154">
        <v>469092.87000000011</v>
      </c>
      <c r="CV279" s="154">
        <v>524135.2000000003</v>
      </c>
      <c r="CW279" s="154">
        <v>608904.27999999991</v>
      </c>
      <c r="CX279" s="154">
        <v>575364.11</v>
      </c>
      <c r="CY279" s="154">
        <v>690926.92999999993</v>
      </c>
      <c r="CZ279" s="154">
        <v>1082360.22</v>
      </c>
      <c r="DA279" s="154">
        <v>631354.94999999984</v>
      </c>
      <c r="DB279" s="154">
        <v>713074.83791429305</v>
      </c>
      <c r="DC279" s="154">
        <v>698477.61999999988</v>
      </c>
      <c r="DD279" s="154">
        <v>734032.8899999999</v>
      </c>
      <c r="DE279" s="154">
        <v>967093.91000000038</v>
      </c>
      <c r="DF279" s="154">
        <v>793966.63</v>
      </c>
      <c r="DG279" s="154">
        <v>772805.46000000066</v>
      </c>
      <c r="DH279" s="154">
        <v>882890.4500000003</v>
      </c>
      <c r="DI279" s="154">
        <v>859490.93000000017</v>
      </c>
      <c r="DJ279" s="154">
        <v>901197.59000000008</v>
      </c>
      <c r="DK279" s="154">
        <v>850357.90000000026</v>
      </c>
      <c r="DL279" s="154">
        <v>1254670.81</v>
      </c>
      <c r="DM279" s="154">
        <v>1024739.0299999999</v>
      </c>
      <c r="DN279" s="154">
        <v>763734.38000000012</v>
      </c>
      <c r="DO279" s="154">
        <v>762055.79000000015</v>
      </c>
      <c r="DP279" s="154">
        <v>816255.43000000017</v>
      </c>
      <c r="DQ279" s="154">
        <v>716959.82</v>
      </c>
      <c r="DR279" s="154">
        <v>779886.59</v>
      </c>
      <c r="DS279" s="154">
        <v>739323.85</v>
      </c>
      <c r="DT279" s="154">
        <v>734516.39999999991</v>
      </c>
      <c r="DU279" s="154">
        <v>811839.85000000009</v>
      </c>
      <c r="DV279" s="154">
        <v>763766.06</v>
      </c>
      <c r="DW279" s="154">
        <v>724071.16000000015</v>
      </c>
      <c r="DX279" s="154">
        <v>1310014.31</v>
      </c>
      <c r="DY279" s="154">
        <v>1002690.6300000001</v>
      </c>
      <c r="DZ279" s="154">
        <v>812249.56999999972</v>
      </c>
      <c r="EA279" s="154">
        <v>791568.33000000007</v>
      </c>
      <c r="EB279" s="154">
        <v>857193.69</v>
      </c>
      <c r="EC279" s="154">
        <v>858746.5199999999</v>
      </c>
      <c r="ED279" s="154">
        <v>865388.87999999989</v>
      </c>
      <c r="EE279" s="154">
        <v>855093.32</v>
      </c>
      <c r="EF279" s="154">
        <v>851053.12</v>
      </c>
      <c r="EG279" s="154">
        <v>832823.44</v>
      </c>
      <c r="EH279" s="154">
        <v>861300.79999999981</v>
      </c>
      <c r="EI279" s="154">
        <v>898993.73999999964</v>
      </c>
      <c r="EJ279" s="154">
        <v>1462479.5899999996</v>
      </c>
      <c r="EK279" s="154">
        <v>1064848.3899999997</v>
      </c>
      <c r="EL279" s="154">
        <v>878181.82999999961</v>
      </c>
      <c r="EM279" s="154">
        <v>872610.7300000001</v>
      </c>
      <c r="EN279" s="154">
        <v>889098.58000000019</v>
      </c>
      <c r="EO279" s="154">
        <v>868923.09999999986</v>
      </c>
      <c r="EP279" s="154">
        <v>895193.37000000034</v>
      </c>
      <c r="ER279" s="154">
        <f t="shared" ref="ER279:ER292" si="1174">SUMIFS($G279:$EQ279,$G$13:$EQ$13,$ER$7)</f>
        <v>6931335.5899999989</v>
      </c>
      <c r="ET279" s="154">
        <f t="shared" ref="ET279:ET292" ca="1" si="1175">SUM(OFFSET($B279,0,COLUMN($DX$7)-2,1,MONTH(MAX($G$7:$EQ$7))))</f>
        <v>6497851.9299999997</v>
      </c>
      <c r="EU279" s="154"/>
      <c r="EY279" s="154">
        <f t="shared" ref="EY279:FL292" si="1176">SUMIF($H$6:$EQ$6,EY$12,$H279:$EQ279)</f>
        <v>2426790.0079142931</v>
      </c>
      <c r="EZ279" s="154">
        <f t="shared" si="1176"/>
        <v>2399604.42</v>
      </c>
      <c r="FA279" s="154">
        <f t="shared" si="1176"/>
        <v>2449662.540000001</v>
      </c>
      <c r="FB279" s="154">
        <f t="shared" si="1176"/>
        <v>2611046.4200000004</v>
      </c>
      <c r="FC279" s="154">
        <f t="shared" si="1176"/>
        <v>3043144.2199999997</v>
      </c>
      <c r="FD279" s="154">
        <f t="shared" si="1176"/>
        <v>2295271.04</v>
      </c>
      <c r="FE279" s="154">
        <f t="shared" si="1176"/>
        <v>2253726.84</v>
      </c>
      <c r="FF279" s="154">
        <f t="shared" si="1176"/>
        <v>2299677.0700000003</v>
      </c>
      <c r="FG279" s="154">
        <f t="shared" si="1176"/>
        <v>3124954.5100000002</v>
      </c>
      <c r="FH279" s="154">
        <f t="shared" si="1176"/>
        <v>2507508.54</v>
      </c>
      <c r="FI279" s="154">
        <f t="shared" si="1176"/>
        <v>2571535.3199999998</v>
      </c>
      <c r="FJ279" s="154">
        <f t="shared" si="1176"/>
        <v>2593117.9799999995</v>
      </c>
      <c r="FK279" s="154">
        <f t="shared" si="1176"/>
        <v>3405509.8099999991</v>
      </c>
      <c r="FL279" s="154">
        <f t="shared" si="1176"/>
        <v>2630632.41</v>
      </c>
      <c r="FN279" s="154">
        <f t="shared" ref="FN279:FU292" si="1177">SUMIF($H$5:$EQ$5,FN$12,$H279:$EQ279)</f>
        <v>0</v>
      </c>
      <c r="FO279" s="154">
        <f t="shared" si="1177"/>
        <v>0</v>
      </c>
      <c r="FP279" s="154">
        <f t="shared" si="1177"/>
        <v>0</v>
      </c>
      <c r="FQ279" s="154">
        <f t="shared" si="1177"/>
        <v>8686666.7300000004</v>
      </c>
      <c r="FR279" s="154">
        <f t="shared" si="1177"/>
        <v>9887103.3879142944</v>
      </c>
      <c r="FS279" s="154">
        <f t="shared" si="1177"/>
        <v>9891819.1699999999</v>
      </c>
      <c r="FT279" s="154">
        <f t="shared" si="1177"/>
        <v>10797116.35</v>
      </c>
      <c r="FU279" s="154">
        <f t="shared" si="1177"/>
        <v>6931335.5899999989</v>
      </c>
    </row>
    <row r="280" spans="2:177" ht="17.45" customHeight="1">
      <c r="B280" s="151" t="s">
        <v>91</v>
      </c>
      <c r="C280" s="152"/>
      <c r="D280" s="152"/>
      <c r="E280" s="152"/>
      <c r="F280" s="153"/>
      <c r="G280" s="153"/>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c r="AJ280" s="154"/>
      <c r="AK280" s="154"/>
      <c r="AL280" s="154"/>
      <c r="AM280" s="154"/>
      <c r="AN280" s="154"/>
      <c r="AO280" s="154"/>
      <c r="AP280" s="154"/>
      <c r="AQ280" s="154"/>
      <c r="AR280" s="154"/>
      <c r="AS280" s="154"/>
      <c r="AT280" s="154"/>
      <c r="AU280" s="154"/>
      <c r="AV280" s="154"/>
      <c r="AW280" s="154"/>
      <c r="AX280" s="154"/>
      <c r="AY280" s="154"/>
      <c r="AZ280" s="154"/>
      <c r="BA280" s="154"/>
      <c r="BB280" s="154"/>
      <c r="BC280" s="154"/>
      <c r="BD280" s="154"/>
      <c r="BE280" s="154"/>
      <c r="BF280" s="154"/>
      <c r="BG280" s="154"/>
      <c r="BH280" s="154"/>
      <c r="BI280" s="154"/>
      <c r="BJ280" s="154"/>
      <c r="BK280" s="154"/>
      <c r="BL280" s="154"/>
      <c r="BM280" s="154"/>
      <c r="BN280" s="154"/>
      <c r="BO280" s="154"/>
      <c r="BP280" s="154"/>
      <c r="BQ280" s="154"/>
      <c r="BR280" s="154"/>
      <c r="BS280" s="154"/>
      <c r="BT280" s="154"/>
      <c r="BU280" s="154"/>
      <c r="BV280" s="154"/>
      <c r="BW280" s="154"/>
      <c r="BX280" s="154"/>
      <c r="BY280" s="154"/>
      <c r="BZ280" s="154"/>
      <c r="CA280" s="154"/>
      <c r="CB280" s="154"/>
      <c r="CC280" s="154"/>
      <c r="CD280" s="154"/>
      <c r="CE280" s="154"/>
      <c r="CF280" s="154"/>
      <c r="CG280" s="154"/>
      <c r="CH280" s="154"/>
      <c r="CI280" s="154"/>
      <c r="CJ280" s="154"/>
      <c r="CK280" s="154"/>
      <c r="CL280" s="154"/>
      <c r="CM280" s="154"/>
      <c r="CN280" s="154">
        <v>335589.07999999996</v>
      </c>
      <c r="CO280" s="154">
        <v>104059.75</v>
      </c>
      <c r="CP280" s="154">
        <v>104110.16</v>
      </c>
      <c r="CQ280" s="154">
        <v>133158.1</v>
      </c>
      <c r="CR280" s="154">
        <v>166845.68</v>
      </c>
      <c r="CS280" s="154">
        <v>0</v>
      </c>
      <c r="CT280" s="154">
        <v>113226.31</v>
      </c>
      <c r="CU280" s="154">
        <v>188052.11</v>
      </c>
      <c r="CV280" s="154">
        <v>148982.63</v>
      </c>
      <c r="CW280" s="154">
        <v>122606.34000000001</v>
      </c>
      <c r="CX280" s="154">
        <v>172638.31</v>
      </c>
      <c r="CY280" s="154">
        <v>171665.63</v>
      </c>
      <c r="CZ280" s="154">
        <v>358405.38</v>
      </c>
      <c r="DA280" s="154">
        <v>124613.50000000001</v>
      </c>
      <c r="DB280" s="154">
        <v>100450.86</v>
      </c>
      <c r="DC280" s="154">
        <v>112817.53</v>
      </c>
      <c r="DD280" s="154">
        <v>182553.9</v>
      </c>
      <c r="DE280" s="154">
        <v>188701.01</v>
      </c>
      <c r="DF280" s="154">
        <v>183198.73</v>
      </c>
      <c r="DG280" s="154">
        <v>230543.37</v>
      </c>
      <c r="DH280" s="154">
        <v>111001.39</v>
      </c>
      <c r="DI280" s="154">
        <v>134362.26999999999</v>
      </c>
      <c r="DJ280" s="154">
        <v>195363.28</v>
      </c>
      <c r="DK280" s="154">
        <v>270185.49</v>
      </c>
      <c r="DL280" s="154">
        <v>417529.70999999996</v>
      </c>
      <c r="DM280" s="154">
        <v>186717.48999999996</v>
      </c>
      <c r="DN280" s="154">
        <v>131404.5</v>
      </c>
      <c r="DO280" s="154">
        <v>192937.75999999995</v>
      </c>
      <c r="DP280" s="154">
        <v>140449.29999999993</v>
      </c>
      <c r="DQ280" s="154">
        <v>236709.61</v>
      </c>
      <c r="DR280" s="154">
        <v>247650.50000000003</v>
      </c>
      <c r="DS280" s="154">
        <v>371763.41000000003</v>
      </c>
      <c r="DT280" s="154">
        <v>201221.07</v>
      </c>
      <c r="DU280" s="154">
        <v>141064.98000000001</v>
      </c>
      <c r="DV280" s="154">
        <v>198433.05999999997</v>
      </c>
      <c r="DW280" s="154">
        <v>289445.13000000006</v>
      </c>
      <c r="DX280" s="154">
        <v>481325.25000000006</v>
      </c>
      <c r="DY280" s="154">
        <v>155172.89000000001</v>
      </c>
      <c r="DZ280" s="154">
        <v>118894.59</v>
      </c>
      <c r="EA280" s="154">
        <v>152184.67000000001</v>
      </c>
      <c r="EB280" s="154">
        <v>185851.62</v>
      </c>
      <c r="EC280" s="154">
        <v>271125.11000000004</v>
      </c>
      <c r="ED280" s="154">
        <v>201422.93000000002</v>
      </c>
      <c r="EE280" s="154">
        <v>164846.67000000004</v>
      </c>
      <c r="EF280" s="154">
        <v>161643.87000000002</v>
      </c>
      <c r="EG280" s="154">
        <v>127600.76</v>
      </c>
      <c r="EH280" s="154">
        <v>128003.62</v>
      </c>
      <c r="EI280" s="154">
        <v>240879.29000000007</v>
      </c>
      <c r="EJ280" s="154">
        <v>425730.08000000007</v>
      </c>
      <c r="EK280" s="154">
        <v>160535.66000000003</v>
      </c>
      <c r="EL280" s="154">
        <v>84114.040000000008</v>
      </c>
      <c r="EM280" s="154">
        <v>133857.49</v>
      </c>
      <c r="EN280" s="154">
        <v>137773.05999999997</v>
      </c>
      <c r="EO280" s="154">
        <v>309386.68000000005</v>
      </c>
      <c r="EP280" s="154">
        <v>189293.44000000003</v>
      </c>
      <c r="ER280" s="154">
        <f t="shared" si="1174"/>
        <v>1440690.4500000002</v>
      </c>
      <c r="ET280" s="154">
        <f t="shared" ca="1" si="1175"/>
        <v>1565977.06</v>
      </c>
      <c r="EU280" s="154"/>
      <c r="EY280" s="154">
        <f t="shared" si="1176"/>
        <v>583469.74</v>
      </c>
      <c r="EZ280" s="154">
        <f t="shared" si="1176"/>
        <v>484072.44</v>
      </c>
      <c r="FA280" s="154">
        <f t="shared" si="1176"/>
        <v>524743.49</v>
      </c>
      <c r="FB280" s="154">
        <f t="shared" si="1176"/>
        <v>599911.04</v>
      </c>
      <c r="FC280" s="154">
        <f t="shared" si="1176"/>
        <v>735651.7</v>
      </c>
      <c r="FD280" s="154">
        <f t="shared" si="1176"/>
        <v>570096.66999999993</v>
      </c>
      <c r="FE280" s="154">
        <f t="shared" si="1176"/>
        <v>820634.98</v>
      </c>
      <c r="FF280" s="154">
        <f t="shared" si="1176"/>
        <v>628943.17000000004</v>
      </c>
      <c r="FG280" s="154">
        <f t="shared" si="1176"/>
        <v>755392.7300000001</v>
      </c>
      <c r="FH280" s="154">
        <f t="shared" si="1176"/>
        <v>609161.40000000014</v>
      </c>
      <c r="FI280" s="154">
        <f t="shared" si="1176"/>
        <v>527913.47000000009</v>
      </c>
      <c r="FJ280" s="154">
        <f t="shared" si="1176"/>
        <v>496483.67000000004</v>
      </c>
      <c r="FK280" s="154">
        <f t="shared" si="1176"/>
        <v>670379.78000000014</v>
      </c>
      <c r="FL280" s="154">
        <f t="shared" si="1176"/>
        <v>581017.23</v>
      </c>
      <c r="FN280" s="154">
        <f t="shared" si="1177"/>
        <v>0</v>
      </c>
      <c r="FO280" s="154">
        <f t="shared" si="1177"/>
        <v>0</v>
      </c>
      <c r="FP280" s="154">
        <f t="shared" si="1177"/>
        <v>0</v>
      </c>
      <c r="FQ280" s="154">
        <f t="shared" si="1177"/>
        <v>1760934.1</v>
      </c>
      <c r="FR280" s="154">
        <f t="shared" si="1177"/>
        <v>2192196.71</v>
      </c>
      <c r="FS280" s="154">
        <f t="shared" si="1177"/>
        <v>2755326.5199999996</v>
      </c>
      <c r="FT280" s="154">
        <f t="shared" si="1177"/>
        <v>2388951.27</v>
      </c>
      <c r="FU280" s="154">
        <f t="shared" si="1177"/>
        <v>1440690.4500000002</v>
      </c>
    </row>
    <row r="281" spans="2:177" ht="17.45" customHeight="1">
      <c r="B281" s="151" t="s">
        <v>190</v>
      </c>
      <c r="C281" s="155"/>
      <c r="D281" s="155"/>
      <c r="E281" s="155"/>
      <c r="F281" s="153"/>
      <c r="G281" s="153"/>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P281" s="154"/>
      <c r="AQ281" s="154"/>
      <c r="AR281" s="154"/>
      <c r="AS281" s="154"/>
      <c r="AT281" s="154"/>
      <c r="AU281" s="154"/>
      <c r="AV281" s="154"/>
      <c r="AW281" s="154"/>
      <c r="AX281" s="154"/>
      <c r="AY281" s="154"/>
      <c r="AZ281" s="154"/>
      <c r="BA281" s="154"/>
      <c r="BB281" s="154"/>
      <c r="BC281" s="154"/>
      <c r="BD281" s="154"/>
      <c r="BE281" s="154"/>
      <c r="BF281" s="154"/>
      <c r="BG281" s="154"/>
      <c r="BH281" s="154"/>
      <c r="BI281" s="154"/>
      <c r="BJ281" s="154"/>
      <c r="BK281" s="154"/>
      <c r="BL281" s="154"/>
      <c r="BM281" s="154"/>
      <c r="BN281" s="154"/>
      <c r="BO281" s="154"/>
      <c r="BP281" s="154"/>
      <c r="BQ281" s="154"/>
      <c r="BR281" s="154"/>
      <c r="BS281" s="154"/>
      <c r="BT281" s="154"/>
      <c r="BU281" s="154"/>
      <c r="BV281" s="154"/>
      <c r="BW281" s="154"/>
      <c r="BX281" s="154"/>
      <c r="BY281" s="154"/>
      <c r="BZ281" s="154"/>
      <c r="CA281" s="154"/>
      <c r="CB281" s="154"/>
      <c r="CC281" s="154"/>
      <c r="CD281" s="154"/>
      <c r="CE281" s="154"/>
      <c r="CF281" s="154"/>
      <c r="CG281" s="154"/>
      <c r="CH281" s="154"/>
      <c r="CI281" s="154"/>
      <c r="CJ281" s="154"/>
      <c r="CK281" s="154"/>
      <c r="CL281" s="154"/>
      <c r="CM281" s="154"/>
      <c r="CN281" s="154">
        <v>0</v>
      </c>
      <c r="CO281" s="154">
        <v>0</v>
      </c>
      <c r="CP281" s="154">
        <v>0</v>
      </c>
      <c r="CQ281" s="154">
        <v>0</v>
      </c>
      <c r="CR281" s="154">
        <v>0</v>
      </c>
      <c r="CS281" s="154">
        <v>0</v>
      </c>
      <c r="CT281" s="154">
        <v>209485.95</v>
      </c>
      <c r="CU281" s="154">
        <v>169281.2</v>
      </c>
      <c r="CV281" s="154">
        <v>130428.12</v>
      </c>
      <c r="CW281" s="154">
        <v>177313.93000000002</v>
      </c>
      <c r="CX281" s="154">
        <v>165434.06000000003</v>
      </c>
      <c r="CY281" s="154">
        <v>261010.28999999998</v>
      </c>
      <c r="CZ281" s="154">
        <v>216574.63000000003</v>
      </c>
      <c r="DA281" s="154">
        <v>184623.09</v>
      </c>
      <c r="DB281" s="154">
        <v>178758.87999999998</v>
      </c>
      <c r="DC281" s="154">
        <v>211176.28</v>
      </c>
      <c r="DD281" s="154">
        <v>295059.56000000006</v>
      </c>
      <c r="DE281" s="154">
        <v>288281.14999999997</v>
      </c>
      <c r="DF281" s="154">
        <v>299440.86999999994</v>
      </c>
      <c r="DG281" s="154">
        <v>378592.63</v>
      </c>
      <c r="DH281" s="154">
        <v>289160.81</v>
      </c>
      <c r="DI281" s="154">
        <v>341443.37</v>
      </c>
      <c r="DJ281" s="154">
        <v>432186.36</v>
      </c>
      <c r="DK281" s="154">
        <v>466064.11000000004</v>
      </c>
      <c r="DL281" s="154">
        <v>324204.71000000002</v>
      </c>
      <c r="DM281" s="154">
        <v>471852.39</v>
      </c>
      <c r="DN281" s="154">
        <v>282651.32999999996</v>
      </c>
      <c r="DO281" s="154">
        <v>395473.9</v>
      </c>
      <c r="DP281" s="154">
        <v>456984.95999999996</v>
      </c>
      <c r="DQ281" s="154">
        <v>310911.08</v>
      </c>
      <c r="DR281" s="154">
        <v>449591.16</v>
      </c>
      <c r="DS281" s="154">
        <v>444111.60999999993</v>
      </c>
      <c r="DT281" s="154">
        <v>343796.1</v>
      </c>
      <c r="DU281" s="154">
        <v>448321.18</v>
      </c>
      <c r="DV281" s="154">
        <v>468727.74999999988</v>
      </c>
      <c r="DW281" s="154">
        <v>572201.47</v>
      </c>
      <c r="DX281" s="154">
        <v>491671.64</v>
      </c>
      <c r="DY281" s="154">
        <v>385090.9499999999</v>
      </c>
      <c r="DZ281" s="154">
        <v>476728.78</v>
      </c>
      <c r="EA281" s="154">
        <v>460713.12000000005</v>
      </c>
      <c r="EB281" s="154">
        <v>629225.17000000004</v>
      </c>
      <c r="EC281" s="154">
        <v>375090.45999999996</v>
      </c>
      <c r="ED281" s="154">
        <v>491566.78999999992</v>
      </c>
      <c r="EE281" s="154">
        <v>541512.28</v>
      </c>
      <c r="EF281" s="154">
        <v>450613.15000000008</v>
      </c>
      <c r="EG281" s="154">
        <v>503734.61999999982</v>
      </c>
      <c r="EH281" s="154">
        <v>589133.97000000009</v>
      </c>
      <c r="EI281" s="154">
        <v>757185.87</v>
      </c>
      <c r="EJ281" s="154">
        <v>496459.12</v>
      </c>
      <c r="EK281" s="154">
        <v>463138.26</v>
      </c>
      <c r="EL281" s="154">
        <v>564756.65</v>
      </c>
      <c r="EM281" s="154">
        <v>519317.11</v>
      </c>
      <c r="EN281" s="154">
        <v>474947.15999999992</v>
      </c>
      <c r="EO281" s="154">
        <v>531264.32000000007</v>
      </c>
      <c r="EP281" s="154">
        <v>510219.27000000008</v>
      </c>
      <c r="ER281" s="154">
        <f t="shared" si="1174"/>
        <v>3560101.89</v>
      </c>
      <c r="ET281" s="154">
        <f t="shared" ca="1" si="1175"/>
        <v>3310086.91</v>
      </c>
      <c r="EU281" s="154"/>
      <c r="EY281" s="154">
        <f t="shared" si="1176"/>
        <v>579956.6</v>
      </c>
      <c r="EZ281" s="154">
        <f t="shared" si="1176"/>
        <v>794516.99</v>
      </c>
      <c r="FA281" s="154">
        <f t="shared" si="1176"/>
        <v>967194.31</v>
      </c>
      <c r="FB281" s="154">
        <f t="shared" si="1176"/>
        <v>1239693.8400000001</v>
      </c>
      <c r="FC281" s="154">
        <f t="shared" si="1176"/>
        <v>1078708.4300000002</v>
      </c>
      <c r="FD281" s="154">
        <f t="shared" si="1176"/>
        <v>1163369.94</v>
      </c>
      <c r="FE281" s="154">
        <f t="shared" si="1176"/>
        <v>1237498.8699999999</v>
      </c>
      <c r="FF281" s="154">
        <f t="shared" si="1176"/>
        <v>1489250.4</v>
      </c>
      <c r="FG281" s="154">
        <f t="shared" si="1176"/>
        <v>1353491.3699999999</v>
      </c>
      <c r="FH281" s="154">
        <f t="shared" si="1176"/>
        <v>1465028.75</v>
      </c>
      <c r="FI281" s="154">
        <f t="shared" si="1176"/>
        <v>1483692.22</v>
      </c>
      <c r="FJ281" s="154">
        <f t="shared" si="1176"/>
        <v>1850054.46</v>
      </c>
      <c r="FK281" s="154">
        <f t="shared" si="1176"/>
        <v>1524354.03</v>
      </c>
      <c r="FL281" s="154">
        <f t="shared" si="1176"/>
        <v>1525528.5899999999</v>
      </c>
      <c r="FN281" s="154">
        <f t="shared" si="1177"/>
        <v>0</v>
      </c>
      <c r="FO281" s="154">
        <f t="shared" si="1177"/>
        <v>0</v>
      </c>
      <c r="FP281" s="154">
        <f t="shared" si="1177"/>
        <v>0</v>
      </c>
      <c r="FQ281" s="154">
        <f t="shared" si="1177"/>
        <v>1112953.55</v>
      </c>
      <c r="FR281" s="154">
        <f t="shared" si="1177"/>
        <v>3581361.7399999998</v>
      </c>
      <c r="FS281" s="154">
        <f t="shared" si="1177"/>
        <v>4968827.6399999997</v>
      </c>
      <c r="FT281" s="154">
        <f t="shared" si="1177"/>
        <v>6152266.8000000007</v>
      </c>
      <c r="FU281" s="154">
        <f t="shared" si="1177"/>
        <v>3560101.89</v>
      </c>
    </row>
    <row r="282" spans="2:177" ht="17.45" customHeight="1">
      <c r="B282" s="151" t="s">
        <v>92</v>
      </c>
      <c r="C282" s="152"/>
      <c r="D282" s="152"/>
      <c r="E282" s="152"/>
      <c r="F282" s="153"/>
      <c r="G282" s="153"/>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c r="AJ282" s="154"/>
      <c r="AK282" s="154"/>
      <c r="AL282" s="154"/>
      <c r="AM282" s="154"/>
      <c r="AN282" s="154"/>
      <c r="AO282" s="154"/>
      <c r="AP282" s="154"/>
      <c r="AQ282" s="154"/>
      <c r="AR282" s="154"/>
      <c r="AS282" s="154"/>
      <c r="AT282" s="154"/>
      <c r="AU282" s="154"/>
      <c r="AV282" s="154"/>
      <c r="AW282" s="154"/>
      <c r="AX282" s="154"/>
      <c r="AY282" s="154"/>
      <c r="AZ282" s="154"/>
      <c r="BA282" s="154"/>
      <c r="BB282" s="154"/>
      <c r="BC282" s="154"/>
      <c r="BD282" s="154"/>
      <c r="BE282" s="154"/>
      <c r="BF282" s="154"/>
      <c r="BG282" s="154"/>
      <c r="BH282" s="154"/>
      <c r="BI282" s="154"/>
      <c r="BJ282" s="154"/>
      <c r="BK282" s="154"/>
      <c r="BL282" s="154"/>
      <c r="BM282" s="154"/>
      <c r="BN282" s="154"/>
      <c r="BO282" s="154"/>
      <c r="BP282" s="154"/>
      <c r="BQ282" s="154"/>
      <c r="BR282" s="154"/>
      <c r="BS282" s="154"/>
      <c r="BT282" s="154"/>
      <c r="BU282" s="154"/>
      <c r="BV282" s="154"/>
      <c r="BW282" s="154"/>
      <c r="BX282" s="154"/>
      <c r="BY282" s="154"/>
      <c r="BZ282" s="154"/>
      <c r="CA282" s="154"/>
      <c r="CB282" s="154"/>
      <c r="CC282" s="154"/>
      <c r="CD282" s="154"/>
      <c r="CE282" s="154"/>
      <c r="CF282" s="154"/>
      <c r="CG282" s="154"/>
      <c r="CH282" s="154"/>
      <c r="CI282" s="154"/>
      <c r="CJ282" s="154"/>
      <c r="CK282" s="154"/>
      <c r="CL282" s="154"/>
      <c r="CM282" s="154"/>
      <c r="CN282" s="154">
        <v>4487.8</v>
      </c>
      <c r="CO282" s="154">
        <v>3527.0299999999997</v>
      </c>
      <c r="CP282" s="154">
        <v>4401.76</v>
      </c>
      <c r="CQ282" s="154">
        <v>2820.96</v>
      </c>
      <c r="CR282" s="154">
        <v>1670.16</v>
      </c>
      <c r="CS282" s="154">
        <v>12100.779999999999</v>
      </c>
      <c r="CT282" s="154">
        <v>1008</v>
      </c>
      <c r="CU282" s="154">
        <v>2008</v>
      </c>
      <c r="CV282" s="154">
        <v>3750.0499999999997</v>
      </c>
      <c r="CW282" s="154">
        <v>2720.9599999999987</v>
      </c>
      <c r="CX282" s="154">
        <v>4970.83</v>
      </c>
      <c r="CY282" s="154">
        <v>17096.199999999997</v>
      </c>
      <c r="CZ282" s="154">
        <v>23726.799999999999</v>
      </c>
      <c r="DA282" s="154">
        <v>6708.82</v>
      </c>
      <c r="DB282" s="154">
        <v>15621.270000000002</v>
      </c>
      <c r="DC282" s="154">
        <v>79236.820000000007</v>
      </c>
      <c r="DD282" s="154">
        <v>21792.02</v>
      </c>
      <c r="DE282" s="154">
        <v>10274.419999999998</v>
      </c>
      <c r="DF282" s="154">
        <v>18994.729999999996</v>
      </c>
      <c r="DG282" s="154">
        <v>18194.64</v>
      </c>
      <c r="DH282" s="154">
        <v>27744.36</v>
      </c>
      <c r="DI282" s="154">
        <v>26157.389999999996</v>
      </c>
      <c r="DJ282" s="154">
        <v>25614.74</v>
      </c>
      <c r="DK282" s="154">
        <v>39791.850000000006</v>
      </c>
      <c r="DL282" s="154">
        <v>13391.430000000002</v>
      </c>
      <c r="DM282" s="154">
        <v>54043.97</v>
      </c>
      <c r="DN282" s="154">
        <v>83312.010000000009</v>
      </c>
      <c r="DO282" s="154">
        <v>17098.66</v>
      </c>
      <c r="DP282" s="154">
        <v>20639.099999999999</v>
      </c>
      <c r="DQ282" s="154">
        <v>10359.06</v>
      </c>
      <c r="DR282" s="154">
        <v>34157.4</v>
      </c>
      <c r="DS282" s="154">
        <v>22389</v>
      </c>
      <c r="DT282" s="154">
        <v>78422.209999999992</v>
      </c>
      <c r="DU282" s="154">
        <v>45596.91</v>
      </c>
      <c r="DV282" s="154">
        <v>16461.82</v>
      </c>
      <c r="DW282" s="154">
        <v>24420.600000000002</v>
      </c>
      <c r="DX282" s="154">
        <v>14502.619999999999</v>
      </c>
      <c r="DY282" s="154">
        <v>47655.72</v>
      </c>
      <c r="DZ282" s="154">
        <v>46220.369999999995</v>
      </c>
      <c r="EA282" s="154">
        <v>14287.99</v>
      </c>
      <c r="EB282" s="154">
        <v>27451.55</v>
      </c>
      <c r="EC282" s="154">
        <v>70824.3</v>
      </c>
      <c r="ED282" s="154">
        <v>10202.120000000001</v>
      </c>
      <c r="EE282" s="154">
        <v>78581.66</v>
      </c>
      <c r="EF282" s="154">
        <v>39275.61</v>
      </c>
      <c r="EG282" s="154">
        <v>12325.88</v>
      </c>
      <c r="EH282" s="154">
        <v>13296.91</v>
      </c>
      <c r="EI282" s="154">
        <v>28944.33</v>
      </c>
      <c r="EJ282" s="154">
        <v>4522.8499999999995</v>
      </c>
      <c r="EK282" s="154">
        <v>9907.2800000000007</v>
      </c>
      <c r="EL282" s="154">
        <v>8880.5300000000007</v>
      </c>
      <c r="EM282" s="154">
        <v>13123.160000000002</v>
      </c>
      <c r="EN282" s="154">
        <v>44732.93</v>
      </c>
      <c r="EO282" s="154">
        <v>30805.700000000004</v>
      </c>
      <c r="EP282" s="154">
        <v>58978.130000000012</v>
      </c>
      <c r="ER282" s="154">
        <f t="shared" si="1174"/>
        <v>170950.58000000002</v>
      </c>
      <c r="ET282" s="154">
        <f t="shared" ca="1" si="1175"/>
        <v>231144.66999999998</v>
      </c>
      <c r="EU282" s="154"/>
      <c r="EY282" s="154">
        <f t="shared" si="1176"/>
        <v>46056.89</v>
      </c>
      <c r="EZ282" s="154">
        <f t="shared" si="1176"/>
        <v>111303.26000000001</v>
      </c>
      <c r="FA282" s="154">
        <f t="shared" si="1176"/>
        <v>64933.729999999996</v>
      </c>
      <c r="FB282" s="154">
        <f t="shared" si="1176"/>
        <v>91563.98000000001</v>
      </c>
      <c r="FC282" s="154">
        <f t="shared" si="1176"/>
        <v>150747.41000000003</v>
      </c>
      <c r="FD282" s="154">
        <f t="shared" si="1176"/>
        <v>48096.819999999992</v>
      </c>
      <c r="FE282" s="154">
        <f t="shared" si="1176"/>
        <v>134968.60999999999</v>
      </c>
      <c r="FF282" s="154">
        <f t="shared" si="1176"/>
        <v>86479.33</v>
      </c>
      <c r="FG282" s="154">
        <f t="shared" si="1176"/>
        <v>108378.70999999999</v>
      </c>
      <c r="FH282" s="154">
        <f t="shared" si="1176"/>
        <v>112563.84</v>
      </c>
      <c r="FI282" s="154">
        <f t="shared" si="1176"/>
        <v>128059.39</v>
      </c>
      <c r="FJ282" s="154">
        <f t="shared" si="1176"/>
        <v>54567.12</v>
      </c>
      <c r="FK282" s="154">
        <f t="shared" si="1176"/>
        <v>23310.660000000003</v>
      </c>
      <c r="FL282" s="154">
        <f t="shared" si="1176"/>
        <v>88661.790000000008</v>
      </c>
      <c r="FN282" s="154">
        <f t="shared" si="1177"/>
        <v>0</v>
      </c>
      <c r="FO282" s="154">
        <f t="shared" si="1177"/>
        <v>0</v>
      </c>
      <c r="FP282" s="154">
        <f t="shared" si="1177"/>
        <v>0</v>
      </c>
      <c r="FQ282" s="154">
        <f t="shared" si="1177"/>
        <v>60562.53</v>
      </c>
      <c r="FR282" s="154">
        <f t="shared" si="1177"/>
        <v>313857.86</v>
      </c>
      <c r="FS282" s="154">
        <f t="shared" si="1177"/>
        <v>420292.17</v>
      </c>
      <c r="FT282" s="154">
        <f t="shared" si="1177"/>
        <v>403569.05999999994</v>
      </c>
      <c r="FU282" s="154">
        <f t="shared" si="1177"/>
        <v>170950.58000000002</v>
      </c>
    </row>
    <row r="283" spans="2:177" ht="17.45" customHeight="1">
      <c r="B283" s="156" t="s">
        <v>93</v>
      </c>
      <c r="C283" s="157"/>
      <c r="D283" s="157"/>
      <c r="E283" s="157"/>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c r="AI283" s="158"/>
      <c r="AJ283" s="158"/>
      <c r="AK283" s="158"/>
      <c r="AL283" s="158"/>
      <c r="AM283" s="158"/>
      <c r="AN283" s="158"/>
      <c r="AO283" s="158"/>
      <c r="AP283" s="158"/>
      <c r="AQ283" s="158"/>
      <c r="AR283" s="158"/>
      <c r="AS283" s="158"/>
      <c r="AT283" s="158"/>
      <c r="AU283" s="158"/>
      <c r="AV283" s="158"/>
      <c r="AW283" s="158"/>
      <c r="AX283" s="158"/>
      <c r="AY283" s="158"/>
      <c r="AZ283" s="158"/>
      <c r="BA283" s="158"/>
      <c r="BB283" s="158"/>
      <c r="BC283" s="158"/>
      <c r="BD283" s="158"/>
      <c r="BE283" s="158"/>
      <c r="BF283" s="158"/>
      <c r="BG283" s="158"/>
      <c r="BH283" s="158"/>
      <c r="BI283" s="158"/>
      <c r="BJ283" s="158"/>
      <c r="BK283" s="158"/>
      <c r="BL283" s="158"/>
      <c r="BM283" s="158"/>
      <c r="BN283" s="158"/>
      <c r="BO283" s="158"/>
      <c r="BP283" s="158"/>
      <c r="BQ283" s="158"/>
      <c r="BR283" s="158"/>
      <c r="BS283" s="158"/>
      <c r="BT283" s="158"/>
      <c r="BU283" s="158"/>
      <c r="BV283" s="158"/>
      <c r="BW283" s="158"/>
      <c r="BX283" s="158"/>
      <c r="BY283" s="158"/>
      <c r="BZ283" s="158"/>
      <c r="CA283" s="158"/>
      <c r="CB283" s="158"/>
      <c r="CC283" s="158"/>
      <c r="CD283" s="158"/>
      <c r="CE283" s="158"/>
      <c r="CF283" s="158"/>
      <c r="CG283" s="158"/>
      <c r="CH283" s="158"/>
      <c r="CI283" s="158"/>
      <c r="CJ283" s="158"/>
      <c r="CK283" s="158"/>
      <c r="CL283" s="158"/>
      <c r="CM283" s="158"/>
      <c r="CN283" s="158">
        <f t="shared" ref="CN283:DK283" si="1178">SUM(CN279:CN282)</f>
        <v>1229004.4799999997</v>
      </c>
      <c r="CO283" s="158">
        <f t="shared" si="1178"/>
        <v>894203.40999999992</v>
      </c>
      <c r="CP283" s="158">
        <f t="shared" si="1178"/>
        <v>1009597</v>
      </c>
      <c r="CQ283" s="158">
        <f t="shared" si="1178"/>
        <v>778071.02999999991</v>
      </c>
      <c r="CR283" s="158">
        <f t="shared" si="1178"/>
        <v>1142792.46</v>
      </c>
      <c r="CS283" s="158">
        <f t="shared" si="1178"/>
        <v>1216167.5899999999</v>
      </c>
      <c r="CT283" s="158">
        <f t="shared" si="1178"/>
        <v>744898.8899999999</v>
      </c>
      <c r="CU283" s="158">
        <f t="shared" si="1178"/>
        <v>828434.18000000017</v>
      </c>
      <c r="CV283" s="158">
        <f t="shared" si="1178"/>
        <v>807296.00000000035</v>
      </c>
      <c r="CW283" s="158">
        <f t="shared" si="1178"/>
        <v>911545.50999999989</v>
      </c>
      <c r="CX283" s="158">
        <f t="shared" si="1178"/>
        <v>918407.30999999994</v>
      </c>
      <c r="CY283" s="158">
        <f t="shared" si="1178"/>
        <v>1140699.0499999998</v>
      </c>
      <c r="CZ283" s="158">
        <f t="shared" si="1178"/>
        <v>1681067.0300000003</v>
      </c>
      <c r="DA283" s="158">
        <f t="shared" si="1178"/>
        <v>947300.35999999975</v>
      </c>
      <c r="DB283" s="158">
        <f t="shared" si="1178"/>
        <v>1007905.8479142931</v>
      </c>
      <c r="DC283" s="158">
        <f t="shared" si="1178"/>
        <v>1101708.25</v>
      </c>
      <c r="DD283" s="158">
        <f t="shared" si="1178"/>
        <v>1233438.3700000001</v>
      </c>
      <c r="DE283" s="158">
        <f t="shared" si="1178"/>
        <v>1454350.4900000002</v>
      </c>
      <c r="DF283" s="158">
        <f t="shared" si="1178"/>
        <v>1295600.96</v>
      </c>
      <c r="DG283" s="158">
        <f t="shared" si="1178"/>
        <v>1400136.1000000006</v>
      </c>
      <c r="DH283" s="158">
        <f t="shared" si="1178"/>
        <v>1310797.0100000005</v>
      </c>
      <c r="DI283" s="158">
        <f t="shared" si="1178"/>
        <v>1361453.9600000002</v>
      </c>
      <c r="DJ283" s="158">
        <f t="shared" si="1178"/>
        <v>1554361.97</v>
      </c>
      <c r="DK283" s="158">
        <f t="shared" si="1178"/>
        <v>1626399.3500000003</v>
      </c>
      <c r="DL283" s="158">
        <f t="shared" ref="DL283:DX283" si="1179">SUM(DL279:DL282)</f>
        <v>2009796.66</v>
      </c>
      <c r="DM283" s="158">
        <f t="shared" si="1179"/>
        <v>1737352.8799999997</v>
      </c>
      <c r="DN283" s="158">
        <f t="shared" si="1179"/>
        <v>1261102.22</v>
      </c>
      <c r="DO283" s="158">
        <f t="shared" si="1179"/>
        <v>1367566.11</v>
      </c>
      <c r="DP283" s="158">
        <f t="shared" si="1179"/>
        <v>1434328.79</v>
      </c>
      <c r="DQ283" s="158">
        <f t="shared" si="1179"/>
        <v>1274939.57</v>
      </c>
      <c r="DR283" s="158">
        <f t="shared" si="1179"/>
        <v>1511285.65</v>
      </c>
      <c r="DS283" s="158">
        <f t="shared" si="1179"/>
        <v>1577587.8699999999</v>
      </c>
      <c r="DT283" s="158">
        <f t="shared" si="1179"/>
        <v>1357955.7799999998</v>
      </c>
      <c r="DU283" s="158">
        <f t="shared" si="1179"/>
        <v>1446822.92</v>
      </c>
      <c r="DV283" s="158">
        <f t="shared" si="1179"/>
        <v>1447388.69</v>
      </c>
      <c r="DW283" s="158">
        <f t="shared" si="1179"/>
        <v>1610138.3600000003</v>
      </c>
      <c r="DX283" s="158">
        <f t="shared" si="1179"/>
        <v>2297513.8200000003</v>
      </c>
      <c r="DY283" s="158">
        <f t="shared" ref="DY283:DZ283" si="1180">SUM(DY279:DY282)</f>
        <v>1590610.19</v>
      </c>
      <c r="DZ283" s="158">
        <f t="shared" si="1180"/>
        <v>1454093.3099999996</v>
      </c>
      <c r="EA283" s="158">
        <f t="shared" ref="EA283:EB283" si="1181">SUM(EA279:EA282)</f>
        <v>1418754.11</v>
      </c>
      <c r="EB283" s="158">
        <f t="shared" si="1181"/>
        <v>1699722.03</v>
      </c>
      <c r="EC283" s="158">
        <f t="shared" ref="EC283:ED283" si="1182">SUM(EC279:EC282)</f>
        <v>1575786.39</v>
      </c>
      <c r="ED283" s="158">
        <f t="shared" si="1182"/>
        <v>1568580.7199999997</v>
      </c>
      <c r="EE283" s="158">
        <f t="shared" ref="EE283:EF283" si="1183">SUM(EE279:EE282)</f>
        <v>1640033.93</v>
      </c>
      <c r="EF283" s="158">
        <f t="shared" si="1183"/>
        <v>1502585.7500000002</v>
      </c>
      <c r="EG283" s="158">
        <f t="shared" ref="EG283:EH283" si="1184">SUM(EG279:EG282)</f>
        <v>1476484.6999999997</v>
      </c>
      <c r="EH283" s="158">
        <f t="shared" si="1184"/>
        <v>1591735.2999999998</v>
      </c>
      <c r="EI283" s="158">
        <f t="shared" ref="EI283:EJ283" si="1185">SUM(EI279:EI282)</f>
        <v>1926003.23</v>
      </c>
      <c r="EJ283" s="158">
        <f t="shared" si="1185"/>
        <v>2389191.6399999997</v>
      </c>
      <c r="EK283" s="158">
        <f t="shared" ref="EK283:EL283" si="1186">SUM(EK279:EK282)</f>
        <v>1698429.5899999999</v>
      </c>
      <c r="EL283" s="158">
        <f t="shared" si="1186"/>
        <v>1535933.0499999996</v>
      </c>
      <c r="EM283" s="158">
        <f t="shared" ref="EM283:EN283" si="1187">SUM(EM279:EM282)</f>
        <v>1538908.49</v>
      </c>
      <c r="EN283" s="158">
        <f t="shared" si="1187"/>
        <v>1546551.73</v>
      </c>
      <c r="EO283" s="158">
        <f t="shared" ref="EO283:EP283" si="1188">SUM(EO279:EO282)</f>
        <v>1740379.7999999998</v>
      </c>
      <c r="EP283" s="158">
        <f t="shared" si="1188"/>
        <v>1653684.2100000004</v>
      </c>
      <c r="ER283" s="158">
        <f t="shared" si="1174"/>
        <v>12103078.510000002</v>
      </c>
      <c r="ET283" s="158">
        <f t="shared" ca="1" si="1175"/>
        <v>11605060.57</v>
      </c>
      <c r="EU283" s="158"/>
      <c r="EY283" s="158">
        <f t="shared" si="1176"/>
        <v>3636273.2379142931</v>
      </c>
      <c r="EZ283" s="158">
        <f t="shared" si="1176"/>
        <v>3789497.1100000003</v>
      </c>
      <c r="FA283" s="158">
        <f t="shared" si="1176"/>
        <v>4006534.0700000012</v>
      </c>
      <c r="FB283" s="158">
        <f t="shared" si="1176"/>
        <v>4542215.28</v>
      </c>
      <c r="FC283" s="158">
        <f t="shared" si="1176"/>
        <v>5008251.76</v>
      </c>
      <c r="FD283" s="158">
        <f t="shared" si="1176"/>
        <v>4076834.4700000007</v>
      </c>
      <c r="FE283" s="158">
        <f t="shared" si="1176"/>
        <v>4446829.2999999989</v>
      </c>
      <c r="FF283" s="158">
        <f t="shared" si="1176"/>
        <v>4504349.9700000007</v>
      </c>
      <c r="FG283" s="158">
        <f t="shared" si="1176"/>
        <v>5342217.32</v>
      </c>
      <c r="FH283" s="158">
        <f t="shared" si="1176"/>
        <v>4694262.53</v>
      </c>
      <c r="FI283" s="158">
        <f t="shared" si="1176"/>
        <v>4711200.3999999994</v>
      </c>
      <c r="FJ283" s="158">
        <f t="shared" si="1176"/>
        <v>4994223.2299999995</v>
      </c>
      <c r="FK283" s="158">
        <f t="shared" si="1176"/>
        <v>5623554.2799999993</v>
      </c>
      <c r="FL283" s="158">
        <f t="shared" si="1176"/>
        <v>4825840.0199999996</v>
      </c>
      <c r="FN283" s="158">
        <f t="shared" si="1177"/>
        <v>0</v>
      </c>
      <c r="FO283" s="158">
        <f t="shared" si="1177"/>
        <v>0</v>
      </c>
      <c r="FP283" s="158">
        <f t="shared" si="1177"/>
        <v>0</v>
      </c>
      <c r="FQ283" s="158">
        <f t="shared" si="1177"/>
        <v>11621116.91</v>
      </c>
      <c r="FR283" s="158">
        <f t="shared" si="1177"/>
        <v>15974519.697914297</v>
      </c>
      <c r="FS283" s="158">
        <f t="shared" si="1177"/>
        <v>18036265.5</v>
      </c>
      <c r="FT283" s="158">
        <f t="shared" si="1177"/>
        <v>19741903.48</v>
      </c>
      <c r="FU283" s="158">
        <f t="shared" si="1177"/>
        <v>12103078.510000002</v>
      </c>
    </row>
    <row r="284" spans="2:177" ht="17.45" customHeight="1">
      <c r="B284" s="151" t="s">
        <v>94</v>
      </c>
      <c r="C284" s="152"/>
      <c r="D284" s="152"/>
      <c r="E284" s="152"/>
      <c r="F284" s="153"/>
      <c r="G284" s="153"/>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c r="BD284" s="154"/>
      <c r="BE284" s="154"/>
      <c r="BF284" s="154"/>
      <c r="BG284" s="154"/>
      <c r="BH284" s="154"/>
      <c r="BI284" s="154"/>
      <c r="BJ284" s="154"/>
      <c r="BK284" s="154"/>
      <c r="BL284" s="154"/>
      <c r="BM284" s="154"/>
      <c r="BN284" s="154"/>
      <c r="BO284" s="154"/>
      <c r="BP284" s="154"/>
      <c r="BQ284" s="154"/>
      <c r="BR284" s="154"/>
      <c r="BS284" s="154"/>
      <c r="BT284" s="154"/>
      <c r="BU284" s="154"/>
      <c r="BV284" s="154"/>
      <c r="BW284" s="154"/>
      <c r="BX284" s="154"/>
      <c r="BY284" s="154"/>
      <c r="BZ284" s="154"/>
      <c r="CA284" s="154"/>
      <c r="CB284" s="154"/>
      <c r="CC284" s="154"/>
      <c r="CD284" s="154"/>
      <c r="CE284" s="154"/>
      <c r="CF284" s="154"/>
      <c r="CG284" s="154"/>
      <c r="CH284" s="154"/>
      <c r="CI284" s="154"/>
      <c r="CJ284" s="154"/>
      <c r="CK284" s="154"/>
      <c r="CL284" s="154"/>
      <c r="CM284" s="154"/>
      <c r="CN284" s="154">
        <v>-120564.34</v>
      </c>
      <c r="CO284" s="154">
        <v>-114762.75</v>
      </c>
      <c r="CP284" s="154">
        <v>-104908.20999999999</v>
      </c>
      <c r="CQ284" s="154">
        <v>-125499.26</v>
      </c>
      <c r="CR284" s="154">
        <v>-84025.33</v>
      </c>
      <c r="CS284" s="154">
        <v>0</v>
      </c>
      <c r="CT284" s="154">
        <v>0</v>
      </c>
      <c r="CU284" s="154">
        <v>-338723.5</v>
      </c>
      <c r="CV284" s="154">
        <v>-95007.93</v>
      </c>
      <c r="CW284" s="154">
        <v>-113265.91</v>
      </c>
      <c r="CX284" s="154">
        <v>-103838.24</v>
      </c>
      <c r="CY284" s="154">
        <v>-102869.56</v>
      </c>
      <c r="CZ284" s="154">
        <v>-81246.649999999994</v>
      </c>
      <c r="DA284" s="154">
        <v>-93710.720000000001</v>
      </c>
      <c r="DB284" s="154">
        <v>-98118.04</v>
      </c>
      <c r="DC284" s="154">
        <v>-101189.06</v>
      </c>
      <c r="DD284" s="154">
        <v>-97388.17</v>
      </c>
      <c r="DE284" s="154">
        <v>-93913.74</v>
      </c>
      <c r="DF284" s="154">
        <v>-92784.21</v>
      </c>
      <c r="DG284" s="154">
        <v>-121007.06</v>
      </c>
      <c r="DH284" s="154">
        <v>-97014.44</v>
      </c>
      <c r="DI284" s="154">
        <v>-87063.25</v>
      </c>
      <c r="DJ284" s="154">
        <v>-80223.7</v>
      </c>
      <c r="DK284" s="154">
        <v>-129724.75</v>
      </c>
      <c r="DL284" s="154">
        <v>-78893.66</v>
      </c>
      <c r="DM284" s="154">
        <v>-72231.679999999993</v>
      </c>
      <c r="DN284" s="154">
        <v>-95173</v>
      </c>
      <c r="DO284" s="154">
        <v>-107675.81000000001</v>
      </c>
      <c r="DP284" s="154">
        <v>-117963.42</v>
      </c>
      <c r="DQ284" s="154">
        <v>-114742.96</v>
      </c>
      <c r="DR284" s="154">
        <v>-113131.11</v>
      </c>
      <c r="DS284" s="154">
        <v>-104339.74</v>
      </c>
      <c r="DT284" s="154">
        <v>-84866.459999999992</v>
      </c>
      <c r="DU284" s="154">
        <v>-82573.63</v>
      </c>
      <c r="DV284" s="154">
        <v>-83146.95</v>
      </c>
      <c r="DW284" s="154">
        <v>-84844.22</v>
      </c>
      <c r="DX284" s="154">
        <v>-63421.270000000004</v>
      </c>
      <c r="DY284" s="154">
        <v>-88254.64</v>
      </c>
      <c r="DZ284" s="154">
        <v>-75818.209999999992</v>
      </c>
      <c r="EA284" s="154">
        <v>-71628.91</v>
      </c>
      <c r="EB284" s="154">
        <v>-81675.240000000005</v>
      </c>
      <c r="EC284" s="154">
        <v>-88782.569999999992</v>
      </c>
      <c r="ED284" s="154">
        <v>-78993.899999999994</v>
      </c>
      <c r="EE284" s="154">
        <v>-86640</v>
      </c>
      <c r="EF284" s="154">
        <v>-105657.38</v>
      </c>
      <c r="EG284" s="154">
        <v>-85409.02</v>
      </c>
      <c r="EH284" s="154">
        <v>-72245.350000000006</v>
      </c>
      <c r="EI284" s="154">
        <v>-71539.239999999991</v>
      </c>
      <c r="EJ284" s="154">
        <v>-82596.950000000012</v>
      </c>
      <c r="EK284" s="154">
        <v>-93669.97</v>
      </c>
      <c r="EL284" s="154">
        <v>-82739.199999999997</v>
      </c>
      <c r="EM284" s="154">
        <v>-82916.100000000006</v>
      </c>
      <c r="EN284" s="154">
        <v>-60503.93</v>
      </c>
      <c r="EO284" s="154">
        <v>-56149.619999999995</v>
      </c>
      <c r="EP284" s="154">
        <v>-64983.91</v>
      </c>
      <c r="EQ284" s="153"/>
      <c r="ER284" s="154">
        <f t="shared" si="1174"/>
        <v>-523559.67999999993</v>
      </c>
      <c r="ES284" s="154"/>
      <c r="ET284" s="154">
        <f t="shared" ca="1" si="1175"/>
        <v>-548574.74</v>
      </c>
      <c r="EU284" s="154"/>
      <c r="EY284" s="154">
        <f t="shared" si="1176"/>
        <v>-273075.40999999997</v>
      </c>
      <c r="EZ284" s="154">
        <f t="shared" si="1176"/>
        <v>-292490.96999999997</v>
      </c>
      <c r="FA284" s="154">
        <f t="shared" si="1176"/>
        <v>-310805.71000000002</v>
      </c>
      <c r="FB284" s="154">
        <f t="shared" si="1176"/>
        <v>-297011.7</v>
      </c>
      <c r="FC284" s="154">
        <f t="shared" si="1176"/>
        <v>-246298.34</v>
      </c>
      <c r="FD284" s="154">
        <f t="shared" si="1176"/>
        <v>-340382.19</v>
      </c>
      <c r="FE284" s="154">
        <f t="shared" si="1176"/>
        <v>-302337.31</v>
      </c>
      <c r="FF284" s="154">
        <f t="shared" si="1176"/>
        <v>-250564.80000000002</v>
      </c>
      <c r="FG284" s="154">
        <f t="shared" si="1176"/>
        <v>-227494.12</v>
      </c>
      <c r="FH284" s="154">
        <f t="shared" si="1176"/>
        <v>-242086.72000000003</v>
      </c>
      <c r="FI284" s="154">
        <f t="shared" si="1176"/>
        <v>-271291.28000000003</v>
      </c>
      <c r="FJ284" s="154">
        <f t="shared" si="1176"/>
        <v>-229193.61</v>
      </c>
      <c r="FK284" s="154">
        <f t="shared" si="1176"/>
        <v>-259006.12</v>
      </c>
      <c r="FL284" s="154">
        <f t="shared" si="1176"/>
        <v>-199569.65</v>
      </c>
      <c r="FN284" s="154">
        <f t="shared" si="1177"/>
        <v>0</v>
      </c>
      <c r="FO284" s="154">
        <f t="shared" si="1177"/>
        <v>0</v>
      </c>
      <c r="FP284" s="154">
        <f t="shared" si="1177"/>
        <v>0</v>
      </c>
      <c r="FQ284" s="154">
        <f t="shared" si="1177"/>
        <v>-1303465.03</v>
      </c>
      <c r="FR284" s="154">
        <f t="shared" si="1177"/>
        <v>-1173383.7899999998</v>
      </c>
      <c r="FS284" s="154">
        <f t="shared" si="1177"/>
        <v>-1139582.6399999999</v>
      </c>
      <c r="FT284" s="154">
        <f t="shared" si="1177"/>
        <v>-970065.73</v>
      </c>
      <c r="FU284" s="154">
        <f t="shared" si="1177"/>
        <v>-523559.67999999993</v>
      </c>
    </row>
    <row r="285" spans="2:177" ht="17.45" customHeight="1">
      <c r="B285" s="151" t="s">
        <v>95</v>
      </c>
      <c r="C285" s="152"/>
      <c r="D285" s="152"/>
      <c r="E285" s="152"/>
      <c r="F285" s="153"/>
      <c r="G285" s="153"/>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c r="AJ285" s="154"/>
      <c r="AK285" s="154"/>
      <c r="AL285" s="154"/>
      <c r="AM285" s="154"/>
      <c r="AN285" s="154"/>
      <c r="AO285" s="154"/>
      <c r="AP285" s="154"/>
      <c r="AQ285" s="154"/>
      <c r="AR285" s="154"/>
      <c r="AS285" s="154"/>
      <c r="AT285" s="154"/>
      <c r="AU285" s="154"/>
      <c r="AV285" s="154"/>
      <c r="AW285" s="154"/>
      <c r="AX285" s="154"/>
      <c r="AY285" s="154"/>
      <c r="AZ285" s="154"/>
      <c r="BA285" s="154"/>
      <c r="BB285" s="154"/>
      <c r="BC285" s="154"/>
      <c r="BD285" s="154"/>
      <c r="BE285" s="154"/>
      <c r="BF285" s="154"/>
      <c r="BG285" s="154"/>
      <c r="BH285" s="154"/>
      <c r="BI285" s="154"/>
      <c r="BJ285" s="154"/>
      <c r="BK285" s="154"/>
      <c r="BL285" s="154"/>
      <c r="BM285" s="154"/>
      <c r="BN285" s="154"/>
      <c r="BO285" s="154"/>
      <c r="BP285" s="154"/>
      <c r="BQ285" s="154"/>
      <c r="BR285" s="154"/>
      <c r="BS285" s="154"/>
      <c r="BT285" s="154"/>
      <c r="BU285" s="154"/>
      <c r="BV285" s="154"/>
      <c r="BW285" s="154"/>
      <c r="BX285" s="154"/>
      <c r="BY285" s="154"/>
      <c r="BZ285" s="154"/>
      <c r="CA285" s="154"/>
      <c r="CB285" s="154"/>
      <c r="CC285" s="154"/>
      <c r="CD285" s="154"/>
      <c r="CE285" s="154"/>
      <c r="CF285" s="154"/>
      <c r="CG285" s="154"/>
      <c r="CH285" s="154"/>
      <c r="CI285" s="154"/>
      <c r="CJ285" s="154"/>
      <c r="CK285" s="154"/>
      <c r="CL285" s="154"/>
      <c r="CM285" s="154"/>
      <c r="CN285" s="154">
        <v>-128082.89000000001</v>
      </c>
      <c r="CO285" s="154">
        <v>-119807.68000000002</v>
      </c>
      <c r="CP285" s="154">
        <v>-24580.367614000003</v>
      </c>
      <c r="CQ285" s="154">
        <v>-101167.27999999998</v>
      </c>
      <c r="CR285" s="154">
        <v>-114137.46</v>
      </c>
      <c r="CS285" s="154">
        <v>-98705.1</v>
      </c>
      <c r="CT285" s="154">
        <v>-351.83</v>
      </c>
      <c r="CU285" s="154">
        <v>-93632.299999999988</v>
      </c>
      <c r="CV285" s="154">
        <v>-61680.680000000022</v>
      </c>
      <c r="CW285" s="154">
        <v>-65972.680000000197</v>
      </c>
      <c r="CX285" s="154">
        <v>-28207.590000000011</v>
      </c>
      <c r="CY285" s="154">
        <v>-46418.770000000019</v>
      </c>
      <c r="CZ285" s="154">
        <v>-92693.06</v>
      </c>
      <c r="DA285" s="154">
        <v>-66112.709999999992</v>
      </c>
      <c r="DB285" s="154">
        <v>-59905.460000000006</v>
      </c>
      <c r="DC285" s="154">
        <v>-39181.429999999993</v>
      </c>
      <c r="DD285" s="154">
        <v>-105893.08</v>
      </c>
      <c r="DE285" s="154">
        <v>-60272.599999999991</v>
      </c>
      <c r="DF285" s="154">
        <v>-152306.75999999995</v>
      </c>
      <c r="DG285" s="154">
        <v>-103411.38999999996</v>
      </c>
      <c r="DH285" s="154">
        <v>-109454.83999999997</v>
      </c>
      <c r="DI285" s="154">
        <v>-187600.04000000004</v>
      </c>
      <c r="DJ285" s="154">
        <v>-98956.780000000013</v>
      </c>
      <c r="DK285" s="154">
        <v>-144699.68999999994</v>
      </c>
      <c r="DL285" s="154">
        <v>-93789.41</v>
      </c>
      <c r="DM285" s="154">
        <v>-106163.54999999999</v>
      </c>
      <c r="DN285" s="154">
        <v>-69208.949999999983</v>
      </c>
      <c r="DO285" s="154">
        <v>-220966.42000000004</v>
      </c>
      <c r="DP285" s="154">
        <v>-79759.009999999995</v>
      </c>
      <c r="DQ285" s="154">
        <v>-109504.90000000001</v>
      </c>
      <c r="DR285" s="154">
        <v>-80667.340000000011</v>
      </c>
      <c r="DS285" s="154">
        <v>-214538.40000000002</v>
      </c>
      <c r="DT285" s="154">
        <v>-110298.66</v>
      </c>
      <c r="DU285" s="154">
        <v>-171721.16</v>
      </c>
      <c r="DV285" s="154">
        <v>-100018.76000000002</v>
      </c>
      <c r="DW285" s="154">
        <v>-104601.62</v>
      </c>
      <c r="DX285" s="154">
        <v>-131924.95000000001</v>
      </c>
      <c r="DY285" s="154">
        <v>-128039.69000000002</v>
      </c>
      <c r="DZ285" s="154">
        <v>-88838.500000000029</v>
      </c>
      <c r="EA285" s="154">
        <v>-109922.44999999998</v>
      </c>
      <c r="EB285" s="154">
        <v>-152296.01</v>
      </c>
      <c r="EC285" s="154">
        <v>-209631.22000000003</v>
      </c>
      <c r="ED285" s="154">
        <v>-152954.91</v>
      </c>
      <c r="EE285" s="154">
        <v>-156990.46999999997</v>
      </c>
      <c r="EF285" s="154">
        <v>-120741.83000000002</v>
      </c>
      <c r="EG285" s="154">
        <v>-141217.897</v>
      </c>
      <c r="EH285" s="154">
        <v>-137231.26999999999</v>
      </c>
      <c r="EI285" s="154">
        <v>-136596.53999999998</v>
      </c>
      <c r="EJ285" s="154">
        <v>-243105.54140000005</v>
      </c>
      <c r="EK285" s="154">
        <v>-138063.35</v>
      </c>
      <c r="EL285" s="154">
        <v>-115566.80999999998</v>
      </c>
      <c r="EM285" s="154">
        <v>-83545.599999999977</v>
      </c>
      <c r="EN285" s="154">
        <v>-157948.16000000003</v>
      </c>
      <c r="EO285" s="154">
        <v>-149225.66999999998</v>
      </c>
      <c r="EP285" s="154">
        <v>-119659.85999999996</v>
      </c>
      <c r="EQ285" s="153"/>
      <c r="ER285" s="154">
        <f t="shared" si="1174"/>
        <v>-1007114.9914000001</v>
      </c>
      <c r="ES285" s="154"/>
      <c r="ET285" s="154">
        <f t="shared" ca="1" si="1175"/>
        <v>-973607.7300000001</v>
      </c>
      <c r="EU285" s="154"/>
      <c r="EY285" s="154">
        <f t="shared" si="1176"/>
        <v>-218711.22999999998</v>
      </c>
      <c r="EZ285" s="154">
        <f t="shared" si="1176"/>
        <v>-205347.11</v>
      </c>
      <c r="FA285" s="154">
        <f t="shared" si="1176"/>
        <v>-365172.98999999987</v>
      </c>
      <c r="FB285" s="154">
        <f t="shared" si="1176"/>
        <v>-431256.51</v>
      </c>
      <c r="FC285" s="154">
        <f t="shared" si="1176"/>
        <v>-269161.90999999997</v>
      </c>
      <c r="FD285" s="154">
        <f t="shared" si="1176"/>
        <v>-410230.33000000007</v>
      </c>
      <c r="FE285" s="154">
        <f t="shared" si="1176"/>
        <v>-405504.4</v>
      </c>
      <c r="FF285" s="154">
        <f t="shared" si="1176"/>
        <v>-376341.54000000004</v>
      </c>
      <c r="FG285" s="154">
        <f t="shared" si="1176"/>
        <v>-348803.14</v>
      </c>
      <c r="FH285" s="154">
        <f t="shared" si="1176"/>
        <v>-471849.68</v>
      </c>
      <c r="FI285" s="154">
        <f t="shared" si="1176"/>
        <v>-430687.21</v>
      </c>
      <c r="FJ285" s="154">
        <f t="shared" si="1176"/>
        <v>-415045.70699999999</v>
      </c>
      <c r="FK285" s="154">
        <f t="shared" si="1176"/>
        <v>-496735.70140000008</v>
      </c>
      <c r="FL285" s="154">
        <f t="shared" si="1176"/>
        <v>-390719.43</v>
      </c>
      <c r="FN285" s="154">
        <f t="shared" si="1177"/>
        <v>0</v>
      </c>
      <c r="FO285" s="154">
        <f t="shared" si="1177"/>
        <v>0</v>
      </c>
      <c r="FP285" s="154">
        <f t="shared" si="1177"/>
        <v>0</v>
      </c>
      <c r="FQ285" s="154">
        <f t="shared" si="1177"/>
        <v>-882744.62761400011</v>
      </c>
      <c r="FR285" s="154">
        <f t="shared" si="1177"/>
        <v>-1220487.8399999996</v>
      </c>
      <c r="FS285" s="154">
        <f t="shared" si="1177"/>
        <v>-1461238.1799999997</v>
      </c>
      <c r="FT285" s="154">
        <f t="shared" si="1177"/>
        <v>-1666385.7370000002</v>
      </c>
      <c r="FU285" s="154">
        <f t="shared" si="1177"/>
        <v>-1007114.9914000001</v>
      </c>
    </row>
    <row r="286" spans="2:177" ht="17.45" customHeight="1">
      <c r="B286" s="156" t="s">
        <v>21</v>
      </c>
      <c r="C286" s="157"/>
      <c r="D286" s="157"/>
      <c r="E286" s="157"/>
      <c r="H286" s="158"/>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c r="AI286" s="158"/>
      <c r="AJ286" s="158"/>
      <c r="AK286" s="158"/>
      <c r="AL286" s="158"/>
      <c r="AM286" s="158"/>
      <c r="AN286" s="158"/>
      <c r="AO286" s="158"/>
      <c r="AP286" s="158"/>
      <c r="AQ286" s="158"/>
      <c r="AR286" s="158"/>
      <c r="AS286" s="158"/>
      <c r="AT286" s="158"/>
      <c r="AU286" s="158"/>
      <c r="AV286" s="158"/>
      <c r="AW286" s="158"/>
      <c r="AX286" s="158"/>
      <c r="AY286" s="158"/>
      <c r="AZ286" s="158"/>
      <c r="BA286" s="158"/>
      <c r="BB286" s="158"/>
      <c r="BC286" s="158"/>
      <c r="BD286" s="158"/>
      <c r="BE286" s="158"/>
      <c r="BF286" s="158"/>
      <c r="BG286" s="158"/>
      <c r="BH286" s="158"/>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f t="shared" ref="CN286:DK286" si="1189">CN284+CN285</f>
        <v>-248647.23</v>
      </c>
      <c r="CO286" s="160">
        <f t="shared" si="1189"/>
        <v>-234570.43000000002</v>
      </c>
      <c r="CP286" s="160">
        <f t="shared" si="1189"/>
        <v>-129488.57761399999</v>
      </c>
      <c r="CQ286" s="160">
        <f t="shared" si="1189"/>
        <v>-226666.53999999998</v>
      </c>
      <c r="CR286" s="160">
        <f t="shared" si="1189"/>
        <v>-198162.79</v>
      </c>
      <c r="CS286" s="160">
        <f t="shared" si="1189"/>
        <v>-98705.1</v>
      </c>
      <c r="CT286" s="160">
        <f t="shared" si="1189"/>
        <v>-351.83</v>
      </c>
      <c r="CU286" s="160">
        <f t="shared" si="1189"/>
        <v>-432355.8</v>
      </c>
      <c r="CV286" s="160">
        <f t="shared" si="1189"/>
        <v>-156688.61000000002</v>
      </c>
      <c r="CW286" s="160">
        <f t="shared" si="1189"/>
        <v>-179238.5900000002</v>
      </c>
      <c r="CX286" s="160">
        <f t="shared" si="1189"/>
        <v>-132045.83000000002</v>
      </c>
      <c r="CY286" s="160">
        <f t="shared" si="1189"/>
        <v>-149288.33000000002</v>
      </c>
      <c r="CZ286" s="160">
        <f t="shared" si="1189"/>
        <v>-173939.71</v>
      </c>
      <c r="DA286" s="160">
        <f t="shared" si="1189"/>
        <v>-159823.43</v>
      </c>
      <c r="DB286" s="160">
        <f t="shared" si="1189"/>
        <v>-158023.5</v>
      </c>
      <c r="DC286" s="160">
        <f t="shared" si="1189"/>
        <v>-140370.49</v>
      </c>
      <c r="DD286" s="160">
        <f t="shared" si="1189"/>
        <v>-203281.25</v>
      </c>
      <c r="DE286" s="160">
        <f t="shared" si="1189"/>
        <v>-154186.34</v>
      </c>
      <c r="DF286" s="160">
        <f t="shared" si="1189"/>
        <v>-245090.96999999997</v>
      </c>
      <c r="DG286" s="160">
        <f t="shared" si="1189"/>
        <v>-224418.44999999995</v>
      </c>
      <c r="DH286" s="160">
        <f t="shared" si="1189"/>
        <v>-206469.27999999997</v>
      </c>
      <c r="DI286" s="160">
        <f t="shared" si="1189"/>
        <v>-274663.29000000004</v>
      </c>
      <c r="DJ286" s="160">
        <f t="shared" si="1189"/>
        <v>-179180.48</v>
      </c>
      <c r="DK286" s="160">
        <f t="shared" si="1189"/>
        <v>-274424.43999999994</v>
      </c>
      <c r="DL286" s="160">
        <f t="shared" ref="DL286:DX286" si="1190">DL284+DL285</f>
        <v>-172683.07</v>
      </c>
      <c r="DM286" s="160">
        <f t="shared" si="1190"/>
        <v>-178395.22999999998</v>
      </c>
      <c r="DN286" s="160">
        <f t="shared" si="1190"/>
        <v>-164381.94999999998</v>
      </c>
      <c r="DO286" s="160">
        <f t="shared" si="1190"/>
        <v>-328642.23000000004</v>
      </c>
      <c r="DP286" s="160">
        <f t="shared" si="1190"/>
        <v>-197722.43</v>
      </c>
      <c r="DQ286" s="160">
        <f t="shared" si="1190"/>
        <v>-224247.86000000002</v>
      </c>
      <c r="DR286" s="160">
        <f t="shared" si="1190"/>
        <v>-193798.45</v>
      </c>
      <c r="DS286" s="160">
        <f t="shared" si="1190"/>
        <v>-318878.14</v>
      </c>
      <c r="DT286" s="160">
        <f t="shared" si="1190"/>
        <v>-195165.12</v>
      </c>
      <c r="DU286" s="160">
        <f t="shared" si="1190"/>
        <v>-254294.79</v>
      </c>
      <c r="DV286" s="160">
        <f t="shared" si="1190"/>
        <v>-183165.71000000002</v>
      </c>
      <c r="DW286" s="160">
        <f t="shared" si="1190"/>
        <v>-189445.84</v>
      </c>
      <c r="DX286" s="160">
        <f t="shared" si="1190"/>
        <v>-195346.22000000003</v>
      </c>
      <c r="DY286" s="160">
        <f t="shared" ref="DY286:DZ286" si="1191">DY284+DY285</f>
        <v>-216294.33000000002</v>
      </c>
      <c r="DZ286" s="160">
        <f t="shared" si="1191"/>
        <v>-164656.71000000002</v>
      </c>
      <c r="EA286" s="160">
        <f t="shared" ref="EA286:EB286" si="1192">EA284+EA285</f>
        <v>-181551.35999999999</v>
      </c>
      <c r="EB286" s="160">
        <f t="shared" si="1192"/>
        <v>-233971.25</v>
      </c>
      <c r="EC286" s="160">
        <f t="shared" ref="EC286:ED286" si="1193">EC284+EC285</f>
        <v>-298413.79000000004</v>
      </c>
      <c r="ED286" s="160">
        <f t="shared" si="1193"/>
        <v>-231948.81</v>
      </c>
      <c r="EE286" s="160">
        <f t="shared" ref="EE286:EF286" si="1194">EE284+EE285</f>
        <v>-243630.46999999997</v>
      </c>
      <c r="EF286" s="160">
        <f t="shared" si="1194"/>
        <v>-226399.21000000002</v>
      </c>
      <c r="EG286" s="160">
        <f t="shared" ref="EG286:EH286" si="1195">EG284+EG285</f>
        <v>-226626.91700000002</v>
      </c>
      <c r="EH286" s="160">
        <f t="shared" si="1195"/>
        <v>-209476.62</v>
      </c>
      <c r="EI286" s="160">
        <f t="shared" ref="EI286:EJ286" si="1196">EI284+EI285</f>
        <v>-208135.77999999997</v>
      </c>
      <c r="EJ286" s="160">
        <f t="shared" si="1196"/>
        <v>-325702.49140000006</v>
      </c>
      <c r="EK286" s="160">
        <f t="shared" ref="EK286:EL286" si="1197">EK284+EK285</f>
        <v>-231733.32</v>
      </c>
      <c r="EL286" s="160">
        <f t="shared" si="1197"/>
        <v>-198306.00999999998</v>
      </c>
      <c r="EM286" s="160">
        <f t="shared" ref="EM286:EN286" si="1198">EM284+EM285</f>
        <v>-166461.69999999998</v>
      </c>
      <c r="EN286" s="160">
        <f t="shared" si="1198"/>
        <v>-218452.09000000003</v>
      </c>
      <c r="EO286" s="160">
        <f t="shared" ref="EO286:EP286" si="1199">EO284+EO285</f>
        <v>-205375.28999999998</v>
      </c>
      <c r="EP286" s="160">
        <f t="shared" si="1199"/>
        <v>-184643.76999999996</v>
      </c>
      <c r="ER286" s="160">
        <f t="shared" si="1174"/>
        <v>-1530674.6714000001</v>
      </c>
      <c r="ET286" s="160">
        <f t="shared" ca="1" si="1175"/>
        <v>-1522182.4700000002</v>
      </c>
      <c r="EU286" s="160"/>
      <c r="EY286" s="160">
        <f t="shared" si="1176"/>
        <v>-491786.64</v>
      </c>
      <c r="EZ286" s="160">
        <f t="shared" si="1176"/>
        <v>-497838.07999999996</v>
      </c>
      <c r="FA286" s="160">
        <f t="shared" si="1176"/>
        <v>-675978.7</v>
      </c>
      <c r="FB286" s="160">
        <f t="shared" si="1176"/>
        <v>-728268.21</v>
      </c>
      <c r="FC286" s="160">
        <f t="shared" si="1176"/>
        <v>-515460.25</v>
      </c>
      <c r="FD286" s="160">
        <f t="shared" si="1176"/>
        <v>-750612.52</v>
      </c>
      <c r="FE286" s="160">
        <f t="shared" si="1176"/>
        <v>-707841.71</v>
      </c>
      <c r="FF286" s="160">
        <f t="shared" si="1176"/>
        <v>-626906.34</v>
      </c>
      <c r="FG286" s="160">
        <f t="shared" si="1176"/>
        <v>-576297.26</v>
      </c>
      <c r="FH286" s="160">
        <f t="shared" si="1176"/>
        <v>-713936.4</v>
      </c>
      <c r="FI286" s="160">
        <f t="shared" si="1176"/>
        <v>-701978.49</v>
      </c>
      <c r="FJ286" s="160">
        <f t="shared" si="1176"/>
        <v>-644239.31700000004</v>
      </c>
      <c r="FK286" s="160">
        <f t="shared" si="1176"/>
        <v>-755741.82140000002</v>
      </c>
      <c r="FL286" s="160">
        <f t="shared" si="1176"/>
        <v>-590289.08000000007</v>
      </c>
      <c r="FN286" s="160">
        <f t="shared" si="1177"/>
        <v>0</v>
      </c>
      <c r="FO286" s="160">
        <f t="shared" si="1177"/>
        <v>0</v>
      </c>
      <c r="FP286" s="160">
        <f t="shared" si="1177"/>
        <v>0</v>
      </c>
      <c r="FQ286" s="160">
        <f t="shared" si="1177"/>
        <v>-2186209.6576140006</v>
      </c>
      <c r="FR286" s="160">
        <f t="shared" si="1177"/>
        <v>-2393871.63</v>
      </c>
      <c r="FS286" s="160">
        <f t="shared" si="1177"/>
        <v>-2600820.8199999998</v>
      </c>
      <c r="FT286" s="160">
        <f t="shared" si="1177"/>
        <v>-2636451.4670000002</v>
      </c>
      <c r="FU286" s="160">
        <f t="shared" si="1177"/>
        <v>-1530674.6714000001</v>
      </c>
    </row>
    <row r="287" spans="2:177" ht="17.45" customHeight="1">
      <c r="B287" s="161" t="s">
        <v>191</v>
      </c>
      <c r="C287" s="162"/>
      <c r="D287" s="162"/>
      <c r="E287" s="162"/>
      <c r="H287" s="163"/>
      <c r="I287" s="163"/>
      <c r="J287" s="163"/>
      <c r="K287" s="163"/>
      <c r="L287" s="163"/>
      <c r="M287" s="163"/>
      <c r="N287" s="163"/>
      <c r="O287" s="163"/>
      <c r="P287" s="163"/>
      <c r="Q287" s="163"/>
      <c r="R287" s="163"/>
      <c r="S287" s="163"/>
      <c r="T287" s="163"/>
      <c r="U287" s="163"/>
      <c r="V287" s="163"/>
      <c r="W287" s="163"/>
      <c r="X287" s="163"/>
      <c r="Y287" s="163"/>
      <c r="Z287" s="163"/>
      <c r="AA287" s="163"/>
      <c r="AB287" s="163"/>
      <c r="AC287" s="163"/>
      <c r="AD287" s="163"/>
      <c r="AE287" s="163"/>
      <c r="AF287" s="163"/>
      <c r="AG287" s="163"/>
      <c r="AH287" s="163"/>
      <c r="AI287" s="163"/>
      <c r="AJ287" s="163"/>
      <c r="AK287" s="163"/>
      <c r="AL287" s="163"/>
      <c r="AM287" s="163"/>
      <c r="AN287" s="163"/>
      <c r="AO287" s="163"/>
      <c r="AP287" s="163"/>
      <c r="AQ287" s="163"/>
      <c r="AR287" s="163"/>
      <c r="AS287" s="163"/>
      <c r="AT287" s="163"/>
      <c r="AU287" s="163"/>
      <c r="AV287" s="163"/>
      <c r="AW287" s="163"/>
      <c r="AX287" s="163"/>
      <c r="AY287" s="163"/>
      <c r="AZ287" s="163"/>
      <c r="BA287" s="163"/>
      <c r="BB287" s="163"/>
      <c r="BC287" s="163"/>
      <c r="BD287" s="163"/>
      <c r="BE287" s="163"/>
      <c r="BF287" s="163"/>
      <c r="BG287" s="163"/>
      <c r="BH287" s="163"/>
      <c r="BI287" s="163"/>
      <c r="BJ287" s="163"/>
      <c r="BK287" s="163"/>
      <c r="BL287" s="163"/>
      <c r="BM287" s="163"/>
      <c r="BN287" s="163"/>
      <c r="BO287" s="163"/>
      <c r="BP287" s="163"/>
      <c r="BQ287" s="163"/>
      <c r="BR287" s="163"/>
      <c r="BS287" s="163"/>
      <c r="BT287" s="163"/>
      <c r="BU287" s="163"/>
      <c r="BV287" s="163"/>
      <c r="BW287" s="164"/>
      <c r="BX287" s="164"/>
      <c r="BY287" s="164"/>
      <c r="BZ287" s="164"/>
      <c r="CA287" s="164"/>
      <c r="CB287" s="164"/>
      <c r="CC287" s="164"/>
      <c r="CD287" s="164"/>
      <c r="CE287" s="164"/>
      <c r="CF287" s="164"/>
      <c r="CG287" s="164"/>
      <c r="CH287" s="164"/>
      <c r="CI287" s="164"/>
      <c r="CJ287" s="164"/>
      <c r="CK287" s="164"/>
      <c r="CL287" s="164"/>
      <c r="CM287" s="164"/>
      <c r="CN287" s="164">
        <f t="shared" ref="CN287:DK287" si="1200">CN283+CN286</f>
        <v>980357.24999999977</v>
      </c>
      <c r="CO287" s="164">
        <f t="shared" si="1200"/>
        <v>659632.97999999986</v>
      </c>
      <c r="CP287" s="164">
        <f t="shared" si="1200"/>
        <v>880108.42238600005</v>
      </c>
      <c r="CQ287" s="164">
        <f t="shared" si="1200"/>
        <v>551404.49</v>
      </c>
      <c r="CR287" s="164">
        <f t="shared" si="1200"/>
        <v>944629.66999999993</v>
      </c>
      <c r="CS287" s="164">
        <f t="shared" si="1200"/>
        <v>1117462.4899999998</v>
      </c>
      <c r="CT287" s="164">
        <f t="shared" si="1200"/>
        <v>744547.05999999994</v>
      </c>
      <c r="CU287" s="164">
        <f t="shared" si="1200"/>
        <v>396078.38000000018</v>
      </c>
      <c r="CV287" s="164">
        <f t="shared" si="1200"/>
        <v>650607.39000000036</v>
      </c>
      <c r="CW287" s="164">
        <f t="shared" si="1200"/>
        <v>732306.91999999969</v>
      </c>
      <c r="CX287" s="164">
        <f t="shared" si="1200"/>
        <v>786361.48</v>
      </c>
      <c r="CY287" s="164">
        <f t="shared" si="1200"/>
        <v>991410.71999999974</v>
      </c>
      <c r="CZ287" s="164">
        <f t="shared" si="1200"/>
        <v>1507127.3200000003</v>
      </c>
      <c r="DA287" s="164">
        <f t="shared" si="1200"/>
        <v>787476.9299999997</v>
      </c>
      <c r="DB287" s="164">
        <f t="shared" si="1200"/>
        <v>849882.34791429306</v>
      </c>
      <c r="DC287" s="164">
        <f t="shared" si="1200"/>
        <v>961337.76</v>
      </c>
      <c r="DD287" s="164">
        <f t="shared" si="1200"/>
        <v>1030157.1200000001</v>
      </c>
      <c r="DE287" s="164">
        <f t="shared" si="1200"/>
        <v>1300164.1500000001</v>
      </c>
      <c r="DF287" s="164">
        <f t="shared" si="1200"/>
        <v>1050509.99</v>
      </c>
      <c r="DG287" s="164">
        <f t="shared" si="1200"/>
        <v>1175717.6500000006</v>
      </c>
      <c r="DH287" s="164">
        <f t="shared" si="1200"/>
        <v>1104327.7300000004</v>
      </c>
      <c r="DI287" s="164">
        <f t="shared" si="1200"/>
        <v>1086790.6700000002</v>
      </c>
      <c r="DJ287" s="164">
        <f t="shared" si="1200"/>
        <v>1375181.49</v>
      </c>
      <c r="DK287" s="164">
        <f t="shared" si="1200"/>
        <v>1351974.9100000004</v>
      </c>
      <c r="DL287" s="164">
        <f t="shared" ref="DL287:DX287" si="1201">DL283+DL286</f>
        <v>1837113.5899999999</v>
      </c>
      <c r="DM287" s="164">
        <f t="shared" si="1201"/>
        <v>1558957.6499999997</v>
      </c>
      <c r="DN287" s="164">
        <f t="shared" si="1201"/>
        <v>1096720.27</v>
      </c>
      <c r="DO287" s="164">
        <f t="shared" si="1201"/>
        <v>1038923.8800000001</v>
      </c>
      <c r="DP287" s="164">
        <f t="shared" si="1201"/>
        <v>1236606.3600000001</v>
      </c>
      <c r="DQ287" s="164">
        <f t="shared" si="1201"/>
        <v>1050691.71</v>
      </c>
      <c r="DR287" s="164">
        <f t="shared" si="1201"/>
        <v>1317487.2</v>
      </c>
      <c r="DS287" s="164">
        <f t="shared" si="1201"/>
        <v>1258709.73</v>
      </c>
      <c r="DT287" s="164">
        <f t="shared" si="1201"/>
        <v>1162790.6599999997</v>
      </c>
      <c r="DU287" s="164">
        <f t="shared" si="1201"/>
        <v>1192528.1299999999</v>
      </c>
      <c r="DV287" s="164">
        <f t="shared" si="1201"/>
        <v>1264222.98</v>
      </c>
      <c r="DW287" s="164">
        <f t="shared" si="1201"/>
        <v>1420692.5200000003</v>
      </c>
      <c r="DX287" s="164">
        <f t="shared" si="1201"/>
        <v>2102167.6</v>
      </c>
      <c r="DY287" s="164">
        <f t="shared" ref="DY287:DZ287" si="1202">DY283+DY286</f>
        <v>1374315.8599999999</v>
      </c>
      <c r="DZ287" s="164">
        <f t="shared" si="1202"/>
        <v>1289436.5999999996</v>
      </c>
      <c r="EA287" s="164">
        <f t="shared" ref="EA287:EB287" si="1203">EA283+EA286</f>
        <v>1237202.75</v>
      </c>
      <c r="EB287" s="164">
        <f t="shared" si="1203"/>
        <v>1465750.78</v>
      </c>
      <c r="EC287" s="164">
        <f t="shared" ref="EC287:ED287" si="1204">EC283+EC286</f>
        <v>1277372.5999999999</v>
      </c>
      <c r="ED287" s="164">
        <f t="shared" si="1204"/>
        <v>1336631.9099999997</v>
      </c>
      <c r="EE287" s="164">
        <f t="shared" ref="EE287:EF287" si="1205">EE283+EE286</f>
        <v>1396403.46</v>
      </c>
      <c r="EF287" s="164">
        <f t="shared" si="1205"/>
        <v>1276186.5400000003</v>
      </c>
      <c r="EG287" s="164">
        <f t="shared" ref="EG287:EH287" si="1206">EG283+EG286</f>
        <v>1249857.7829999998</v>
      </c>
      <c r="EH287" s="164">
        <f t="shared" si="1206"/>
        <v>1382258.6799999997</v>
      </c>
      <c r="EI287" s="164">
        <f t="shared" ref="EI287:EJ287" si="1207">EI283+EI286</f>
        <v>1717867.45</v>
      </c>
      <c r="EJ287" s="164">
        <f t="shared" si="1207"/>
        <v>2063489.1485999995</v>
      </c>
      <c r="EK287" s="164">
        <f t="shared" ref="EK287:EL287" si="1208">EK283+EK286</f>
        <v>1466696.2699999998</v>
      </c>
      <c r="EL287" s="164">
        <f t="shared" si="1208"/>
        <v>1337627.0399999996</v>
      </c>
      <c r="EM287" s="164">
        <f t="shared" ref="EM287:EN287" si="1209">EM283+EM286</f>
        <v>1372446.79</v>
      </c>
      <c r="EN287" s="164">
        <f t="shared" si="1209"/>
        <v>1328099.6399999999</v>
      </c>
      <c r="EO287" s="164">
        <f t="shared" ref="EO287:EP287" si="1210">EO283+EO286</f>
        <v>1535004.5099999998</v>
      </c>
      <c r="EP287" s="164">
        <f t="shared" si="1210"/>
        <v>1469040.4400000004</v>
      </c>
      <c r="ER287" s="163">
        <f t="shared" si="1174"/>
        <v>10572403.838599999</v>
      </c>
      <c r="ET287" s="163">
        <f t="shared" ca="1" si="1175"/>
        <v>10082878.1</v>
      </c>
      <c r="EU287" s="163"/>
      <c r="EY287" s="163">
        <f t="shared" si="1176"/>
        <v>3144486.5979142929</v>
      </c>
      <c r="EZ287" s="163">
        <f t="shared" si="1176"/>
        <v>3291659.0300000003</v>
      </c>
      <c r="FA287" s="163">
        <f t="shared" si="1176"/>
        <v>3330555.370000001</v>
      </c>
      <c r="FB287" s="163">
        <f t="shared" si="1176"/>
        <v>3813947.0700000003</v>
      </c>
      <c r="FC287" s="163">
        <f t="shared" si="1176"/>
        <v>4492791.51</v>
      </c>
      <c r="FD287" s="163">
        <f t="shared" si="1176"/>
        <v>3326221.95</v>
      </c>
      <c r="FE287" s="163">
        <f t="shared" si="1176"/>
        <v>3738987.5899999994</v>
      </c>
      <c r="FF287" s="163">
        <f t="shared" si="1176"/>
        <v>3877443.63</v>
      </c>
      <c r="FG287" s="163">
        <f t="shared" si="1176"/>
        <v>4765920.0599999996</v>
      </c>
      <c r="FH287" s="163">
        <f t="shared" si="1176"/>
        <v>3980326.13</v>
      </c>
      <c r="FI287" s="163">
        <f t="shared" si="1176"/>
        <v>4009221.91</v>
      </c>
      <c r="FJ287" s="163">
        <f t="shared" si="1176"/>
        <v>4349983.9129999997</v>
      </c>
      <c r="FK287" s="163">
        <f t="shared" si="1176"/>
        <v>4867812.4585999995</v>
      </c>
      <c r="FL287" s="163">
        <f t="shared" si="1176"/>
        <v>4235550.9399999995</v>
      </c>
      <c r="FN287" s="163">
        <f t="shared" si="1177"/>
        <v>0</v>
      </c>
      <c r="FO287" s="163">
        <f t="shared" si="1177"/>
        <v>0</v>
      </c>
      <c r="FP287" s="163">
        <f t="shared" si="1177"/>
        <v>0</v>
      </c>
      <c r="FQ287" s="163">
        <f t="shared" si="1177"/>
        <v>9434907.252386</v>
      </c>
      <c r="FR287" s="163">
        <f t="shared" si="1177"/>
        <v>13580648.067914296</v>
      </c>
      <c r="FS287" s="163">
        <f t="shared" si="1177"/>
        <v>15435444.68</v>
      </c>
      <c r="FT287" s="163">
        <f t="shared" si="1177"/>
        <v>17105452.013</v>
      </c>
      <c r="FU287" s="163">
        <f t="shared" si="1177"/>
        <v>10572403.838599999</v>
      </c>
    </row>
    <row r="288" spans="2:177" ht="17.45" customHeight="1" thickBot="1">
      <c r="B288" s="151" t="s">
        <v>96</v>
      </c>
      <c r="C288" s="152"/>
      <c r="D288" s="152"/>
      <c r="E288" s="152"/>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c r="AJ288" s="154"/>
      <c r="AK288" s="154"/>
      <c r="AL288" s="154"/>
      <c r="AM288" s="154"/>
      <c r="AN288" s="154"/>
      <c r="AO288" s="154"/>
      <c r="AP288" s="154"/>
      <c r="AQ288" s="154"/>
      <c r="AR288" s="154"/>
      <c r="AS288" s="154"/>
      <c r="AT288" s="154"/>
      <c r="AU288" s="154"/>
      <c r="AV288" s="154"/>
      <c r="AW288" s="154"/>
      <c r="AX288" s="154"/>
      <c r="AY288" s="154"/>
      <c r="AZ288" s="154"/>
      <c r="BA288" s="154"/>
      <c r="BB288" s="154"/>
      <c r="BC288" s="154"/>
      <c r="BD288" s="154"/>
      <c r="BE288" s="154"/>
      <c r="BF288" s="154"/>
      <c r="BG288" s="154"/>
      <c r="BH288" s="154"/>
      <c r="BI288" s="154"/>
      <c r="BJ288" s="154"/>
      <c r="BK288" s="154"/>
      <c r="BL288" s="154"/>
      <c r="BM288" s="154"/>
      <c r="BN288" s="154"/>
      <c r="BO288" s="154"/>
      <c r="BP288" s="154"/>
      <c r="BQ288" s="154"/>
      <c r="BR288" s="154"/>
      <c r="BS288" s="154"/>
      <c r="BT288" s="154"/>
      <c r="BU288" s="154"/>
      <c r="BV288" s="154"/>
      <c r="BW288" s="154"/>
      <c r="BX288" s="154"/>
      <c r="BY288" s="154"/>
      <c r="BZ288" s="154"/>
      <c r="CA288" s="154"/>
      <c r="CB288" s="154"/>
      <c r="CC288" s="154"/>
      <c r="CD288" s="154"/>
      <c r="CE288" s="154"/>
      <c r="CF288" s="154"/>
      <c r="CG288" s="154"/>
      <c r="CH288" s="154"/>
      <c r="CI288" s="154"/>
      <c r="CJ288" s="154"/>
      <c r="CK288" s="154"/>
      <c r="CL288" s="154"/>
      <c r="CM288" s="154"/>
      <c r="CN288" s="154">
        <v>274762.13</v>
      </c>
      <c r="CO288" s="154">
        <v>0</v>
      </c>
      <c r="CP288" s="154">
        <v>0</v>
      </c>
      <c r="CQ288" s="154">
        <v>293341.63</v>
      </c>
      <c r="CR288" s="154">
        <v>200734.25</v>
      </c>
      <c r="CS288" s="154">
        <v>0</v>
      </c>
      <c r="CT288" s="154">
        <v>170782.92</v>
      </c>
      <c r="CU288" s="154">
        <v>194596.08</v>
      </c>
      <c r="CV288" s="154">
        <v>186180.58</v>
      </c>
      <c r="CW288" s="154">
        <v>175863.46</v>
      </c>
      <c r="CX288" s="154">
        <v>203603.1</v>
      </c>
      <c r="CY288" s="154">
        <v>207169.94</v>
      </c>
      <c r="CZ288" s="154">
        <v>333110.8</v>
      </c>
      <c r="DA288" s="154">
        <v>173830.22</v>
      </c>
      <c r="DB288" s="154">
        <v>152380.06</v>
      </c>
      <c r="DC288" s="154">
        <v>190833.77</v>
      </c>
      <c r="DD288" s="154">
        <v>220817.86</v>
      </c>
      <c r="DE288" s="154">
        <v>230256.47773482741</v>
      </c>
      <c r="DF288" s="154">
        <v>230826.43</v>
      </c>
      <c r="DG288" s="154">
        <v>323382.33961332729</v>
      </c>
      <c r="DH288" s="154">
        <v>231152.45944655698</v>
      </c>
      <c r="DI288" s="154">
        <v>228612.53</v>
      </c>
      <c r="DJ288" s="154">
        <v>308467.34999999998</v>
      </c>
      <c r="DK288" s="154">
        <v>315039.59999999998</v>
      </c>
      <c r="DL288" s="154">
        <v>470947.88</v>
      </c>
      <c r="DM288" s="154">
        <v>299293.63</v>
      </c>
      <c r="DN288" s="154">
        <v>257512.02</v>
      </c>
      <c r="DO288" s="154">
        <v>304012.03000000003</v>
      </c>
      <c r="DP288" s="154">
        <v>281731.86644800002</v>
      </c>
      <c r="DQ288" s="154">
        <v>393007.31418400002</v>
      </c>
      <c r="DR288" s="154">
        <v>391595.34</v>
      </c>
      <c r="DS288" s="154">
        <v>423916.71</v>
      </c>
      <c r="DT288" s="154">
        <v>368899.70569600002</v>
      </c>
      <c r="DU288" s="154">
        <v>309462.96999999997</v>
      </c>
      <c r="DV288" s="154">
        <v>342365.73</v>
      </c>
      <c r="DW288" s="154">
        <v>405210.48</v>
      </c>
      <c r="DX288" s="154">
        <v>570987.75</v>
      </c>
      <c r="DY288" s="154">
        <v>367414.35</v>
      </c>
      <c r="DZ288" s="154">
        <v>331432.73</v>
      </c>
      <c r="EA288" s="154">
        <v>384620.13</v>
      </c>
      <c r="EB288" s="154">
        <v>462382.9</v>
      </c>
      <c r="EC288" s="154">
        <v>541996.26</v>
      </c>
      <c r="ED288" s="154">
        <v>489666.24</v>
      </c>
      <c r="EE288" s="154">
        <v>473359.15</v>
      </c>
      <c r="EF288" s="154">
        <v>472419.89999999997</v>
      </c>
      <c r="EG288" s="154">
        <v>401965.05</v>
      </c>
      <c r="EH288" s="154">
        <v>431627.02758400014</v>
      </c>
      <c r="EI288" s="154">
        <v>559708.01632000017</v>
      </c>
      <c r="EJ288" s="154">
        <v>749901.40544800018</v>
      </c>
      <c r="EK288" s="154">
        <v>467940.02</v>
      </c>
      <c r="EL288" s="154">
        <v>387573.09</v>
      </c>
      <c r="EM288" s="154">
        <v>429279.4</v>
      </c>
      <c r="EN288" s="154">
        <v>491011.8</v>
      </c>
      <c r="EO288" s="154">
        <v>625842.66</v>
      </c>
      <c r="EP288" s="154">
        <v>560032.04</v>
      </c>
      <c r="EQ288" s="153"/>
      <c r="ER288" s="154">
        <f t="shared" si="1174"/>
        <v>3711580.4154480002</v>
      </c>
      <c r="ES288" s="154"/>
      <c r="ET288" s="154">
        <f t="shared" ca="1" si="1175"/>
        <v>3148500.3600000003</v>
      </c>
      <c r="EU288" s="154"/>
      <c r="EY288" s="154">
        <f t="shared" si="1176"/>
        <v>659321.08000000007</v>
      </c>
      <c r="EZ288" s="154">
        <f t="shared" si="1176"/>
        <v>641908.10773482744</v>
      </c>
      <c r="FA288" s="154">
        <f t="shared" si="1176"/>
        <v>785361.22905988421</v>
      </c>
      <c r="FB288" s="154">
        <f t="shared" si="1176"/>
        <v>852119.48</v>
      </c>
      <c r="FC288" s="154">
        <f t="shared" si="1176"/>
        <v>1027753.53</v>
      </c>
      <c r="FD288" s="154">
        <f t="shared" si="1176"/>
        <v>978751.21063200012</v>
      </c>
      <c r="FE288" s="154">
        <f t="shared" si="1176"/>
        <v>1184411.7556960001</v>
      </c>
      <c r="FF288" s="154">
        <f t="shared" si="1176"/>
        <v>1057039.18</v>
      </c>
      <c r="FG288" s="154">
        <f t="shared" si="1176"/>
        <v>1269834.83</v>
      </c>
      <c r="FH288" s="154">
        <f t="shared" si="1176"/>
        <v>1388999.29</v>
      </c>
      <c r="FI288" s="154">
        <f t="shared" si="1176"/>
        <v>1435445.29</v>
      </c>
      <c r="FJ288" s="154">
        <f t="shared" si="1176"/>
        <v>1393300.0939040002</v>
      </c>
      <c r="FK288" s="154">
        <f t="shared" si="1176"/>
        <v>1605414.5154480003</v>
      </c>
      <c r="FL288" s="154">
        <f t="shared" si="1176"/>
        <v>1546133.8599999999</v>
      </c>
      <c r="FN288" s="154">
        <f t="shared" si="1177"/>
        <v>0</v>
      </c>
      <c r="FO288" s="154">
        <f t="shared" si="1177"/>
        <v>0</v>
      </c>
      <c r="FP288" s="154">
        <f t="shared" si="1177"/>
        <v>0</v>
      </c>
      <c r="FQ288" s="154">
        <f t="shared" si="1177"/>
        <v>1907034.09</v>
      </c>
      <c r="FR288" s="154">
        <f t="shared" si="1177"/>
        <v>2938709.8967947117</v>
      </c>
      <c r="FS288" s="154">
        <f t="shared" si="1177"/>
        <v>4247955.6763279997</v>
      </c>
      <c r="FT288" s="154">
        <f t="shared" si="1177"/>
        <v>5487579.5039040009</v>
      </c>
      <c r="FU288" s="154">
        <f t="shared" si="1177"/>
        <v>3711580.4154480002</v>
      </c>
    </row>
    <row r="289" spans="2:177" ht="17.45" customHeight="1">
      <c r="B289" s="165" t="s">
        <v>192</v>
      </c>
      <c r="C289" s="166"/>
      <c r="D289" s="166"/>
      <c r="E289" s="166"/>
      <c r="H289" s="167"/>
      <c r="I289" s="167"/>
      <c r="J289" s="167"/>
      <c r="K289" s="167"/>
      <c r="L289" s="167"/>
      <c r="M289" s="167"/>
      <c r="N289" s="167"/>
      <c r="O289" s="167"/>
      <c r="P289" s="167"/>
      <c r="Q289" s="167"/>
      <c r="R289" s="167"/>
      <c r="S289" s="167"/>
      <c r="T289" s="167"/>
      <c r="U289" s="167"/>
      <c r="V289" s="167"/>
      <c r="W289" s="167"/>
      <c r="X289" s="167"/>
      <c r="Y289" s="167"/>
      <c r="Z289" s="167"/>
      <c r="AA289" s="167"/>
      <c r="AB289" s="167"/>
      <c r="AC289" s="167"/>
      <c r="AD289" s="167"/>
      <c r="AE289" s="167"/>
      <c r="AF289" s="167"/>
      <c r="AG289" s="167"/>
      <c r="AH289" s="167"/>
      <c r="AI289" s="167"/>
      <c r="AJ289" s="167"/>
      <c r="AK289" s="167"/>
      <c r="AL289" s="167"/>
      <c r="AM289" s="167"/>
      <c r="AN289" s="167"/>
      <c r="AO289" s="167"/>
      <c r="AP289" s="167"/>
      <c r="AQ289" s="167"/>
      <c r="AR289" s="167"/>
      <c r="AS289" s="167"/>
      <c r="AT289" s="167"/>
      <c r="AU289" s="167"/>
      <c r="AV289" s="167"/>
      <c r="AW289" s="167"/>
      <c r="AX289" s="167"/>
      <c r="AY289" s="167"/>
      <c r="AZ289" s="167"/>
      <c r="BA289" s="167"/>
      <c r="BB289" s="167"/>
      <c r="BC289" s="167"/>
      <c r="BD289" s="167"/>
      <c r="BE289" s="167"/>
      <c r="BF289" s="167"/>
      <c r="BG289" s="167"/>
      <c r="BH289" s="167"/>
      <c r="BI289" s="168"/>
      <c r="BJ289" s="168"/>
      <c r="BK289" s="168"/>
      <c r="BL289" s="168"/>
      <c r="BM289" s="168"/>
      <c r="BN289" s="168"/>
      <c r="BO289" s="168"/>
      <c r="BP289" s="168"/>
      <c r="BQ289" s="168"/>
      <c r="BR289" s="168"/>
      <c r="BS289" s="168"/>
      <c r="BT289" s="168"/>
      <c r="BU289" s="168"/>
      <c r="BV289" s="168"/>
      <c r="BW289" s="169"/>
      <c r="BX289" s="169"/>
      <c r="BY289" s="169"/>
      <c r="BZ289" s="169"/>
      <c r="CA289" s="169"/>
      <c r="CB289" s="169"/>
      <c r="CC289" s="169"/>
      <c r="CD289" s="169"/>
      <c r="CE289" s="169"/>
      <c r="CF289" s="169"/>
      <c r="CG289" s="169"/>
      <c r="CH289" s="169"/>
      <c r="CI289" s="169"/>
      <c r="CJ289" s="169"/>
      <c r="CK289" s="169"/>
      <c r="CL289" s="169"/>
      <c r="CM289" s="169"/>
      <c r="CN289" s="169">
        <f t="shared" ref="CN289:DK289" si="1211">CN287+CN288</f>
        <v>1255119.3799999999</v>
      </c>
      <c r="CO289" s="169">
        <f t="shared" si="1211"/>
        <v>659632.97999999986</v>
      </c>
      <c r="CP289" s="169">
        <f t="shared" si="1211"/>
        <v>880108.42238600005</v>
      </c>
      <c r="CQ289" s="169">
        <f t="shared" si="1211"/>
        <v>844746.12</v>
      </c>
      <c r="CR289" s="169">
        <f t="shared" si="1211"/>
        <v>1145363.92</v>
      </c>
      <c r="CS289" s="169">
        <f t="shared" si="1211"/>
        <v>1117462.4899999998</v>
      </c>
      <c r="CT289" s="169">
        <f t="shared" si="1211"/>
        <v>915329.98</v>
      </c>
      <c r="CU289" s="169">
        <f t="shared" si="1211"/>
        <v>590674.4600000002</v>
      </c>
      <c r="CV289" s="169">
        <f t="shared" si="1211"/>
        <v>836787.97000000032</v>
      </c>
      <c r="CW289" s="169">
        <f t="shared" si="1211"/>
        <v>908170.37999999966</v>
      </c>
      <c r="CX289" s="169">
        <f t="shared" si="1211"/>
        <v>989964.58</v>
      </c>
      <c r="CY289" s="169">
        <f t="shared" si="1211"/>
        <v>1198580.6599999997</v>
      </c>
      <c r="CZ289" s="169">
        <f t="shared" si="1211"/>
        <v>1840238.1200000003</v>
      </c>
      <c r="DA289" s="169">
        <f t="shared" si="1211"/>
        <v>961307.14999999967</v>
      </c>
      <c r="DB289" s="169">
        <f t="shared" si="1211"/>
        <v>1002262.407914293</v>
      </c>
      <c r="DC289" s="169">
        <f t="shared" si="1211"/>
        <v>1152171.53</v>
      </c>
      <c r="DD289" s="169">
        <f t="shared" si="1211"/>
        <v>1250974.98</v>
      </c>
      <c r="DE289" s="169">
        <f t="shared" si="1211"/>
        <v>1530420.6277348276</v>
      </c>
      <c r="DF289" s="169">
        <f t="shared" si="1211"/>
        <v>1281336.42</v>
      </c>
      <c r="DG289" s="169">
        <f t="shared" si="1211"/>
        <v>1499099.9896133279</v>
      </c>
      <c r="DH289" s="169">
        <f t="shared" si="1211"/>
        <v>1335480.1894465573</v>
      </c>
      <c r="DI289" s="169">
        <f t="shared" si="1211"/>
        <v>1315403.2000000002</v>
      </c>
      <c r="DJ289" s="169">
        <f t="shared" si="1211"/>
        <v>1683648.8399999999</v>
      </c>
      <c r="DK289" s="169">
        <f t="shared" si="1211"/>
        <v>1667014.5100000002</v>
      </c>
      <c r="DL289" s="169">
        <f t="shared" ref="DL289:DX289" si="1212">DL287+DL288</f>
        <v>2308061.4699999997</v>
      </c>
      <c r="DM289" s="169">
        <f t="shared" si="1212"/>
        <v>1858251.2799999998</v>
      </c>
      <c r="DN289" s="169">
        <f t="shared" si="1212"/>
        <v>1354232.29</v>
      </c>
      <c r="DO289" s="169">
        <f t="shared" si="1212"/>
        <v>1342935.9100000001</v>
      </c>
      <c r="DP289" s="169">
        <f t="shared" si="1212"/>
        <v>1518338.2264480002</v>
      </c>
      <c r="DQ289" s="169">
        <f t="shared" si="1212"/>
        <v>1443699.024184</v>
      </c>
      <c r="DR289" s="169">
        <f t="shared" si="1212"/>
        <v>1709082.54</v>
      </c>
      <c r="DS289" s="169">
        <f t="shared" si="1212"/>
        <v>1682626.44</v>
      </c>
      <c r="DT289" s="169">
        <f t="shared" si="1212"/>
        <v>1531690.3656959997</v>
      </c>
      <c r="DU289" s="169">
        <f t="shared" si="1212"/>
        <v>1501991.0999999999</v>
      </c>
      <c r="DV289" s="169">
        <f t="shared" si="1212"/>
        <v>1606588.71</v>
      </c>
      <c r="DW289" s="169">
        <f t="shared" si="1212"/>
        <v>1825903.0000000002</v>
      </c>
      <c r="DX289" s="169">
        <f t="shared" si="1212"/>
        <v>2673155.35</v>
      </c>
      <c r="DY289" s="169">
        <f t="shared" ref="DY289:DZ289" si="1213">DY287+DY288</f>
        <v>1741730.21</v>
      </c>
      <c r="DZ289" s="169">
        <f t="shared" si="1213"/>
        <v>1620869.3299999996</v>
      </c>
      <c r="EA289" s="169">
        <f t="shared" ref="EA289:EB289" si="1214">EA287+EA288</f>
        <v>1621822.88</v>
      </c>
      <c r="EB289" s="169">
        <f t="shared" si="1214"/>
        <v>1928133.6800000002</v>
      </c>
      <c r="EC289" s="169">
        <f t="shared" ref="EC289:ED289" si="1215">EC287+EC288</f>
        <v>1819368.8599999999</v>
      </c>
      <c r="ED289" s="169">
        <f t="shared" si="1215"/>
        <v>1826298.1499999997</v>
      </c>
      <c r="EE289" s="169">
        <f t="shared" ref="EE289:EF289" si="1216">EE287+EE288</f>
        <v>1869762.6099999999</v>
      </c>
      <c r="EF289" s="169">
        <f t="shared" si="1216"/>
        <v>1748606.4400000002</v>
      </c>
      <c r="EG289" s="169">
        <f t="shared" ref="EG289:EH289" si="1217">EG287+EG288</f>
        <v>1651822.8329999999</v>
      </c>
      <c r="EH289" s="169">
        <f t="shared" si="1217"/>
        <v>1813885.7075839997</v>
      </c>
      <c r="EI289" s="169">
        <f t="shared" ref="EI289:EJ289" si="1218">EI287+EI288</f>
        <v>2277575.4663200001</v>
      </c>
      <c r="EJ289" s="169">
        <f t="shared" si="1218"/>
        <v>2813390.5540479999</v>
      </c>
      <c r="EK289" s="169">
        <f t="shared" ref="EK289:EL289" si="1219">EK287+EK288</f>
        <v>1934636.2899999998</v>
      </c>
      <c r="EL289" s="169">
        <f t="shared" si="1219"/>
        <v>1725200.1299999997</v>
      </c>
      <c r="EM289" s="169">
        <f t="shared" ref="EM289:EN289" si="1220">EM287+EM288</f>
        <v>1801726.19</v>
      </c>
      <c r="EN289" s="169">
        <f t="shared" si="1220"/>
        <v>1819111.44</v>
      </c>
      <c r="EO289" s="169">
        <f t="shared" ref="EO289:EP289" si="1221">EO287+EO288</f>
        <v>2160847.17</v>
      </c>
      <c r="EP289" s="169">
        <f t="shared" si="1221"/>
        <v>2029072.4800000004</v>
      </c>
      <c r="ER289" s="168">
        <f t="shared" si="1174"/>
        <v>14283984.254047999</v>
      </c>
      <c r="ET289" s="168">
        <f t="shared" ca="1" si="1175"/>
        <v>13231378.460000001</v>
      </c>
      <c r="EU289" s="168"/>
      <c r="EY289" s="168">
        <f t="shared" si="1176"/>
        <v>3803807.677914293</v>
      </c>
      <c r="EZ289" s="168">
        <f t="shared" si="1176"/>
        <v>3933567.1377348276</v>
      </c>
      <c r="FA289" s="168">
        <f t="shared" si="1176"/>
        <v>4115916.5990598854</v>
      </c>
      <c r="FB289" s="168">
        <f t="shared" si="1176"/>
        <v>4666066.5500000007</v>
      </c>
      <c r="FC289" s="168">
        <f t="shared" si="1176"/>
        <v>5520545.0399999991</v>
      </c>
      <c r="FD289" s="168">
        <f t="shared" si="1176"/>
        <v>4304973.1606320003</v>
      </c>
      <c r="FE289" s="168">
        <f t="shared" si="1176"/>
        <v>4923399.3456959995</v>
      </c>
      <c r="FF289" s="168">
        <f t="shared" si="1176"/>
        <v>4934482.8099999996</v>
      </c>
      <c r="FG289" s="168">
        <f t="shared" si="1176"/>
        <v>6035754.8900000006</v>
      </c>
      <c r="FH289" s="168">
        <f t="shared" si="1176"/>
        <v>5369325.4199999999</v>
      </c>
      <c r="FI289" s="168">
        <f t="shared" si="1176"/>
        <v>5444667.2000000002</v>
      </c>
      <c r="FJ289" s="168">
        <f t="shared" si="1176"/>
        <v>5743284.0069040004</v>
      </c>
      <c r="FK289" s="168">
        <f t="shared" si="1176"/>
        <v>6473226.9740479998</v>
      </c>
      <c r="FL289" s="168">
        <f t="shared" si="1176"/>
        <v>5781684.7999999998</v>
      </c>
      <c r="FN289" s="168">
        <f t="shared" si="1177"/>
        <v>0</v>
      </c>
      <c r="FO289" s="168">
        <f t="shared" si="1177"/>
        <v>0</v>
      </c>
      <c r="FP289" s="168">
        <f t="shared" si="1177"/>
        <v>0</v>
      </c>
      <c r="FQ289" s="168">
        <f t="shared" si="1177"/>
        <v>11341941.342386002</v>
      </c>
      <c r="FR289" s="168">
        <f t="shared" si="1177"/>
        <v>16519357.964709004</v>
      </c>
      <c r="FS289" s="168">
        <f t="shared" si="1177"/>
        <v>19683400.356327999</v>
      </c>
      <c r="FT289" s="168">
        <f t="shared" si="1177"/>
        <v>22593031.516904004</v>
      </c>
      <c r="FU289" s="168">
        <f t="shared" si="1177"/>
        <v>14283984.254047999</v>
      </c>
    </row>
    <row r="290" spans="2:177" ht="17.45" customHeight="1">
      <c r="B290" s="151" t="s">
        <v>22</v>
      </c>
      <c r="C290" s="170"/>
      <c r="D290" s="170"/>
      <c r="E290" s="170"/>
      <c r="H290" s="154"/>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c r="AJ290" s="154"/>
      <c r="AK290" s="154"/>
      <c r="AL290" s="154"/>
      <c r="AM290" s="154"/>
      <c r="AN290" s="154"/>
      <c r="AO290" s="154"/>
      <c r="AP290" s="154"/>
      <c r="AQ290" s="154"/>
      <c r="AR290" s="154"/>
      <c r="AS290" s="154"/>
      <c r="AT290" s="154"/>
      <c r="AU290" s="154"/>
      <c r="AV290" s="154"/>
      <c r="AW290" s="154"/>
      <c r="AX290" s="154"/>
      <c r="AY290" s="154"/>
      <c r="AZ290" s="154"/>
      <c r="BA290" s="154"/>
      <c r="BB290" s="154"/>
      <c r="BC290" s="154"/>
      <c r="BD290" s="154"/>
      <c r="BE290" s="154"/>
      <c r="BF290" s="154"/>
      <c r="BG290" s="154"/>
      <c r="BH290" s="154"/>
      <c r="BI290" s="154"/>
      <c r="BJ290" s="154"/>
      <c r="BK290" s="154"/>
      <c r="BL290" s="154"/>
      <c r="BM290" s="154"/>
      <c r="BN290" s="154"/>
      <c r="BO290" s="154"/>
      <c r="BP290" s="154"/>
      <c r="BQ290" s="154"/>
      <c r="BR290" s="154"/>
      <c r="BS290" s="154"/>
      <c r="BT290" s="154"/>
      <c r="BU290" s="154"/>
      <c r="BV290" s="154"/>
      <c r="BW290" s="154"/>
      <c r="BX290" s="154"/>
      <c r="BY290" s="154"/>
      <c r="BZ290" s="154"/>
      <c r="CA290" s="154"/>
      <c r="CB290" s="154"/>
      <c r="CC290" s="154"/>
      <c r="CD290" s="154"/>
      <c r="CE290" s="154"/>
      <c r="CF290" s="154"/>
      <c r="CG290" s="154"/>
      <c r="CH290" s="154"/>
      <c r="CI290" s="154"/>
      <c r="CJ290" s="154"/>
      <c r="CK290" s="154"/>
      <c r="CL290" s="154"/>
      <c r="CM290" s="154"/>
      <c r="CN290" s="154">
        <v>0</v>
      </c>
      <c r="CO290" s="154">
        <v>0</v>
      </c>
      <c r="CP290" s="154">
        <v>0</v>
      </c>
      <c r="CQ290" s="154">
        <v>0</v>
      </c>
      <c r="CR290" s="154">
        <v>0</v>
      </c>
      <c r="CS290" s="154">
        <v>-9232.74</v>
      </c>
      <c r="CT290" s="154">
        <v>0</v>
      </c>
      <c r="CU290" s="154">
        <v>0</v>
      </c>
      <c r="CV290" s="154">
        <v>0</v>
      </c>
      <c r="CW290" s="154">
        <v>0</v>
      </c>
      <c r="CX290" s="154">
        <v>0</v>
      </c>
      <c r="CY290" s="154">
        <v>0</v>
      </c>
      <c r="CZ290" s="154">
        <v>0</v>
      </c>
      <c r="DA290" s="154">
        <v>0</v>
      </c>
      <c r="DB290" s="154">
        <v>0</v>
      </c>
      <c r="DC290" s="154">
        <v>0</v>
      </c>
      <c r="DD290" s="154">
        <v>-59890</v>
      </c>
      <c r="DE290" s="154">
        <v>-10400</v>
      </c>
      <c r="DF290" s="154">
        <v>-66637.47</v>
      </c>
      <c r="DG290" s="154">
        <v>-89572.7</v>
      </c>
      <c r="DH290" s="154">
        <v>-40627.300000000003</v>
      </c>
      <c r="DI290" s="154">
        <v>-42693.3</v>
      </c>
      <c r="DJ290" s="154">
        <v>-1106.7</v>
      </c>
      <c r="DK290" s="154">
        <v>0</v>
      </c>
      <c r="DL290" s="154">
        <v>-100000</v>
      </c>
      <c r="DM290" s="154">
        <v>-40000</v>
      </c>
      <c r="DN290" s="154">
        <v>-61600</v>
      </c>
      <c r="DO290" s="154">
        <v>-108950</v>
      </c>
      <c r="DP290" s="154">
        <v>0</v>
      </c>
      <c r="DQ290" s="154">
        <v>-48379.68</v>
      </c>
      <c r="DR290" s="154">
        <v>-3170.33</v>
      </c>
      <c r="DS290" s="154">
        <v>-327553.77</v>
      </c>
      <c r="DT290" s="154">
        <v>-51253.729999999996</v>
      </c>
      <c r="DU290" s="154">
        <v>-796743.67999999993</v>
      </c>
      <c r="DV290" s="154">
        <v>-489200.62</v>
      </c>
      <c r="DW290" s="154">
        <v>-511450.03</v>
      </c>
      <c r="DX290" s="154">
        <v>-482117.02</v>
      </c>
      <c r="DY290" s="154">
        <v>-1205795.23</v>
      </c>
      <c r="DZ290" s="154">
        <v>-486174.98</v>
      </c>
      <c r="EA290" s="154">
        <v>-993179.75</v>
      </c>
      <c r="EB290" s="154">
        <v>-108080.9</v>
      </c>
      <c r="EC290" s="154">
        <v>-195394</v>
      </c>
      <c r="ED290" s="154">
        <v>-233014.71000000002</v>
      </c>
      <c r="EE290" s="154">
        <v>-158361.29</v>
      </c>
      <c r="EF290" s="154">
        <v>-22651.25</v>
      </c>
      <c r="EG290" s="154">
        <v>-20848.75</v>
      </c>
      <c r="EH290" s="154">
        <v>-59045</v>
      </c>
      <c r="EI290" s="154">
        <v>-98570.3</v>
      </c>
      <c r="EJ290" s="154">
        <v>-393065.38</v>
      </c>
      <c r="EK290" s="154">
        <v>-55521.33</v>
      </c>
      <c r="EL290" s="154">
        <v>-433.78</v>
      </c>
      <c r="EM290" s="154">
        <v>-22450.819999999996</v>
      </c>
      <c r="EN290" s="154">
        <v>-699875.96</v>
      </c>
      <c r="EO290" s="154">
        <v>-267444.5</v>
      </c>
      <c r="EP290" s="154">
        <v>-392994.98000000004</v>
      </c>
      <c r="EQ290" s="153"/>
      <c r="ER290" s="154">
        <f t="shared" si="1174"/>
        <v>-1831786.75</v>
      </c>
      <c r="ES290" s="153"/>
      <c r="ET290" s="154">
        <f t="shared" ca="1" si="1175"/>
        <v>-3703756.59</v>
      </c>
      <c r="EU290" s="154"/>
      <c r="EY290" s="154">
        <f t="shared" si="1176"/>
        <v>0</v>
      </c>
      <c r="EZ290" s="154">
        <f t="shared" si="1176"/>
        <v>-70290</v>
      </c>
      <c r="FA290" s="154">
        <f t="shared" si="1176"/>
        <v>-196837.46999999997</v>
      </c>
      <c r="FB290" s="154">
        <f t="shared" si="1176"/>
        <v>-43800</v>
      </c>
      <c r="FC290" s="154">
        <f t="shared" si="1176"/>
        <v>-201600</v>
      </c>
      <c r="FD290" s="154">
        <f t="shared" si="1176"/>
        <v>-157329.68</v>
      </c>
      <c r="FE290" s="154">
        <f t="shared" si="1176"/>
        <v>-381977.83</v>
      </c>
      <c r="FF290" s="154">
        <f t="shared" si="1176"/>
        <v>-1797394.3299999998</v>
      </c>
      <c r="FG290" s="154">
        <f t="shared" si="1176"/>
        <v>-2174087.23</v>
      </c>
      <c r="FH290" s="154">
        <f t="shared" si="1176"/>
        <v>-1296654.6499999999</v>
      </c>
      <c r="FI290" s="154">
        <f t="shared" si="1176"/>
        <v>-414027.25</v>
      </c>
      <c r="FJ290" s="154">
        <f t="shared" si="1176"/>
        <v>-178464.05</v>
      </c>
      <c r="FK290" s="154">
        <f t="shared" si="1176"/>
        <v>-449020.49000000005</v>
      </c>
      <c r="FL290" s="154">
        <f t="shared" si="1176"/>
        <v>-989771.27999999991</v>
      </c>
      <c r="FN290" s="154">
        <f t="shared" si="1177"/>
        <v>0</v>
      </c>
      <c r="FO290" s="154">
        <f t="shared" si="1177"/>
        <v>0</v>
      </c>
      <c r="FP290" s="154">
        <f t="shared" si="1177"/>
        <v>0</v>
      </c>
      <c r="FQ290" s="154">
        <f t="shared" si="1177"/>
        <v>-9232.74</v>
      </c>
      <c r="FR290" s="154">
        <f t="shared" si="1177"/>
        <v>-310927.46999999997</v>
      </c>
      <c r="FS290" s="154">
        <f t="shared" si="1177"/>
        <v>-2538301.84</v>
      </c>
      <c r="FT290" s="154">
        <f t="shared" si="1177"/>
        <v>-4063233.1799999997</v>
      </c>
      <c r="FU290" s="154">
        <f t="shared" si="1177"/>
        <v>-1831786.75</v>
      </c>
    </row>
    <row r="291" spans="2:177" ht="17.45" customHeight="1">
      <c r="B291" s="151" t="s">
        <v>97</v>
      </c>
      <c r="C291" s="170"/>
      <c r="D291" s="170"/>
      <c r="E291" s="170"/>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c r="AJ291" s="154"/>
      <c r="AK291" s="154"/>
      <c r="AL291" s="154"/>
      <c r="AM291" s="154"/>
      <c r="AN291" s="154"/>
      <c r="AO291" s="154"/>
      <c r="AP291" s="154"/>
      <c r="AQ291" s="154"/>
      <c r="AR291" s="154"/>
      <c r="AS291" s="154"/>
      <c r="AT291" s="154"/>
      <c r="AU291" s="154"/>
      <c r="AV291" s="154"/>
      <c r="AW291" s="154"/>
      <c r="AX291" s="154"/>
      <c r="AY291" s="154"/>
      <c r="AZ291" s="154"/>
      <c r="BA291" s="154"/>
      <c r="BB291" s="154"/>
      <c r="BC291" s="154"/>
      <c r="BD291" s="154"/>
      <c r="BE291" s="154"/>
      <c r="BF291" s="154"/>
      <c r="BG291" s="154"/>
      <c r="BH291" s="154"/>
      <c r="BI291" s="154"/>
      <c r="BJ291" s="154"/>
      <c r="BK291" s="154"/>
      <c r="BL291" s="154"/>
      <c r="BM291" s="154"/>
      <c r="BN291" s="154"/>
      <c r="BO291" s="154"/>
      <c r="BP291" s="154"/>
      <c r="BQ291" s="154"/>
      <c r="BR291" s="154"/>
      <c r="BS291" s="154"/>
      <c r="BT291" s="154"/>
      <c r="BU291" s="154"/>
      <c r="BV291" s="154"/>
      <c r="BW291" s="154"/>
      <c r="BX291" s="154"/>
      <c r="BY291" s="154"/>
      <c r="BZ291" s="154"/>
      <c r="CA291" s="154"/>
      <c r="CB291" s="154"/>
      <c r="CC291" s="154"/>
      <c r="CD291" s="154"/>
      <c r="CE291" s="154"/>
      <c r="CF291" s="154"/>
      <c r="CG291" s="154"/>
      <c r="CH291" s="154"/>
      <c r="CI291" s="154"/>
      <c r="CJ291" s="154"/>
      <c r="CK291" s="154"/>
      <c r="CL291" s="154"/>
      <c r="CM291" s="154"/>
      <c r="CN291" s="154">
        <v>0</v>
      </c>
      <c r="CO291" s="154">
        <v>0</v>
      </c>
      <c r="CP291" s="154">
        <v>0</v>
      </c>
      <c r="CQ291" s="154">
        <v>0</v>
      </c>
      <c r="CR291" s="154">
        <v>0</v>
      </c>
      <c r="CS291" s="154">
        <v>0</v>
      </c>
      <c r="CT291" s="154">
        <v>0</v>
      </c>
      <c r="CU291" s="154">
        <v>0</v>
      </c>
      <c r="CV291" s="154">
        <v>0</v>
      </c>
      <c r="CW291" s="154">
        <v>0</v>
      </c>
      <c r="CX291" s="154">
        <v>0</v>
      </c>
      <c r="CY291" s="154">
        <v>0</v>
      </c>
      <c r="CZ291" s="154">
        <v>0</v>
      </c>
      <c r="DA291" s="154">
        <v>0</v>
      </c>
      <c r="DB291" s="154">
        <v>0</v>
      </c>
      <c r="DC291" s="154">
        <v>0</v>
      </c>
      <c r="DD291" s="154">
        <v>0</v>
      </c>
      <c r="DE291" s="154">
        <v>0</v>
      </c>
      <c r="DF291" s="154">
        <v>0</v>
      </c>
      <c r="DG291" s="154">
        <v>0</v>
      </c>
      <c r="DH291" s="154">
        <v>0</v>
      </c>
      <c r="DI291" s="154">
        <v>0</v>
      </c>
      <c r="DJ291" s="154">
        <v>0</v>
      </c>
      <c r="DK291" s="154">
        <v>0</v>
      </c>
      <c r="DL291" s="154">
        <v>0</v>
      </c>
      <c r="DM291" s="154">
        <v>0</v>
      </c>
      <c r="DN291" s="154">
        <v>0</v>
      </c>
      <c r="DO291" s="154">
        <v>0</v>
      </c>
      <c r="DP291" s="154">
        <v>0</v>
      </c>
      <c r="DQ291" s="154">
        <v>0</v>
      </c>
      <c r="DR291" s="154">
        <v>0</v>
      </c>
      <c r="DS291" s="154">
        <v>0</v>
      </c>
      <c r="DT291" s="154">
        <v>0</v>
      </c>
      <c r="DU291" s="154">
        <v>0</v>
      </c>
      <c r="DV291" s="154">
        <v>0</v>
      </c>
      <c r="DW291" s="154">
        <v>0</v>
      </c>
      <c r="DX291" s="154">
        <v>0</v>
      </c>
      <c r="DY291" s="154">
        <v>-5767.86</v>
      </c>
      <c r="DZ291" s="154">
        <v>-6732.4000000000005</v>
      </c>
      <c r="EA291" s="154">
        <v>-7174.85</v>
      </c>
      <c r="EB291" s="154">
        <v>-3021.79</v>
      </c>
      <c r="EC291" s="154">
        <v>-175.28</v>
      </c>
      <c r="ED291" s="154">
        <v>-3789.19</v>
      </c>
      <c r="EE291" s="154">
        <v>0</v>
      </c>
      <c r="EF291" s="154">
        <v>-68151.039999999994</v>
      </c>
      <c r="EG291" s="154">
        <v>-992.42</v>
      </c>
      <c r="EH291" s="154">
        <v>0</v>
      </c>
      <c r="EI291" s="154">
        <v>-2971.92</v>
      </c>
      <c r="EJ291" s="154">
        <v>-47.5</v>
      </c>
      <c r="EK291" s="154">
        <v>-147.25</v>
      </c>
      <c r="EL291" s="154">
        <v>0</v>
      </c>
      <c r="EM291" s="154">
        <v>0</v>
      </c>
      <c r="EN291" s="154">
        <v>0</v>
      </c>
      <c r="EO291" s="154">
        <v>0</v>
      </c>
      <c r="EP291" s="154">
        <v>-5945.39</v>
      </c>
      <c r="EQ291" s="170"/>
      <c r="ER291" s="154">
        <f t="shared" si="1174"/>
        <v>-6140.14</v>
      </c>
      <c r="ES291" s="170"/>
      <c r="ET291" s="154">
        <f t="shared" ca="1" si="1175"/>
        <v>-26661.37</v>
      </c>
      <c r="EU291" s="154"/>
      <c r="EY291" s="154">
        <f t="shared" si="1176"/>
        <v>0</v>
      </c>
      <c r="EZ291" s="154">
        <f t="shared" si="1176"/>
        <v>0</v>
      </c>
      <c r="FA291" s="154">
        <f t="shared" si="1176"/>
        <v>0</v>
      </c>
      <c r="FB291" s="154">
        <f t="shared" si="1176"/>
        <v>0</v>
      </c>
      <c r="FC291" s="154">
        <f t="shared" si="1176"/>
        <v>0</v>
      </c>
      <c r="FD291" s="154">
        <f t="shared" si="1176"/>
        <v>0</v>
      </c>
      <c r="FE291" s="154">
        <f t="shared" si="1176"/>
        <v>0</v>
      </c>
      <c r="FF291" s="154">
        <f t="shared" si="1176"/>
        <v>0</v>
      </c>
      <c r="FG291" s="154">
        <f t="shared" si="1176"/>
        <v>-12500.26</v>
      </c>
      <c r="FH291" s="154">
        <f t="shared" si="1176"/>
        <v>-10371.92</v>
      </c>
      <c r="FI291" s="154">
        <f t="shared" si="1176"/>
        <v>-71940.23</v>
      </c>
      <c r="FJ291" s="154">
        <f t="shared" si="1176"/>
        <v>-3964.34</v>
      </c>
      <c r="FK291" s="154">
        <f t="shared" si="1176"/>
        <v>-194.75</v>
      </c>
      <c r="FL291" s="154">
        <f t="shared" si="1176"/>
        <v>0</v>
      </c>
      <c r="FN291" s="154">
        <f t="shared" si="1177"/>
        <v>0</v>
      </c>
      <c r="FO291" s="154">
        <f t="shared" si="1177"/>
        <v>0</v>
      </c>
      <c r="FP291" s="154">
        <f t="shared" si="1177"/>
        <v>0</v>
      </c>
      <c r="FQ291" s="154">
        <f t="shared" si="1177"/>
        <v>0</v>
      </c>
      <c r="FR291" s="154">
        <f t="shared" si="1177"/>
        <v>0</v>
      </c>
      <c r="FS291" s="154">
        <f t="shared" si="1177"/>
        <v>0</v>
      </c>
      <c r="FT291" s="154">
        <f t="shared" si="1177"/>
        <v>-98776.749999999985</v>
      </c>
      <c r="FU291" s="154">
        <f t="shared" si="1177"/>
        <v>-6140.14</v>
      </c>
    </row>
    <row r="292" spans="2:177" ht="17.45" customHeight="1">
      <c r="B292" s="161" t="s">
        <v>98</v>
      </c>
      <c r="C292" s="162"/>
      <c r="D292" s="162"/>
      <c r="E292" s="162"/>
      <c r="H292" s="163"/>
      <c r="I292" s="163"/>
      <c r="J292" s="163"/>
      <c r="K292" s="163"/>
      <c r="L292" s="163"/>
      <c r="M292" s="163"/>
      <c r="N292" s="163"/>
      <c r="O292" s="163"/>
      <c r="P292" s="163"/>
      <c r="Q292" s="163"/>
      <c r="R292" s="163"/>
      <c r="S292" s="163"/>
      <c r="T292" s="163"/>
      <c r="U292" s="163"/>
      <c r="V292" s="163"/>
      <c r="W292" s="163"/>
      <c r="X292" s="163"/>
      <c r="Y292" s="163"/>
      <c r="Z292" s="163"/>
      <c r="AA292" s="163"/>
      <c r="AB292" s="163"/>
      <c r="AC292" s="163"/>
      <c r="AD292" s="163"/>
      <c r="AE292" s="163"/>
      <c r="AF292" s="163"/>
      <c r="AG292" s="163"/>
      <c r="AH292" s="163"/>
      <c r="AI292" s="163"/>
      <c r="AJ292" s="163"/>
      <c r="AK292" s="163"/>
      <c r="AL292" s="163"/>
      <c r="AM292" s="163"/>
      <c r="AN292" s="163"/>
      <c r="AO292" s="163"/>
      <c r="AP292" s="163"/>
      <c r="AQ292" s="163"/>
      <c r="AR292" s="163"/>
      <c r="AS292" s="163"/>
      <c r="AT292" s="163"/>
      <c r="AU292" s="163"/>
      <c r="AV292" s="163"/>
      <c r="AW292" s="163"/>
      <c r="AX292" s="163"/>
      <c r="AY292" s="163"/>
      <c r="AZ292" s="163"/>
      <c r="BA292" s="163"/>
      <c r="BB292" s="163"/>
      <c r="BC292" s="163"/>
      <c r="BD292" s="163"/>
      <c r="BE292" s="163"/>
      <c r="BF292" s="163"/>
      <c r="BG292" s="163"/>
      <c r="BH292" s="163"/>
      <c r="BI292" s="163"/>
      <c r="BJ292" s="163"/>
      <c r="BK292" s="163"/>
      <c r="BL292" s="163"/>
      <c r="BM292" s="163"/>
      <c r="BN292" s="163"/>
      <c r="BO292" s="163"/>
      <c r="BP292" s="163"/>
      <c r="BQ292" s="163"/>
      <c r="BR292" s="163"/>
      <c r="BS292" s="163"/>
      <c r="BT292" s="163"/>
      <c r="BU292" s="163"/>
      <c r="BV292" s="163"/>
      <c r="BW292" s="164"/>
      <c r="BX292" s="164"/>
      <c r="BY292" s="164"/>
      <c r="BZ292" s="164"/>
      <c r="CA292" s="164"/>
      <c r="CB292" s="164"/>
      <c r="CC292" s="164"/>
      <c r="CD292" s="164"/>
      <c r="CE292" s="164"/>
      <c r="CF292" s="164"/>
      <c r="CG292" s="164"/>
      <c r="CH292" s="164"/>
      <c r="CI292" s="164"/>
      <c r="CJ292" s="164"/>
      <c r="CK292" s="164"/>
      <c r="CL292" s="164"/>
      <c r="CM292" s="164"/>
      <c r="CN292" s="164">
        <f t="shared" ref="CN292:DK292" si="1222">CN289+CN290+CN291</f>
        <v>1255119.3799999999</v>
      </c>
      <c r="CO292" s="164">
        <f t="shared" si="1222"/>
        <v>659632.97999999986</v>
      </c>
      <c r="CP292" s="164">
        <f t="shared" si="1222"/>
        <v>880108.42238600005</v>
      </c>
      <c r="CQ292" s="164">
        <f t="shared" si="1222"/>
        <v>844746.12</v>
      </c>
      <c r="CR292" s="164">
        <f t="shared" si="1222"/>
        <v>1145363.92</v>
      </c>
      <c r="CS292" s="164">
        <f t="shared" si="1222"/>
        <v>1108229.7499999998</v>
      </c>
      <c r="CT292" s="164">
        <f t="shared" si="1222"/>
        <v>915329.98</v>
      </c>
      <c r="CU292" s="164">
        <f t="shared" si="1222"/>
        <v>590674.4600000002</v>
      </c>
      <c r="CV292" s="164">
        <f t="shared" si="1222"/>
        <v>836787.97000000032</v>
      </c>
      <c r="CW292" s="164">
        <f t="shared" si="1222"/>
        <v>908170.37999999966</v>
      </c>
      <c r="CX292" s="164">
        <f t="shared" si="1222"/>
        <v>989964.58</v>
      </c>
      <c r="CY292" s="164">
        <f t="shared" si="1222"/>
        <v>1198580.6599999997</v>
      </c>
      <c r="CZ292" s="164">
        <f t="shared" si="1222"/>
        <v>1840238.1200000003</v>
      </c>
      <c r="DA292" s="164">
        <f t="shared" si="1222"/>
        <v>961307.14999999967</v>
      </c>
      <c r="DB292" s="164">
        <f t="shared" si="1222"/>
        <v>1002262.407914293</v>
      </c>
      <c r="DC292" s="164">
        <f t="shared" si="1222"/>
        <v>1152171.53</v>
      </c>
      <c r="DD292" s="164">
        <f t="shared" si="1222"/>
        <v>1191084.98</v>
      </c>
      <c r="DE292" s="164">
        <f t="shared" si="1222"/>
        <v>1520020.6277348276</v>
      </c>
      <c r="DF292" s="164">
        <f t="shared" si="1222"/>
        <v>1214698.95</v>
      </c>
      <c r="DG292" s="164">
        <f t="shared" si="1222"/>
        <v>1409527.2896133279</v>
      </c>
      <c r="DH292" s="164">
        <f t="shared" si="1222"/>
        <v>1294852.8894465573</v>
      </c>
      <c r="DI292" s="164">
        <f t="shared" si="1222"/>
        <v>1272709.9000000001</v>
      </c>
      <c r="DJ292" s="164">
        <f t="shared" si="1222"/>
        <v>1682542.14</v>
      </c>
      <c r="DK292" s="164">
        <f t="shared" si="1222"/>
        <v>1667014.5100000002</v>
      </c>
      <c r="DL292" s="164">
        <f t="shared" ref="DL292:DX292" si="1223">DL289+DL290+DL291</f>
        <v>2208061.4699999997</v>
      </c>
      <c r="DM292" s="164">
        <f t="shared" si="1223"/>
        <v>1818251.2799999998</v>
      </c>
      <c r="DN292" s="164">
        <f t="shared" si="1223"/>
        <v>1292632.29</v>
      </c>
      <c r="DO292" s="164">
        <f t="shared" si="1223"/>
        <v>1233985.9100000001</v>
      </c>
      <c r="DP292" s="164">
        <f t="shared" si="1223"/>
        <v>1518338.2264480002</v>
      </c>
      <c r="DQ292" s="164">
        <f t="shared" si="1223"/>
        <v>1395319.344184</v>
      </c>
      <c r="DR292" s="164">
        <f t="shared" si="1223"/>
        <v>1705912.21</v>
      </c>
      <c r="DS292" s="164">
        <f t="shared" si="1223"/>
        <v>1355072.67</v>
      </c>
      <c r="DT292" s="164">
        <f t="shared" si="1223"/>
        <v>1480436.6356959997</v>
      </c>
      <c r="DU292" s="164">
        <f t="shared" si="1223"/>
        <v>705247.41999999993</v>
      </c>
      <c r="DV292" s="164">
        <f t="shared" si="1223"/>
        <v>1117388.0899999999</v>
      </c>
      <c r="DW292" s="164">
        <f t="shared" si="1223"/>
        <v>1314452.9700000002</v>
      </c>
      <c r="DX292" s="164">
        <f t="shared" si="1223"/>
        <v>2191038.33</v>
      </c>
      <c r="DY292" s="164">
        <f t="shared" ref="DY292:DZ292" si="1224">DY289+DY290+DY291</f>
        <v>530167.12</v>
      </c>
      <c r="DZ292" s="164">
        <f t="shared" si="1224"/>
        <v>1127961.9499999997</v>
      </c>
      <c r="EA292" s="164">
        <f t="shared" ref="EA292:EB292" si="1225">EA289+EA290+EA291</f>
        <v>621468.27999999991</v>
      </c>
      <c r="EB292" s="164">
        <f t="shared" si="1225"/>
        <v>1817030.9900000002</v>
      </c>
      <c r="EC292" s="164">
        <f t="shared" ref="EC292:ED292" si="1226">EC289+EC290+EC291</f>
        <v>1623799.5799999998</v>
      </c>
      <c r="ED292" s="164">
        <f t="shared" si="1226"/>
        <v>1589494.2499999998</v>
      </c>
      <c r="EE292" s="164">
        <f t="shared" ref="EE292:EF292" si="1227">EE289+EE290+EE291</f>
        <v>1711401.3199999998</v>
      </c>
      <c r="EF292" s="164">
        <f t="shared" si="1227"/>
        <v>1657804.1500000001</v>
      </c>
      <c r="EG292" s="164">
        <f t="shared" ref="EG292:EH292" si="1228">EG289+EG290+EG291</f>
        <v>1629981.6629999999</v>
      </c>
      <c r="EH292" s="164">
        <f t="shared" si="1228"/>
        <v>1754840.7075839997</v>
      </c>
      <c r="EI292" s="164">
        <f t="shared" ref="EI292:EJ292" si="1229">EI289+EI290+EI291</f>
        <v>2176033.2463200004</v>
      </c>
      <c r="EJ292" s="164">
        <f t="shared" si="1229"/>
        <v>2420277.674048</v>
      </c>
      <c r="EK292" s="164">
        <f t="shared" ref="EK292:EL292" si="1230">EK289+EK290+EK291</f>
        <v>1878967.7099999997</v>
      </c>
      <c r="EL292" s="164">
        <f t="shared" si="1230"/>
        <v>1724766.3499999996</v>
      </c>
      <c r="EM292" s="164">
        <f t="shared" ref="EM292:EN292" si="1231">EM289+EM290+EM291</f>
        <v>1779275.3699999999</v>
      </c>
      <c r="EN292" s="164">
        <f t="shared" si="1231"/>
        <v>1119235.48</v>
      </c>
      <c r="EO292" s="164">
        <f t="shared" ref="EO292:EP292" si="1232">EO289+EO290+EO291</f>
        <v>1893402.67</v>
      </c>
      <c r="EP292" s="164">
        <f t="shared" si="1232"/>
        <v>1630132.1100000006</v>
      </c>
      <c r="ER292" s="163">
        <f t="shared" si="1174"/>
        <v>12446057.364048</v>
      </c>
      <c r="ET292" s="163">
        <f t="shared" ca="1" si="1175"/>
        <v>9500960.5</v>
      </c>
      <c r="EU292" s="163"/>
      <c r="EY292" s="163">
        <f t="shared" si="1176"/>
        <v>3803807.677914293</v>
      </c>
      <c r="EZ292" s="163">
        <f t="shared" si="1176"/>
        <v>3863277.1377348276</v>
      </c>
      <c r="FA292" s="163">
        <f t="shared" si="1176"/>
        <v>3919079.1290598856</v>
      </c>
      <c r="FB292" s="163">
        <f t="shared" si="1176"/>
        <v>4622266.5500000007</v>
      </c>
      <c r="FC292" s="163">
        <f t="shared" si="1176"/>
        <v>5318945.0399999991</v>
      </c>
      <c r="FD292" s="163">
        <f t="shared" si="1176"/>
        <v>4147643.4806320006</v>
      </c>
      <c r="FE292" s="163">
        <f t="shared" si="1176"/>
        <v>4541421.5156959994</v>
      </c>
      <c r="FF292" s="163">
        <f t="shared" si="1176"/>
        <v>3137088.48</v>
      </c>
      <c r="FG292" s="163">
        <f t="shared" si="1176"/>
        <v>3849167.4</v>
      </c>
      <c r="FH292" s="163">
        <f t="shared" si="1176"/>
        <v>4062298.8499999996</v>
      </c>
      <c r="FI292" s="163">
        <f t="shared" si="1176"/>
        <v>4958699.72</v>
      </c>
      <c r="FJ292" s="163">
        <f t="shared" si="1176"/>
        <v>5560855.6169039998</v>
      </c>
      <c r="FK292" s="163">
        <f t="shared" si="1176"/>
        <v>6024011.7340479996</v>
      </c>
      <c r="FL292" s="163">
        <f t="shared" si="1176"/>
        <v>4791913.5199999996</v>
      </c>
      <c r="FN292" s="163">
        <f t="shared" si="1177"/>
        <v>0</v>
      </c>
      <c r="FO292" s="163">
        <f t="shared" si="1177"/>
        <v>0</v>
      </c>
      <c r="FP292" s="163">
        <f t="shared" si="1177"/>
        <v>0</v>
      </c>
      <c r="FQ292" s="163">
        <f t="shared" si="1177"/>
        <v>11332708.602386001</v>
      </c>
      <c r="FR292" s="163">
        <f t="shared" si="1177"/>
        <v>16208430.494709007</v>
      </c>
      <c r="FS292" s="163">
        <f t="shared" si="1177"/>
        <v>17145098.516328</v>
      </c>
      <c r="FT292" s="163">
        <f t="shared" si="1177"/>
        <v>18431021.586904</v>
      </c>
      <c r="FU292" s="163">
        <f t="shared" si="1177"/>
        <v>12446057.364048</v>
      </c>
    </row>
    <row r="294" spans="2:177" ht="17.45" customHeight="1">
      <c r="B294" s="147" t="s">
        <v>203</v>
      </c>
      <c r="C294" s="148"/>
      <c r="D294" s="148"/>
      <c r="E294" s="148"/>
      <c r="F294" s="149"/>
      <c r="G294" s="149"/>
      <c r="H294" s="148"/>
      <c r="I294" s="148"/>
      <c r="J294" s="148"/>
      <c r="K294" s="148"/>
      <c r="L294" s="148"/>
      <c r="M294" s="148"/>
      <c r="N294" s="148"/>
      <c r="O294" s="148"/>
      <c r="P294" s="148"/>
      <c r="Q294" s="148"/>
      <c r="R294" s="148"/>
      <c r="S294" s="148"/>
      <c r="T294" s="148"/>
      <c r="U294" s="148"/>
      <c r="V294" s="148"/>
      <c r="W294" s="148"/>
      <c r="X294" s="148"/>
      <c r="Y294" s="148"/>
      <c r="Z294" s="148"/>
      <c r="AA294" s="148"/>
      <c r="AB294" s="148"/>
      <c r="AC294" s="148"/>
      <c r="AD294" s="148"/>
      <c r="AE294" s="148"/>
      <c r="AF294" s="148"/>
      <c r="AG294" s="148"/>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c r="BI294" s="148"/>
      <c r="BJ294" s="148"/>
      <c r="BK294" s="148"/>
      <c r="BL294" s="148"/>
      <c r="BM294" s="148"/>
      <c r="BN294" s="148"/>
      <c r="BO294" s="148"/>
      <c r="BP294" s="148"/>
      <c r="BQ294" s="148"/>
      <c r="BR294" s="148"/>
      <c r="BS294" s="148"/>
      <c r="BT294" s="148"/>
      <c r="BU294" s="148"/>
      <c r="BV294" s="148"/>
      <c r="BW294" s="150"/>
      <c r="BX294" s="150"/>
      <c r="BY294" s="150"/>
      <c r="BZ294" s="150"/>
      <c r="CA294" s="150"/>
      <c r="CB294" s="150"/>
      <c r="CC294" s="150"/>
      <c r="CD294" s="150"/>
      <c r="CE294" s="150"/>
      <c r="CF294" s="150"/>
      <c r="CG294" s="150"/>
      <c r="CH294" s="150"/>
      <c r="CI294" s="150"/>
      <c r="CJ294" s="150"/>
      <c r="CK294" s="150"/>
      <c r="CL294" s="150"/>
      <c r="CM294" s="150"/>
      <c r="CN294" s="150"/>
      <c r="CO294" s="150"/>
      <c r="CP294" s="150"/>
      <c r="CQ294" s="150"/>
      <c r="CR294" s="150"/>
      <c r="CS294" s="150"/>
      <c r="CT294" s="150"/>
      <c r="CU294" s="150"/>
      <c r="CV294" s="150"/>
      <c r="CW294" s="150"/>
      <c r="CX294" s="150"/>
      <c r="CY294" s="150"/>
      <c r="CZ294" s="150"/>
      <c r="DA294" s="150"/>
      <c r="DB294" s="150"/>
      <c r="DC294" s="150"/>
      <c r="DD294" s="150"/>
      <c r="DE294" s="150"/>
      <c r="DF294" s="150"/>
      <c r="DG294" s="150"/>
      <c r="DH294" s="150"/>
      <c r="DI294" s="150"/>
      <c r="DJ294" s="150"/>
      <c r="DK294" s="150"/>
      <c r="DL294" s="150"/>
      <c r="DM294" s="150"/>
      <c r="DN294" s="150"/>
      <c r="DO294" s="150"/>
      <c r="DP294" s="150"/>
      <c r="DQ294" s="150"/>
      <c r="DR294" s="150"/>
      <c r="DS294" s="150"/>
      <c r="DT294" s="150"/>
      <c r="DU294" s="150"/>
      <c r="DV294" s="150"/>
      <c r="DW294" s="150"/>
      <c r="DX294" s="150"/>
      <c r="DY294" s="150"/>
      <c r="DZ294" s="150"/>
      <c r="EA294" s="150"/>
      <c r="EB294" s="150"/>
      <c r="EC294" s="150"/>
      <c r="ED294" s="150"/>
      <c r="EE294" s="150"/>
      <c r="EF294" s="150"/>
      <c r="EG294" s="150"/>
      <c r="EH294" s="150"/>
      <c r="EI294" s="150"/>
      <c r="EJ294" s="150"/>
      <c r="EK294" s="150"/>
      <c r="EL294" s="150"/>
      <c r="EM294" s="150"/>
      <c r="EN294" s="150"/>
      <c r="EO294" s="150"/>
      <c r="EP294" s="150"/>
      <c r="EQ294" s="149"/>
      <c r="ER294" s="148"/>
      <c r="ES294" s="148"/>
      <c r="ET294" s="148"/>
      <c r="EU294" s="148"/>
      <c r="EY294" s="148"/>
      <c r="EZ294" s="148"/>
      <c r="FA294" s="148"/>
      <c r="FB294" s="148"/>
      <c r="FC294" s="148"/>
      <c r="FD294" s="148"/>
      <c r="FE294" s="148"/>
      <c r="FF294" s="148"/>
      <c r="FG294" s="148"/>
      <c r="FH294" s="148"/>
      <c r="FI294" s="148"/>
      <c r="FJ294" s="148"/>
      <c r="FK294" s="148"/>
      <c r="FL294" s="148"/>
      <c r="FN294" s="148"/>
      <c r="FO294" s="148"/>
      <c r="FP294" s="148"/>
      <c r="FQ294" s="148"/>
      <c r="FR294" s="148"/>
      <c r="FS294" s="148"/>
      <c r="FT294" s="148"/>
      <c r="FU294" s="148"/>
    </row>
    <row r="295" spans="2:177" ht="17.45" customHeight="1">
      <c r="B295" s="151" t="s">
        <v>90</v>
      </c>
      <c r="C295" s="152"/>
      <c r="D295" s="152"/>
      <c r="E295" s="152"/>
      <c r="F295" s="153"/>
      <c r="G295" s="153"/>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54"/>
      <c r="AL295" s="154"/>
      <c r="AM295" s="154"/>
      <c r="AN295" s="154"/>
      <c r="AO295" s="154"/>
      <c r="AP295" s="154"/>
      <c r="AQ295" s="154"/>
      <c r="AR295" s="154"/>
      <c r="AS295" s="154"/>
      <c r="AT295" s="154"/>
      <c r="AU295" s="154"/>
      <c r="AV295" s="154"/>
      <c r="AW295" s="154"/>
      <c r="AX295" s="154"/>
      <c r="AY295" s="154"/>
      <c r="AZ295" s="154"/>
      <c r="BA295" s="154"/>
      <c r="BB295" s="154"/>
      <c r="BC295" s="154"/>
      <c r="BD295" s="154"/>
      <c r="BE295" s="154"/>
      <c r="BF295" s="154"/>
      <c r="BG295" s="154"/>
      <c r="BH295" s="154"/>
      <c r="BI295" s="154"/>
      <c r="BJ295" s="154"/>
      <c r="BK295" s="154"/>
      <c r="BL295" s="154"/>
      <c r="BM295" s="154"/>
      <c r="BN295" s="154"/>
      <c r="BO295" s="154"/>
      <c r="BP295" s="154"/>
      <c r="BQ295" s="154"/>
      <c r="BR295" s="154"/>
      <c r="BS295" s="154"/>
      <c r="BT295" s="154"/>
      <c r="BU295" s="154"/>
      <c r="BV295" s="154"/>
      <c r="BW295" s="154"/>
      <c r="BX295" s="154"/>
      <c r="BY295" s="154"/>
      <c r="BZ295" s="154"/>
      <c r="CA295" s="154"/>
      <c r="CB295" s="154"/>
      <c r="CC295" s="154"/>
      <c r="CD295" s="154"/>
      <c r="CE295" s="154"/>
      <c r="CF295" s="154"/>
      <c r="CG295" s="154"/>
      <c r="CH295" s="154"/>
      <c r="CI295" s="154"/>
      <c r="CJ295" s="154"/>
      <c r="CK295" s="154"/>
      <c r="CL295" s="154"/>
      <c r="CM295" s="154"/>
      <c r="CN295" s="154"/>
      <c r="CO295" s="154"/>
      <c r="CP295" s="154"/>
      <c r="CQ295" s="154"/>
      <c r="CR295" s="154"/>
      <c r="CS295" s="154"/>
      <c r="CT295" s="154"/>
      <c r="CU295" s="154"/>
      <c r="CV295" s="154"/>
      <c r="CW295" s="154"/>
      <c r="CX295" s="154"/>
      <c r="CY295" s="154"/>
      <c r="CZ295" s="154"/>
      <c r="DA295" s="154"/>
      <c r="DB295" s="154"/>
      <c r="DC295" s="154"/>
      <c r="DD295" s="154"/>
      <c r="DE295" s="154"/>
      <c r="DF295" s="154"/>
      <c r="DG295" s="154"/>
      <c r="DH295" s="154"/>
      <c r="DI295" s="154"/>
      <c r="DJ295" s="154"/>
      <c r="DK295" s="154"/>
      <c r="DL295" s="154"/>
      <c r="DM295" s="154"/>
      <c r="DN295" s="154"/>
      <c r="DO295" s="154"/>
      <c r="DP295" s="154"/>
      <c r="DQ295" s="154"/>
      <c r="DR295" s="154"/>
      <c r="DS295" s="154"/>
      <c r="DT295" s="154"/>
      <c r="DU295" s="154"/>
      <c r="DV295" s="154"/>
      <c r="DW295" s="154"/>
      <c r="DX295" s="154">
        <v>8834240.4499999993</v>
      </c>
      <c r="DY295" s="154">
        <v>4813566.3199999994</v>
      </c>
      <c r="DZ295" s="154">
        <v>5141997.95</v>
      </c>
      <c r="EA295" s="154">
        <v>4950699.13</v>
      </c>
      <c r="EB295" s="154">
        <v>5119748.3599999994</v>
      </c>
      <c r="EC295" s="154">
        <v>5354061.95</v>
      </c>
      <c r="ED295" s="154">
        <v>5230439.6100000003</v>
      </c>
      <c r="EE295" s="154">
        <v>5229924.99</v>
      </c>
      <c r="EF295" s="154">
        <v>5114772.2300000004</v>
      </c>
      <c r="EG295" s="154">
        <v>5145828.38</v>
      </c>
      <c r="EH295" s="154">
        <v>5133856.63</v>
      </c>
      <c r="EI295" s="154">
        <v>5626638.2999999998</v>
      </c>
      <c r="EJ295" s="154">
        <v>10414585.73</v>
      </c>
      <c r="EK295" s="154">
        <v>5348885.76</v>
      </c>
      <c r="EL295" s="154">
        <v>5528046.2899999991</v>
      </c>
      <c r="EM295" s="154">
        <v>5354779.75</v>
      </c>
      <c r="EN295" s="154">
        <v>5652730.54</v>
      </c>
      <c r="EO295" s="154">
        <v>5904517</v>
      </c>
      <c r="EP295" s="154">
        <v>5689690</v>
      </c>
      <c r="ER295" s="154">
        <f t="shared" ref="ER295:ER308" si="1233">SUMIFS($G295:$EQ295,$G$13:$EQ$13,$ER$7)</f>
        <v>43893235.07</v>
      </c>
      <c r="ET295" s="154">
        <f t="shared" ref="ET295:ET308" ca="1" si="1234">SUM(OFFSET($B295,0,COLUMN($DX$7)-2,1,MONTH(MAX($G$7:$EQ$7))))</f>
        <v>39444753.769999996</v>
      </c>
      <c r="EU295" s="154"/>
      <c r="EY295" s="154"/>
      <c r="EZ295" s="154"/>
      <c r="FA295" s="154"/>
      <c r="FB295" s="154"/>
      <c r="FC295" s="154"/>
      <c r="FD295" s="154"/>
      <c r="FE295" s="154"/>
      <c r="FF295" s="154"/>
      <c r="FG295" s="154">
        <f t="shared" ref="FG295:FL308" si="1235">SUMIF($H$6:$EQ$6,FG$12,$H295:$EQ295)</f>
        <v>18789804.719999999</v>
      </c>
      <c r="FH295" s="154">
        <f t="shared" si="1235"/>
        <v>15424509.439999998</v>
      </c>
      <c r="FI295" s="154">
        <f t="shared" si="1235"/>
        <v>15575136.830000002</v>
      </c>
      <c r="FJ295" s="154">
        <f t="shared" si="1235"/>
        <v>15906323.309999999</v>
      </c>
      <c r="FK295" s="154">
        <f t="shared" si="1235"/>
        <v>21291517.780000001</v>
      </c>
      <c r="FL295" s="154">
        <f t="shared" si="1235"/>
        <v>16912027.289999999</v>
      </c>
      <c r="FN295" s="154"/>
      <c r="FO295" s="154"/>
      <c r="FP295" s="154"/>
      <c r="FQ295" s="154"/>
      <c r="FR295" s="154"/>
      <c r="FS295" s="154"/>
      <c r="FT295" s="154">
        <f t="shared" ref="FT295:FU308" si="1236">SUMIF($H$5:$EQ$5,FT$12,$H295:$EQ295)</f>
        <v>65695774.299999997</v>
      </c>
      <c r="FU295" s="154">
        <f t="shared" si="1236"/>
        <v>43893235.07</v>
      </c>
    </row>
    <row r="296" spans="2:177" ht="17.45" customHeight="1">
      <c r="B296" s="151" t="s">
        <v>91</v>
      </c>
      <c r="C296" s="152"/>
      <c r="D296" s="152"/>
      <c r="E296" s="152"/>
      <c r="F296" s="153"/>
      <c r="G296" s="153"/>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c r="CM296" s="154"/>
      <c r="CN296" s="154"/>
      <c r="CO296" s="154"/>
      <c r="CP296" s="154"/>
      <c r="CQ296" s="154"/>
      <c r="CR296" s="154"/>
      <c r="CS296" s="154"/>
      <c r="CT296" s="154"/>
      <c r="CU296" s="154"/>
      <c r="CV296" s="154"/>
      <c r="CW296" s="154"/>
      <c r="CX296" s="154"/>
      <c r="CY296" s="154"/>
      <c r="CZ296" s="154"/>
      <c r="DA296" s="154"/>
      <c r="DB296" s="154"/>
      <c r="DC296" s="154"/>
      <c r="DD296" s="154"/>
      <c r="DE296" s="154"/>
      <c r="DF296" s="154"/>
      <c r="DG296" s="154"/>
      <c r="DH296" s="154"/>
      <c r="DI296" s="154"/>
      <c r="DJ296" s="154"/>
      <c r="DK296" s="154"/>
      <c r="DL296" s="154"/>
      <c r="DM296" s="154"/>
      <c r="DN296" s="154"/>
      <c r="DO296" s="154"/>
      <c r="DP296" s="154"/>
      <c r="DQ296" s="154"/>
      <c r="DR296" s="154"/>
      <c r="DS296" s="154"/>
      <c r="DT296" s="154"/>
      <c r="DU296" s="154"/>
      <c r="DV296" s="154"/>
      <c r="DW296" s="154"/>
      <c r="DX296" s="154">
        <v>778541.25</v>
      </c>
      <c r="DY296" s="154">
        <v>257064.18</v>
      </c>
      <c r="DZ296" s="154">
        <v>114249.14</v>
      </c>
      <c r="EA296" s="154">
        <v>300153.51</v>
      </c>
      <c r="EB296" s="154">
        <v>311407.59000000003</v>
      </c>
      <c r="EC296" s="154">
        <v>477780.12</v>
      </c>
      <c r="ED296" s="154">
        <v>359550.91</v>
      </c>
      <c r="EE296" s="154">
        <v>224493.08</v>
      </c>
      <c r="EF296" s="154">
        <v>298570.96999999997</v>
      </c>
      <c r="EG296" s="154">
        <v>286776.68</v>
      </c>
      <c r="EH296" s="154">
        <v>305556.68</v>
      </c>
      <c r="EI296" s="154">
        <v>743160.42</v>
      </c>
      <c r="EJ296" s="154">
        <v>765700.99</v>
      </c>
      <c r="EK296" s="154">
        <v>187459.14</v>
      </c>
      <c r="EL296" s="154">
        <v>173620.86</v>
      </c>
      <c r="EM296" s="154">
        <v>326391.81</v>
      </c>
      <c r="EN296" s="154">
        <v>252115.47</v>
      </c>
      <c r="EO296" s="154">
        <v>657913</v>
      </c>
      <c r="EP296" s="154">
        <v>426321</v>
      </c>
      <c r="ER296" s="154">
        <f t="shared" si="1233"/>
        <v>2789522.27</v>
      </c>
      <c r="ET296" s="154">
        <f t="shared" ca="1" si="1234"/>
        <v>2598746.7000000002</v>
      </c>
      <c r="EU296" s="154"/>
      <c r="EY296" s="154"/>
      <c r="EZ296" s="154"/>
      <c r="FA296" s="154"/>
      <c r="FB296" s="154"/>
      <c r="FC296" s="154"/>
      <c r="FD296" s="154"/>
      <c r="FE296" s="154"/>
      <c r="FF296" s="154"/>
      <c r="FG296" s="154">
        <f t="shared" si="1235"/>
        <v>1149854.5699999998</v>
      </c>
      <c r="FH296" s="154">
        <f t="shared" si="1235"/>
        <v>1089341.2200000002</v>
      </c>
      <c r="FI296" s="154">
        <f t="shared" si="1235"/>
        <v>882614.96</v>
      </c>
      <c r="FJ296" s="154">
        <f t="shared" si="1235"/>
        <v>1335493.78</v>
      </c>
      <c r="FK296" s="154">
        <f t="shared" si="1235"/>
        <v>1126780.99</v>
      </c>
      <c r="FL296" s="154">
        <f t="shared" si="1235"/>
        <v>1236420.28</v>
      </c>
      <c r="FN296" s="154"/>
      <c r="FO296" s="154"/>
      <c r="FP296" s="154"/>
      <c r="FQ296" s="154"/>
      <c r="FR296" s="154"/>
      <c r="FS296" s="154"/>
      <c r="FT296" s="154">
        <f t="shared" si="1236"/>
        <v>4457304.53</v>
      </c>
      <c r="FU296" s="154">
        <f t="shared" si="1236"/>
        <v>2789522.27</v>
      </c>
    </row>
    <row r="297" spans="2:177" ht="17.45" customHeight="1">
      <c r="B297" s="151" t="s">
        <v>190</v>
      </c>
      <c r="C297" s="155"/>
      <c r="D297" s="155"/>
      <c r="E297" s="155"/>
      <c r="F297" s="153"/>
      <c r="G297" s="153"/>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c r="AJ297" s="154"/>
      <c r="AK297" s="154"/>
      <c r="AL297" s="154"/>
      <c r="AM297" s="154"/>
      <c r="AN297" s="154"/>
      <c r="AO297" s="154"/>
      <c r="AP297" s="154"/>
      <c r="AQ297" s="154"/>
      <c r="AR297" s="154"/>
      <c r="AS297" s="154"/>
      <c r="AT297" s="154"/>
      <c r="AU297" s="154"/>
      <c r="AV297" s="154"/>
      <c r="AW297" s="154"/>
      <c r="AX297" s="154"/>
      <c r="AY297" s="154"/>
      <c r="AZ297" s="154"/>
      <c r="BA297" s="154"/>
      <c r="BB297" s="154"/>
      <c r="BC297" s="154"/>
      <c r="BD297" s="154"/>
      <c r="BE297" s="154"/>
      <c r="BF297" s="154"/>
      <c r="BG297" s="154"/>
      <c r="BH297" s="154"/>
      <c r="BI297" s="154"/>
      <c r="BJ297" s="154"/>
      <c r="BK297" s="154"/>
      <c r="BL297" s="154"/>
      <c r="BM297" s="154"/>
      <c r="BN297" s="154"/>
      <c r="BO297" s="154"/>
      <c r="BP297" s="154"/>
      <c r="BQ297" s="154"/>
      <c r="BR297" s="154"/>
      <c r="BS297" s="154"/>
      <c r="BT297" s="154"/>
      <c r="BU297" s="154"/>
      <c r="BV297" s="154"/>
      <c r="BW297" s="154"/>
      <c r="BX297" s="154"/>
      <c r="BY297" s="154"/>
      <c r="BZ297" s="154"/>
      <c r="CA297" s="154"/>
      <c r="CB297" s="154"/>
      <c r="CC297" s="154"/>
      <c r="CD297" s="154"/>
      <c r="CE297" s="154"/>
      <c r="CF297" s="154"/>
      <c r="CG297" s="154"/>
      <c r="CH297" s="154"/>
      <c r="CI297" s="154"/>
      <c r="CJ297" s="154"/>
      <c r="CK297" s="154"/>
      <c r="CL297" s="154"/>
      <c r="CM297" s="154"/>
      <c r="CN297" s="154"/>
      <c r="CO297" s="154"/>
      <c r="CP297" s="154"/>
      <c r="CQ297" s="154"/>
      <c r="CR297" s="154"/>
      <c r="CS297" s="154"/>
      <c r="CT297" s="154"/>
      <c r="CU297" s="154"/>
      <c r="CV297" s="154"/>
      <c r="CW297" s="154"/>
      <c r="CX297" s="154"/>
      <c r="CY297" s="154"/>
      <c r="CZ297" s="154"/>
      <c r="DA297" s="154"/>
      <c r="DB297" s="154"/>
      <c r="DC297" s="154"/>
      <c r="DD297" s="154"/>
      <c r="DE297" s="154"/>
      <c r="DF297" s="154"/>
      <c r="DG297" s="154"/>
      <c r="DH297" s="154"/>
      <c r="DI297" s="154"/>
      <c r="DJ297" s="154"/>
      <c r="DK297" s="154"/>
      <c r="DL297" s="154"/>
      <c r="DM297" s="154"/>
      <c r="DN297" s="154"/>
      <c r="DO297" s="154"/>
      <c r="DP297" s="154"/>
      <c r="DQ297" s="154"/>
      <c r="DR297" s="154"/>
      <c r="DS297" s="154"/>
      <c r="DT297" s="154"/>
      <c r="DU297" s="154"/>
      <c r="DV297" s="154"/>
      <c r="DW297" s="154"/>
      <c r="DX297" s="154">
        <v>361340.16999999993</v>
      </c>
      <c r="DY297" s="154">
        <v>483130.48</v>
      </c>
      <c r="DZ297" s="154">
        <v>371175.44</v>
      </c>
      <c r="EA297" s="154">
        <v>434386.84</v>
      </c>
      <c r="EB297" s="154">
        <v>545842.44999999995</v>
      </c>
      <c r="EC297" s="154">
        <v>470516.59</v>
      </c>
      <c r="ED297" s="154">
        <v>628907.30000000005</v>
      </c>
      <c r="EE297" s="154">
        <v>657860.13</v>
      </c>
      <c r="EF297" s="154">
        <v>711497.49</v>
      </c>
      <c r="EG297" s="154">
        <v>530297.25</v>
      </c>
      <c r="EH297" s="154">
        <v>855499.37</v>
      </c>
      <c r="EI297" s="154">
        <v>1008598.28</v>
      </c>
      <c r="EJ297" s="154">
        <v>484839.24</v>
      </c>
      <c r="EK297" s="154">
        <v>457303.23</v>
      </c>
      <c r="EL297" s="154">
        <v>622184.07999999996</v>
      </c>
      <c r="EM297" s="154">
        <v>626744.5</v>
      </c>
      <c r="EN297" s="154">
        <v>664588.31999999995</v>
      </c>
      <c r="EO297" s="154">
        <v>668581</v>
      </c>
      <c r="EP297" s="154">
        <v>1076434</v>
      </c>
      <c r="ER297" s="154">
        <f t="shared" si="1233"/>
        <v>4600674.3699999992</v>
      </c>
      <c r="ET297" s="154">
        <f t="shared" ca="1" si="1234"/>
        <v>3295299.2699999996</v>
      </c>
      <c r="EU297" s="154"/>
      <c r="EY297" s="154"/>
      <c r="EZ297" s="154"/>
      <c r="FA297" s="154"/>
      <c r="FB297" s="154"/>
      <c r="FC297" s="154"/>
      <c r="FD297" s="154"/>
      <c r="FE297" s="154"/>
      <c r="FF297" s="154"/>
      <c r="FG297" s="154">
        <f t="shared" si="1235"/>
        <v>1215646.0899999999</v>
      </c>
      <c r="FH297" s="154">
        <f t="shared" si="1235"/>
        <v>1450745.8800000001</v>
      </c>
      <c r="FI297" s="154">
        <f t="shared" si="1235"/>
        <v>1998264.9200000002</v>
      </c>
      <c r="FJ297" s="154">
        <f t="shared" si="1235"/>
        <v>2394394.9000000004</v>
      </c>
      <c r="FK297" s="154">
        <f t="shared" si="1235"/>
        <v>1564326.5499999998</v>
      </c>
      <c r="FL297" s="154">
        <f t="shared" si="1235"/>
        <v>1959913.8199999998</v>
      </c>
      <c r="FN297" s="154"/>
      <c r="FO297" s="154"/>
      <c r="FP297" s="154"/>
      <c r="FQ297" s="154"/>
      <c r="FR297" s="154"/>
      <c r="FS297" s="154"/>
      <c r="FT297" s="154">
        <f t="shared" si="1236"/>
        <v>7059051.79</v>
      </c>
      <c r="FU297" s="154">
        <f t="shared" si="1236"/>
        <v>4600674.3699999992</v>
      </c>
    </row>
    <row r="298" spans="2:177" ht="17.45" customHeight="1">
      <c r="B298" s="151" t="s">
        <v>92</v>
      </c>
      <c r="C298" s="152"/>
      <c r="D298" s="152"/>
      <c r="E298" s="152"/>
      <c r="F298" s="153"/>
      <c r="G298" s="153"/>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c r="AJ298" s="154"/>
      <c r="AK298" s="154"/>
      <c r="AL298" s="154"/>
      <c r="AM298" s="154"/>
      <c r="AN298" s="154"/>
      <c r="AO298" s="154"/>
      <c r="AP298" s="154"/>
      <c r="AQ298" s="154"/>
      <c r="AR298" s="154"/>
      <c r="AS298" s="154"/>
      <c r="AT298" s="154"/>
      <c r="AU298" s="154"/>
      <c r="AV298" s="154"/>
      <c r="AW298" s="154"/>
      <c r="AX298" s="154"/>
      <c r="AY298" s="154"/>
      <c r="AZ298" s="154"/>
      <c r="BA298" s="154"/>
      <c r="BB298" s="154"/>
      <c r="BC298" s="154"/>
      <c r="BD298" s="154"/>
      <c r="BE298" s="154"/>
      <c r="BF298" s="154"/>
      <c r="BG298" s="154"/>
      <c r="BH298" s="154"/>
      <c r="BI298" s="154"/>
      <c r="BJ298" s="154"/>
      <c r="BK298" s="154"/>
      <c r="BL298" s="154"/>
      <c r="BM298" s="154"/>
      <c r="BN298" s="154"/>
      <c r="BO298" s="154"/>
      <c r="BP298" s="154"/>
      <c r="BQ298" s="154"/>
      <c r="BR298" s="154"/>
      <c r="BS298" s="154"/>
      <c r="BT298" s="154"/>
      <c r="BU298" s="154"/>
      <c r="BV298" s="154"/>
      <c r="BW298" s="154"/>
      <c r="BX298" s="154"/>
      <c r="BY298" s="154"/>
      <c r="BZ298" s="154"/>
      <c r="CA298" s="154"/>
      <c r="CB298" s="154"/>
      <c r="CC298" s="154"/>
      <c r="CD298" s="154"/>
      <c r="CE298" s="154"/>
      <c r="CF298" s="154"/>
      <c r="CG298" s="154"/>
      <c r="CH298" s="154"/>
      <c r="CI298" s="154"/>
      <c r="CJ298" s="154"/>
      <c r="CK298" s="154"/>
      <c r="CL298" s="154"/>
      <c r="CM298" s="154"/>
      <c r="CN298" s="154"/>
      <c r="CO298" s="154"/>
      <c r="CP298" s="154"/>
      <c r="CQ298" s="154"/>
      <c r="CR298" s="154"/>
      <c r="CS298" s="154"/>
      <c r="CT298" s="154"/>
      <c r="CU298" s="154"/>
      <c r="CV298" s="154"/>
      <c r="CW298" s="154"/>
      <c r="CX298" s="154"/>
      <c r="CY298" s="154"/>
      <c r="CZ298" s="154"/>
      <c r="DA298" s="154"/>
      <c r="DB298" s="154"/>
      <c r="DC298" s="154"/>
      <c r="DD298" s="154"/>
      <c r="DE298" s="154"/>
      <c r="DF298" s="154"/>
      <c r="DG298" s="154"/>
      <c r="DH298" s="154"/>
      <c r="DI298" s="154"/>
      <c r="DJ298" s="154"/>
      <c r="DK298" s="154"/>
      <c r="DL298" s="154"/>
      <c r="DM298" s="154"/>
      <c r="DN298" s="154"/>
      <c r="DO298" s="154"/>
      <c r="DP298" s="154"/>
      <c r="DQ298" s="154"/>
      <c r="DR298" s="154"/>
      <c r="DS298" s="154"/>
      <c r="DT298" s="154"/>
      <c r="DU298" s="154"/>
      <c r="DV298" s="154"/>
      <c r="DW298" s="154"/>
      <c r="DX298" s="154">
        <v>153335.18</v>
      </c>
      <c r="DY298" s="154">
        <v>92396.27</v>
      </c>
      <c r="DZ298" s="154">
        <v>130452.06</v>
      </c>
      <c r="EA298" s="154">
        <v>194977.86</v>
      </c>
      <c r="EB298" s="154">
        <v>140529.38999999998</v>
      </c>
      <c r="EC298" s="154">
        <v>692980.66</v>
      </c>
      <c r="ED298" s="154">
        <v>608366.37999999989</v>
      </c>
      <c r="EE298" s="154">
        <v>349784.6</v>
      </c>
      <c r="EF298" s="154">
        <v>217517.84</v>
      </c>
      <c r="EG298" s="154">
        <v>84570.84</v>
      </c>
      <c r="EH298" s="154">
        <v>169151.3</v>
      </c>
      <c r="EI298" s="154">
        <v>240294.96999999997</v>
      </c>
      <c r="EJ298" s="154">
        <v>97043.53</v>
      </c>
      <c r="EK298" s="154">
        <v>186592.15</v>
      </c>
      <c r="EL298" s="154">
        <v>9194.9899999999907</v>
      </c>
      <c r="EM298" s="154">
        <v>175235.83000000002</v>
      </c>
      <c r="EN298" s="154">
        <v>113079.98999999999</v>
      </c>
      <c r="EO298" s="154">
        <v>2265</v>
      </c>
      <c r="EP298" s="154">
        <v>97600</v>
      </c>
      <c r="ER298" s="154">
        <f t="shared" si="1233"/>
        <v>681011.49</v>
      </c>
      <c r="ET298" s="154">
        <f t="shared" ca="1" si="1234"/>
        <v>2013037.7999999998</v>
      </c>
      <c r="EU298" s="154"/>
      <c r="EY298" s="154"/>
      <c r="EZ298" s="154"/>
      <c r="FA298" s="154"/>
      <c r="FB298" s="154"/>
      <c r="FC298" s="154"/>
      <c r="FD298" s="154"/>
      <c r="FE298" s="154"/>
      <c r="FF298" s="154"/>
      <c r="FG298" s="154">
        <f t="shared" si="1235"/>
        <v>376183.51</v>
      </c>
      <c r="FH298" s="154">
        <f t="shared" si="1235"/>
        <v>1028487.91</v>
      </c>
      <c r="FI298" s="154">
        <f t="shared" si="1235"/>
        <v>1175668.8199999998</v>
      </c>
      <c r="FJ298" s="154">
        <f t="shared" si="1235"/>
        <v>494017.11</v>
      </c>
      <c r="FK298" s="154">
        <f t="shared" si="1235"/>
        <v>292830.67</v>
      </c>
      <c r="FL298" s="154">
        <f t="shared" si="1235"/>
        <v>290580.82</v>
      </c>
      <c r="FN298" s="154"/>
      <c r="FO298" s="154"/>
      <c r="FP298" s="154"/>
      <c r="FQ298" s="154"/>
      <c r="FR298" s="154"/>
      <c r="FS298" s="154"/>
      <c r="FT298" s="154">
        <f t="shared" si="1236"/>
        <v>3074357.3499999996</v>
      </c>
      <c r="FU298" s="154">
        <f t="shared" si="1236"/>
        <v>681011.49</v>
      </c>
    </row>
    <row r="299" spans="2:177" ht="17.45" customHeight="1">
      <c r="B299" s="156" t="s">
        <v>93</v>
      </c>
      <c r="C299" s="157"/>
      <c r="D299" s="157"/>
      <c r="E299" s="157"/>
      <c r="H299" s="158"/>
      <c r="I299" s="158"/>
      <c r="J299" s="158"/>
      <c r="K299" s="158"/>
      <c r="L299" s="158"/>
      <c r="M299" s="158"/>
      <c r="N299" s="158"/>
      <c r="O299" s="158"/>
      <c r="P299" s="158"/>
      <c r="Q299" s="158"/>
      <c r="R299" s="158"/>
      <c r="S299" s="158"/>
      <c r="T299" s="158"/>
      <c r="U299" s="158"/>
      <c r="V299" s="158"/>
      <c r="W299" s="158"/>
      <c r="X299" s="158"/>
      <c r="Y299" s="158"/>
      <c r="Z299" s="158"/>
      <c r="AA299" s="158"/>
      <c r="AB299" s="158"/>
      <c r="AC299" s="158"/>
      <c r="AD299" s="158"/>
      <c r="AE299" s="158"/>
      <c r="AF299" s="158"/>
      <c r="AG299" s="158"/>
      <c r="AH299" s="158"/>
      <c r="AI299" s="158"/>
      <c r="AJ299" s="158"/>
      <c r="AK299" s="158"/>
      <c r="AL299" s="158"/>
      <c r="AM299" s="158"/>
      <c r="AN299" s="158"/>
      <c r="AO299" s="158"/>
      <c r="AP299" s="158"/>
      <c r="AQ299" s="158"/>
      <c r="AR299" s="158"/>
      <c r="AS299" s="158"/>
      <c r="AT299" s="158"/>
      <c r="AU299" s="158"/>
      <c r="AV299" s="158"/>
      <c r="AW299" s="158"/>
      <c r="AX299" s="158"/>
      <c r="AY299" s="158"/>
      <c r="AZ299" s="158"/>
      <c r="BA299" s="158"/>
      <c r="BB299" s="158"/>
      <c r="BC299" s="158"/>
      <c r="BD299" s="158"/>
      <c r="BE299" s="158"/>
      <c r="BF299" s="158"/>
      <c r="BG299" s="158"/>
      <c r="BH299" s="158"/>
      <c r="BI299" s="158"/>
      <c r="BJ299" s="158"/>
      <c r="BK299" s="158"/>
      <c r="BL299" s="158"/>
      <c r="BM299" s="158"/>
      <c r="BN299" s="158"/>
      <c r="BO299" s="158"/>
      <c r="BP299" s="158"/>
      <c r="BQ299" s="158"/>
      <c r="BR299" s="158"/>
      <c r="BS299" s="158"/>
      <c r="BT299" s="158"/>
      <c r="BU299" s="158"/>
      <c r="BV299" s="158"/>
      <c r="BW299" s="158"/>
      <c r="BX299" s="158"/>
      <c r="BY299" s="158"/>
      <c r="BZ299" s="158"/>
      <c r="CA299" s="158"/>
      <c r="CB299" s="158"/>
      <c r="CC299" s="158"/>
      <c r="CD299" s="158"/>
      <c r="CE299" s="158"/>
      <c r="CF299" s="158"/>
      <c r="CG299" s="158"/>
      <c r="CH299" s="158"/>
      <c r="CI299" s="158"/>
      <c r="CJ299" s="158"/>
      <c r="CK299" s="158"/>
      <c r="CL299" s="158"/>
      <c r="CM299" s="158"/>
      <c r="CN299" s="158"/>
      <c r="CO299" s="158"/>
      <c r="CP299" s="158"/>
      <c r="CQ299" s="158"/>
      <c r="CR299" s="158"/>
      <c r="CS299" s="158"/>
      <c r="CT299" s="158"/>
      <c r="CU299" s="158"/>
      <c r="CV299" s="158"/>
      <c r="CW299" s="158"/>
      <c r="CX299" s="158"/>
      <c r="CY299" s="158"/>
      <c r="CZ299" s="158"/>
      <c r="DA299" s="158"/>
      <c r="DB299" s="158"/>
      <c r="DC299" s="158"/>
      <c r="DD299" s="158"/>
      <c r="DE299" s="158"/>
      <c r="DF299" s="158"/>
      <c r="DG299" s="158"/>
      <c r="DH299" s="158"/>
      <c r="DI299" s="158"/>
      <c r="DJ299" s="158"/>
      <c r="DK299" s="158"/>
      <c r="DL299" s="158"/>
      <c r="DM299" s="158"/>
      <c r="DN299" s="158"/>
      <c r="DO299" s="158"/>
      <c r="DP299" s="158"/>
      <c r="DQ299" s="158"/>
      <c r="DR299" s="158"/>
      <c r="DS299" s="158"/>
      <c r="DT299" s="158"/>
      <c r="DU299" s="158"/>
      <c r="DV299" s="158"/>
      <c r="DW299" s="158"/>
      <c r="DX299" s="158">
        <f t="shared" ref="DX299:EL299" si="1237">SUM(DX295:DX298)</f>
        <v>10127457.049999999</v>
      </c>
      <c r="DY299" s="158">
        <f t="shared" si="1237"/>
        <v>5646157.2499999981</v>
      </c>
      <c r="DZ299" s="158">
        <f t="shared" si="1237"/>
        <v>5757874.5899999999</v>
      </c>
      <c r="EA299" s="158">
        <f t="shared" si="1237"/>
        <v>5880217.3399999999</v>
      </c>
      <c r="EB299" s="158">
        <f t="shared" si="1237"/>
        <v>6117527.7899999991</v>
      </c>
      <c r="EC299" s="158">
        <f t="shared" si="1237"/>
        <v>6995339.3200000003</v>
      </c>
      <c r="ED299" s="158">
        <f t="shared" si="1237"/>
        <v>6827264.2000000002</v>
      </c>
      <c r="EE299" s="158">
        <f t="shared" si="1237"/>
        <v>6462062.7999999998</v>
      </c>
      <c r="EF299" s="158">
        <f t="shared" si="1237"/>
        <v>6342358.5300000003</v>
      </c>
      <c r="EG299" s="158">
        <f t="shared" si="1237"/>
        <v>6047473.1499999994</v>
      </c>
      <c r="EH299" s="158">
        <f t="shared" si="1237"/>
        <v>6464063.9799999995</v>
      </c>
      <c r="EI299" s="158">
        <f t="shared" si="1237"/>
        <v>7618691.9699999997</v>
      </c>
      <c r="EJ299" s="158">
        <f t="shared" si="1237"/>
        <v>11762169.49</v>
      </c>
      <c r="EK299" s="158">
        <f t="shared" si="1237"/>
        <v>6180240.2799999993</v>
      </c>
      <c r="EL299" s="158">
        <f t="shared" si="1237"/>
        <v>6333046.2199999997</v>
      </c>
      <c r="EM299" s="158">
        <f t="shared" ref="EM299:EN299" si="1238">SUM(EM295:EM298)</f>
        <v>6483151.8899999997</v>
      </c>
      <c r="EN299" s="158">
        <f t="shared" si="1238"/>
        <v>6682514.3200000003</v>
      </c>
      <c r="EO299" s="158">
        <f t="shared" ref="EO299:EP299" si="1239">SUM(EO295:EO298)</f>
        <v>7233276</v>
      </c>
      <c r="EP299" s="158">
        <f t="shared" si="1239"/>
        <v>7290045</v>
      </c>
      <c r="ER299" s="158">
        <f t="shared" si="1233"/>
        <v>51964443.200000003</v>
      </c>
      <c r="ET299" s="158">
        <f t="shared" ca="1" si="1234"/>
        <v>47351837.539999999</v>
      </c>
      <c r="EU299" s="158"/>
      <c r="EY299" s="158"/>
      <c r="EZ299" s="158"/>
      <c r="FA299" s="158"/>
      <c r="FB299" s="158"/>
      <c r="FC299" s="158"/>
      <c r="FD299" s="158"/>
      <c r="FE299" s="158"/>
      <c r="FF299" s="158"/>
      <c r="FG299" s="158">
        <f t="shared" si="1235"/>
        <v>21531488.889999997</v>
      </c>
      <c r="FH299" s="158">
        <f t="shared" si="1235"/>
        <v>18993084.449999999</v>
      </c>
      <c r="FI299" s="158">
        <f t="shared" si="1235"/>
        <v>19631685.530000001</v>
      </c>
      <c r="FJ299" s="158">
        <f t="shared" si="1235"/>
        <v>20130229.099999998</v>
      </c>
      <c r="FK299" s="158">
        <f t="shared" si="1235"/>
        <v>24275455.989999998</v>
      </c>
      <c r="FL299" s="158">
        <f t="shared" si="1235"/>
        <v>20398942.210000001</v>
      </c>
      <c r="FN299" s="158"/>
      <c r="FO299" s="158"/>
      <c r="FP299" s="158"/>
      <c r="FQ299" s="158"/>
      <c r="FR299" s="158"/>
      <c r="FS299" s="158"/>
      <c r="FT299" s="158">
        <f t="shared" si="1236"/>
        <v>80286487.969999999</v>
      </c>
      <c r="FU299" s="158">
        <f t="shared" si="1236"/>
        <v>51964443.200000003</v>
      </c>
    </row>
    <row r="300" spans="2:177" ht="17.45" customHeight="1">
      <c r="B300" s="151" t="s">
        <v>94</v>
      </c>
      <c r="C300" s="152"/>
      <c r="D300" s="152"/>
      <c r="E300" s="152"/>
      <c r="F300" s="153"/>
      <c r="G300" s="153"/>
      <c r="H300" s="154"/>
      <c r="I300" s="154"/>
      <c r="J300" s="154"/>
      <c r="K300" s="154"/>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c r="AJ300" s="154"/>
      <c r="AK300" s="154"/>
      <c r="AL300" s="154"/>
      <c r="AM300" s="154"/>
      <c r="AN300" s="154"/>
      <c r="AO300" s="154"/>
      <c r="AP300" s="154"/>
      <c r="AQ300" s="154"/>
      <c r="AR300" s="154"/>
      <c r="AS300" s="154"/>
      <c r="AT300" s="154"/>
      <c r="AU300" s="154"/>
      <c r="AV300" s="154"/>
      <c r="AW300" s="154"/>
      <c r="AX300" s="154"/>
      <c r="AY300" s="154"/>
      <c r="AZ300" s="154"/>
      <c r="BA300" s="154"/>
      <c r="BB300" s="154"/>
      <c r="BC300" s="154"/>
      <c r="BD300" s="154"/>
      <c r="BE300" s="154"/>
      <c r="BF300" s="154"/>
      <c r="BG300" s="154"/>
      <c r="BH300" s="154"/>
      <c r="BI300" s="154"/>
      <c r="BJ300" s="154"/>
      <c r="BK300" s="154"/>
      <c r="BL300" s="154"/>
      <c r="BM300" s="154"/>
      <c r="BN300" s="154"/>
      <c r="BO300" s="154"/>
      <c r="BP300" s="154"/>
      <c r="BQ300" s="154"/>
      <c r="BR300" s="154"/>
      <c r="BS300" s="154"/>
      <c r="BT300" s="154"/>
      <c r="BU300" s="154"/>
      <c r="BV300" s="154"/>
      <c r="BW300" s="154"/>
      <c r="BX300" s="154"/>
      <c r="BY300" s="154"/>
      <c r="BZ300" s="154"/>
      <c r="CA300" s="154"/>
      <c r="CB300" s="154"/>
      <c r="CC300" s="154"/>
      <c r="CD300" s="154"/>
      <c r="CE300" s="154"/>
      <c r="CF300" s="154"/>
      <c r="CG300" s="154"/>
      <c r="CH300" s="154"/>
      <c r="CI300" s="154"/>
      <c r="CJ300" s="154"/>
      <c r="CK300" s="154"/>
      <c r="CL300" s="154"/>
      <c r="CM300" s="154"/>
      <c r="CN300" s="154"/>
      <c r="CO300" s="154"/>
      <c r="CP300" s="154"/>
      <c r="CQ300" s="154"/>
      <c r="CR300" s="154"/>
      <c r="CS300" s="154"/>
      <c r="CT300" s="154"/>
      <c r="CU300" s="154"/>
      <c r="CV300" s="154"/>
      <c r="CW300" s="154"/>
      <c r="CX300" s="154"/>
      <c r="CY300" s="154"/>
      <c r="CZ300" s="154"/>
      <c r="DA300" s="154"/>
      <c r="DB300" s="154"/>
      <c r="DC300" s="154"/>
      <c r="DD300" s="154"/>
      <c r="DE300" s="154"/>
      <c r="DF300" s="154"/>
      <c r="DG300" s="154"/>
      <c r="DH300" s="154"/>
      <c r="DI300" s="154"/>
      <c r="DJ300" s="154"/>
      <c r="DK300" s="154"/>
      <c r="DL300" s="154"/>
      <c r="DM300" s="154"/>
      <c r="DN300" s="154"/>
      <c r="DO300" s="154"/>
      <c r="DP300" s="154"/>
      <c r="DQ300" s="154"/>
      <c r="DR300" s="154"/>
      <c r="DS300" s="154"/>
      <c r="DT300" s="154"/>
      <c r="DU300" s="154"/>
      <c r="DV300" s="154"/>
      <c r="DW300" s="154"/>
      <c r="DX300" s="154">
        <v>-322518.23</v>
      </c>
      <c r="DY300" s="154">
        <v>-336716.87</v>
      </c>
      <c r="DZ300" s="154">
        <v>-319600.01</v>
      </c>
      <c r="EA300" s="154">
        <v>-276842.59000000003</v>
      </c>
      <c r="EB300" s="154">
        <v>-308277.84999999998</v>
      </c>
      <c r="EC300" s="154">
        <v>-266713.27</v>
      </c>
      <c r="ED300" s="154">
        <v>-320386.46999999997</v>
      </c>
      <c r="EE300" s="154">
        <v>-369698.29</v>
      </c>
      <c r="EF300" s="154">
        <v>-368749.55</v>
      </c>
      <c r="EG300" s="154">
        <v>-290319.3</v>
      </c>
      <c r="EH300" s="154">
        <v>-319625.89</v>
      </c>
      <c r="EI300" s="154">
        <v>-298097.33</v>
      </c>
      <c r="EJ300" s="154">
        <v>-380623.64</v>
      </c>
      <c r="EK300" s="154">
        <v>-359762.18999999994</v>
      </c>
      <c r="EL300" s="154">
        <v>-374439.11</v>
      </c>
      <c r="EM300" s="154">
        <v>-303442.2</v>
      </c>
      <c r="EN300" s="154">
        <v>-400104.68</v>
      </c>
      <c r="EO300" s="154">
        <v>-447103</v>
      </c>
      <c r="EP300" s="154">
        <v>-414407</v>
      </c>
      <c r="EQ300" s="153"/>
      <c r="ER300" s="154">
        <f t="shared" si="1233"/>
        <v>-2679881.8199999998</v>
      </c>
      <c r="ES300" s="154"/>
      <c r="ET300" s="154">
        <f t="shared" ca="1" si="1234"/>
        <v>-2151055.29</v>
      </c>
      <c r="EU300" s="154"/>
      <c r="EY300" s="154"/>
      <c r="EZ300" s="154"/>
      <c r="FA300" s="154"/>
      <c r="FB300" s="154"/>
      <c r="FC300" s="154"/>
      <c r="FD300" s="154"/>
      <c r="FE300" s="154"/>
      <c r="FF300" s="154"/>
      <c r="FG300" s="154">
        <f t="shared" si="1235"/>
        <v>-978835.11</v>
      </c>
      <c r="FH300" s="154">
        <f t="shared" si="1235"/>
        <v>-851833.71</v>
      </c>
      <c r="FI300" s="154">
        <f t="shared" si="1235"/>
        <v>-1058834.31</v>
      </c>
      <c r="FJ300" s="154">
        <f t="shared" si="1235"/>
        <v>-908042.52</v>
      </c>
      <c r="FK300" s="154">
        <f t="shared" si="1235"/>
        <v>-1114824.94</v>
      </c>
      <c r="FL300" s="154">
        <f t="shared" si="1235"/>
        <v>-1150649.8799999999</v>
      </c>
      <c r="FN300" s="154"/>
      <c r="FO300" s="154"/>
      <c r="FP300" s="154"/>
      <c r="FQ300" s="154"/>
      <c r="FR300" s="154"/>
      <c r="FS300" s="154"/>
      <c r="FT300" s="154">
        <f t="shared" si="1236"/>
        <v>-3797545.65</v>
      </c>
      <c r="FU300" s="154">
        <f t="shared" si="1236"/>
        <v>-2679881.8199999998</v>
      </c>
    </row>
    <row r="301" spans="2:177" ht="17.45" customHeight="1">
      <c r="B301" s="151" t="s">
        <v>95</v>
      </c>
      <c r="C301" s="152"/>
      <c r="D301" s="152"/>
      <c r="E301" s="152"/>
      <c r="F301" s="153"/>
      <c r="G301" s="153"/>
      <c r="H301" s="154"/>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154"/>
      <c r="AS301" s="154"/>
      <c r="AT301" s="154"/>
      <c r="AU301" s="154"/>
      <c r="AV301" s="154"/>
      <c r="AW301" s="154"/>
      <c r="AX301" s="154"/>
      <c r="AY301" s="154"/>
      <c r="AZ301" s="154"/>
      <c r="BA301" s="154"/>
      <c r="BB301" s="154"/>
      <c r="BC301" s="154"/>
      <c r="BD301" s="154"/>
      <c r="BE301" s="154"/>
      <c r="BF301" s="154"/>
      <c r="BG301" s="154"/>
      <c r="BH301" s="154"/>
      <c r="BI301" s="154"/>
      <c r="BJ301" s="154"/>
      <c r="BK301" s="154"/>
      <c r="BL301" s="154"/>
      <c r="BM301" s="154"/>
      <c r="BN301" s="154"/>
      <c r="BO301" s="154"/>
      <c r="BP301" s="154"/>
      <c r="BQ301" s="154"/>
      <c r="BR301" s="154"/>
      <c r="BS301" s="154"/>
      <c r="BT301" s="154"/>
      <c r="BU301" s="154"/>
      <c r="BV301" s="154"/>
      <c r="BW301" s="154"/>
      <c r="BX301" s="154"/>
      <c r="BY301" s="154"/>
      <c r="BZ301" s="154"/>
      <c r="CA301" s="154"/>
      <c r="CB301" s="154"/>
      <c r="CC301" s="154"/>
      <c r="CD301" s="154"/>
      <c r="CE301" s="154"/>
      <c r="CF301" s="154"/>
      <c r="CG301" s="154"/>
      <c r="CH301" s="154"/>
      <c r="CI301" s="154"/>
      <c r="CJ301" s="154"/>
      <c r="CK301" s="154"/>
      <c r="CL301" s="154"/>
      <c r="CM301" s="154"/>
      <c r="CN301" s="154"/>
      <c r="CO301" s="154"/>
      <c r="CP301" s="154"/>
      <c r="CQ301" s="154"/>
      <c r="CR301" s="154"/>
      <c r="CS301" s="154"/>
      <c r="CT301" s="154"/>
      <c r="CU301" s="154"/>
      <c r="CV301" s="154"/>
      <c r="CW301" s="154"/>
      <c r="CX301" s="154"/>
      <c r="CY301" s="154"/>
      <c r="CZ301" s="154"/>
      <c r="DA301" s="154"/>
      <c r="DB301" s="154"/>
      <c r="DC301" s="154"/>
      <c r="DD301" s="154"/>
      <c r="DE301" s="154"/>
      <c r="DF301" s="154"/>
      <c r="DG301" s="154"/>
      <c r="DH301" s="154"/>
      <c r="DI301" s="154"/>
      <c r="DJ301" s="154"/>
      <c r="DK301" s="154"/>
      <c r="DL301" s="154"/>
      <c r="DM301" s="154"/>
      <c r="DN301" s="154"/>
      <c r="DO301" s="154"/>
      <c r="DP301" s="154"/>
      <c r="DQ301" s="154"/>
      <c r="DR301" s="154"/>
      <c r="DS301" s="154"/>
      <c r="DT301" s="154"/>
      <c r="DU301" s="154"/>
      <c r="DV301" s="154"/>
      <c r="DW301" s="154"/>
      <c r="DX301" s="154">
        <v>-837127.41396117955</v>
      </c>
      <c r="DY301" s="154">
        <v>-1047811.1553623321</v>
      </c>
      <c r="DZ301" s="154">
        <v>-1204122.0761395849</v>
      </c>
      <c r="EA301" s="154">
        <v>-703304.60500644939</v>
      </c>
      <c r="EB301" s="154">
        <v>-744813.43488710572</v>
      </c>
      <c r="EC301" s="154">
        <v>-740176.71776821837</v>
      </c>
      <c r="ED301" s="154">
        <v>-814990.74101062375</v>
      </c>
      <c r="EE301" s="154">
        <v>-1430180.2585912303</v>
      </c>
      <c r="EF301" s="154">
        <v>-814280.15610978496</v>
      </c>
      <c r="EG301" s="154">
        <v>-732084.53980443883</v>
      </c>
      <c r="EH301" s="154">
        <v>-728528.28693813039</v>
      </c>
      <c r="EI301" s="154">
        <v>-818444.16039991984</v>
      </c>
      <c r="EJ301" s="154">
        <v>-825697.76452631585</v>
      </c>
      <c r="EK301" s="154">
        <v>-1133314.77</v>
      </c>
      <c r="EL301" s="154">
        <v>-290790.26</v>
      </c>
      <c r="EM301" s="154">
        <v>-753205.07000000007</v>
      </c>
      <c r="EN301" s="154">
        <v>-1569690.4100000004</v>
      </c>
      <c r="EO301" s="154">
        <v>-995997.70000000019</v>
      </c>
      <c r="EP301" s="154">
        <v>-1235130.75</v>
      </c>
      <c r="EQ301" s="153"/>
      <c r="ER301" s="154">
        <f t="shared" si="1233"/>
        <v>-6803826.7245263169</v>
      </c>
      <c r="ES301" s="154"/>
      <c r="ET301" s="154">
        <f t="shared" ca="1" si="1234"/>
        <v>-6092346.1441354947</v>
      </c>
      <c r="EU301" s="154"/>
      <c r="EY301" s="154"/>
      <c r="EZ301" s="154"/>
      <c r="FA301" s="154"/>
      <c r="FB301" s="154"/>
      <c r="FC301" s="154"/>
      <c r="FD301" s="154"/>
      <c r="FE301" s="154"/>
      <c r="FF301" s="154"/>
      <c r="FG301" s="154">
        <f t="shared" si="1235"/>
        <v>-3089060.6454630969</v>
      </c>
      <c r="FH301" s="154">
        <f t="shared" si="1235"/>
        <v>-2188294.7576617734</v>
      </c>
      <c r="FI301" s="154">
        <f t="shared" si="1235"/>
        <v>-3059451.1557116387</v>
      </c>
      <c r="FJ301" s="154">
        <f t="shared" si="1235"/>
        <v>-2279056.9871424893</v>
      </c>
      <c r="FK301" s="154">
        <f t="shared" si="1235"/>
        <v>-2249802.7945263162</v>
      </c>
      <c r="FL301" s="154">
        <f t="shared" si="1235"/>
        <v>-3318893.1800000006</v>
      </c>
      <c r="FN301" s="154"/>
      <c r="FO301" s="154"/>
      <c r="FP301" s="154"/>
      <c r="FQ301" s="154"/>
      <c r="FR301" s="154"/>
      <c r="FS301" s="154"/>
      <c r="FT301" s="154">
        <f t="shared" si="1236"/>
        <v>-10615863.545978999</v>
      </c>
      <c r="FU301" s="154">
        <f t="shared" si="1236"/>
        <v>-6803826.7245263169</v>
      </c>
    </row>
    <row r="302" spans="2:177" ht="17.45" customHeight="1">
      <c r="B302" s="156" t="s">
        <v>21</v>
      </c>
      <c r="C302" s="157"/>
      <c r="D302" s="157"/>
      <c r="E302" s="157"/>
      <c r="H302" s="158"/>
      <c r="I302" s="158"/>
      <c r="J302" s="158"/>
      <c r="K302" s="158"/>
      <c r="L302" s="158"/>
      <c r="M302" s="158"/>
      <c r="N302" s="158"/>
      <c r="O302" s="158"/>
      <c r="P302" s="158"/>
      <c r="Q302" s="158"/>
      <c r="R302" s="158"/>
      <c r="S302" s="158"/>
      <c r="T302" s="158"/>
      <c r="U302" s="158"/>
      <c r="V302" s="158"/>
      <c r="W302" s="158"/>
      <c r="X302" s="158"/>
      <c r="Y302" s="158"/>
      <c r="Z302" s="158"/>
      <c r="AA302" s="158"/>
      <c r="AB302" s="158"/>
      <c r="AC302" s="158"/>
      <c r="AD302" s="158"/>
      <c r="AE302" s="158"/>
      <c r="AF302" s="158"/>
      <c r="AG302" s="158"/>
      <c r="AH302" s="158"/>
      <c r="AI302" s="158"/>
      <c r="AJ302" s="158"/>
      <c r="AK302" s="158"/>
      <c r="AL302" s="158"/>
      <c r="AM302" s="158"/>
      <c r="AN302" s="158"/>
      <c r="AO302" s="158"/>
      <c r="AP302" s="158"/>
      <c r="AQ302" s="158"/>
      <c r="AR302" s="158"/>
      <c r="AS302" s="158"/>
      <c r="AT302" s="158"/>
      <c r="AU302" s="158"/>
      <c r="AV302" s="158"/>
      <c r="AW302" s="158"/>
      <c r="AX302" s="158"/>
      <c r="AY302" s="158"/>
      <c r="AZ302" s="158"/>
      <c r="BA302" s="158"/>
      <c r="BB302" s="158"/>
      <c r="BC302" s="158"/>
      <c r="BD302" s="158"/>
      <c r="BE302" s="158"/>
      <c r="BF302" s="158"/>
      <c r="BG302" s="158"/>
      <c r="BH302" s="158"/>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f>DX300+DX301</f>
        <v>-1159645.6439611795</v>
      </c>
      <c r="DY302" s="160">
        <f t="shared" ref="DY302:EL302" si="1240">DY300+DY301</f>
        <v>-1384528.0253623321</v>
      </c>
      <c r="DZ302" s="160">
        <f t="shared" si="1240"/>
        <v>-1523722.0861395849</v>
      </c>
      <c r="EA302" s="160">
        <f t="shared" si="1240"/>
        <v>-980147.19500644947</v>
      </c>
      <c r="EB302" s="160">
        <f t="shared" si="1240"/>
        <v>-1053091.2848871057</v>
      </c>
      <c r="EC302" s="160">
        <f t="shared" si="1240"/>
        <v>-1006889.9877682184</v>
      </c>
      <c r="ED302" s="160">
        <f t="shared" si="1240"/>
        <v>-1135377.2110106237</v>
      </c>
      <c r="EE302" s="160">
        <f t="shared" si="1240"/>
        <v>-1799878.5485912303</v>
      </c>
      <c r="EF302" s="160">
        <f t="shared" si="1240"/>
        <v>-1183029.706109785</v>
      </c>
      <c r="EG302" s="160">
        <f t="shared" si="1240"/>
        <v>-1022403.8398044389</v>
      </c>
      <c r="EH302" s="160">
        <f t="shared" si="1240"/>
        <v>-1048154.1769381304</v>
      </c>
      <c r="EI302" s="160">
        <f t="shared" si="1240"/>
        <v>-1116541.4903999199</v>
      </c>
      <c r="EJ302" s="160">
        <f t="shared" si="1240"/>
        <v>-1206321.4045263159</v>
      </c>
      <c r="EK302" s="160">
        <f t="shared" si="1240"/>
        <v>-1493076.96</v>
      </c>
      <c r="EL302" s="160">
        <f t="shared" si="1240"/>
        <v>-665229.37</v>
      </c>
      <c r="EM302" s="160">
        <f t="shared" ref="EM302:EN302" si="1241">EM300+EM301</f>
        <v>-1056647.27</v>
      </c>
      <c r="EN302" s="160">
        <f t="shared" si="1241"/>
        <v>-1969795.0900000003</v>
      </c>
      <c r="EO302" s="160">
        <f t="shared" ref="EO302:EP302" si="1242">EO300+EO301</f>
        <v>-1443100.7000000002</v>
      </c>
      <c r="EP302" s="160">
        <f t="shared" si="1242"/>
        <v>-1649537.75</v>
      </c>
      <c r="ER302" s="160">
        <f t="shared" si="1233"/>
        <v>-9483708.5445263162</v>
      </c>
      <c r="ET302" s="160">
        <f t="shared" ca="1" si="1234"/>
        <v>-8243401.4341354929</v>
      </c>
      <c r="EU302" s="160"/>
      <c r="EY302" s="160"/>
      <c r="EZ302" s="160"/>
      <c r="FA302" s="160"/>
      <c r="FB302" s="160"/>
      <c r="FC302" s="160"/>
      <c r="FD302" s="160"/>
      <c r="FE302" s="160"/>
      <c r="FF302" s="160"/>
      <c r="FG302" s="160">
        <f t="shared" si="1235"/>
        <v>-4067895.7554630963</v>
      </c>
      <c r="FH302" s="160">
        <f t="shared" si="1235"/>
        <v>-3040128.4676617738</v>
      </c>
      <c r="FI302" s="160">
        <f t="shared" si="1235"/>
        <v>-4118285.4657116388</v>
      </c>
      <c r="FJ302" s="160">
        <f t="shared" si="1235"/>
        <v>-3187099.5071424893</v>
      </c>
      <c r="FK302" s="160">
        <f t="shared" si="1235"/>
        <v>-3364627.7345263157</v>
      </c>
      <c r="FL302" s="160">
        <f t="shared" si="1235"/>
        <v>-4469543.0600000005</v>
      </c>
      <c r="FN302" s="160"/>
      <c r="FO302" s="160"/>
      <c r="FP302" s="160"/>
      <c r="FQ302" s="160"/>
      <c r="FR302" s="160"/>
      <c r="FS302" s="160"/>
      <c r="FT302" s="160">
        <f t="shared" si="1236"/>
        <v>-14413409.195978995</v>
      </c>
      <c r="FU302" s="160">
        <f t="shared" si="1236"/>
        <v>-9483708.5445263162</v>
      </c>
    </row>
    <row r="303" spans="2:177" ht="17.45" customHeight="1">
      <c r="B303" s="161" t="s">
        <v>191</v>
      </c>
      <c r="C303" s="162"/>
      <c r="D303" s="162"/>
      <c r="E303" s="162"/>
      <c r="H303" s="163"/>
      <c r="I303" s="163"/>
      <c r="J303" s="163"/>
      <c r="K303" s="163"/>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63"/>
      <c r="AZ303" s="163"/>
      <c r="BA303" s="163"/>
      <c r="BB303" s="163"/>
      <c r="BC303" s="163"/>
      <c r="BD303" s="163"/>
      <c r="BE303" s="163"/>
      <c r="BF303" s="163"/>
      <c r="BG303" s="163"/>
      <c r="BH303" s="163"/>
      <c r="BI303" s="163"/>
      <c r="BJ303" s="163"/>
      <c r="BK303" s="163"/>
      <c r="BL303" s="163"/>
      <c r="BM303" s="163"/>
      <c r="BN303" s="163"/>
      <c r="BO303" s="163"/>
      <c r="BP303" s="163"/>
      <c r="BQ303" s="163"/>
      <c r="BR303" s="163"/>
      <c r="BS303" s="163"/>
      <c r="BT303" s="163"/>
      <c r="BU303" s="163"/>
      <c r="BV303" s="163"/>
      <c r="BW303" s="164"/>
      <c r="BX303" s="164"/>
      <c r="BY303" s="164"/>
      <c r="BZ303" s="164"/>
      <c r="CA303" s="164"/>
      <c r="CB303" s="164"/>
      <c r="CC303" s="164"/>
      <c r="CD303" s="164"/>
      <c r="CE303" s="164"/>
      <c r="CF303" s="164"/>
      <c r="CG303" s="164"/>
      <c r="CH303" s="164"/>
      <c r="CI303" s="164"/>
      <c r="CJ303" s="164"/>
      <c r="CK303" s="164"/>
      <c r="CL303" s="164"/>
      <c r="CM303" s="164"/>
      <c r="CN303" s="164"/>
      <c r="CO303" s="164"/>
      <c r="CP303" s="164"/>
      <c r="CQ303" s="164"/>
      <c r="CR303" s="164"/>
      <c r="CS303" s="164"/>
      <c r="CT303" s="164"/>
      <c r="CU303" s="164"/>
      <c r="CV303" s="164"/>
      <c r="CW303" s="164"/>
      <c r="CX303" s="164"/>
      <c r="CY303" s="164"/>
      <c r="CZ303" s="164"/>
      <c r="DA303" s="164"/>
      <c r="DB303" s="164"/>
      <c r="DC303" s="164"/>
      <c r="DD303" s="164"/>
      <c r="DE303" s="164"/>
      <c r="DF303" s="164"/>
      <c r="DG303" s="164"/>
      <c r="DH303" s="164"/>
      <c r="DI303" s="164"/>
      <c r="DJ303" s="164"/>
      <c r="DK303" s="164"/>
      <c r="DL303" s="164"/>
      <c r="DM303" s="164"/>
      <c r="DN303" s="164"/>
      <c r="DO303" s="164"/>
      <c r="DP303" s="164"/>
      <c r="DQ303" s="164"/>
      <c r="DR303" s="164"/>
      <c r="DS303" s="164"/>
      <c r="DT303" s="164"/>
      <c r="DU303" s="164"/>
      <c r="DV303" s="164"/>
      <c r="DW303" s="164"/>
      <c r="DX303" s="164">
        <f>DX299+DX302</f>
        <v>8967811.4060388189</v>
      </c>
      <c r="DY303" s="164">
        <f t="shared" ref="DY303:EL303" si="1243">DY299+DY302</f>
        <v>4261629.2246376658</v>
      </c>
      <c r="DZ303" s="164">
        <f t="shared" si="1243"/>
        <v>4234152.503860415</v>
      </c>
      <c r="EA303" s="164">
        <f t="shared" si="1243"/>
        <v>4900070.1449935501</v>
      </c>
      <c r="EB303" s="164">
        <f t="shared" si="1243"/>
        <v>5064436.5051128939</v>
      </c>
      <c r="EC303" s="164">
        <f t="shared" si="1243"/>
        <v>5988449.3322317824</v>
      </c>
      <c r="ED303" s="164">
        <f t="shared" si="1243"/>
        <v>5691886.9889893765</v>
      </c>
      <c r="EE303" s="164">
        <f t="shared" si="1243"/>
        <v>4662184.2514087697</v>
      </c>
      <c r="EF303" s="164">
        <f t="shared" si="1243"/>
        <v>5159328.8238902148</v>
      </c>
      <c r="EG303" s="164">
        <f t="shared" si="1243"/>
        <v>5025069.3101955606</v>
      </c>
      <c r="EH303" s="164">
        <f t="shared" si="1243"/>
        <v>5415909.803061869</v>
      </c>
      <c r="EI303" s="164">
        <f t="shared" si="1243"/>
        <v>6502150.4796000794</v>
      </c>
      <c r="EJ303" s="164">
        <f t="shared" si="1243"/>
        <v>10555848.085473685</v>
      </c>
      <c r="EK303" s="164">
        <f t="shared" si="1243"/>
        <v>4687163.3199999994</v>
      </c>
      <c r="EL303" s="164">
        <f t="shared" si="1243"/>
        <v>5667816.8499999996</v>
      </c>
      <c r="EM303" s="164">
        <f t="shared" ref="EM303:EN303" si="1244">EM299+EM302</f>
        <v>5426504.6199999992</v>
      </c>
      <c r="EN303" s="164">
        <f t="shared" si="1244"/>
        <v>4712719.2300000004</v>
      </c>
      <c r="EO303" s="164">
        <f t="shared" ref="EO303:EP303" si="1245">EO299+EO302</f>
        <v>5790175.2999999998</v>
      </c>
      <c r="EP303" s="164">
        <f t="shared" si="1245"/>
        <v>5640507.25</v>
      </c>
      <c r="ER303" s="163">
        <f t="shared" si="1233"/>
        <v>42480734.655473679</v>
      </c>
      <c r="ET303" s="163">
        <f t="shared" ca="1" si="1234"/>
        <v>39108436.105864502</v>
      </c>
      <c r="EU303" s="163"/>
      <c r="EY303" s="163"/>
      <c r="EZ303" s="163"/>
      <c r="FA303" s="163"/>
      <c r="FB303" s="163"/>
      <c r="FC303" s="163"/>
      <c r="FD303" s="163"/>
      <c r="FE303" s="163"/>
      <c r="FF303" s="163"/>
      <c r="FG303" s="163">
        <f t="shared" si="1235"/>
        <v>17463593.1345369</v>
      </c>
      <c r="FH303" s="163">
        <f t="shared" si="1235"/>
        <v>15952955.982338227</v>
      </c>
      <c r="FI303" s="163">
        <f t="shared" si="1235"/>
        <v>15513400.064288361</v>
      </c>
      <c r="FJ303" s="163">
        <f t="shared" si="1235"/>
        <v>16943129.59285751</v>
      </c>
      <c r="FK303" s="163">
        <f t="shared" si="1235"/>
        <v>20910828.255473681</v>
      </c>
      <c r="FL303" s="163">
        <f t="shared" si="1235"/>
        <v>15929399.149999999</v>
      </c>
      <c r="FN303" s="163"/>
      <c r="FO303" s="163"/>
      <c r="FP303" s="163"/>
      <c r="FQ303" s="163"/>
      <c r="FR303" s="163"/>
      <c r="FS303" s="163"/>
      <c r="FT303" s="163">
        <f t="shared" si="1236"/>
        <v>65873078.774020992</v>
      </c>
      <c r="FU303" s="163">
        <f t="shared" si="1236"/>
        <v>42480734.655473679</v>
      </c>
    </row>
    <row r="304" spans="2:177" ht="17.45" customHeight="1" thickBot="1">
      <c r="B304" s="151" t="s">
        <v>96</v>
      </c>
      <c r="C304" s="152"/>
      <c r="D304" s="152"/>
      <c r="E304" s="152"/>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154"/>
      <c r="AL304" s="154"/>
      <c r="AM304" s="154"/>
      <c r="AN304" s="154"/>
      <c r="AO304" s="154"/>
      <c r="AP304" s="154"/>
      <c r="AQ304" s="154"/>
      <c r="AR304" s="154"/>
      <c r="AS304" s="154"/>
      <c r="AT304" s="154"/>
      <c r="AU304" s="154"/>
      <c r="AV304" s="154"/>
      <c r="AW304" s="154"/>
      <c r="AX304" s="154"/>
      <c r="AY304" s="154"/>
      <c r="AZ304" s="154"/>
      <c r="BA304" s="154"/>
      <c r="BB304" s="154"/>
      <c r="BC304" s="154"/>
      <c r="BD304" s="154"/>
      <c r="BE304" s="154"/>
      <c r="BF304" s="154"/>
      <c r="BG304" s="154"/>
      <c r="BH304" s="154"/>
      <c r="BI304" s="154"/>
      <c r="BJ304" s="154"/>
      <c r="BK304" s="154"/>
      <c r="BL304" s="154"/>
      <c r="BM304" s="154"/>
      <c r="BN304" s="154"/>
      <c r="BO304" s="154"/>
      <c r="BP304" s="154"/>
      <c r="BQ304" s="154"/>
      <c r="BR304" s="154"/>
      <c r="BS304" s="154"/>
      <c r="BT304" s="154"/>
      <c r="BU304" s="154"/>
      <c r="BV304" s="154"/>
      <c r="BW304" s="154"/>
      <c r="BX304" s="154"/>
      <c r="BY304" s="154"/>
      <c r="BZ304" s="154"/>
      <c r="CA304" s="154"/>
      <c r="CB304" s="154"/>
      <c r="CC304" s="154"/>
      <c r="CD304" s="154"/>
      <c r="CE304" s="154"/>
      <c r="CF304" s="154"/>
      <c r="CG304" s="154"/>
      <c r="CH304" s="154"/>
      <c r="CI304" s="154"/>
      <c r="CJ304" s="154"/>
      <c r="CK304" s="154"/>
      <c r="CL304" s="154"/>
      <c r="CM304" s="154"/>
      <c r="CN304" s="154"/>
      <c r="CO304" s="154"/>
      <c r="CP304" s="154"/>
      <c r="CQ304" s="154"/>
      <c r="CR304" s="154"/>
      <c r="CS304" s="154"/>
      <c r="CT304" s="154"/>
      <c r="CU304" s="154"/>
      <c r="CV304" s="154"/>
      <c r="CW304" s="154"/>
      <c r="CX304" s="154"/>
      <c r="CY304" s="154"/>
      <c r="CZ304" s="154"/>
      <c r="DA304" s="154"/>
      <c r="DB304" s="154"/>
      <c r="DC304" s="154"/>
      <c r="DD304" s="154"/>
      <c r="DE304" s="154"/>
      <c r="DF304" s="154"/>
      <c r="DG304" s="154"/>
      <c r="DH304" s="154"/>
      <c r="DI304" s="154"/>
      <c r="DJ304" s="154"/>
      <c r="DK304" s="154"/>
      <c r="DL304" s="154"/>
      <c r="DM304" s="154"/>
      <c r="DN304" s="154"/>
      <c r="DO304" s="154"/>
      <c r="DP304" s="154"/>
      <c r="DQ304" s="154"/>
      <c r="DR304" s="154"/>
      <c r="DS304" s="154"/>
      <c r="DT304" s="154"/>
      <c r="DU304" s="154"/>
      <c r="DV304" s="154"/>
      <c r="DW304" s="154"/>
      <c r="DX304" s="154">
        <v>2304055.1316999998</v>
      </c>
      <c r="DY304" s="154">
        <v>1527065.6099999999</v>
      </c>
      <c r="DZ304" s="154">
        <v>1374080.8200000003</v>
      </c>
      <c r="EA304" s="154">
        <v>1492146.81</v>
      </c>
      <c r="EB304" s="154">
        <v>1470117.71</v>
      </c>
      <c r="EC304" s="154">
        <v>1830842.53</v>
      </c>
      <c r="ED304" s="154">
        <v>1786736.93</v>
      </c>
      <c r="EE304" s="154">
        <v>1722784.79</v>
      </c>
      <c r="EF304" s="154">
        <v>1690959.98</v>
      </c>
      <c r="EG304" s="154">
        <v>1511777.8100000003</v>
      </c>
      <c r="EH304" s="154">
        <v>1515134.4200000002</v>
      </c>
      <c r="EI304" s="154">
        <v>1887003.73</v>
      </c>
      <c r="EJ304" s="154">
        <v>2670233.36</v>
      </c>
      <c r="EK304" s="154">
        <v>1861210.23</v>
      </c>
      <c r="EL304" s="154">
        <v>1525448.03</v>
      </c>
      <c r="EM304" s="154">
        <v>1637129.26</v>
      </c>
      <c r="EN304" s="154">
        <v>1716255.24</v>
      </c>
      <c r="EO304" s="154">
        <v>2428279</v>
      </c>
      <c r="EP304" s="154">
        <v>2029755</v>
      </c>
      <c r="EQ304" s="153"/>
      <c r="ER304" s="154">
        <f t="shared" si="1233"/>
        <v>13868310.119999999</v>
      </c>
      <c r="ES304" s="154"/>
      <c r="ET304" s="154">
        <f t="shared" ca="1" si="1234"/>
        <v>11785045.5417</v>
      </c>
      <c r="EU304" s="154"/>
      <c r="EY304" s="154"/>
      <c r="EZ304" s="154"/>
      <c r="FA304" s="154"/>
      <c r="FB304" s="154"/>
      <c r="FC304" s="154"/>
      <c r="FD304" s="154"/>
      <c r="FE304" s="154"/>
      <c r="FF304" s="154"/>
      <c r="FG304" s="154">
        <f t="shared" si="1235"/>
        <v>5205201.5616999995</v>
      </c>
      <c r="FH304" s="154">
        <f t="shared" si="1235"/>
        <v>4793107.05</v>
      </c>
      <c r="FI304" s="154">
        <f t="shared" si="1235"/>
        <v>5200481.6999999993</v>
      </c>
      <c r="FJ304" s="154">
        <f t="shared" si="1235"/>
        <v>4913915.9600000009</v>
      </c>
      <c r="FK304" s="154">
        <f t="shared" si="1235"/>
        <v>6056891.6200000001</v>
      </c>
      <c r="FL304" s="154">
        <f t="shared" si="1235"/>
        <v>5781663.5</v>
      </c>
      <c r="FN304" s="154"/>
      <c r="FO304" s="154"/>
      <c r="FP304" s="154"/>
      <c r="FQ304" s="154"/>
      <c r="FR304" s="154"/>
      <c r="FS304" s="154"/>
      <c r="FT304" s="154">
        <f t="shared" si="1236"/>
        <v>20112706.271700002</v>
      </c>
      <c r="FU304" s="154">
        <f t="shared" si="1236"/>
        <v>13868310.119999999</v>
      </c>
    </row>
    <row r="305" spans="2:177" ht="17.45" customHeight="1">
      <c r="B305" s="165" t="s">
        <v>192</v>
      </c>
      <c r="C305" s="166"/>
      <c r="D305" s="166"/>
      <c r="E305" s="166"/>
      <c r="H305" s="167"/>
      <c r="I305" s="167"/>
      <c r="J305" s="167"/>
      <c r="K305" s="167"/>
      <c r="L305" s="167"/>
      <c r="M305" s="167"/>
      <c r="N305" s="167"/>
      <c r="O305" s="167"/>
      <c r="P305" s="167"/>
      <c r="Q305" s="167"/>
      <c r="R305" s="167"/>
      <c r="S305" s="167"/>
      <c r="T305" s="167"/>
      <c r="U305" s="167"/>
      <c r="V305" s="167"/>
      <c r="W305" s="167"/>
      <c r="X305" s="167"/>
      <c r="Y305" s="167"/>
      <c r="Z305" s="167"/>
      <c r="AA305" s="167"/>
      <c r="AB305" s="167"/>
      <c r="AC305" s="167"/>
      <c r="AD305" s="167"/>
      <c r="AE305" s="167"/>
      <c r="AF305" s="167"/>
      <c r="AG305" s="167"/>
      <c r="AH305" s="167"/>
      <c r="AI305" s="167"/>
      <c r="AJ305" s="167"/>
      <c r="AK305" s="167"/>
      <c r="AL305" s="167"/>
      <c r="AM305" s="167"/>
      <c r="AN305" s="167"/>
      <c r="AO305" s="167"/>
      <c r="AP305" s="167"/>
      <c r="AQ305" s="167"/>
      <c r="AR305" s="167"/>
      <c r="AS305" s="167"/>
      <c r="AT305" s="167"/>
      <c r="AU305" s="167"/>
      <c r="AV305" s="167"/>
      <c r="AW305" s="167"/>
      <c r="AX305" s="167"/>
      <c r="AY305" s="167"/>
      <c r="AZ305" s="167"/>
      <c r="BA305" s="167"/>
      <c r="BB305" s="167"/>
      <c r="BC305" s="167"/>
      <c r="BD305" s="167"/>
      <c r="BE305" s="167"/>
      <c r="BF305" s="167"/>
      <c r="BG305" s="167"/>
      <c r="BH305" s="167"/>
      <c r="BI305" s="168"/>
      <c r="BJ305" s="168"/>
      <c r="BK305" s="168"/>
      <c r="BL305" s="168"/>
      <c r="BM305" s="168"/>
      <c r="BN305" s="168"/>
      <c r="BO305" s="168"/>
      <c r="BP305" s="168"/>
      <c r="BQ305" s="168"/>
      <c r="BR305" s="168"/>
      <c r="BS305" s="168"/>
      <c r="BT305" s="168"/>
      <c r="BU305" s="168"/>
      <c r="BV305" s="168"/>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69"/>
      <c r="DL305" s="169"/>
      <c r="DM305" s="169"/>
      <c r="DN305" s="169"/>
      <c r="DO305" s="169"/>
      <c r="DP305" s="169"/>
      <c r="DQ305" s="169"/>
      <c r="DR305" s="169"/>
      <c r="DS305" s="169"/>
      <c r="DT305" s="169"/>
      <c r="DU305" s="169"/>
      <c r="DV305" s="169"/>
      <c r="DW305" s="169"/>
      <c r="DX305" s="169">
        <f t="shared" ref="DX305:EL305" si="1246">DX303+DX304</f>
        <v>11271866.537738819</v>
      </c>
      <c r="DY305" s="169">
        <f t="shared" si="1246"/>
        <v>5788694.8346376661</v>
      </c>
      <c r="DZ305" s="169">
        <f t="shared" si="1246"/>
        <v>5608233.3238604153</v>
      </c>
      <c r="EA305" s="169">
        <f t="shared" si="1246"/>
        <v>6392216.9549935497</v>
      </c>
      <c r="EB305" s="169">
        <f t="shared" si="1246"/>
        <v>6534554.2151128938</v>
      </c>
      <c r="EC305" s="169">
        <f t="shared" si="1246"/>
        <v>7819291.8622317826</v>
      </c>
      <c r="ED305" s="169">
        <f t="shared" si="1246"/>
        <v>7478623.9189893762</v>
      </c>
      <c r="EE305" s="169">
        <f t="shared" si="1246"/>
        <v>6384969.0414087698</v>
      </c>
      <c r="EF305" s="169">
        <f t="shared" si="1246"/>
        <v>6850288.8038902152</v>
      </c>
      <c r="EG305" s="169">
        <f t="shared" si="1246"/>
        <v>6536847.1201955611</v>
      </c>
      <c r="EH305" s="169">
        <f t="shared" si="1246"/>
        <v>6931044.2230618689</v>
      </c>
      <c r="EI305" s="169">
        <f t="shared" si="1246"/>
        <v>8389154.2096000798</v>
      </c>
      <c r="EJ305" s="169">
        <f t="shared" si="1246"/>
        <v>13226081.445473684</v>
      </c>
      <c r="EK305" s="169">
        <f t="shared" si="1246"/>
        <v>6548373.5499999989</v>
      </c>
      <c r="EL305" s="169">
        <f t="shared" si="1246"/>
        <v>7193264.8799999999</v>
      </c>
      <c r="EM305" s="169">
        <f t="shared" ref="EM305:EN305" si="1247">EM303+EM304</f>
        <v>7063633.879999999</v>
      </c>
      <c r="EN305" s="169">
        <f t="shared" si="1247"/>
        <v>6428974.4700000007</v>
      </c>
      <c r="EO305" s="169">
        <f t="shared" ref="EO305:EP305" si="1248">EO303+EO304</f>
        <v>8218454.2999999998</v>
      </c>
      <c r="EP305" s="169">
        <f t="shared" si="1248"/>
        <v>7670262.25</v>
      </c>
      <c r="ER305" s="168">
        <f t="shared" si="1233"/>
        <v>56349044.775473677</v>
      </c>
      <c r="ET305" s="168">
        <f t="shared" ca="1" si="1234"/>
        <v>50893481.647564501</v>
      </c>
      <c r="EU305" s="168"/>
      <c r="EY305" s="168"/>
      <c r="EZ305" s="168"/>
      <c r="FA305" s="168"/>
      <c r="FB305" s="168"/>
      <c r="FC305" s="168"/>
      <c r="FD305" s="168"/>
      <c r="FE305" s="168"/>
      <c r="FF305" s="168"/>
      <c r="FG305" s="168">
        <f t="shared" si="1235"/>
        <v>22668794.696236901</v>
      </c>
      <c r="FH305" s="168">
        <f t="shared" si="1235"/>
        <v>20746063.032338228</v>
      </c>
      <c r="FI305" s="168">
        <f t="shared" si="1235"/>
        <v>20713881.764288358</v>
      </c>
      <c r="FJ305" s="168">
        <f t="shared" si="1235"/>
        <v>21857045.552857511</v>
      </c>
      <c r="FK305" s="168">
        <f t="shared" si="1235"/>
        <v>26967719.875473682</v>
      </c>
      <c r="FL305" s="168">
        <f t="shared" si="1235"/>
        <v>21711062.649999999</v>
      </c>
      <c r="FN305" s="168"/>
      <c r="FO305" s="168"/>
      <c r="FP305" s="168"/>
      <c r="FQ305" s="168"/>
      <c r="FR305" s="168"/>
      <c r="FS305" s="168"/>
      <c r="FT305" s="168">
        <f t="shared" si="1236"/>
        <v>85985785.045720994</v>
      </c>
      <c r="FU305" s="168">
        <f t="shared" si="1236"/>
        <v>56349044.775473677</v>
      </c>
    </row>
    <row r="306" spans="2:177" ht="17.45" customHeight="1">
      <c r="B306" s="151" t="s">
        <v>22</v>
      </c>
      <c r="C306" s="170"/>
      <c r="D306" s="170"/>
      <c r="E306" s="170"/>
      <c r="H306" s="154"/>
      <c r="I306" s="154"/>
      <c r="J306" s="154"/>
      <c r="K306" s="154"/>
      <c r="L306" s="154"/>
      <c r="M306" s="154"/>
      <c r="N306" s="154"/>
      <c r="O306" s="154"/>
      <c r="P306" s="154"/>
      <c r="Q306" s="154"/>
      <c r="R306" s="154"/>
      <c r="S306" s="154"/>
      <c r="T306" s="154"/>
      <c r="U306" s="154"/>
      <c r="V306" s="154"/>
      <c r="W306" s="154"/>
      <c r="X306" s="154"/>
      <c r="Y306" s="154"/>
      <c r="Z306" s="154"/>
      <c r="AA306" s="154"/>
      <c r="AB306" s="154"/>
      <c r="AC306" s="154"/>
      <c r="AD306" s="154"/>
      <c r="AE306" s="154"/>
      <c r="AF306" s="154"/>
      <c r="AG306" s="154"/>
      <c r="AH306" s="154"/>
      <c r="AI306" s="154"/>
      <c r="AJ306" s="154"/>
      <c r="AK306" s="154"/>
      <c r="AL306" s="154"/>
      <c r="AM306" s="154"/>
      <c r="AN306" s="154"/>
      <c r="AO306" s="154"/>
      <c r="AP306" s="154"/>
      <c r="AQ306" s="154"/>
      <c r="AR306" s="154"/>
      <c r="AS306" s="154"/>
      <c r="AT306" s="154"/>
      <c r="AU306" s="154"/>
      <c r="AV306" s="154"/>
      <c r="AW306" s="154"/>
      <c r="AX306" s="154"/>
      <c r="AY306" s="154"/>
      <c r="AZ306" s="154"/>
      <c r="BA306" s="154"/>
      <c r="BB306" s="154"/>
      <c r="BC306" s="154"/>
      <c r="BD306" s="154"/>
      <c r="BE306" s="154"/>
      <c r="BF306" s="154"/>
      <c r="BG306" s="154"/>
      <c r="BH306" s="154"/>
      <c r="BI306" s="154"/>
      <c r="BJ306" s="154"/>
      <c r="BK306" s="154"/>
      <c r="BL306" s="154"/>
      <c r="BM306" s="154"/>
      <c r="BN306" s="154"/>
      <c r="BO306" s="154"/>
      <c r="BP306" s="154"/>
      <c r="BQ306" s="154"/>
      <c r="BR306" s="154"/>
      <c r="BS306" s="154"/>
      <c r="BT306" s="154"/>
      <c r="BU306" s="154"/>
      <c r="BV306" s="154"/>
      <c r="BW306" s="154"/>
      <c r="BX306" s="154"/>
      <c r="BY306" s="154"/>
      <c r="BZ306" s="154"/>
      <c r="CA306" s="154"/>
      <c r="CB306" s="154"/>
      <c r="CC306" s="154"/>
      <c r="CD306" s="154"/>
      <c r="CE306" s="154"/>
      <c r="CF306" s="154"/>
      <c r="CG306" s="154"/>
      <c r="CH306" s="154"/>
      <c r="CI306" s="154"/>
      <c r="CJ306" s="154"/>
      <c r="CK306" s="154"/>
      <c r="CL306" s="154"/>
      <c r="CM306" s="154"/>
      <c r="CN306" s="154"/>
      <c r="CO306" s="154"/>
      <c r="CP306" s="154"/>
      <c r="CQ306" s="154"/>
      <c r="CR306" s="154"/>
      <c r="CS306" s="154"/>
      <c r="CT306" s="154"/>
      <c r="CU306" s="154"/>
      <c r="CV306" s="154"/>
      <c r="CW306" s="154"/>
      <c r="CX306" s="154"/>
      <c r="CY306" s="154"/>
      <c r="CZ306" s="154"/>
      <c r="DA306" s="154"/>
      <c r="DB306" s="154"/>
      <c r="DC306" s="154"/>
      <c r="DD306" s="154"/>
      <c r="DE306" s="154"/>
      <c r="DF306" s="154"/>
      <c r="DG306" s="154"/>
      <c r="DH306" s="154"/>
      <c r="DI306" s="154"/>
      <c r="DJ306" s="154"/>
      <c r="DK306" s="154"/>
      <c r="DL306" s="154"/>
      <c r="DM306" s="154"/>
      <c r="DN306" s="154"/>
      <c r="DO306" s="154"/>
      <c r="DP306" s="154"/>
      <c r="DQ306" s="154"/>
      <c r="DR306" s="154"/>
      <c r="DS306" s="154"/>
      <c r="DT306" s="154"/>
      <c r="DU306" s="154"/>
      <c r="DV306" s="154"/>
      <c r="DW306" s="154"/>
      <c r="DX306" s="154">
        <v>-139200</v>
      </c>
      <c r="DY306" s="154">
        <v>-174008.12</v>
      </c>
      <c r="DZ306" s="154">
        <v>-1442548.43</v>
      </c>
      <c r="EA306" s="154">
        <v>-255735.73</v>
      </c>
      <c r="EB306" s="154">
        <v>-227147.49</v>
      </c>
      <c r="EC306" s="154">
        <v>-35900</v>
      </c>
      <c r="ED306" s="154">
        <v>-121477.64</v>
      </c>
      <c r="EE306" s="154">
        <v>-158.34</v>
      </c>
      <c r="EF306" s="154">
        <v>-860773.28</v>
      </c>
      <c r="EG306" s="154">
        <v>-23159.279999999999</v>
      </c>
      <c r="EH306" s="154">
        <v>0</v>
      </c>
      <c r="EI306" s="154">
        <v>-8100</v>
      </c>
      <c r="EJ306" s="154">
        <v>0</v>
      </c>
      <c r="EK306" s="154">
        <v>0</v>
      </c>
      <c r="EL306" s="154">
        <v>-35950</v>
      </c>
      <c r="EM306" s="154">
        <v>-300073.67</v>
      </c>
      <c r="EN306" s="154">
        <v>0</v>
      </c>
      <c r="EO306" s="154">
        <v>-250000</v>
      </c>
      <c r="EP306" s="154">
        <v>-50000</v>
      </c>
      <c r="EQ306" s="153"/>
      <c r="ER306" s="154">
        <f t="shared" si="1233"/>
        <v>-636023.66999999993</v>
      </c>
      <c r="ES306" s="153"/>
      <c r="ET306" s="154">
        <f t="shared" ca="1" si="1234"/>
        <v>-2396017.4099999997</v>
      </c>
      <c r="EU306" s="154"/>
      <c r="EY306" s="154"/>
      <c r="EZ306" s="154"/>
      <c r="FA306" s="154"/>
      <c r="FB306" s="154"/>
      <c r="FC306" s="154"/>
      <c r="FD306" s="154"/>
      <c r="FE306" s="154"/>
      <c r="FF306" s="154"/>
      <c r="FG306" s="154">
        <f t="shared" si="1235"/>
        <v>-1755756.5499999998</v>
      </c>
      <c r="FH306" s="154">
        <f t="shared" si="1235"/>
        <v>-518783.22</v>
      </c>
      <c r="FI306" s="154">
        <f t="shared" si="1235"/>
        <v>-982409.26</v>
      </c>
      <c r="FJ306" s="154">
        <f t="shared" si="1235"/>
        <v>-31259.279999999999</v>
      </c>
      <c r="FK306" s="154">
        <f t="shared" si="1235"/>
        <v>-35950</v>
      </c>
      <c r="FL306" s="154">
        <f t="shared" si="1235"/>
        <v>-550073.66999999993</v>
      </c>
      <c r="FN306" s="154"/>
      <c r="FO306" s="154"/>
      <c r="FP306" s="154"/>
      <c r="FQ306" s="154"/>
      <c r="FR306" s="154"/>
      <c r="FS306" s="154"/>
      <c r="FT306" s="154">
        <f t="shared" si="1236"/>
        <v>-3288208.3099999991</v>
      </c>
      <c r="FU306" s="154">
        <f t="shared" si="1236"/>
        <v>-636023.66999999993</v>
      </c>
    </row>
    <row r="307" spans="2:177" ht="17.45" customHeight="1">
      <c r="B307" s="151" t="s">
        <v>97</v>
      </c>
      <c r="C307" s="170"/>
      <c r="D307" s="170"/>
      <c r="E307" s="170"/>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4"/>
      <c r="AN307" s="154"/>
      <c r="AO307" s="154"/>
      <c r="AP307" s="154"/>
      <c r="AQ307" s="154"/>
      <c r="AR307" s="154"/>
      <c r="AS307" s="154"/>
      <c r="AT307" s="154"/>
      <c r="AU307" s="154"/>
      <c r="AV307" s="154"/>
      <c r="AW307" s="154"/>
      <c r="AX307" s="154"/>
      <c r="AY307" s="154"/>
      <c r="AZ307" s="154"/>
      <c r="BA307" s="154"/>
      <c r="BB307" s="154"/>
      <c r="BC307" s="154"/>
      <c r="BD307" s="154"/>
      <c r="BE307" s="154"/>
      <c r="BF307" s="154"/>
      <c r="BG307" s="154"/>
      <c r="BH307" s="154"/>
      <c r="BI307" s="154"/>
      <c r="BJ307" s="154"/>
      <c r="BK307" s="154"/>
      <c r="BL307" s="154"/>
      <c r="BM307" s="154"/>
      <c r="BN307" s="154"/>
      <c r="BO307" s="154"/>
      <c r="BP307" s="154"/>
      <c r="BQ307" s="154"/>
      <c r="BR307" s="154"/>
      <c r="BS307" s="154"/>
      <c r="BT307" s="154"/>
      <c r="BU307" s="154"/>
      <c r="BV307" s="154"/>
      <c r="BW307" s="154"/>
      <c r="BX307" s="154"/>
      <c r="BY307" s="154"/>
      <c r="BZ307" s="154"/>
      <c r="CA307" s="154"/>
      <c r="CB307" s="154"/>
      <c r="CC307" s="154"/>
      <c r="CD307" s="154"/>
      <c r="CE307" s="154"/>
      <c r="CF307" s="154"/>
      <c r="CG307" s="154"/>
      <c r="CH307" s="154"/>
      <c r="CI307" s="154"/>
      <c r="CJ307" s="154"/>
      <c r="CK307" s="154"/>
      <c r="CL307" s="154"/>
      <c r="CM307" s="154"/>
      <c r="CN307" s="154"/>
      <c r="CO307" s="154"/>
      <c r="CP307" s="154"/>
      <c r="CQ307" s="154"/>
      <c r="CR307" s="154"/>
      <c r="CS307" s="154"/>
      <c r="CT307" s="154"/>
      <c r="CU307" s="154"/>
      <c r="CV307" s="154"/>
      <c r="CW307" s="154"/>
      <c r="CX307" s="154"/>
      <c r="CY307" s="154"/>
      <c r="CZ307" s="154"/>
      <c r="DA307" s="154"/>
      <c r="DB307" s="154"/>
      <c r="DC307" s="154"/>
      <c r="DD307" s="154"/>
      <c r="DE307" s="154"/>
      <c r="DF307" s="154"/>
      <c r="DG307" s="154"/>
      <c r="DH307" s="154"/>
      <c r="DI307" s="154"/>
      <c r="DJ307" s="154"/>
      <c r="DK307" s="154"/>
      <c r="DL307" s="154"/>
      <c r="DM307" s="154"/>
      <c r="DN307" s="154"/>
      <c r="DO307" s="154"/>
      <c r="DP307" s="154"/>
      <c r="DQ307" s="154"/>
      <c r="DR307" s="154"/>
      <c r="DS307" s="154"/>
      <c r="DT307" s="154"/>
      <c r="DU307" s="154"/>
      <c r="DV307" s="154"/>
      <c r="DW307" s="154"/>
      <c r="DX307" s="154">
        <v>86783.29</v>
      </c>
      <c r="DY307" s="154">
        <v>4352.43</v>
      </c>
      <c r="DZ307" s="154">
        <v>62591.130000000005</v>
      </c>
      <c r="EA307" s="154">
        <v>-56530.07</v>
      </c>
      <c r="EB307" s="154">
        <v>-156807.89000000001</v>
      </c>
      <c r="EC307" s="154">
        <v>149606.72</v>
      </c>
      <c r="ED307" s="154">
        <v>23229.25</v>
      </c>
      <c r="EE307" s="154">
        <v>35459.21</v>
      </c>
      <c r="EF307" s="154">
        <v>153077.29999999999</v>
      </c>
      <c r="EG307" s="154">
        <v>126653.12999999998</v>
      </c>
      <c r="EH307" s="154">
        <v>134219.41</v>
      </c>
      <c r="EI307" s="154">
        <v>519832.3</v>
      </c>
      <c r="EJ307" s="154">
        <v>-1900.6299999999999</v>
      </c>
      <c r="EK307" s="154">
        <v>126.80000000000001</v>
      </c>
      <c r="EL307" s="154">
        <v>997.41</v>
      </c>
      <c r="EM307" s="154">
        <v>-1492.89</v>
      </c>
      <c r="EN307" s="154">
        <v>-1683.51</v>
      </c>
      <c r="EO307" s="154">
        <v>977</v>
      </c>
      <c r="EP307" s="154">
        <v>-137459</v>
      </c>
      <c r="EQ307" s="170"/>
      <c r="ER307" s="154">
        <f t="shared" si="1233"/>
        <v>-140434.82</v>
      </c>
      <c r="ES307" s="170"/>
      <c r="ET307" s="154">
        <f t="shared" ca="1" si="1234"/>
        <v>113224.85999999999</v>
      </c>
      <c r="EU307" s="154"/>
      <c r="EY307" s="154"/>
      <c r="EZ307" s="154"/>
      <c r="FA307" s="154"/>
      <c r="FB307" s="154"/>
      <c r="FC307" s="154"/>
      <c r="FD307" s="154"/>
      <c r="FE307" s="154"/>
      <c r="FF307" s="154"/>
      <c r="FG307" s="154">
        <f t="shared" si="1235"/>
        <v>153726.85</v>
      </c>
      <c r="FH307" s="154">
        <f t="shared" si="1235"/>
        <v>-63731.24000000002</v>
      </c>
      <c r="FI307" s="154">
        <f t="shared" si="1235"/>
        <v>211765.75999999998</v>
      </c>
      <c r="FJ307" s="154">
        <f t="shared" si="1235"/>
        <v>780704.84</v>
      </c>
      <c r="FK307" s="154">
        <f t="shared" si="1235"/>
        <v>-776.42</v>
      </c>
      <c r="FL307" s="154">
        <f t="shared" si="1235"/>
        <v>-2199.4</v>
      </c>
      <c r="FN307" s="154"/>
      <c r="FO307" s="154"/>
      <c r="FP307" s="154"/>
      <c r="FQ307" s="154"/>
      <c r="FR307" s="154"/>
      <c r="FS307" s="154"/>
      <c r="FT307" s="154">
        <f t="shared" si="1236"/>
        <v>1082466.21</v>
      </c>
      <c r="FU307" s="154">
        <f t="shared" si="1236"/>
        <v>-140434.82</v>
      </c>
    </row>
    <row r="308" spans="2:177" ht="17.45" customHeight="1">
      <c r="B308" s="161" t="s">
        <v>98</v>
      </c>
      <c r="C308" s="162"/>
      <c r="D308" s="162"/>
      <c r="E308" s="162"/>
      <c r="H308" s="163"/>
      <c r="I308" s="163"/>
      <c r="J308" s="163"/>
      <c r="K308" s="163"/>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63"/>
      <c r="AZ308" s="163"/>
      <c r="BA308" s="163"/>
      <c r="BB308" s="163"/>
      <c r="BC308" s="163"/>
      <c r="BD308" s="163"/>
      <c r="BE308" s="163"/>
      <c r="BF308" s="163"/>
      <c r="BG308" s="163"/>
      <c r="BH308" s="163"/>
      <c r="BI308" s="163"/>
      <c r="BJ308" s="163"/>
      <c r="BK308" s="163"/>
      <c r="BL308" s="163"/>
      <c r="BM308" s="163"/>
      <c r="BN308" s="163"/>
      <c r="BO308" s="163"/>
      <c r="BP308" s="163"/>
      <c r="BQ308" s="163"/>
      <c r="BR308" s="163"/>
      <c r="BS308" s="163"/>
      <c r="BT308" s="163"/>
      <c r="BU308" s="163"/>
      <c r="BV308" s="163"/>
      <c r="BW308" s="164"/>
      <c r="BX308" s="164"/>
      <c r="BY308" s="164"/>
      <c r="BZ308" s="164"/>
      <c r="CA308" s="164"/>
      <c r="CB308" s="164"/>
      <c r="CC308" s="164"/>
      <c r="CD308" s="164"/>
      <c r="CE308" s="164"/>
      <c r="CF308" s="164"/>
      <c r="CG308" s="164"/>
      <c r="CH308" s="164"/>
      <c r="CI308" s="164"/>
      <c r="CJ308" s="164"/>
      <c r="CK308" s="164"/>
      <c r="CL308" s="164"/>
      <c r="CM308" s="164"/>
      <c r="CN308" s="164"/>
      <c r="CO308" s="164"/>
      <c r="CP308" s="164"/>
      <c r="CQ308" s="164"/>
      <c r="CR308" s="164"/>
      <c r="CS308" s="164"/>
      <c r="CT308" s="164"/>
      <c r="CU308" s="164"/>
      <c r="CV308" s="164"/>
      <c r="CW308" s="164"/>
      <c r="CX308" s="164"/>
      <c r="CY308" s="164"/>
      <c r="CZ308" s="164"/>
      <c r="DA308" s="164"/>
      <c r="DB308" s="164"/>
      <c r="DC308" s="164"/>
      <c r="DD308" s="164"/>
      <c r="DE308" s="164"/>
      <c r="DF308" s="164"/>
      <c r="DG308" s="164"/>
      <c r="DH308" s="164"/>
      <c r="DI308" s="164"/>
      <c r="DJ308" s="164"/>
      <c r="DK308" s="164"/>
      <c r="DL308" s="164"/>
      <c r="DM308" s="164"/>
      <c r="DN308" s="164"/>
      <c r="DO308" s="164"/>
      <c r="DP308" s="164"/>
      <c r="DQ308" s="164"/>
      <c r="DR308" s="164"/>
      <c r="DS308" s="164"/>
      <c r="DT308" s="164"/>
      <c r="DU308" s="164"/>
      <c r="DV308" s="164"/>
      <c r="DW308" s="164"/>
      <c r="DX308" s="164">
        <f t="shared" ref="DX308:EL308" si="1249">DX305+DX306+DX307</f>
        <v>11219449.827738818</v>
      </c>
      <c r="DY308" s="164">
        <f t="shared" si="1249"/>
        <v>5619039.1446376657</v>
      </c>
      <c r="DZ308" s="164">
        <f t="shared" si="1249"/>
        <v>4228276.0238604154</v>
      </c>
      <c r="EA308" s="164">
        <f t="shared" si="1249"/>
        <v>6079951.154993549</v>
      </c>
      <c r="EB308" s="164">
        <f t="shared" si="1249"/>
        <v>6150598.835112894</v>
      </c>
      <c r="EC308" s="164">
        <f t="shared" si="1249"/>
        <v>7932998.5822317824</v>
      </c>
      <c r="ED308" s="164">
        <f t="shared" si="1249"/>
        <v>7380375.5289893765</v>
      </c>
      <c r="EE308" s="164">
        <f t="shared" si="1249"/>
        <v>6420269.9114087699</v>
      </c>
      <c r="EF308" s="164">
        <f t="shared" si="1249"/>
        <v>6142592.8238902148</v>
      </c>
      <c r="EG308" s="164">
        <f t="shared" si="1249"/>
        <v>6640340.9701955607</v>
      </c>
      <c r="EH308" s="164">
        <f t="shared" si="1249"/>
        <v>7065263.6330618691</v>
      </c>
      <c r="EI308" s="164">
        <f t="shared" si="1249"/>
        <v>8900886.5096000805</v>
      </c>
      <c r="EJ308" s="164">
        <f t="shared" si="1249"/>
        <v>13224180.815473683</v>
      </c>
      <c r="EK308" s="164">
        <f t="shared" si="1249"/>
        <v>6548500.3499999987</v>
      </c>
      <c r="EL308" s="164">
        <f t="shared" si="1249"/>
        <v>7158312.29</v>
      </c>
      <c r="EM308" s="164">
        <f t="shared" ref="EM308:EN308" si="1250">EM305+EM306+EM307</f>
        <v>6762067.3199999994</v>
      </c>
      <c r="EN308" s="164">
        <f t="shared" si="1250"/>
        <v>6427290.9600000009</v>
      </c>
      <c r="EO308" s="164">
        <f t="shared" ref="EO308:EP308" si="1251">EO305+EO306+EO307</f>
        <v>7969431.2999999998</v>
      </c>
      <c r="EP308" s="164">
        <f t="shared" si="1251"/>
        <v>7482803.25</v>
      </c>
      <c r="ER308" s="163">
        <f t="shared" si="1233"/>
        <v>55572586.285473675</v>
      </c>
      <c r="ET308" s="163">
        <f t="shared" ca="1" si="1234"/>
        <v>48610689.097564496</v>
      </c>
      <c r="EU308" s="163"/>
      <c r="EY308" s="163"/>
      <c r="EZ308" s="163"/>
      <c r="FA308" s="163"/>
      <c r="FB308" s="163"/>
      <c r="FC308" s="163"/>
      <c r="FD308" s="163"/>
      <c r="FE308" s="163"/>
      <c r="FF308" s="163"/>
      <c r="FG308" s="163">
        <f t="shared" si="1235"/>
        <v>21066764.996236898</v>
      </c>
      <c r="FH308" s="163">
        <f t="shared" si="1235"/>
        <v>20163548.572338223</v>
      </c>
      <c r="FI308" s="163">
        <f t="shared" si="1235"/>
        <v>19943238.264288358</v>
      </c>
      <c r="FJ308" s="163">
        <f t="shared" si="1235"/>
        <v>22606491.112857509</v>
      </c>
      <c r="FK308" s="163">
        <f t="shared" si="1235"/>
        <v>26930993.45547368</v>
      </c>
      <c r="FL308" s="163">
        <f t="shared" si="1235"/>
        <v>21158789.580000002</v>
      </c>
      <c r="FN308" s="163"/>
      <c r="FO308" s="163"/>
      <c r="FP308" s="163"/>
      <c r="FQ308" s="163"/>
      <c r="FR308" s="163"/>
      <c r="FS308" s="163"/>
      <c r="FT308" s="163">
        <f t="shared" si="1236"/>
        <v>83780042.945721</v>
      </c>
      <c r="FU308" s="163">
        <f t="shared" si="1236"/>
        <v>55572586.285473675</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E161-6582-4846-AD13-308E52BC1FC7}">
  <sheetPr codeName="Sheet1"/>
  <dimension ref="B1:FR219"/>
  <sheetViews>
    <sheetView showGridLines="0" zoomScale="85" zoomScaleNormal="85" workbookViewId="0">
      <pane xSplit="6" ySplit="9" topLeftCell="EG10" activePane="bottomRight" state="frozen"/>
      <selection activeCell="G33" sqref="G33"/>
      <selection pane="topRight" activeCell="G33" sqref="G33"/>
      <selection pane="bottomLeft" activeCell="G33" sqref="G33"/>
      <selection pane="bottomRight" activeCell="ER1" sqref="ER1"/>
    </sheetView>
  </sheetViews>
  <sheetFormatPr defaultColWidth="10.7109375" defaultRowHeight="17.45" customHeight="1"/>
  <cols>
    <col min="1" max="1" width="1.7109375" style="5" customWidth="1"/>
    <col min="2" max="2" width="10.7109375" style="5"/>
    <col min="3" max="3" width="16.140625" style="5" customWidth="1"/>
    <col min="4" max="4" width="16.28515625" style="5" customWidth="1"/>
    <col min="5" max="5" width="10.7109375" style="5"/>
    <col min="6" max="8" width="0.85546875" style="6" customWidth="1"/>
    <col min="9" max="56" width="14.7109375" style="32" hidden="1" customWidth="1"/>
    <col min="57" max="139" width="14.7109375" style="32" customWidth="1"/>
    <col min="140" max="147" width="14.7109375" style="5" customWidth="1"/>
    <col min="148" max="148" width="2.140625" style="5" customWidth="1"/>
    <col min="149" max="150" width="10.7109375" style="5"/>
    <col min="151" max="161" width="14.42578125" style="5" bestFit="1" customWidth="1"/>
    <col min="162" max="164" width="14.42578125" style="5" customWidth="1"/>
    <col min="165" max="165" width="3.7109375" style="5" customWidth="1"/>
    <col min="166" max="166" width="10.7109375" style="5"/>
    <col min="167" max="172" width="16.5703125" style="5" bestFit="1" customWidth="1"/>
    <col min="173" max="174" width="17.140625" style="5" customWidth="1"/>
    <col min="175" max="16384" width="10.7109375" style="5"/>
  </cols>
  <sheetData>
    <row r="1" spans="2:174" ht="9.9499999999999993" customHeight="1"/>
    <row r="6" spans="2:174" s="206" customFormat="1" ht="17.45" customHeight="1">
      <c r="F6" s="234"/>
      <c r="G6" s="234"/>
      <c r="H6" s="234"/>
      <c r="I6" s="205"/>
      <c r="J6" s="205">
        <f t="shared" ref="J6:BU6" si="0">YEAR(J9)</f>
        <v>2015</v>
      </c>
      <c r="K6" s="205">
        <f t="shared" si="0"/>
        <v>2015</v>
      </c>
      <c r="L6" s="205">
        <f t="shared" si="0"/>
        <v>2015</v>
      </c>
      <c r="M6" s="205">
        <f t="shared" si="0"/>
        <v>2015</v>
      </c>
      <c r="N6" s="205">
        <f t="shared" si="0"/>
        <v>2015</v>
      </c>
      <c r="O6" s="205">
        <f t="shared" si="0"/>
        <v>2015</v>
      </c>
      <c r="P6" s="205">
        <f t="shared" si="0"/>
        <v>2015</v>
      </c>
      <c r="Q6" s="205">
        <f t="shared" si="0"/>
        <v>2015</v>
      </c>
      <c r="R6" s="205">
        <f t="shared" si="0"/>
        <v>2015</v>
      </c>
      <c r="S6" s="205">
        <f t="shared" si="0"/>
        <v>2015</v>
      </c>
      <c r="T6" s="205">
        <f t="shared" si="0"/>
        <v>2015</v>
      </c>
      <c r="U6" s="205">
        <f t="shared" si="0"/>
        <v>2016</v>
      </c>
      <c r="V6" s="205">
        <f t="shared" si="0"/>
        <v>2016</v>
      </c>
      <c r="W6" s="205">
        <f t="shared" si="0"/>
        <v>2016</v>
      </c>
      <c r="X6" s="205">
        <f t="shared" si="0"/>
        <v>2016</v>
      </c>
      <c r="Y6" s="205">
        <f t="shared" si="0"/>
        <v>2016</v>
      </c>
      <c r="Z6" s="205">
        <f t="shared" si="0"/>
        <v>2016</v>
      </c>
      <c r="AA6" s="205">
        <f t="shared" si="0"/>
        <v>2016</v>
      </c>
      <c r="AB6" s="205">
        <f t="shared" si="0"/>
        <v>2016</v>
      </c>
      <c r="AC6" s="205">
        <f t="shared" si="0"/>
        <v>2016</v>
      </c>
      <c r="AD6" s="205">
        <f t="shared" si="0"/>
        <v>2016</v>
      </c>
      <c r="AE6" s="205">
        <f t="shared" si="0"/>
        <v>2016</v>
      </c>
      <c r="AF6" s="205">
        <f t="shared" si="0"/>
        <v>2016</v>
      </c>
      <c r="AG6" s="205">
        <f t="shared" si="0"/>
        <v>2017</v>
      </c>
      <c r="AH6" s="205">
        <f t="shared" si="0"/>
        <v>2017</v>
      </c>
      <c r="AI6" s="205">
        <f t="shared" si="0"/>
        <v>2017</v>
      </c>
      <c r="AJ6" s="205">
        <f t="shared" si="0"/>
        <v>2017</v>
      </c>
      <c r="AK6" s="205">
        <f t="shared" si="0"/>
        <v>2017</v>
      </c>
      <c r="AL6" s="205">
        <f t="shared" si="0"/>
        <v>2017</v>
      </c>
      <c r="AM6" s="205">
        <f t="shared" si="0"/>
        <v>2017</v>
      </c>
      <c r="AN6" s="205">
        <f t="shared" si="0"/>
        <v>2017</v>
      </c>
      <c r="AO6" s="205">
        <f t="shared" si="0"/>
        <v>2017</v>
      </c>
      <c r="AP6" s="205">
        <f t="shared" si="0"/>
        <v>2017</v>
      </c>
      <c r="AQ6" s="205">
        <f t="shared" si="0"/>
        <v>2017</v>
      </c>
      <c r="AR6" s="205">
        <f t="shared" si="0"/>
        <v>2017</v>
      </c>
      <c r="AS6" s="205">
        <f t="shared" si="0"/>
        <v>2018</v>
      </c>
      <c r="AT6" s="205">
        <f t="shared" si="0"/>
        <v>2018</v>
      </c>
      <c r="AU6" s="205">
        <f t="shared" si="0"/>
        <v>2018</v>
      </c>
      <c r="AV6" s="205">
        <f t="shared" si="0"/>
        <v>2018</v>
      </c>
      <c r="AW6" s="205">
        <f t="shared" si="0"/>
        <v>2018</v>
      </c>
      <c r="AX6" s="205">
        <f t="shared" si="0"/>
        <v>2018</v>
      </c>
      <c r="AY6" s="205">
        <f t="shared" si="0"/>
        <v>2018</v>
      </c>
      <c r="AZ6" s="205">
        <f t="shared" si="0"/>
        <v>2018</v>
      </c>
      <c r="BA6" s="205">
        <f t="shared" si="0"/>
        <v>2018</v>
      </c>
      <c r="BB6" s="205">
        <f t="shared" si="0"/>
        <v>2018</v>
      </c>
      <c r="BC6" s="205">
        <f t="shared" si="0"/>
        <v>2018</v>
      </c>
      <c r="BD6" s="205">
        <f t="shared" si="0"/>
        <v>2018</v>
      </c>
      <c r="BE6" s="205">
        <f t="shared" si="0"/>
        <v>2019</v>
      </c>
      <c r="BF6" s="205">
        <f t="shared" si="0"/>
        <v>2019</v>
      </c>
      <c r="BG6" s="205">
        <f t="shared" si="0"/>
        <v>2019</v>
      </c>
      <c r="BH6" s="205">
        <f t="shared" si="0"/>
        <v>2019</v>
      </c>
      <c r="BI6" s="205">
        <f t="shared" si="0"/>
        <v>2019</v>
      </c>
      <c r="BJ6" s="205">
        <f t="shared" si="0"/>
        <v>2019</v>
      </c>
      <c r="BK6" s="205">
        <f t="shared" si="0"/>
        <v>2019</v>
      </c>
      <c r="BL6" s="205">
        <f t="shared" si="0"/>
        <v>2019</v>
      </c>
      <c r="BM6" s="205">
        <f t="shared" si="0"/>
        <v>2019</v>
      </c>
      <c r="BN6" s="205">
        <f t="shared" si="0"/>
        <v>2019</v>
      </c>
      <c r="BO6" s="205">
        <f t="shared" si="0"/>
        <v>2019</v>
      </c>
      <c r="BP6" s="205">
        <f t="shared" si="0"/>
        <v>2019</v>
      </c>
      <c r="BQ6" s="205">
        <f t="shared" si="0"/>
        <v>2020</v>
      </c>
      <c r="BR6" s="205">
        <f t="shared" si="0"/>
        <v>2020</v>
      </c>
      <c r="BS6" s="205">
        <f t="shared" si="0"/>
        <v>2020</v>
      </c>
      <c r="BT6" s="205">
        <f t="shared" si="0"/>
        <v>2020</v>
      </c>
      <c r="BU6" s="205">
        <f t="shared" si="0"/>
        <v>2020</v>
      </c>
      <c r="BV6" s="205">
        <f t="shared" ref="BV6:DO6" si="1">YEAR(BV9)</f>
        <v>2020</v>
      </c>
      <c r="BW6" s="205">
        <f t="shared" si="1"/>
        <v>2020</v>
      </c>
      <c r="BX6" s="205">
        <f t="shared" si="1"/>
        <v>2020</v>
      </c>
      <c r="BY6" s="205">
        <f t="shared" si="1"/>
        <v>2020</v>
      </c>
      <c r="BZ6" s="205">
        <f t="shared" si="1"/>
        <v>2020</v>
      </c>
      <c r="CA6" s="205">
        <f t="shared" si="1"/>
        <v>2020</v>
      </c>
      <c r="CB6" s="205">
        <f t="shared" si="1"/>
        <v>2020</v>
      </c>
      <c r="CC6" s="205">
        <f t="shared" si="1"/>
        <v>2021</v>
      </c>
      <c r="CD6" s="205">
        <f t="shared" si="1"/>
        <v>2021</v>
      </c>
      <c r="CE6" s="205">
        <f t="shared" si="1"/>
        <v>2021</v>
      </c>
      <c r="CF6" s="205">
        <f t="shared" si="1"/>
        <v>2021</v>
      </c>
      <c r="CG6" s="205">
        <f t="shared" si="1"/>
        <v>2021</v>
      </c>
      <c r="CH6" s="205">
        <f t="shared" si="1"/>
        <v>2021</v>
      </c>
      <c r="CI6" s="205">
        <f t="shared" si="1"/>
        <v>2021</v>
      </c>
      <c r="CJ6" s="205">
        <f t="shared" si="1"/>
        <v>2021</v>
      </c>
      <c r="CK6" s="205">
        <f t="shared" si="1"/>
        <v>2021</v>
      </c>
      <c r="CL6" s="205">
        <f t="shared" si="1"/>
        <v>2021</v>
      </c>
      <c r="CM6" s="205">
        <f t="shared" si="1"/>
        <v>2021</v>
      </c>
      <c r="CN6" s="205">
        <f t="shared" si="1"/>
        <v>2021</v>
      </c>
      <c r="CO6" s="205">
        <f t="shared" si="1"/>
        <v>2022</v>
      </c>
      <c r="CP6" s="205">
        <f t="shared" si="1"/>
        <v>2022</v>
      </c>
      <c r="CQ6" s="205">
        <f t="shared" si="1"/>
        <v>2022</v>
      </c>
      <c r="CR6" s="205">
        <f t="shared" si="1"/>
        <v>2022</v>
      </c>
      <c r="CS6" s="205">
        <f t="shared" si="1"/>
        <v>2022</v>
      </c>
      <c r="CT6" s="205">
        <f t="shared" si="1"/>
        <v>2022</v>
      </c>
      <c r="CU6" s="205">
        <f t="shared" si="1"/>
        <v>2022</v>
      </c>
      <c r="CV6" s="205">
        <f t="shared" si="1"/>
        <v>2022</v>
      </c>
      <c r="CW6" s="205">
        <f t="shared" si="1"/>
        <v>2022</v>
      </c>
      <c r="CX6" s="205">
        <f t="shared" si="1"/>
        <v>2022</v>
      </c>
      <c r="CY6" s="205">
        <f t="shared" si="1"/>
        <v>2022</v>
      </c>
      <c r="CZ6" s="205">
        <f t="shared" si="1"/>
        <v>2022</v>
      </c>
      <c r="DA6" s="205">
        <f t="shared" si="1"/>
        <v>2023</v>
      </c>
      <c r="DB6" s="205">
        <f t="shared" si="1"/>
        <v>2023</v>
      </c>
      <c r="DC6" s="205">
        <f t="shared" si="1"/>
        <v>2023</v>
      </c>
      <c r="DD6" s="205">
        <f t="shared" si="1"/>
        <v>2023</v>
      </c>
      <c r="DE6" s="205">
        <f t="shared" si="1"/>
        <v>2023</v>
      </c>
      <c r="DF6" s="205">
        <f t="shared" si="1"/>
        <v>2023</v>
      </c>
      <c r="DG6" s="205">
        <f t="shared" si="1"/>
        <v>2023</v>
      </c>
      <c r="DH6" s="205">
        <f t="shared" si="1"/>
        <v>2023</v>
      </c>
      <c r="DI6" s="205">
        <f t="shared" si="1"/>
        <v>2023</v>
      </c>
      <c r="DJ6" s="205">
        <f t="shared" si="1"/>
        <v>2023</v>
      </c>
      <c r="DK6" s="205">
        <f t="shared" si="1"/>
        <v>2023</v>
      </c>
      <c r="DL6" s="205">
        <f t="shared" si="1"/>
        <v>2023</v>
      </c>
      <c r="DM6" s="205">
        <f t="shared" si="1"/>
        <v>2024</v>
      </c>
      <c r="DN6" s="205">
        <f t="shared" si="1"/>
        <v>2024</v>
      </c>
      <c r="DO6" s="205">
        <f t="shared" si="1"/>
        <v>2024</v>
      </c>
      <c r="DP6" s="205">
        <f t="shared" ref="DP6:DU6" si="2">YEAR(DP9)</f>
        <v>2024</v>
      </c>
      <c r="DQ6" s="205">
        <f t="shared" si="2"/>
        <v>2024</v>
      </c>
      <c r="DR6" s="205">
        <f t="shared" si="2"/>
        <v>2024</v>
      </c>
      <c r="DS6" s="205">
        <f t="shared" si="2"/>
        <v>2024</v>
      </c>
      <c r="DT6" s="205">
        <f t="shared" si="2"/>
        <v>2024</v>
      </c>
      <c r="DU6" s="205">
        <f t="shared" si="2"/>
        <v>2024</v>
      </c>
      <c r="DV6" s="205">
        <f t="shared" ref="DV6:DW6" si="3">YEAR(DV9)</f>
        <v>2024</v>
      </c>
      <c r="DW6" s="205">
        <f t="shared" si="3"/>
        <v>2024</v>
      </c>
      <c r="DX6" s="205">
        <f t="shared" ref="DX6:DY6" si="4">YEAR(DX9)</f>
        <v>2024</v>
      </c>
      <c r="DY6" s="205">
        <f t="shared" si="4"/>
        <v>2025</v>
      </c>
      <c r="DZ6" s="205">
        <f t="shared" ref="DZ6:EA6" si="5">YEAR(DZ9)</f>
        <v>2025</v>
      </c>
      <c r="EA6" s="205">
        <f t="shared" si="5"/>
        <v>2025</v>
      </c>
      <c r="EB6" s="205">
        <f t="shared" ref="EB6" si="6">YEAR(EB9)</f>
        <v>2025</v>
      </c>
      <c r="EC6" s="205">
        <f t="shared" ref="EC6:EJ6" si="7">YEAR(EC9)</f>
        <v>2025</v>
      </c>
      <c r="ED6" s="205">
        <f t="shared" si="7"/>
        <v>2025</v>
      </c>
      <c r="EE6" s="205">
        <f t="shared" si="7"/>
        <v>2025</v>
      </c>
      <c r="EF6" s="205">
        <f t="shared" ref="EF6:EG6" si="8">YEAR(EF9)</f>
        <v>2025</v>
      </c>
      <c r="EG6" s="205">
        <f t="shared" si="8"/>
        <v>2025</v>
      </c>
      <c r="EH6" s="205">
        <f t="shared" ref="EH6:EI6" si="9">YEAR(EH9)</f>
        <v>2025</v>
      </c>
      <c r="EI6" s="205">
        <f t="shared" si="9"/>
        <v>2025</v>
      </c>
      <c r="EJ6" s="205">
        <f t="shared" si="7"/>
        <v>2025</v>
      </c>
      <c r="EK6" s="205">
        <f t="shared" ref="EK6:EL6" si="10">YEAR(EK9)</f>
        <v>2026</v>
      </c>
      <c r="EL6" s="205">
        <f t="shared" si="10"/>
        <v>2026</v>
      </c>
      <c r="EM6" s="205">
        <f t="shared" ref="EM6:EN6" si="11">YEAR(EM9)</f>
        <v>2026</v>
      </c>
      <c r="EN6" s="205">
        <f t="shared" si="11"/>
        <v>2026</v>
      </c>
      <c r="EO6" s="205">
        <f t="shared" ref="EO6:EP6" si="12">YEAR(EO9)</f>
        <v>2026</v>
      </c>
      <c r="EP6" s="205">
        <f t="shared" si="12"/>
        <v>2026</v>
      </c>
      <c r="EQ6" s="205">
        <f t="shared" ref="EQ6" si="13">YEAR(EQ9)</f>
        <v>2026</v>
      </c>
      <c r="ER6" s="205"/>
      <c r="FI6" s="205"/>
    </row>
    <row r="7" spans="2:174" ht="17.45" customHeight="1">
      <c r="B7" s="206"/>
      <c r="C7" s="206"/>
      <c r="D7" s="206"/>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c r="CU7" s="233"/>
      <c r="CV7" s="233"/>
      <c r="CW7" s="233"/>
      <c r="CX7" s="233"/>
      <c r="CY7" s="233"/>
      <c r="CZ7" s="233"/>
      <c r="DA7" s="233"/>
      <c r="DB7" s="233"/>
      <c r="DC7" s="233"/>
      <c r="DD7" s="233"/>
      <c r="DE7" s="233"/>
      <c r="DF7" s="233"/>
      <c r="DG7" s="233"/>
      <c r="DH7" s="233"/>
      <c r="DI7" s="233"/>
      <c r="DJ7" s="233"/>
      <c r="DK7" s="233"/>
      <c r="DL7" s="233"/>
      <c r="DM7" s="233"/>
      <c r="DN7" s="233"/>
      <c r="DO7" s="233"/>
      <c r="DP7" s="233"/>
      <c r="DQ7" s="233"/>
      <c r="DR7" s="233"/>
      <c r="DS7" s="233"/>
      <c r="DT7" s="233"/>
      <c r="DU7" s="233"/>
      <c r="DV7" s="233"/>
      <c r="DW7" s="233"/>
      <c r="DX7" s="233"/>
      <c r="DY7" s="233"/>
      <c r="DZ7" s="233"/>
      <c r="EA7" s="233"/>
      <c r="EB7" s="233"/>
      <c r="EC7" s="233"/>
      <c r="ED7" s="233"/>
      <c r="EE7" s="233"/>
      <c r="EF7" s="233"/>
      <c r="EG7" s="233"/>
      <c r="EH7" s="233"/>
      <c r="EI7" s="233"/>
      <c r="EJ7" s="233"/>
      <c r="EK7" s="233"/>
      <c r="EL7" s="233"/>
      <c r="EM7" s="233"/>
      <c r="EN7" s="233"/>
      <c r="EO7" s="233"/>
      <c r="EP7" s="233"/>
      <c r="EQ7" s="233"/>
      <c r="ER7" s="233"/>
      <c r="FI7" s="233"/>
    </row>
    <row r="8" spans="2:174" ht="17.45" customHeight="1">
      <c r="I8" s="28" t="str">
        <f t="shared" ref="I8" si="14">IF(MONTH(I9)&lt;4,1,IF(MONTH(I9)&lt;7,2,IF(MONTH(I9)&lt;10,3,4)))&amp;"T"&amp;YEAR(I9)-2000</f>
        <v>1T15</v>
      </c>
      <c r="J8" s="28" t="str">
        <f t="shared" ref="J8" si="15">IF(MONTH(J9)&lt;4,1,IF(MONTH(J9)&lt;7,2,IF(MONTH(J9)&lt;10,3,4)))&amp;"T"&amp;YEAR(J9)-2000</f>
        <v>1T15</v>
      </c>
      <c r="K8" s="28" t="str">
        <f t="shared" ref="K8" si="16">IF(MONTH(K9)&lt;4,1,IF(MONTH(K9)&lt;7,2,IF(MONTH(K9)&lt;10,3,4)))&amp;"T"&amp;YEAR(K9)-2000</f>
        <v>1T15</v>
      </c>
      <c r="L8" s="28" t="str">
        <f t="shared" ref="L8" si="17">IF(MONTH(L9)&lt;4,1,IF(MONTH(L9)&lt;7,2,IF(MONTH(L9)&lt;10,3,4)))&amp;"T"&amp;YEAR(L9)-2000</f>
        <v>2T15</v>
      </c>
      <c r="M8" s="28" t="str">
        <f t="shared" ref="M8" si="18">IF(MONTH(M9)&lt;4,1,IF(MONTH(M9)&lt;7,2,IF(MONTH(M9)&lt;10,3,4)))&amp;"T"&amp;YEAR(M9)-2000</f>
        <v>2T15</v>
      </c>
      <c r="N8" s="28" t="str">
        <f t="shared" ref="N8" si="19">IF(MONTH(N9)&lt;4,1,IF(MONTH(N9)&lt;7,2,IF(MONTH(N9)&lt;10,3,4)))&amp;"T"&amp;YEAR(N9)-2000</f>
        <v>2T15</v>
      </c>
      <c r="O8" s="28" t="str">
        <f t="shared" ref="O8" si="20">IF(MONTH(O9)&lt;4,1,IF(MONTH(O9)&lt;7,2,IF(MONTH(O9)&lt;10,3,4)))&amp;"T"&amp;YEAR(O9)-2000</f>
        <v>3T15</v>
      </c>
      <c r="P8" s="28" t="str">
        <f t="shared" ref="P8" si="21">IF(MONTH(P9)&lt;4,1,IF(MONTH(P9)&lt;7,2,IF(MONTH(P9)&lt;10,3,4)))&amp;"T"&amp;YEAR(P9)-2000</f>
        <v>3T15</v>
      </c>
      <c r="Q8" s="28" t="str">
        <f t="shared" ref="Q8" si="22">IF(MONTH(Q9)&lt;4,1,IF(MONTH(Q9)&lt;7,2,IF(MONTH(Q9)&lt;10,3,4)))&amp;"T"&amp;YEAR(Q9)-2000</f>
        <v>3T15</v>
      </c>
      <c r="R8" s="28" t="str">
        <f t="shared" ref="R8" si="23">IF(MONTH(R9)&lt;4,1,IF(MONTH(R9)&lt;7,2,IF(MONTH(R9)&lt;10,3,4)))&amp;"T"&amp;YEAR(R9)-2000</f>
        <v>4T15</v>
      </c>
      <c r="S8" s="28" t="str">
        <f t="shared" ref="S8" si="24">IF(MONTH(S9)&lt;4,1,IF(MONTH(S9)&lt;7,2,IF(MONTH(S9)&lt;10,3,4)))&amp;"T"&amp;YEAR(S9)-2000</f>
        <v>4T15</v>
      </c>
      <c r="T8" s="28" t="str">
        <f t="shared" ref="T8" si="25">IF(MONTH(T9)&lt;4,1,IF(MONTH(T9)&lt;7,2,IF(MONTH(T9)&lt;10,3,4)))&amp;"T"&amp;YEAR(T9)-2000</f>
        <v>4T15</v>
      </c>
      <c r="U8" s="28" t="str">
        <f t="shared" ref="U8" si="26">IF(MONTH(U9)&lt;4,1,IF(MONTH(U9)&lt;7,2,IF(MONTH(U9)&lt;10,3,4)))&amp;"T"&amp;YEAR(U9)-2000</f>
        <v>1T16</v>
      </c>
      <c r="V8" s="28" t="str">
        <f t="shared" ref="V8" si="27">IF(MONTH(V9)&lt;4,1,IF(MONTH(V9)&lt;7,2,IF(MONTH(V9)&lt;10,3,4)))&amp;"T"&amp;YEAR(V9)-2000</f>
        <v>1T16</v>
      </c>
      <c r="W8" s="28" t="str">
        <f t="shared" ref="W8" si="28">IF(MONTH(W9)&lt;4,1,IF(MONTH(W9)&lt;7,2,IF(MONTH(W9)&lt;10,3,4)))&amp;"T"&amp;YEAR(W9)-2000</f>
        <v>1T16</v>
      </c>
      <c r="X8" s="28" t="str">
        <f t="shared" ref="X8" si="29">IF(MONTH(X9)&lt;4,1,IF(MONTH(X9)&lt;7,2,IF(MONTH(X9)&lt;10,3,4)))&amp;"T"&amp;YEAR(X9)-2000</f>
        <v>2T16</v>
      </c>
      <c r="Y8" s="28" t="str">
        <f t="shared" ref="Y8" si="30">IF(MONTH(Y9)&lt;4,1,IF(MONTH(Y9)&lt;7,2,IF(MONTH(Y9)&lt;10,3,4)))&amp;"T"&amp;YEAR(Y9)-2000</f>
        <v>2T16</v>
      </c>
      <c r="Z8" s="28" t="str">
        <f t="shared" ref="Z8" si="31">IF(MONTH(Z9)&lt;4,1,IF(MONTH(Z9)&lt;7,2,IF(MONTH(Z9)&lt;10,3,4)))&amp;"T"&amp;YEAR(Z9)-2000</f>
        <v>2T16</v>
      </c>
      <c r="AA8" s="28" t="str">
        <f t="shared" ref="AA8" si="32">IF(MONTH(AA9)&lt;4,1,IF(MONTH(AA9)&lt;7,2,IF(MONTH(AA9)&lt;10,3,4)))&amp;"T"&amp;YEAR(AA9)-2000</f>
        <v>3T16</v>
      </c>
      <c r="AB8" s="28" t="str">
        <f t="shared" ref="AB8" si="33">IF(MONTH(AB9)&lt;4,1,IF(MONTH(AB9)&lt;7,2,IF(MONTH(AB9)&lt;10,3,4)))&amp;"T"&amp;YEAR(AB9)-2000</f>
        <v>3T16</v>
      </c>
      <c r="AC8" s="28" t="str">
        <f t="shared" ref="AC8" si="34">IF(MONTH(AC9)&lt;4,1,IF(MONTH(AC9)&lt;7,2,IF(MONTH(AC9)&lt;10,3,4)))&amp;"T"&amp;YEAR(AC9)-2000</f>
        <v>3T16</v>
      </c>
      <c r="AD8" s="28" t="str">
        <f t="shared" ref="AD8" si="35">IF(MONTH(AD9)&lt;4,1,IF(MONTH(AD9)&lt;7,2,IF(MONTH(AD9)&lt;10,3,4)))&amp;"T"&amp;YEAR(AD9)-2000</f>
        <v>4T16</v>
      </c>
      <c r="AE8" s="28" t="str">
        <f t="shared" ref="AE8" si="36">IF(MONTH(AE9)&lt;4,1,IF(MONTH(AE9)&lt;7,2,IF(MONTH(AE9)&lt;10,3,4)))&amp;"T"&amp;YEAR(AE9)-2000</f>
        <v>4T16</v>
      </c>
      <c r="AF8" s="28" t="str">
        <f t="shared" ref="AF8" si="37">IF(MONTH(AF9)&lt;4,1,IF(MONTH(AF9)&lt;7,2,IF(MONTH(AF9)&lt;10,3,4)))&amp;"T"&amp;YEAR(AF9)-2000</f>
        <v>4T16</v>
      </c>
      <c r="AG8" s="28" t="str">
        <f t="shared" ref="AG8" si="38">IF(MONTH(AG9)&lt;4,1,IF(MONTH(AG9)&lt;7,2,IF(MONTH(AG9)&lt;10,3,4)))&amp;"T"&amp;YEAR(AG9)-2000</f>
        <v>1T17</v>
      </c>
      <c r="AH8" s="28" t="str">
        <f t="shared" ref="AH8" si="39">IF(MONTH(AH9)&lt;4,1,IF(MONTH(AH9)&lt;7,2,IF(MONTH(AH9)&lt;10,3,4)))&amp;"T"&amp;YEAR(AH9)-2000</f>
        <v>1T17</v>
      </c>
      <c r="AI8" s="28" t="str">
        <f t="shared" ref="AI8" si="40">IF(MONTH(AI9)&lt;4,1,IF(MONTH(AI9)&lt;7,2,IF(MONTH(AI9)&lt;10,3,4)))&amp;"T"&amp;YEAR(AI9)-2000</f>
        <v>1T17</v>
      </c>
      <c r="AJ8" s="28" t="str">
        <f t="shared" ref="AJ8" si="41">IF(MONTH(AJ9)&lt;4,1,IF(MONTH(AJ9)&lt;7,2,IF(MONTH(AJ9)&lt;10,3,4)))&amp;"T"&amp;YEAR(AJ9)-2000</f>
        <v>2T17</v>
      </c>
      <c r="AK8" s="28" t="str">
        <f t="shared" ref="AK8" si="42">IF(MONTH(AK9)&lt;4,1,IF(MONTH(AK9)&lt;7,2,IF(MONTH(AK9)&lt;10,3,4)))&amp;"T"&amp;YEAR(AK9)-2000</f>
        <v>2T17</v>
      </c>
      <c r="AL8" s="28" t="str">
        <f t="shared" ref="AL8" si="43">IF(MONTH(AL9)&lt;4,1,IF(MONTH(AL9)&lt;7,2,IF(MONTH(AL9)&lt;10,3,4)))&amp;"T"&amp;YEAR(AL9)-2000</f>
        <v>2T17</v>
      </c>
      <c r="AM8" s="28" t="str">
        <f t="shared" ref="AM8" si="44">IF(MONTH(AM9)&lt;4,1,IF(MONTH(AM9)&lt;7,2,IF(MONTH(AM9)&lt;10,3,4)))&amp;"T"&amp;YEAR(AM9)-2000</f>
        <v>3T17</v>
      </c>
      <c r="AN8" s="28" t="str">
        <f t="shared" ref="AN8" si="45">IF(MONTH(AN9)&lt;4,1,IF(MONTH(AN9)&lt;7,2,IF(MONTH(AN9)&lt;10,3,4)))&amp;"T"&amp;YEAR(AN9)-2000</f>
        <v>3T17</v>
      </c>
      <c r="AO8" s="28" t="str">
        <f t="shared" ref="AO8" si="46">IF(MONTH(AO9)&lt;4,1,IF(MONTH(AO9)&lt;7,2,IF(MONTH(AO9)&lt;10,3,4)))&amp;"T"&amp;YEAR(AO9)-2000</f>
        <v>3T17</v>
      </c>
      <c r="AP8" s="28" t="str">
        <f t="shared" ref="AP8" si="47">IF(MONTH(AP9)&lt;4,1,IF(MONTH(AP9)&lt;7,2,IF(MONTH(AP9)&lt;10,3,4)))&amp;"T"&amp;YEAR(AP9)-2000</f>
        <v>4T17</v>
      </c>
      <c r="AQ8" s="28" t="str">
        <f t="shared" ref="AQ8" si="48">IF(MONTH(AQ9)&lt;4,1,IF(MONTH(AQ9)&lt;7,2,IF(MONTH(AQ9)&lt;10,3,4)))&amp;"T"&amp;YEAR(AQ9)-2000</f>
        <v>4T17</v>
      </c>
      <c r="AR8" s="28" t="str">
        <f t="shared" ref="AR8" si="49">IF(MONTH(AR9)&lt;4,1,IF(MONTH(AR9)&lt;7,2,IF(MONTH(AR9)&lt;10,3,4)))&amp;"T"&amp;YEAR(AR9)-2000</f>
        <v>4T17</v>
      </c>
      <c r="AS8" s="28" t="str">
        <f t="shared" ref="AS8" si="50">IF(MONTH(AS9)&lt;4,1,IF(MONTH(AS9)&lt;7,2,IF(MONTH(AS9)&lt;10,3,4)))&amp;"T"&amp;YEAR(AS9)-2000</f>
        <v>1T18</v>
      </c>
      <c r="AT8" s="28" t="str">
        <f t="shared" ref="AT8" si="51">IF(MONTH(AT9)&lt;4,1,IF(MONTH(AT9)&lt;7,2,IF(MONTH(AT9)&lt;10,3,4)))&amp;"T"&amp;YEAR(AT9)-2000</f>
        <v>1T18</v>
      </c>
      <c r="AU8" s="28" t="str">
        <f t="shared" ref="AU8" si="52">IF(MONTH(AU9)&lt;4,1,IF(MONTH(AU9)&lt;7,2,IF(MONTH(AU9)&lt;10,3,4)))&amp;"T"&amp;YEAR(AU9)-2000</f>
        <v>1T18</v>
      </c>
      <c r="AV8" s="28" t="str">
        <f t="shared" ref="AV8" si="53">IF(MONTH(AV9)&lt;4,1,IF(MONTH(AV9)&lt;7,2,IF(MONTH(AV9)&lt;10,3,4)))&amp;"T"&amp;YEAR(AV9)-2000</f>
        <v>2T18</v>
      </c>
      <c r="AW8" s="28" t="str">
        <f t="shared" ref="AW8" si="54">IF(MONTH(AW9)&lt;4,1,IF(MONTH(AW9)&lt;7,2,IF(MONTH(AW9)&lt;10,3,4)))&amp;"T"&amp;YEAR(AW9)-2000</f>
        <v>2T18</v>
      </c>
      <c r="AX8" s="28" t="str">
        <f t="shared" ref="AX8" si="55">IF(MONTH(AX9)&lt;4,1,IF(MONTH(AX9)&lt;7,2,IF(MONTH(AX9)&lt;10,3,4)))&amp;"T"&amp;YEAR(AX9)-2000</f>
        <v>2T18</v>
      </c>
      <c r="AY8" s="28" t="str">
        <f t="shared" ref="AY8" si="56">IF(MONTH(AY9)&lt;4,1,IF(MONTH(AY9)&lt;7,2,IF(MONTH(AY9)&lt;10,3,4)))&amp;"T"&amp;YEAR(AY9)-2000</f>
        <v>3T18</v>
      </c>
      <c r="AZ8" s="28" t="str">
        <f t="shared" ref="AZ8" si="57">IF(MONTH(AZ9)&lt;4,1,IF(MONTH(AZ9)&lt;7,2,IF(MONTH(AZ9)&lt;10,3,4)))&amp;"T"&amp;YEAR(AZ9)-2000</f>
        <v>3T18</v>
      </c>
      <c r="BA8" s="28" t="str">
        <f t="shared" ref="BA8" si="58">IF(MONTH(BA9)&lt;4,1,IF(MONTH(BA9)&lt;7,2,IF(MONTH(BA9)&lt;10,3,4)))&amp;"T"&amp;YEAR(BA9)-2000</f>
        <v>3T18</v>
      </c>
      <c r="BB8" s="28" t="str">
        <f t="shared" ref="BB8" si="59">IF(MONTH(BB9)&lt;4,1,IF(MONTH(BB9)&lt;7,2,IF(MONTH(BB9)&lt;10,3,4)))&amp;"T"&amp;YEAR(BB9)-2000</f>
        <v>4T18</v>
      </c>
      <c r="BC8" s="28" t="str">
        <f t="shared" ref="BC8" si="60">IF(MONTH(BC9)&lt;4,1,IF(MONTH(BC9)&lt;7,2,IF(MONTH(BC9)&lt;10,3,4)))&amp;"T"&amp;YEAR(BC9)-2000</f>
        <v>4T18</v>
      </c>
      <c r="BD8" s="28" t="str">
        <f t="shared" ref="BD8" si="61">IF(MONTH(BD9)&lt;4,1,IF(MONTH(BD9)&lt;7,2,IF(MONTH(BD9)&lt;10,3,4)))&amp;"T"&amp;YEAR(BD9)-2000</f>
        <v>4T18</v>
      </c>
      <c r="BE8" s="28" t="str">
        <f t="shared" ref="BE8" si="62">IF(MONTH(BE9)&lt;4,1,IF(MONTH(BE9)&lt;7,2,IF(MONTH(BE9)&lt;10,3,4)))&amp;"T"&amp;YEAR(BE9)-2000</f>
        <v>1T19</v>
      </c>
      <c r="BF8" s="28" t="str">
        <f t="shared" ref="BF8" si="63">IF(MONTH(BF9)&lt;4,1,IF(MONTH(BF9)&lt;7,2,IF(MONTH(BF9)&lt;10,3,4)))&amp;"T"&amp;YEAR(BF9)-2000</f>
        <v>1T19</v>
      </c>
      <c r="BG8" s="28" t="str">
        <f t="shared" ref="BG8" si="64">IF(MONTH(BG9)&lt;4,1,IF(MONTH(BG9)&lt;7,2,IF(MONTH(BG9)&lt;10,3,4)))&amp;"T"&amp;YEAR(BG9)-2000</f>
        <v>1T19</v>
      </c>
      <c r="BH8" s="28" t="str">
        <f t="shared" ref="BH8" si="65">IF(MONTH(BH9)&lt;4,1,IF(MONTH(BH9)&lt;7,2,IF(MONTH(BH9)&lt;10,3,4)))&amp;"T"&amp;YEAR(BH9)-2000</f>
        <v>2T19</v>
      </c>
      <c r="BI8" s="28" t="str">
        <f t="shared" ref="BI8" si="66">IF(MONTH(BI9)&lt;4,1,IF(MONTH(BI9)&lt;7,2,IF(MONTH(BI9)&lt;10,3,4)))&amp;"T"&amp;YEAR(BI9)-2000</f>
        <v>2T19</v>
      </c>
      <c r="BJ8" s="28" t="str">
        <f t="shared" ref="BJ8" si="67">IF(MONTH(BJ9)&lt;4,1,IF(MONTH(BJ9)&lt;7,2,IF(MONTH(BJ9)&lt;10,3,4)))&amp;"T"&amp;YEAR(BJ9)-2000</f>
        <v>2T19</v>
      </c>
      <c r="BK8" s="28" t="str">
        <f t="shared" ref="BK8" si="68">IF(MONTH(BK9)&lt;4,1,IF(MONTH(BK9)&lt;7,2,IF(MONTH(BK9)&lt;10,3,4)))&amp;"T"&amp;YEAR(BK9)-2000</f>
        <v>3T19</v>
      </c>
      <c r="BL8" s="28" t="str">
        <f t="shared" ref="BL8" si="69">IF(MONTH(BL9)&lt;4,1,IF(MONTH(BL9)&lt;7,2,IF(MONTH(BL9)&lt;10,3,4)))&amp;"T"&amp;YEAR(BL9)-2000</f>
        <v>3T19</v>
      </c>
      <c r="BM8" s="28" t="str">
        <f t="shared" ref="BM8" si="70">IF(MONTH(BM9)&lt;4,1,IF(MONTH(BM9)&lt;7,2,IF(MONTH(BM9)&lt;10,3,4)))&amp;"T"&amp;YEAR(BM9)-2000</f>
        <v>3T19</v>
      </c>
      <c r="BN8" s="28" t="str">
        <f t="shared" ref="BN8" si="71">IF(MONTH(BN9)&lt;4,1,IF(MONTH(BN9)&lt;7,2,IF(MONTH(BN9)&lt;10,3,4)))&amp;"T"&amp;YEAR(BN9)-2000</f>
        <v>4T19</v>
      </c>
      <c r="BO8" s="28" t="str">
        <f t="shared" ref="BO8" si="72">IF(MONTH(BO9)&lt;4,1,IF(MONTH(BO9)&lt;7,2,IF(MONTH(BO9)&lt;10,3,4)))&amp;"T"&amp;YEAR(BO9)-2000</f>
        <v>4T19</v>
      </c>
      <c r="BP8" s="28" t="str">
        <f t="shared" ref="BP8" si="73">IF(MONTH(BP9)&lt;4,1,IF(MONTH(BP9)&lt;7,2,IF(MONTH(BP9)&lt;10,3,4)))&amp;"T"&amp;YEAR(BP9)-2000</f>
        <v>4T19</v>
      </c>
      <c r="BQ8" s="28" t="str">
        <f t="shared" ref="BQ8" si="74">IF(MONTH(BQ9)&lt;4,1,IF(MONTH(BQ9)&lt;7,2,IF(MONTH(BQ9)&lt;10,3,4)))&amp;"T"&amp;YEAR(BQ9)-2000</f>
        <v>1T20</v>
      </c>
      <c r="BR8" s="28" t="str">
        <f t="shared" ref="BR8" si="75">IF(MONTH(BR9)&lt;4,1,IF(MONTH(BR9)&lt;7,2,IF(MONTH(BR9)&lt;10,3,4)))&amp;"T"&amp;YEAR(BR9)-2000</f>
        <v>1T20</v>
      </c>
      <c r="BS8" s="28" t="str">
        <f t="shared" ref="BS8" si="76">IF(MONTH(BS9)&lt;4,1,IF(MONTH(BS9)&lt;7,2,IF(MONTH(BS9)&lt;10,3,4)))&amp;"T"&amp;YEAR(BS9)-2000</f>
        <v>1T20</v>
      </c>
      <c r="BT8" s="28" t="str">
        <f t="shared" ref="BT8" si="77">IF(MONTH(BT9)&lt;4,1,IF(MONTH(BT9)&lt;7,2,IF(MONTH(BT9)&lt;10,3,4)))&amp;"T"&amp;YEAR(BT9)-2000</f>
        <v>2T20</v>
      </c>
      <c r="BU8" s="28" t="str">
        <f t="shared" ref="BU8" si="78">IF(MONTH(BU9)&lt;4,1,IF(MONTH(BU9)&lt;7,2,IF(MONTH(BU9)&lt;10,3,4)))&amp;"T"&amp;YEAR(BU9)-2000</f>
        <v>2T20</v>
      </c>
      <c r="BV8" s="28" t="str">
        <f t="shared" ref="BV8" si="79">IF(MONTH(BV9)&lt;4,1,IF(MONTH(BV9)&lt;7,2,IF(MONTH(BV9)&lt;10,3,4)))&amp;"T"&amp;YEAR(BV9)-2000</f>
        <v>2T20</v>
      </c>
      <c r="BW8" s="28" t="str">
        <f t="shared" ref="BW8" si="80">IF(MONTH(BW9)&lt;4,1,IF(MONTH(BW9)&lt;7,2,IF(MONTH(BW9)&lt;10,3,4)))&amp;"T"&amp;YEAR(BW9)-2000</f>
        <v>3T20</v>
      </c>
      <c r="BX8" s="28" t="str">
        <f t="shared" ref="BX8" si="81">IF(MONTH(BX9)&lt;4,1,IF(MONTH(BX9)&lt;7,2,IF(MONTH(BX9)&lt;10,3,4)))&amp;"T"&amp;YEAR(BX9)-2000</f>
        <v>3T20</v>
      </c>
      <c r="BY8" s="28" t="str">
        <f t="shared" ref="BY8" si="82">IF(MONTH(BY9)&lt;4,1,IF(MONTH(BY9)&lt;7,2,IF(MONTH(BY9)&lt;10,3,4)))&amp;"T"&amp;YEAR(BY9)-2000</f>
        <v>3T20</v>
      </c>
      <c r="BZ8" s="28" t="str">
        <f t="shared" ref="BZ8" si="83">IF(MONTH(BZ9)&lt;4,1,IF(MONTH(BZ9)&lt;7,2,IF(MONTH(BZ9)&lt;10,3,4)))&amp;"T"&amp;YEAR(BZ9)-2000</f>
        <v>4T20</v>
      </c>
      <c r="CA8" s="28" t="str">
        <f t="shared" ref="CA8" si="84">IF(MONTH(CA9)&lt;4,1,IF(MONTH(CA9)&lt;7,2,IF(MONTH(CA9)&lt;10,3,4)))&amp;"T"&amp;YEAR(CA9)-2000</f>
        <v>4T20</v>
      </c>
      <c r="CB8" s="28" t="str">
        <f t="shared" ref="CB8" si="85">IF(MONTH(CB9)&lt;4,1,IF(MONTH(CB9)&lt;7,2,IF(MONTH(CB9)&lt;10,3,4)))&amp;"T"&amp;YEAR(CB9)-2000</f>
        <v>4T20</v>
      </c>
      <c r="CC8" s="28" t="str">
        <f t="shared" ref="CC8" si="86">IF(MONTH(CC9)&lt;4,1,IF(MONTH(CC9)&lt;7,2,IF(MONTH(CC9)&lt;10,3,4)))&amp;"T"&amp;YEAR(CC9)-2000</f>
        <v>1T21</v>
      </c>
      <c r="CD8" s="28" t="str">
        <f t="shared" ref="CD8" si="87">IF(MONTH(CD9)&lt;4,1,IF(MONTH(CD9)&lt;7,2,IF(MONTH(CD9)&lt;10,3,4)))&amp;"T"&amp;YEAR(CD9)-2000</f>
        <v>1T21</v>
      </c>
      <c r="CE8" s="28" t="str">
        <f t="shared" ref="CE8" si="88">IF(MONTH(CE9)&lt;4,1,IF(MONTH(CE9)&lt;7,2,IF(MONTH(CE9)&lt;10,3,4)))&amp;"T"&amp;YEAR(CE9)-2000</f>
        <v>1T21</v>
      </c>
      <c r="CF8" s="28" t="str">
        <f t="shared" ref="CF8" si="89">IF(MONTH(CF9)&lt;4,1,IF(MONTH(CF9)&lt;7,2,IF(MONTH(CF9)&lt;10,3,4)))&amp;"T"&amp;YEAR(CF9)-2000</f>
        <v>2T21</v>
      </c>
      <c r="CG8" s="28" t="str">
        <f t="shared" ref="CG8" si="90">IF(MONTH(CG9)&lt;4,1,IF(MONTH(CG9)&lt;7,2,IF(MONTH(CG9)&lt;10,3,4)))&amp;"T"&amp;YEAR(CG9)-2000</f>
        <v>2T21</v>
      </c>
      <c r="CH8" s="28" t="str">
        <f t="shared" ref="CH8" si="91">IF(MONTH(CH9)&lt;4,1,IF(MONTH(CH9)&lt;7,2,IF(MONTH(CH9)&lt;10,3,4)))&amp;"T"&amp;YEAR(CH9)-2000</f>
        <v>2T21</v>
      </c>
      <c r="CI8" s="28" t="str">
        <f t="shared" ref="CI8" si="92">IF(MONTH(CI9)&lt;4,1,IF(MONTH(CI9)&lt;7,2,IF(MONTH(CI9)&lt;10,3,4)))&amp;"T"&amp;YEAR(CI9)-2000</f>
        <v>3T21</v>
      </c>
      <c r="CJ8" s="28" t="str">
        <f t="shared" ref="CJ8" si="93">IF(MONTH(CJ9)&lt;4,1,IF(MONTH(CJ9)&lt;7,2,IF(MONTH(CJ9)&lt;10,3,4)))&amp;"T"&amp;YEAR(CJ9)-2000</f>
        <v>3T21</v>
      </c>
      <c r="CK8" s="28" t="str">
        <f t="shared" ref="CK8" si="94">IF(MONTH(CK9)&lt;4,1,IF(MONTH(CK9)&lt;7,2,IF(MONTH(CK9)&lt;10,3,4)))&amp;"T"&amp;YEAR(CK9)-2000</f>
        <v>3T21</v>
      </c>
      <c r="CL8" s="28" t="str">
        <f t="shared" ref="CL8" si="95">IF(MONTH(CL9)&lt;4,1,IF(MONTH(CL9)&lt;7,2,IF(MONTH(CL9)&lt;10,3,4)))&amp;"T"&amp;YEAR(CL9)-2000</f>
        <v>4T21</v>
      </c>
      <c r="CM8" s="28" t="str">
        <f t="shared" ref="CM8" si="96">IF(MONTH(CM9)&lt;4,1,IF(MONTH(CM9)&lt;7,2,IF(MONTH(CM9)&lt;10,3,4)))&amp;"T"&amp;YEAR(CM9)-2000</f>
        <v>4T21</v>
      </c>
      <c r="CN8" s="28" t="str">
        <f t="shared" ref="CN8" si="97">IF(MONTH(CN9)&lt;4,1,IF(MONTH(CN9)&lt;7,2,IF(MONTH(CN9)&lt;10,3,4)))&amp;"T"&amp;YEAR(CN9)-2000</f>
        <v>4T21</v>
      </c>
      <c r="CO8" s="28" t="str">
        <f t="shared" ref="CO8" si="98">IF(MONTH(CO9)&lt;4,1,IF(MONTH(CO9)&lt;7,2,IF(MONTH(CO9)&lt;10,3,4)))&amp;"T"&amp;YEAR(CO9)-2000</f>
        <v>1T22</v>
      </c>
      <c r="CP8" s="28" t="str">
        <f t="shared" ref="CP8" si="99">IF(MONTH(CP9)&lt;4,1,IF(MONTH(CP9)&lt;7,2,IF(MONTH(CP9)&lt;10,3,4)))&amp;"T"&amp;YEAR(CP9)-2000</f>
        <v>1T22</v>
      </c>
      <c r="CQ8" s="28" t="str">
        <f t="shared" ref="CQ8" si="100">IF(MONTH(CQ9)&lt;4,1,IF(MONTH(CQ9)&lt;7,2,IF(MONTH(CQ9)&lt;10,3,4)))&amp;"T"&amp;YEAR(CQ9)-2000</f>
        <v>1T22</v>
      </c>
      <c r="CR8" s="28" t="str">
        <f t="shared" ref="CR8" si="101">IF(MONTH(CR9)&lt;4,1,IF(MONTH(CR9)&lt;7,2,IF(MONTH(CR9)&lt;10,3,4)))&amp;"T"&amp;YEAR(CR9)-2000</f>
        <v>2T22</v>
      </c>
      <c r="CS8" s="28" t="str">
        <f t="shared" ref="CS8" si="102">IF(MONTH(CS9)&lt;4,1,IF(MONTH(CS9)&lt;7,2,IF(MONTH(CS9)&lt;10,3,4)))&amp;"T"&amp;YEAR(CS9)-2000</f>
        <v>2T22</v>
      </c>
      <c r="CT8" s="28" t="str">
        <f t="shared" ref="CT8" si="103">IF(MONTH(CT9)&lt;4,1,IF(MONTH(CT9)&lt;7,2,IF(MONTH(CT9)&lt;10,3,4)))&amp;"T"&amp;YEAR(CT9)-2000</f>
        <v>2T22</v>
      </c>
      <c r="CU8" s="28" t="str">
        <f t="shared" ref="CU8" si="104">IF(MONTH(CU9)&lt;4,1,IF(MONTH(CU9)&lt;7,2,IF(MONTH(CU9)&lt;10,3,4)))&amp;"T"&amp;YEAR(CU9)-2000</f>
        <v>3T22</v>
      </c>
      <c r="CV8" s="28" t="str">
        <f t="shared" ref="CV8" si="105">IF(MONTH(CV9)&lt;4,1,IF(MONTH(CV9)&lt;7,2,IF(MONTH(CV9)&lt;10,3,4)))&amp;"T"&amp;YEAR(CV9)-2000</f>
        <v>3T22</v>
      </c>
      <c r="CW8" s="28" t="str">
        <f t="shared" ref="CW8" si="106">IF(MONTH(CW9)&lt;4,1,IF(MONTH(CW9)&lt;7,2,IF(MONTH(CW9)&lt;10,3,4)))&amp;"T"&amp;YEAR(CW9)-2000</f>
        <v>3T22</v>
      </c>
      <c r="CX8" s="28" t="str">
        <f t="shared" ref="CX8" si="107">IF(MONTH(CX9)&lt;4,1,IF(MONTH(CX9)&lt;7,2,IF(MONTH(CX9)&lt;10,3,4)))&amp;"T"&amp;YEAR(CX9)-2000</f>
        <v>4T22</v>
      </c>
      <c r="CY8" s="28" t="str">
        <f t="shared" ref="CY8" si="108">IF(MONTH(CY9)&lt;4,1,IF(MONTH(CY9)&lt;7,2,IF(MONTH(CY9)&lt;10,3,4)))&amp;"T"&amp;YEAR(CY9)-2000</f>
        <v>4T22</v>
      </c>
      <c r="CZ8" s="28" t="str">
        <f t="shared" ref="CZ8" si="109">IF(MONTH(CZ9)&lt;4,1,IF(MONTH(CZ9)&lt;7,2,IF(MONTH(CZ9)&lt;10,3,4)))&amp;"T"&amp;YEAR(CZ9)-2000</f>
        <v>4T22</v>
      </c>
      <c r="DA8" s="28" t="str">
        <f t="shared" ref="DA8:DO8" si="110">IF(MONTH(DA9)&lt;4,1,IF(MONTH(DA9)&lt;7,2,IF(MONTH(DA9)&lt;10,3,4)))&amp;"T"&amp;YEAR(DA9)-2000</f>
        <v>1T23</v>
      </c>
      <c r="DB8" s="28" t="str">
        <f t="shared" si="110"/>
        <v>1T23</v>
      </c>
      <c r="DC8" s="28" t="str">
        <f t="shared" si="110"/>
        <v>1T23</v>
      </c>
      <c r="DD8" s="28" t="str">
        <f t="shared" si="110"/>
        <v>2T23</v>
      </c>
      <c r="DE8" s="28" t="str">
        <f t="shared" si="110"/>
        <v>2T23</v>
      </c>
      <c r="DF8" s="28" t="str">
        <f t="shared" si="110"/>
        <v>2T23</v>
      </c>
      <c r="DG8" s="28" t="str">
        <f t="shared" si="110"/>
        <v>3T23</v>
      </c>
      <c r="DH8" s="28" t="str">
        <f t="shared" si="110"/>
        <v>3T23</v>
      </c>
      <c r="DI8" s="28" t="str">
        <f t="shared" si="110"/>
        <v>3T23</v>
      </c>
      <c r="DJ8" s="28" t="str">
        <f t="shared" si="110"/>
        <v>4T23</v>
      </c>
      <c r="DK8" s="28" t="str">
        <f t="shared" si="110"/>
        <v>4T23</v>
      </c>
      <c r="DL8" s="28" t="str">
        <f t="shared" si="110"/>
        <v>4T23</v>
      </c>
      <c r="DM8" s="28" t="str">
        <f t="shared" si="110"/>
        <v>1T24</v>
      </c>
      <c r="DN8" s="28" t="str">
        <f t="shared" si="110"/>
        <v>1T24</v>
      </c>
      <c r="DO8" s="28" t="str">
        <f t="shared" si="110"/>
        <v>1T24</v>
      </c>
      <c r="DP8" s="28" t="str">
        <f t="shared" ref="DP8:EQ8" si="111">IF(MONTH(DP9)&lt;4,1,IF(MONTH(DP9)&lt;7,2,IF(MONTH(DP9)&lt;10,3,4)))&amp;"T"&amp;YEAR(DP9)-2000</f>
        <v>2T24</v>
      </c>
      <c r="DQ8" s="28" t="str">
        <f t="shared" si="111"/>
        <v>2T24</v>
      </c>
      <c r="DR8" s="28" t="str">
        <f t="shared" si="111"/>
        <v>2T24</v>
      </c>
      <c r="DS8" s="28" t="str">
        <f t="shared" si="111"/>
        <v>3T24</v>
      </c>
      <c r="DT8" s="28" t="str">
        <f t="shared" si="111"/>
        <v>3T24</v>
      </c>
      <c r="DU8" s="28" t="str">
        <f>IF(MONTH(DU9)&lt;4,1,IF(MONTH(DU9)&lt;7,2,IF(MONTH(DU9)&lt;10,3,4)))&amp;"T"&amp;YEAR(DU9)-2000</f>
        <v>3T24</v>
      </c>
      <c r="DV8" s="28" t="str">
        <f t="shared" si="111"/>
        <v>4T24</v>
      </c>
      <c r="DW8" s="28" t="str">
        <f t="shared" si="111"/>
        <v>4T24</v>
      </c>
      <c r="DX8" s="28" t="str">
        <f>IF(MONTH(DX9)&lt;4,1,IF(MONTH(DX9)&lt;7,2,IF(MONTH(DX9)&lt;10,3,4)))&amp;"T"&amp;YEAR(DX9)-2000</f>
        <v>4T24</v>
      </c>
      <c r="DY8" s="28" t="str">
        <f t="shared" si="111"/>
        <v>1T25</v>
      </c>
      <c r="DZ8" s="28" t="str">
        <f t="shared" si="111"/>
        <v>1T25</v>
      </c>
      <c r="EA8" s="28" t="str">
        <f t="shared" si="111"/>
        <v>1T25</v>
      </c>
      <c r="EB8" s="28" t="str">
        <f t="shared" si="111"/>
        <v>2T25</v>
      </c>
      <c r="EC8" s="28" t="str">
        <f t="shared" si="111"/>
        <v>2T25</v>
      </c>
      <c r="ED8" s="28" t="str">
        <f t="shared" si="111"/>
        <v>2T25</v>
      </c>
      <c r="EE8" s="28" t="str">
        <f t="shared" si="111"/>
        <v>3T25</v>
      </c>
      <c r="EF8" s="28" t="str">
        <f t="shared" si="111"/>
        <v>3T25</v>
      </c>
      <c r="EG8" s="28" t="str">
        <f t="shared" si="111"/>
        <v>3T25</v>
      </c>
      <c r="EH8" s="28" t="str">
        <f t="shared" si="111"/>
        <v>4T25</v>
      </c>
      <c r="EI8" s="28" t="str">
        <f t="shared" si="111"/>
        <v>4T25</v>
      </c>
      <c r="EJ8" s="28" t="str">
        <f t="shared" si="111"/>
        <v>4T25</v>
      </c>
      <c r="EK8" s="28" t="str">
        <f t="shared" si="111"/>
        <v>1T26</v>
      </c>
      <c r="EL8" s="28" t="str">
        <f t="shared" si="111"/>
        <v>1T26</v>
      </c>
      <c r="EM8" s="28" t="str">
        <f t="shared" si="111"/>
        <v>1T26</v>
      </c>
      <c r="EN8" s="28" t="str">
        <f t="shared" si="111"/>
        <v>2T26</v>
      </c>
      <c r="EO8" s="28" t="str">
        <f t="shared" si="111"/>
        <v>2T26</v>
      </c>
      <c r="EP8" s="28" t="str">
        <f t="shared" si="111"/>
        <v>2T26</v>
      </c>
      <c r="EQ8" s="28" t="str">
        <f t="shared" si="111"/>
        <v>3T26</v>
      </c>
      <c r="ER8" s="28"/>
      <c r="FK8" s="206"/>
      <c r="FL8" s="206"/>
      <c r="FM8" s="206"/>
      <c r="FN8" s="206"/>
      <c r="FO8" s="206"/>
      <c r="FP8" s="206"/>
      <c r="FQ8" s="206"/>
      <c r="FR8" s="206"/>
    </row>
    <row r="9" spans="2:174" ht="20.100000000000001" customHeight="1">
      <c r="B9" s="29" t="s">
        <v>153</v>
      </c>
      <c r="C9" s="26"/>
      <c r="D9" s="26"/>
      <c r="E9" s="26"/>
      <c r="F9" s="27"/>
      <c r="G9" s="27"/>
      <c r="H9" s="27"/>
      <c r="I9" s="28">
        <v>42005</v>
      </c>
      <c r="J9" s="28">
        <v>42036</v>
      </c>
      <c r="K9" s="28">
        <v>42064</v>
      </c>
      <c r="L9" s="28">
        <v>42095</v>
      </c>
      <c r="M9" s="28">
        <v>42125</v>
      </c>
      <c r="N9" s="28">
        <v>42156</v>
      </c>
      <c r="O9" s="28">
        <v>42186</v>
      </c>
      <c r="P9" s="28">
        <v>42217</v>
      </c>
      <c r="Q9" s="28">
        <v>42248</v>
      </c>
      <c r="R9" s="28">
        <v>42278</v>
      </c>
      <c r="S9" s="28">
        <v>42309</v>
      </c>
      <c r="T9" s="28">
        <v>42339</v>
      </c>
      <c r="U9" s="28">
        <v>42370</v>
      </c>
      <c r="V9" s="28">
        <v>42401</v>
      </c>
      <c r="W9" s="28">
        <v>42430</v>
      </c>
      <c r="X9" s="28">
        <v>42461</v>
      </c>
      <c r="Y9" s="28">
        <v>42491</v>
      </c>
      <c r="Z9" s="28">
        <v>42522</v>
      </c>
      <c r="AA9" s="28">
        <v>42552</v>
      </c>
      <c r="AB9" s="28">
        <v>42583</v>
      </c>
      <c r="AC9" s="28">
        <v>42614</v>
      </c>
      <c r="AD9" s="28">
        <v>42644</v>
      </c>
      <c r="AE9" s="28">
        <v>42675</v>
      </c>
      <c r="AF9" s="28">
        <v>42705</v>
      </c>
      <c r="AG9" s="28">
        <v>42736</v>
      </c>
      <c r="AH9" s="28">
        <v>42767</v>
      </c>
      <c r="AI9" s="28">
        <v>42795</v>
      </c>
      <c r="AJ9" s="28">
        <v>42826</v>
      </c>
      <c r="AK9" s="28">
        <v>42856</v>
      </c>
      <c r="AL9" s="28">
        <v>42887</v>
      </c>
      <c r="AM9" s="28">
        <v>42917</v>
      </c>
      <c r="AN9" s="28">
        <v>42948</v>
      </c>
      <c r="AO9" s="28">
        <v>42979</v>
      </c>
      <c r="AP9" s="28">
        <v>43009</v>
      </c>
      <c r="AQ9" s="28">
        <v>43040</v>
      </c>
      <c r="AR9" s="28">
        <v>43070</v>
      </c>
      <c r="AS9" s="28">
        <v>43101</v>
      </c>
      <c r="AT9" s="28">
        <f t="shared" ref="AT9:DE9" si="112">EDATE(AS9,1)</f>
        <v>43132</v>
      </c>
      <c r="AU9" s="28">
        <f t="shared" si="112"/>
        <v>43160</v>
      </c>
      <c r="AV9" s="28">
        <f t="shared" si="112"/>
        <v>43191</v>
      </c>
      <c r="AW9" s="28">
        <f t="shared" si="112"/>
        <v>43221</v>
      </c>
      <c r="AX9" s="28">
        <f t="shared" si="112"/>
        <v>43252</v>
      </c>
      <c r="AY9" s="28">
        <f t="shared" si="112"/>
        <v>43282</v>
      </c>
      <c r="AZ9" s="28">
        <f t="shared" si="112"/>
        <v>43313</v>
      </c>
      <c r="BA9" s="28">
        <f t="shared" si="112"/>
        <v>43344</v>
      </c>
      <c r="BB9" s="28">
        <f t="shared" si="112"/>
        <v>43374</v>
      </c>
      <c r="BC9" s="28">
        <f t="shared" si="112"/>
        <v>43405</v>
      </c>
      <c r="BD9" s="28">
        <f t="shared" si="112"/>
        <v>43435</v>
      </c>
      <c r="BE9" s="28">
        <f>EDATE(BD9,1)</f>
        <v>43466</v>
      </c>
      <c r="BF9" s="28">
        <f t="shared" si="112"/>
        <v>43497</v>
      </c>
      <c r="BG9" s="28">
        <f t="shared" si="112"/>
        <v>43525</v>
      </c>
      <c r="BH9" s="28">
        <f t="shared" si="112"/>
        <v>43556</v>
      </c>
      <c r="BI9" s="28">
        <f t="shared" si="112"/>
        <v>43586</v>
      </c>
      <c r="BJ9" s="28">
        <f t="shared" si="112"/>
        <v>43617</v>
      </c>
      <c r="BK9" s="28">
        <f t="shared" si="112"/>
        <v>43647</v>
      </c>
      <c r="BL9" s="28">
        <f t="shared" si="112"/>
        <v>43678</v>
      </c>
      <c r="BM9" s="28">
        <f t="shared" si="112"/>
        <v>43709</v>
      </c>
      <c r="BN9" s="28">
        <f t="shared" si="112"/>
        <v>43739</v>
      </c>
      <c r="BO9" s="28">
        <f t="shared" si="112"/>
        <v>43770</v>
      </c>
      <c r="BP9" s="28">
        <f t="shared" si="112"/>
        <v>43800</v>
      </c>
      <c r="BQ9" s="28">
        <f t="shared" si="112"/>
        <v>43831</v>
      </c>
      <c r="BR9" s="28">
        <f t="shared" si="112"/>
        <v>43862</v>
      </c>
      <c r="BS9" s="28">
        <f t="shared" si="112"/>
        <v>43891</v>
      </c>
      <c r="BT9" s="28">
        <f t="shared" si="112"/>
        <v>43922</v>
      </c>
      <c r="BU9" s="28">
        <f t="shared" si="112"/>
        <v>43952</v>
      </c>
      <c r="BV9" s="28">
        <f t="shared" si="112"/>
        <v>43983</v>
      </c>
      <c r="BW9" s="28">
        <f t="shared" si="112"/>
        <v>44013</v>
      </c>
      <c r="BX9" s="28">
        <f t="shared" si="112"/>
        <v>44044</v>
      </c>
      <c r="BY9" s="28">
        <f t="shared" si="112"/>
        <v>44075</v>
      </c>
      <c r="BZ9" s="28">
        <f t="shared" si="112"/>
        <v>44105</v>
      </c>
      <c r="CA9" s="28">
        <f t="shared" si="112"/>
        <v>44136</v>
      </c>
      <c r="CB9" s="28">
        <f t="shared" si="112"/>
        <v>44166</v>
      </c>
      <c r="CC9" s="28">
        <f t="shared" si="112"/>
        <v>44197</v>
      </c>
      <c r="CD9" s="28">
        <f t="shared" si="112"/>
        <v>44228</v>
      </c>
      <c r="CE9" s="28">
        <f t="shared" si="112"/>
        <v>44256</v>
      </c>
      <c r="CF9" s="28">
        <f t="shared" si="112"/>
        <v>44287</v>
      </c>
      <c r="CG9" s="28">
        <f t="shared" si="112"/>
        <v>44317</v>
      </c>
      <c r="CH9" s="28">
        <f t="shared" si="112"/>
        <v>44348</v>
      </c>
      <c r="CI9" s="28">
        <f t="shared" si="112"/>
        <v>44378</v>
      </c>
      <c r="CJ9" s="28">
        <f t="shared" si="112"/>
        <v>44409</v>
      </c>
      <c r="CK9" s="28">
        <f t="shared" si="112"/>
        <v>44440</v>
      </c>
      <c r="CL9" s="28">
        <f t="shared" si="112"/>
        <v>44470</v>
      </c>
      <c r="CM9" s="28">
        <f t="shared" si="112"/>
        <v>44501</v>
      </c>
      <c r="CN9" s="28">
        <f t="shared" si="112"/>
        <v>44531</v>
      </c>
      <c r="CO9" s="28">
        <f t="shared" si="112"/>
        <v>44562</v>
      </c>
      <c r="CP9" s="28">
        <f t="shared" si="112"/>
        <v>44593</v>
      </c>
      <c r="CQ9" s="28">
        <f t="shared" si="112"/>
        <v>44621</v>
      </c>
      <c r="CR9" s="28">
        <f t="shared" si="112"/>
        <v>44652</v>
      </c>
      <c r="CS9" s="28">
        <f t="shared" si="112"/>
        <v>44682</v>
      </c>
      <c r="CT9" s="28">
        <f t="shared" si="112"/>
        <v>44713</v>
      </c>
      <c r="CU9" s="28">
        <f t="shared" si="112"/>
        <v>44743</v>
      </c>
      <c r="CV9" s="28">
        <f t="shared" si="112"/>
        <v>44774</v>
      </c>
      <c r="CW9" s="28">
        <f t="shared" si="112"/>
        <v>44805</v>
      </c>
      <c r="CX9" s="28">
        <f t="shared" si="112"/>
        <v>44835</v>
      </c>
      <c r="CY9" s="28">
        <f t="shared" si="112"/>
        <v>44866</v>
      </c>
      <c r="CZ9" s="28">
        <f t="shared" si="112"/>
        <v>44896</v>
      </c>
      <c r="DA9" s="28">
        <f t="shared" si="112"/>
        <v>44927</v>
      </c>
      <c r="DB9" s="28">
        <f t="shared" si="112"/>
        <v>44958</v>
      </c>
      <c r="DC9" s="28">
        <f t="shared" si="112"/>
        <v>44986</v>
      </c>
      <c r="DD9" s="28">
        <f t="shared" si="112"/>
        <v>45017</v>
      </c>
      <c r="DE9" s="28">
        <f t="shared" si="112"/>
        <v>45047</v>
      </c>
      <c r="DF9" s="28">
        <f t="shared" ref="DF9:EB9" si="113">EDATE(DE9,1)</f>
        <v>45078</v>
      </c>
      <c r="DG9" s="28">
        <f t="shared" si="113"/>
        <v>45108</v>
      </c>
      <c r="DH9" s="28">
        <f t="shared" si="113"/>
        <v>45139</v>
      </c>
      <c r="DI9" s="28">
        <f t="shared" si="113"/>
        <v>45170</v>
      </c>
      <c r="DJ9" s="28">
        <f t="shared" si="113"/>
        <v>45200</v>
      </c>
      <c r="DK9" s="28">
        <f t="shared" si="113"/>
        <v>45231</v>
      </c>
      <c r="DL9" s="28">
        <f t="shared" si="113"/>
        <v>45261</v>
      </c>
      <c r="DM9" s="28">
        <f t="shared" si="113"/>
        <v>45292</v>
      </c>
      <c r="DN9" s="28">
        <f t="shared" si="113"/>
        <v>45323</v>
      </c>
      <c r="DO9" s="28">
        <f t="shared" si="113"/>
        <v>45352</v>
      </c>
      <c r="DP9" s="28">
        <f t="shared" si="113"/>
        <v>45383</v>
      </c>
      <c r="DQ9" s="28">
        <f t="shared" si="113"/>
        <v>45413</v>
      </c>
      <c r="DR9" s="28">
        <f t="shared" si="113"/>
        <v>45444</v>
      </c>
      <c r="DS9" s="28">
        <f t="shared" si="113"/>
        <v>45474</v>
      </c>
      <c r="DT9" s="28">
        <f t="shared" si="113"/>
        <v>45505</v>
      </c>
      <c r="DU9" s="28">
        <f t="shared" si="113"/>
        <v>45536</v>
      </c>
      <c r="DV9" s="28">
        <f t="shared" si="113"/>
        <v>45566</v>
      </c>
      <c r="DW9" s="28">
        <f t="shared" si="113"/>
        <v>45597</v>
      </c>
      <c r="DX9" s="28">
        <f t="shared" si="113"/>
        <v>45627</v>
      </c>
      <c r="DY9" s="28">
        <f t="shared" si="113"/>
        <v>45658</v>
      </c>
      <c r="DZ9" s="28">
        <f t="shared" si="113"/>
        <v>45689</v>
      </c>
      <c r="EA9" s="28">
        <f t="shared" si="113"/>
        <v>45717</v>
      </c>
      <c r="EB9" s="28">
        <f t="shared" si="113"/>
        <v>45748</v>
      </c>
      <c r="EC9" s="28">
        <f t="shared" ref="EC9" si="114">EDATE(EB9,1)</f>
        <v>45778</v>
      </c>
      <c r="ED9" s="28">
        <f t="shared" ref="ED9" si="115">EDATE(EC9,1)</f>
        <v>45809</v>
      </c>
      <c r="EE9" s="28">
        <f t="shared" ref="EE9:EQ9" si="116">EDATE(ED9,1)</f>
        <v>45839</v>
      </c>
      <c r="EF9" s="28">
        <f t="shared" si="116"/>
        <v>45870</v>
      </c>
      <c r="EG9" s="28">
        <f t="shared" si="116"/>
        <v>45901</v>
      </c>
      <c r="EH9" s="28">
        <f t="shared" si="116"/>
        <v>45931</v>
      </c>
      <c r="EI9" s="28">
        <f t="shared" si="116"/>
        <v>45962</v>
      </c>
      <c r="EJ9" s="28">
        <f t="shared" si="116"/>
        <v>45992</v>
      </c>
      <c r="EK9" s="28">
        <f t="shared" si="116"/>
        <v>46023</v>
      </c>
      <c r="EL9" s="28">
        <f t="shared" si="116"/>
        <v>46054</v>
      </c>
      <c r="EM9" s="28">
        <f t="shared" si="116"/>
        <v>46082</v>
      </c>
      <c r="EN9" s="28">
        <f t="shared" si="116"/>
        <v>46113</v>
      </c>
      <c r="EO9" s="28">
        <f t="shared" si="116"/>
        <v>46143</v>
      </c>
      <c r="EP9" s="28">
        <f t="shared" si="116"/>
        <v>46174</v>
      </c>
      <c r="EQ9" s="28">
        <f t="shared" si="116"/>
        <v>46204</v>
      </c>
      <c r="ER9" s="28"/>
      <c r="EU9" s="177" t="s">
        <v>170</v>
      </c>
      <c r="EV9" s="177" t="s">
        <v>171</v>
      </c>
      <c r="EW9" s="177" t="s">
        <v>172</v>
      </c>
      <c r="EX9" s="177" t="s">
        <v>173</v>
      </c>
      <c r="EY9" s="177" t="s">
        <v>174</v>
      </c>
      <c r="EZ9" s="177" t="s">
        <v>179</v>
      </c>
      <c r="FA9" s="177" t="s">
        <v>187</v>
      </c>
      <c r="FB9" s="177" t="s">
        <v>188</v>
      </c>
      <c r="FC9" s="177" t="s">
        <v>193</v>
      </c>
      <c r="FD9" s="177" t="s">
        <v>197</v>
      </c>
      <c r="FE9" s="177" t="s">
        <v>202</v>
      </c>
      <c r="FF9" s="177" t="s">
        <v>206</v>
      </c>
      <c r="FG9" s="177" t="s">
        <v>224</v>
      </c>
      <c r="FH9" s="177" t="s">
        <v>226</v>
      </c>
      <c r="FJ9" s="171"/>
      <c r="FK9" s="177">
        <v>2019</v>
      </c>
      <c r="FL9" s="177">
        <v>2020</v>
      </c>
      <c r="FM9" s="177">
        <v>2021</v>
      </c>
      <c r="FN9" s="177">
        <v>2022</v>
      </c>
      <c r="FO9" s="177">
        <v>2023</v>
      </c>
      <c r="FP9" s="177">
        <v>2024</v>
      </c>
      <c r="FQ9" s="177">
        <v>2025</v>
      </c>
      <c r="FR9" s="177">
        <v>2026</v>
      </c>
    </row>
    <row r="10" spans="2:174" ht="5.0999999999999996" customHeight="1">
      <c r="B10" s="3"/>
      <c r="C10" s="7"/>
      <c r="D10" s="7"/>
      <c r="E10" s="7"/>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row>
    <row r="11" spans="2:174" ht="17.45" customHeight="1">
      <c r="B11" s="71" t="s">
        <v>175</v>
      </c>
      <c r="C11" s="72"/>
      <c r="D11" s="72"/>
      <c r="E11" s="72"/>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236"/>
      <c r="EU11" s="73"/>
      <c r="EV11" s="73"/>
      <c r="EW11" s="73"/>
      <c r="EX11" s="73"/>
      <c r="EY11" s="73"/>
      <c r="EZ11" s="73"/>
      <c r="FA11" s="73"/>
      <c r="FB11" s="73"/>
      <c r="FC11" s="73"/>
      <c r="FD11" s="73"/>
      <c r="FE11" s="73"/>
      <c r="FF11" s="236"/>
      <c r="FG11" s="236"/>
      <c r="FH11" s="236"/>
      <c r="FK11" s="73"/>
      <c r="FL11" s="73"/>
      <c r="FM11" s="73"/>
      <c r="FN11" s="73"/>
      <c r="FO11" s="73"/>
      <c r="FP11" s="73"/>
      <c r="FQ11" s="73"/>
      <c r="FR11" s="73"/>
    </row>
    <row r="12" spans="2:174" s="70" customFormat="1" ht="17.45" customHeight="1">
      <c r="B12" s="66" t="s">
        <v>27</v>
      </c>
      <c r="C12" s="67"/>
      <c r="D12" s="67"/>
      <c r="E12" s="67"/>
      <c r="F12" s="68"/>
      <c r="G12" s="68"/>
      <c r="H12" s="68"/>
      <c r="I12" s="77">
        <v>0.87562799999999996</v>
      </c>
      <c r="J12" s="77">
        <v>0.87562799999999996</v>
      </c>
      <c r="K12" s="77">
        <v>0.87562799999999996</v>
      </c>
      <c r="L12" s="77">
        <v>0.87562799999999996</v>
      </c>
      <c r="M12" s="77">
        <v>0.87562799999999996</v>
      </c>
      <c r="N12" s="77">
        <v>0.87562799999999996</v>
      </c>
      <c r="O12" s="77">
        <v>0.87562799999999996</v>
      </c>
      <c r="P12" s="77">
        <v>0.87562799999999996</v>
      </c>
      <c r="Q12" s="77">
        <v>0.87562799999999996</v>
      </c>
      <c r="R12" s="77">
        <v>0.87562799999999996</v>
      </c>
      <c r="S12" s="77">
        <v>0.87562799999999996</v>
      </c>
      <c r="T12" s="77">
        <v>0.87562799999999996</v>
      </c>
      <c r="U12" s="77">
        <v>0.87562799999999996</v>
      </c>
      <c r="V12" s="77">
        <v>0.87562799999999996</v>
      </c>
      <c r="W12" s="77">
        <v>0.87562799999999996</v>
      </c>
      <c r="X12" s="77">
        <v>0.87562799999999996</v>
      </c>
      <c r="Y12" s="77">
        <v>0.87562799999999996</v>
      </c>
      <c r="Z12" s="77">
        <v>0.87562799999999996</v>
      </c>
      <c r="AA12" s="77">
        <v>0.87562799999999996</v>
      </c>
      <c r="AB12" s="77">
        <v>0.87562799999999996</v>
      </c>
      <c r="AC12" s="77">
        <v>0.87562799999999996</v>
      </c>
      <c r="AD12" s="77">
        <v>0.87562799999999996</v>
      </c>
      <c r="AE12" s="77">
        <v>0.87562799999999996</v>
      </c>
      <c r="AF12" s="77">
        <v>0.87562799999999996</v>
      </c>
      <c r="AG12" s="77">
        <v>0.87562799999999996</v>
      </c>
      <c r="AH12" s="77">
        <v>0.87562799999999996</v>
      </c>
      <c r="AI12" s="77">
        <v>0.87562799999999996</v>
      </c>
      <c r="AJ12" s="77">
        <v>0.87562799999999996</v>
      </c>
      <c r="AK12" s="77">
        <v>0.87562799999999996</v>
      </c>
      <c r="AL12" s="77">
        <v>0.87562799999999996</v>
      </c>
      <c r="AM12" s="77">
        <v>0.87562799999999996</v>
      </c>
      <c r="AN12" s="77">
        <v>0.87562799999999996</v>
      </c>
      <c r="AO12" s="77">
        <v>0.87562799999999996</v>
      </c>
      <c r="AP12" s="77">
        <v>0.87562799999999996</v>
      </c>
      <c r="AQ12" s="77">
        <v>0.87562799999999996</v>
      </c>
      <c r="AR12" s="77">
        <v>0.87562799999999996</v>
      </c>
      <c r="AS12" s="77">
        <v>0.87562799999999996</v>
      </c>
      <c r="AT12" s="77">
        <v>0.87562799999999996</v>
      </c>
      <c r="AU12" s="77">
        <v>0.87562799999999996</v>
      </c>
      <c r="AV12" s="77">
        <v>0.87562799999999996</v>
      </c>
      <c r="AW12" s="77">
        <v>0.87562799999999996</v>
      </c>
      <c r="AX12" s="77">
        <v>0.87562799999999996</v>
      </c>
      <c r="AY12" s="77">
        <v>0.87562799999999996</v>
      </c>
      <c r="AZ12" s="77">
        <v>0.87562799999999996</v>
      </c>
      <c r="BA12" s="77">
        <v>0.87562799999999996</v>
      </c>
      <c r="BB12" s="77">
        <v>0.87562799999999996</v>
      </c>
      <c r="BC12" s="77">
        <v>0.87562799999999996</v>
      </c>
      <c r="BD12" s="77">
        <v>0.87562799999999996</v>
      </c>
      <c r="BE12" s="77">
        <v>0.87562799999999996</v>
      </c>
      <c r="BF12" s="77">
        <v>0.87562799999999996</v>
      </c>
      <c r="BG12" s="77">
        <v>0.87562799999999996</v>
      </c>
      <c r="BH12" s="77">
        <v>0.87562799999999996</v>
      </c>
      <c r="BI12" s="77">
        <v>0.87562799999999996</v>
      </c>
      <c r="BJ12" s="77">
        <v>0.87562799999999996</v>
      </c>
      <c r="BK12" s="77">
        <v>0.87562799999999996</v>
      </c>
      <c r="BL12" s="77">
        <v>0.87562799999999996</v>
      </c>
      <c r="BM12" s="77">
        <v>0.87562799999999996</v>
      </c>
      <c r="BN12" s="77">
        <v>0.87562799999999996</v>
      </c>
      <c r="BO12" s="77">
        <v>0.87562799999999996</v>
      </c>
      <c r="BP12" s="77">
        <v>0.87562799999999996</v>
      </c>
      <c r="BQ12" s="77">
        <v>0.87562799999999996</v>
      </c>
      <c r="BR12" s="77">
        <v>0.87562799999999996</v>
      </c>
      <c r="BS12" s="77">
        <v>0.87562799999999996</v>
      </c>
      <c r="BT12" s="77">
        <v>0.87562799999999996</v>
      </c>
      <c r="BU12" s="77">
        <v>0.87562799999999996</v>
      </c>
      <c r="BV12" s="77">
        <v>0.87562799999999996</v>
      </c>
      <c r="BW12" s="77">
        <v>0.87562799999999996</v>
      </c>
      <c r="BX12" s="77">
        <v>0.87562799999999996</v>
      </c>
      <c r="BY12" s="77">
        <v>0.87562799999999996</v>
      </c>
      <c r="BZ12" s="77">
        <v>0.87562799999999996</v>
      </c>
      <c r="CA12" s="77">
        <v>0.87562799999999996</v>
      </c>
      <c r="CB12" s="77">
        <v>0.87562799999999996</v>
      </c>
      <c r="CC12" s="77">
        <v>0.87562799999999996</v>
      </c>
      <c r="CD12" s="77">
        <v>0.87562799999999996</v>
      </c>
      <c r="CE12" s="77">
        <v>0.87562799999999996</v>
      </c>
      <c r="CF12" s="77">
        <v>0.87562799999999996</v>
      </c>
      <c r="CG12" s="77">
        <v>0.87562799999999996</v>
      </c>
      <c r="CH12" s="77">
        <v>0.87562799999999996</v>
      </c>
      <c r="CI12" s="77">
        <v>0.87562799999999996</v>
      </c>
      <c r="CJ12" s="77">
        <v>0.87562799999999996</v>
      </c>
      <c r="CK12" s="77">
        <v>0.87562799999999996</v>
      </c>
      <c r="CL12" s="77">
        <v>0.87562799999999996</v>
      </c>
      <c r="CM12" s="77">
        <v>0.87562799999999996</v>
      </c>
      <c r="CN12" s="77">
        <v>0.87562799999999996</v>
      </c>
      <c r="CO12" s="77">
        <v>0.87562799999999996</v>
      </c>
      <c r="CP12" s="77">
        <v>0.87562799999999996</v>
      </c>
      <c r="CQ12" s="77">
        <v>0.87562799999999996</v>
      </c>
      <c r="CR12" s="77">
        <v>0.87562799999999996</v>
      </c>
      <c r="CS12" s="77">
        <v>0.87562799999999996</v>
      </c>
      <c r="CT12" s="77">
        <v>0.87562799999999996</v>
      </c>
      <c r="CU12" s="77">
        <v>0.87562799999999996</v>
      </c>
      <c r="CV12" s="77">
        <v>0.87562799999999996</v>
      </c>
      <c r="CW12" s="77">
        <v>0.87562799999999996</v>
      </c>
      <c r="CX12" s="77">
        <v>0.87562799999999996</v>
      </c>
      <c r="CY12" s="77">
        <v>0.87562799999999996</v>
      </c>
      <c r="CZ12" s="77">
        <v>0.87562799999999996</v>
      </c>
      <c r="DA12" s="77">
        <v>0.87562799999999996</v>
      </c>
      <c r="DB12" s="77">
        <v>0.87562799999999996</v>
      </c>
      <c r="DC12" s="77">
        <v>0.87562799999999996</v>
      </c>
      <c r="DD12" s="77">
        <v>0.87562799999999996</v>
      </c>
      <c r="DE12" s="77">
        <v>0.87562799999999996</v>
      </c>
      <c r="DF12" s="77">
        <v>0.87562799999999996</v>
      </c>
      <c r="DG12" s="77">
        <v>0.87562799999999996</v>
      </c>
      <c r="DH12" s="77">
        <v>0.87562799999999996</v>
      </c>
      <c r="DI12" s="77">
        <v>0.87562799999999996</v>
      </c>
      <c r="DJ12" s="77">
        <v>0.87562799999999996</v>
      </c>
      <c r="DK12" s="77">
        <v>0.87562799999999996</v>
      </c>
      <c r="DL12" s="77">
        <v>0.87562799999999996</v>
      </c>
      <c r="DM12" s="77">
        <v>0.87562799999999996</v>
      </c>
      <c r="DN12" s="77">
        <v>0.87562799999999996</v>
      </c>
      <c r="DO12" s="77">
        <v>0.87562799999999996</v>
      </c>
      <c r="DP12" s="77">
        <v>0.87562799999999996</v>
      </c>
      <c r="DQ12" s="77">
        <v>0.87562799999999996</v>
      </c>
      <c r="DR12" s="77">
        <v>0.87562799999999996</v>
      </c>
      <c r="DS12" s="77">
        <v>0.87562799999999996</v>
      </c>
      <c r="DT12" s="77">
        <v>0.87562799999999996</v>
      </c>
      <c r="DU12" s="77">
        <v>0.87562799999999996</v>
      </c>
      <c r="DV12" s="77">
        <v>0.87562799999999996</v>
      </c>
      <c r="DW12" s="77">
        <v>0.87562799999999996</v>
      </c>
      <c r="DX12" s="77">
        <v>0.87562799999999996</v>
      </c>
      <c r="DY12" s="77">
        <v>0.87562799999999996</v>
      </c>
      <c r="DZ12" s="77">
        <v>0.87562799999999996</v>
      </c>
      <c r="EA12" s="77">
        <v>0.87562799999999996</v>
      </c>
      <c r="EB12" s="77">
        <v>0.87562799999999996</v>
      </c>
      <c r="EC12" s="77">
        <v>0.87562799999999996</v>
      </c>
      <c r="ED12" s="77">
        <v>0.87562799999999996</v>
      </c>
      <c r="EE12" s="77">
        <v>0.87562799999999996</v>
      </c>
      <c r="EF12" s="77">
        <v>0.87562799999999996</v>
      </c>
      <c r="EG12" s="77">
        <v>0.87562799999999996</v>
      </c>
      <c r="EH12" s="77">
        <v>0.87562799999999996</v>
      </c>
      <c r="EI12" s="77">
        <v>0.87562799999999996</v>
      </c>
      <c r="EJ12" s="77">
        <v>0.87562799999999996</v>
      </c>
      <c r="EK12" s="77">
        <v>0.87562799999999996</v>
      </c>
      <c r="EL12" s="77">
        <v>0.87562799999999996</v>
      </c>
      <c r="EM12" s="77">
        <v>0.87562799999999996</v>
      </c>
      <c r="EN12" s="77">
        <v>0.87562799999999996</v>
      </c>
      <c r="EO12" s="77">
        <v>0.87562799999999996</v>
      </c>
      <c r="EP12" s="77">
        <v>0.87562799999999996</v>
      </c>
      <c r="EQ12" s="77">
        <v>0.87562799999999996</v>
      </c>
      <c r="ER12" s="77"/>
      <c r="EU12" s="77">
        <f t="shared" ref="EU12:FH24" si="117">_xlfn.XLOOKUP(EU$9,$I$8:$ER$8,$I12:$ER12,,,-1)</f>
        <v>0.87562799999999996</v>
      </c>
      <c r="EV12" s="77">
        <f t="shared" si="117"/>
        <v>0.87562799999999996</v>
      </c>
      <c r="EW12" s="77">
        <f t="shared" si="117"/>
        <v>0.87562799999999996</v>
      </c>
      <c r="EX12" s="77">
        <f t="shared" si="117"/>
        <v>0.87562799999999996</v>
      </c>
      <c r="EY12" s="77">
        <f t="shared" si="117"/>
        <v>0.87562799999999996</v>
      </c>
      <c r="EZ12" s="77">
        <f t="shared" si="117"/>
        <v>0.87562799999999996</v>
      </c>
      <c r="FA12" s="77">
        <f t="shared" si="117"/>
        <v>0.87562799999999996</v>
      </c>
      <c r="FB12" s="77">
        <f t="shared" si="117"/>
        <v>0.87562799999999996</v>
      </c>
      <c r="FC12" s="77">
        <f t="shared" si="117"/>
        <v>0.87562799999999996</v>
      </c>
      <c r="FD12" s="77">
        <f t="shared" si="117"/>
        <v>0.87562799999999996</v>
      </c>
      <c r="FE12" s="77">
        <f t="shared" si="117"/>
        <v>0.87562799999999996</v>
      </c>
      <c r="FF12" s="77">
        <f t="shared" si="117"/>
        <v>0.87562799999999996</v>
      </c>
      <c r="FG12" s="77">
        <f t="shared" si="117"/>
        <v>0.87562799999999996</v>
      </c>
      <c r="FH12" s="77">
        <f t="shared" si="117"/>
        <v>0.87562799999999996</v>
      </c>
      <c r="FK12" s="77">
        <f>_xlfn.XLOOKUP(FK$9,$I$6:$EJ$6,$I12:$EJ12,,,-1)</f>
        <v>0.87562799999999996</v>
      </c>
      <c r="FL12" s="77">
        <f t="shared" ref="FL12:FQ27" si="118">_xlfn.XLOOKUP(FL$9,$I$6:$EJ$6,$I12:$EJ12,,,-1)</f>
        <v>0.87562799999999996</v>
      </c>
      <c r="FM12" s="77">
        <f t="shared" si="118"/>
        <v>0.87562799999999996</v>
      </c>
      <c r="FN12" s="77">
        <f t="shared" si="118"/>
        <v>0.87562799999999996</v>
      </c>
      <c r="FO12" s="77">
        <f>_xlfn.XLOOKUP(FO$9,$I$6:$EJ$6,$I12:$EJ12,,,-1)</f>
        <v>0.87562799999999996</v>
      </c>
      <c r="FP12" s="77">
        <f t="shared" si="118"/>
        <v>0.87562799999999996</v>
      </c>
      <c r="FQ12" s="77">
        <f t="shared" si="118"/>
        <v>0.87562799999999996</v>
      </c>
      <c r="FR12" s="77">
        <f t="shared" ref="FR12:FR31" si="119">_xlfn.XLOOKUP(FR$9,$I$6:$EM$6,$I12:$EM12,,,-1)</f>
        <v>0.87562799999999996</v>
      </c>
    </row>
    <row r="13" spans="2:174" s="70" customFormat="1" ht="17.45" customHeight="1">
      <c r="B13" s="66" t="s">
        <v>26</v>
      </c>
      <c r="C13" s="67"/>
      <c r="D13" s="67"/>
      <c r="E13" s="67"/>
      <c r="F13" s="68"/>
      <c r="G13" s="68"/>
      <c r="H13" s="68"/>
      <c r="I13" s="77"/>
      <c r="J13" s="77">
        <v>0.35</v>
      </c>
      <c r="K13" s="77">
        <v>0.35</v>
      </c>
      <c r="L13" s="77">
        <v>0.35</v>
      </c>
      <c r="M13" s="77">
        <v>0.35</v>
      </c>
      <c r="N13" s="77">
        <v>0.35</v>
      </c>
      <c r="O13" s="77">
        <v>0.35</v>
      </c>
      <c r="P13" s="77">
        <v>0.35</v>
      </c>
      <c r="Q13" s="77">
        <v>0.35</v>
      </c>
      <c r="R13" s="77">
        <v>0.35</v>
      </c>
      <c r="S13" s="77">
        <v>0.35</v>
      </c>
      <c r="T13" s="77">
        <v>0.35</v>
      </c>
      <c r="U13" s="77">
        <v>0.35</v>
      </c>
      <c r="V13" s="77">
        <v>0.35</v>
      </c>
      <c r="W13" s="77">
        <v>0.35</v>
      </c>
      <c r="X13" s="77">
        <v>0.35</v>
      </c>
      <c r="Y13" s="77">
        <v>0.35</v>
      </c>
      <c r="Z13" s="77">
        <v>0.35</v>
      </c>
      <c r="AA13" s="77">
        <v>0.35</v>
      </c>
      <c r="AB13" s="77">
        <v>0.35</v>
      </c>
      <c r="AC13" s="77">
        <v>0.35</v>
      </c>
      <c r="AD13" s="77">
        <v>0.35</v>
      </c>
      <c r="AE13" s="77">
        <v>0.35</v>
      </c>
      <c r="AF13" s="77">
        <v>0.35</v>
      </c>
      <c r="AG13" s="77">
        <v>0.35</v>
      </c>
      <c r="AH13" s="77">
        <v>0.35</v>
      </c>
      <c r="AI13" s="77">
        <v>0.35</v>
      </c>
      <c r="AJ13" s="77">
        <v>0.35</v>
      </c>
      <c r="AK13" s="77">
        <v>0.35</v>
      </c>
      <c r="AL13" s="77">
        <v>0.35</v>
      </c>
      <c r="AM13" s="77">
        <v>0.35</v>
      </c>
      <c r="AN13" s="77">
        <v>0.35</v>
      </c>
      <c r="AO13" s="77">
        <v>0.35</v>
      </c>
      <c r="AP13" s="77">
        <v>0.35</v>
      </c>
      <c r="AQ13" s="77">
        <v>0.35</v>
      </c>
      <c r="AR13" s="77">
        <v>0.35</v>
      </c>
      <c r="AS13" s="77">
        <v>0.35</v>
      </c>
      <c r="AT13" s="77">
        <v>0.35</v>
      </c>
      <c r="AU13" s="77">
        <v>0.35</v>
      </c>
      <c r="AV13" s="77">
        <v>0.35</v>
      </c>
      <c r="AW13" s="77">
        <v>0.35</v>
      </c>
      <c r="AX13" s="77">
        <v>0.35</v>
      </c>
      <c r="AY13" s="77">
        <v>0.35</v>
      </c>
      <c r="AZ13" s="77">
        <v>0.35</v>
      </c>
      <c r="BA13" s="77">
        <v>0.35</v>
      </c>
      <c r="BB13" s="77">
        <v>0.35</v>
      </c>
      <c r="BC13" s="77">
        <v>0.35</v>
      </c>
      <c r="BD13" s="77">
        <v>0.35</v>
      </c>
      <c r="BE13" s="77">
        <v>0.35</v>
      </c>
      <c r="BF13" s="77">
        <v>0.35</v>
      </c>
      <c r="BG13" s="77">
        <v>0.35</v>
      </c>
      <c r="BH13" s="77">
        <v>0.35</v>
      </c>
      <c r="BI13" s="77">
        <v>0.35</v>
      </c>
      <c r="BJ13" s="77">
        <v>0.35</v>
      </c>
      <c r="BK13" s="77">
        <v>0.35</v>
      </c>
      <c r="BL13" s="77">
        <v>0.35</v>
      </c>
      <c r="BM13" s="77">
        <v>0.35</v>
      </c>
      <c r="BN13" s="77">
        <v>0.35</v>
      </c>
      <c r="BO13" s="77">
        <v>0.35</v>
      </c>
      <c r="BP13" s="77">
        <v>0.35</v>
      </c>
      <c r="BQ13" s="77">
        <v>0.35</v>
      </c>
      <c r="BR13" s="77">
        <v>0.35</v>
      </c>
      <c r="BS13" s="77">
        <v>0.35</v>
      </c>
      <c r="BT13" s="77">
        <v>0.35</v>
      </c>
      <c r="BU13" s="77">
        <v>0.35</v>
      </c>
      <c r="BV13" s="77">
        <v>0.35</v>
      </c>
      <c r="BW13" s="77">
        <v>0.35</v>
      </c>
      <c r="BX13" s="77">
        <v>0.35</v>
      </c>
      <c r="BY13" s="77">
        <v>0.35</v>
      </c>
      <c r="BZ13" s="77">
        <v>0.35</v>
      </c>
      <c r="CA13" s="77">
        <v>0.35</v>
      </c>
      <c r="CB13" s="77">
        <v>0.35</v>
      </c>
      <c r="CC13" s="77">
        <v>0.35</v>
      </c>
      <c r="CD13" s="77">
        <v>0.35</v>
      </c>
      <c r="CE13" s="77">
        <v>0.35</v>
      </c>
      <c r="CF13" s="77">
        <v>0.35</v>
      </c>
      <c r="CG13" s="77">
        <v>0.35</v>
      </c>
      <c r="CH13" s="77">
        <v>0.35</v>
      </c>
      <c r="CI13" s="77">
        <v>0.35</v>
      </c>
      <c r="CJ13" s="77">
        <v>0.35</v>
      </c>
      <c r="CK13" s="77">
        <v>0.35</v>
      </c>
      <c r="CL13" s="77">
        <v>0.35</v>
      </c>
      <c r="CM13" s="77">
        <v>0.35</v>
      </c>
      <c r="CN13" s="77">
        <v>0.35</v>
      </c>
      <c r="CO13" s="77">
        <v>0.35</v>
      </c>
      <c r="CP13" s="77">
        <v>0.35</v>
      </c>
      <c r="CQ13" s="77">
        <v>0.35</v>
      </c>
      <c r="CR13" s="77">
        <v>0.35</v>
      </c>
      <c r="CS13" s="77">
        <v>0.35</v>
      </c>
      <c r="CT13" s="77">
        <v>0.35</v>
      </c>
      <c r="CU13" s="77">
        <v>0.35</v>
      </c>
      <c r="CV13" s="77">
        <v>0.35</v>
      </c>
      <c r="CW13" s="77">
        <v>0.35</v>
      </c>
      <c r="CX13" s="77">
        <v>0.35</v>
      </c>
      <c r="CY13" s="77">
        <v>0.35</v>
      </c>
      <c r="CZ13" s="77">
        <v>0.35</v>
      </c>
      <c r="DA13" s="77">
        <v>0.35</v>
      </c>
      <c r="DB13" s="77">
        <v>0.35</v>
      </c>
      <c r="DC13" s="77">
        <v>0.35</v>
      </c>
      <c r="DD13" s="77">
        <v>0.35</v>
      </c>
      <c r="DE13" s="77">
        <v>0.35</v>
      </c>
      <c r="DF13" s="77">
        <v>0.35</v>
      </c>
      <c r="DG13" s="77">
        <v>0.35</v>
      </c>
      <c r="DH13" s="77">
        <v>0.35</v>
      </c>
      <c r="DI13" s="77">
        <v>0.35</v>
      </c>
      <c r="DJ13" s="77">
        <v>0.35</v>
      </c>
      <c r="DK13" s="77">
        <v>0.35</v>
      </c>
      <c r="DL13" s="77">
        <v>0.35</v>
      </c>
      <c r="DM13" s="77">
        <v>0.35</v>
      </c>
      <c r="DN13" s="77">
        <v>0.35</v>
      </c>
      <c r="DO13" s="77">
        <v>0.35</v>
      </c>
      <c r="DP13" s="77">
        <v>0.35</v>
      </c>
      <c r="DQ13" s="77">
        <v>0.35</v>
      </c>
      <c r="DR13" s="77">
        <v>0.35</v>
      </c>
      <c r="DS13" s="77">
        <v>0.35</v>
      </c>
      <c r="DT13" s="77">
        <v>0.35</v>
      </c>
      <c r="DU13" s="77">
        <v>0.35</v>
      </c>
      <c r="DV13" s="77">
        <v>0.35</v>
      </c>
      <c r="DW13" s="77">
        <v>0.35</v>
      </c>
      <c r="DX13" s="77">
        <v>0.35</v>
      </c>
      <c r="DY13" s="77">
        <v>0.35</v>
      </c>
      <c r="DZ13" s="77">
        <v>0.35</v>
      </c>
      <c r="EA13" s="77">
        <v>0.35</v>
      </c>
      <c r="EB13" s="77">
        <v>0.35</v>
      </c>
      <c r="EC13" s="77">
        <v>0.35</v>
      </c>
      <c r="ED13" s="77">
        <v>0.35</v>
      </c>
      <c r="EE13" s="77">
        <v>0.35</v>
      </c>
      <c r="EF13" s="77">
        <v>0.35</v>
      </c>
      <c r="EG13" s="77">
        <v>0.35</v>
      </c>
      <c r="EH13" s="77">
        <v>0.35</v>
      </c>
      <c r="EI13" s="77">
        <v>0.35</v>
      </c>
      <c r="EJ13" s="77">
        <v>0.35</v>
      </c>
      <c r="EK13" s="77">
        <v>0.35</v>
      </c>
      <c r="EL13" s="77">
        <v>0.35</v>
      </c>
      <c r="EM13" s="77">
        <v>0.35</v>
      </c>
      <c r="EN13" s="77">
        <v>0.35</v>
      </c>
      <c r="EO13" s="77">
        <v>0.35</v>
      </c>
      <c r="EP13" s="77">
        <v>0.35</v>
      </c>
      <c r="EQ13" s="77">
        <v>0.35</v>
      </c>
      <c r="ER13" s="77"/>
      <c r="EU13" s="77">
        <f t="shared" si="117"/>
        <v>0.35</v>
      </c>
      <c r="EV13" s="77">
        <f t="shared" si="117"/>
        <v>0.35</v>
      </c>
      <c r="EW13" s="77">
        <f t="shared" si="117"/>
        <v>0.35</v>
      </c>
      <c r="EX13" s="77">
        <f t="shared" si="117"/>
        <v>0.35</v>
      </c>
      <c r="EY13" s="77">
        <f t="shared" si="117"/>
        <v>0.35</v>
      </c>
      <c r="EZ13" s="77">
        <f t="shared" si="117"/>
        <v>0.35</v>
      </c>
      <c r="FA13" s="77">
        <f t="shared" si="117"/>
        <v>0.35</v>
      </c>
      <c r="FB13" s="77">
        <f t="shared" si="117"/>
        <v>0.35</v>
      </c>
      <c r="FC13" s="77">
        <f t="shared" si="117"/>
        <v>0.35</v>
      </c>
      <c r="FD13" s="77">
        <f t="shared" si="117"/>
        <v>0.35</v>
      </c>
      <c r="FE13" s="77">
        <f t="shared" si="117"/>
        <v>0.35</v>
      </c>
      <c r="FF13" s="77">
        <f t="shared" si="117"/>
        <v>0.35</v>
      </c>
      <c r="FG13" s="77">
        <f t="shared" si="117"/>
        <v>0.35</v>
      </c>
      <c r="FH13" s="77">
        <f t="shared" si="117"/>
        <v>0.35</v>
      </c>
      <c r="FK13" s="77">
        <f t="shared" ref="FK13:FQ28" si="120">_xlfn.XLOOKUP(FK$9,$I$6:$EJ$6,$I13:$EJ13,,,-1)</f>
        <v>0.35</v>
      </c>
      <c r="FL13" s="77">
        <f t="shared" si="118"/>
        <v>0.35</v>
      </c>
      <c r="FM13" s="77">
        <f t="shared" si="118"/>
        <v>0.35</v>
      </c>
      <c r="FN13" s="77">
        <f t="shared" si="118"/>
        <v>0.35</v>
      </c>
      <c r="FO13" s="77">
        <f t="shared" si="118"/>
        <v>0.35</v>
      </c>
      <c r="FP13" s="77">
        <f t="shared" si="118"/>
        <v>0.35</v>
      </c>
      <c r="FQ13" s="77">
        <f t="shared" si="118"/>
        <v>0.35</v>
      </c>
      <c r="FR13" s="77">
        <f t="shared" si="119"/>
        <v>0.35</v>
      </c>
    </row>
    <row r="14" spans="2:174" s="70" customFormat="1" ht="17.45" customHeight="1">
      <c r="B14" s="66" t="s">
        <v>25</v>
      </c>
      <c r="C14" s="67"/>
      <c r="D14" s="67"/>
      <c r="E14" s="67"/>
      <c r="F14" s="68"/>
      <c r="G14" s="68"/>
      <c r="H14" s="68"/>
      <c r="I14" s="77">
        <v>0.2</v>
      </c>
      <c r="J14" s="77">
        <v>0.2</v>
      </c>
      <c r="K14" s="77">
        <v>0.2</v>
      </c>
      <c r="L14" s="77">
        <v>0.2</v>
      </c>
      <c r="M14" s="77">
        <v>0.2</v>
      </c>
      <c r="N14" s="77">
        <v>0.2</v>
      </c>
      <c r="O14" s="77">
        <v>0.2</v>
      </c>
      <c r="P14" s="77">
        <v>0.2</v>
      </c>
      <c r="Q14" s="77">
        <v>0.2</v>
      </c>
      <c r="R14" s="77">
        <v>0.2</v>
      </c>
      <c r="S14" s="77">
        <v>0.2</v>
      </c>
      <c r="T14" s="77">
        <v>0.2</v>
      </c>
      <c r="U14" s="77">
        <v>0.2</v>
      </c>
      <c r="V14" s="77">
        <v>0.2</v>
      </c>
      <c r="W14" s="77">
        <v>0.2</v>
      </c>
      <c r="X14" s="77">
        <v>0.2</v>
      </c>
      <c r="Y14" s="77">
        <v>0.2</v>
      </c>
      <c r="Z14" s="77">
        <v>0.2</v>
      </c>
      <c r="AA14" s="77">
        <v>0.2</v>
      </c>
      <c r="AB14" s="77">
        <v>0.2</v>
      </c>
      <c r="AC14" s="77">
        <v>0.2</v>
      </c>
      <c r="AD14" s="77">
        <v>0.2</v>
      </c>
      <c r="AE14" s="77">
        <v>0.2</v>
      </c>
      <c r="AF14" s="77">
        <v>0.2</v>
      </c>
      <c r="AG14" s="77">
        <v>0.2</v>
      </c>
      <c r="AH14" s="77">
        <v>0.2</v>
      </c>
      <c r="AI14" s="77">
        <v>0.2</v>
      </c>
      <c r="AJ14" s="77">
        <v>0.2</v>
      </c>
      <c r="AK14" s="77">
        <v>0.2</v>
      </c>
      <c r="AL14" s="77">
        <v>0.2</v>
      </c>
      <c r="AM14" s="77">
        <v>0.2</v>
      </c>
      <c r="AN14" s="77">
        <v>0.2</v>
      </c>
      <c r="AO14" s="77">
        <v>0.2</v>
      </c>
      <c r="AP14" s="77">
        <v>0.2</v>
      </c>
      <c r="AQ14" s="77">
        <v>0.2</v>
      </c>
      <c r="AR14" s="77">
        <v>0.2</v>
      </c>
      <c r="AS14" s="77">
        <v>0.2</v>
      </c>
      <c r="AT14" s="77">
        <v>0.2</v>
      </c>
      <c r="AU14" s="77">
        <v>0.2</v>
      </c>
      <c r="AV14" s="77">
        <v>0.2</v>
      </c>
      <c r="AW14" s="77">
        <v>0.2</v>
      </c>
      <c r="AX14" s="77">
        <v>0.2</v>
      </c>
      <c r="AY14" s="77">
        <v>0.2</v>
      </c>
      <c r="AZ14" s="77">
        <v>0.2</v>
      </c>
      <c r="BA14" s="77">
        <v>0.2</v>
      </c>
      <c r="BB14" s="77">
        <v>0.2</v>
      </c>
      <c r="BC14" s="77">
        <v>0.2</v>
      </c>
      <c r="BD14" s="77">
        <v>0.2</v>
      </c>
      <c r="BE14" s="77">
        <v>0.2</v>
      </c>
      <c r="BF14" s="77">
        <v>0.2</v>
      </c>
      <c r="BG14" s="77">
        <v>0.2</v>
      </c>
      <c r="BH14" s="77">
        <v>0.2</v>
      </c>
      <c r="BI14" s="77">
        <v>0.2</v>
      </c>
      <c r="BJ14" s="77">
        <v>0.2</v>
      </c>
      <c r="BK14" s="77">
        <v>0.2</v>
      </c>
      <c r="BL14" s="77">
        <v>0.2</v>
      </c>
      <c r="BM14" s="77">
        <v>0.2</v>
      </c>
      <c r="BN14" s="77">
        <v>0.2</v>
      </c>
      <c r="BO14" s="77">
        <v>0.2</v>
      </c>
      <c r="BP14" s="77">
        <v>0.2</v>
      </c>
      <c r="BQ14" s="77">
        <v>0.2</v>
      </c>
      <c r="BR14" s="77">
        <v>0.2</v>
      </c>
      <c r="BS14" s="77">
        <v>0.2</v>
      </c>
      <c r="BT14" s="77">
        <v>0.2</v>
      </c>
      <c r="BU14" s="77">
        <v>0.2</v>
      </c>
      <c r="BV14" s="77">
        <v>0.2</v>
      </c>
      <c r="BW14" s="77">
        <v>0.2</v>
      </c>
      <c r="BX14" s="77">
        <v>0.2</v>
      </c>
      <c r="BY14" s="77">
        <v>0.2</v>
      </c>
      <c r="BZ14" s="77">
        <v>0.2</v>
      </c>
      <c r="CA14" s="77">
        <v>0.2</v>
      </c>
      <c r="CB14" s="77">
        <v>0.2</v>
      </c>
      <c r="CC14" s="77">
        <v>0.2</v>
      </c>
      <c r="CD14" s="77">
        <v>0.2</v>
      </c>
      <c r="CE14" s="77">
        <v>0.2</v>
      </c>
      <c r="CF14" s="77">
        <v>0.2</v>
      </c>
      <c r="CG14" s="77">
        <v>0.2</v>
      </c>
      <c r="CH14" s="77">
        <v>0.2</v>
      </c>
      <c r="CI14" s="77">
        <v>0.2</v>
      </c>
      <c r="CJ14" s="77">
        <v>0.2</v>
      </c>
      <c r="CK14" s="77">
        <v>0.2</v>
      </c>
      <c r="CL14" s="77">
        <v>0.2</v>
      </c>
      <c r="CM14" s="77">
        <v>0.2</v>
      </c>
      <c r="CN14" s="77">
        <v>0.2</v>
      </c>
      <c r="CO14" s="77">
        <v>0.2</v>
      </c>
      <c r="CP14" s="77">
        <v>0.2</v>
      </c>
      <c r="CQ14" s="77">
        <v>0.2</v>
      </c>
      <c r="CR14" s="77">
        <v>0.2</v>
      </c>
      <c r="CS14" s="77">
        <v>0.2</v>
      </c>
      <c r="CT14" s="77">
        <v>0.2</v>
      </c>
      <c r="CU14" s="77">
        <v>0.2</v>
      </c>
      <c r="CV14" s="77">
        <v>0.2</v>
      </c>
      <c r="CW14" s="77">
        <v>0.2</v>
      </c>
      <c r="CX14" s="77">
        <v>0.2</v>
      </c>
      <c r="CY14" s="77">
        <v>0.2</v>
      </c>
      <c r="CZ14" s="77">
        <v>0.2</v>
      </c>
      <c r="DA14" s="77">
        <v>0.2</v>
      </c>
      <c r="DB14" s="77">
        <v>0.2</v>
      </c>
      <c r="DC14" s="77">
        <v>0.2</v>
      </c>
      <c r="DD14" s="77">
        <v>0.2</v>
      </c>
      <c r="DE14" s="77">
        <v>0.2</v>
      </c>
      <c r="DF14" s="77">
        <v>0.2</v>
      </c>
      <c r="DG14" s="77">
        <v>0.2</v>
      </c>
      <c r="DH14" s="77">
        <v>0.2</v>
      </c>
      <c r="DI14" s="77">
        <v>0.2</v>
      </c>
      <c r="DJ14" s="77">
        <v>0.2</v>
      </c>
      <c r="DK14" s="77">
        <v>0.2</v>
      </c>
      <c r="DL14" s="77">
        <v>0.2</v>
      </c>
      <c r="DM14" s="77">
        <v>0.2</v>
      </c>
      <c r="DN14" s="77">
        <v>0.2</v>
      </c>
      <c r="DO14" s="77">
        <v>0.2</v>
      </c>
      <c r="DP14" s="77">
        <v>0.2</v>
      </c>
      <c r="DQ14" s="77">
        <v>0.2</v>
      </c>
      <c r="DR14" s="77">
        <v>0.2</v>
      </c>
      <c r="DS14" s="77">
        <v>0.2</v>
      </c>
      <c r="DT14" s="77">
        <v>0.2</v>
      </c>
      <c r="DU14" s="77">
        <v>0.2</v>
      </c>
      <c r="DV14" s="77">
        <v>0.2</v>
      </c>
      <c r="DW14" s="77">
        <v>0.2</v>
      </c>
      <c r="DX14" s="77">
        <v>0.2</v>
      </c>
      <c r="DY14" s="77">
        <v>0.2</v>
      </c>
      <c r="DZ14" s="77">
        <v>0.2</v>
      </c>
      <c r="EA14" s="77">
        <v>0.2</v>
      </c>
      <c r="EB14" s="77">
        <v>0.2</v>
      </c>
      <c r="EC14" s="77">
        <v>0.2</v>
      </c>
      <c r="ED14" s="77">
        <v>0.2</v>
      </c>
      <c r="EE14" s="77">
        <v>0.2</v>
      </c>
      <c r="EF14" s="77">
        <v>0.2</v>
      </c>
      <c r="EG14" s="77">
        <v>0.2</v>
      </c>
      <c r="EH14" s="77">
        <v>0.2</v>
      </c>
      <c r="EI14" s="77">
        <v>0.2</v>
      </c>
      <c r="EJ14" s="77">
        <v>0.2</v>
      </c>
      <c r="EK14" s="77">
        <v>0.2</v>
      </c>
      <c r="EL14" s="77">
        <v>0.2</v>
      </c>
      <c r="EM14" s="77">
        <v>0.2</v>
      </c>
      <c r="EN14" s="77">
        <v>0.2</v>
      </c>
      <c r="EO14" s="77">
        <v>0.2</v>
      </c>
      <c r="EP14" s="77">
        <v>0.2</v>
      </c>
      <c r="EQ14" s="77">
        <v>0.2</v>
      </c>
      <c r="ER14" s="77"/>
      <c r="EU14" s="77">
        <f t="shared" si="117"/>
        <v>0.2</v>
      </c>
      <c r="EV14" s="77">
        <f t="shared" si="117"/>
        <v>0.2</v>
      </c>
      <c r="EW14" s="77">
        <f t="shared" si="117"/>
        <v>0.2</v>
      </c>
      <c r="EX14" s="77">
        <f t="shared" si="117"/>
        <v>0.2</v>
      </c>
      <c r="EY14" s="77">
        <f t="shared" si="117"/>
        <v>0.2</v>
      </c>
      <c r="EZ14" s="77">
        <f t="shared" si="117"/>
        <v>0.2</v>
      </c>
      <c r="FA14" s="77">
        <f t="shared" si="117"/>
        <v>0.2</v>
      </c>
      <c r="FB14" s="77">
        <f t="shared" si="117"/>
        <v>0.2</v>
      </c>
      <c r="FC14" s="77">
        <f t="shared" si="117"/>
        <v>0.2</v>
      </c>
      <c r="FD14" s="77">
        <f t="shared" si="117"/>
        <v>0.2</v>
      </c>
      <c r="FE14" s="77">
        <f t="shared" si="117"/>
        <v>0.2</v>
      </c>
      <c r="FF14" s="77">
        <f t="shared" si="117"/>
        <v>0.2</v>
      </c>
      <c r="FG14" s="77">
        <f t="shared" si="117"/>
        <v>0.2</v>
      </c>
      <c r="FH14" s="77">
        <f t="shared" si="117"/>
        <v>0.2</v>
      </c>
      <c r="FK14" s="77">
        <f t="shared" si="120"/>
        <v>0.2</v>
      </c>
      <c r="FL14" s="77">
        <f t="shared" si="118"/>
        <v>0.2</v>
      </c>
      <c r="FM14" s="77">
        <f t="shared" si="118"/>
        <v>0.2</v>
      </c>
      <c r="FN14" s="77">
        <f t="shared" si="118"/>
        <v>0.2</v>
      </c>
      <c r="FO14" s="77">
        <f t="shared" si="118"/>
        <v>0.2</v>
      </c>
      <c r="FP14" s="77">
        <f t="shared" si="118"/>
        <v>0.2</v>
      </c>
      <c r="FQ14" s="77">
        <f t="shared" si="118"/>
        <v>0.2</v>
      </c>
      <c r="FR14" s="77">
        <f t="shared" si="119"/>
        <v>0.2</v>
      </c>
    </row>
    <row r="15" spans="2:174" s="70" customFormat="1" ht="17.45" customHeight="1">
      <c r="B15" s="66" t="s">
        <v>28</v>
      </c>
      <c r="C15" s="67"/>
      <c r="D15" s="67"/>
      <c r="E15" s="67"/>
      <c r="F15" s="68"/>
      <c r="G15" s="68"/>
      <c r="H15" s="68"/>
      <c r="I15" s="77">
        <v>0.59</v>
      </c>
      <c r="J15" s="77">
        <v>0.59</v>
      </c>
      <c r="K15" s="77">
        <v>0.59</v>
      </c>
      <c r="L15" s="77">
        <v>0.59</v>
      </c>
      <c r="M15" s="77">
        <v>0.59</v>
      </c>
      <c r="N15" s="77">
        <v>0.59</v>
      </c>
      <c r="O15" s="77">
        <v>0.59</v>
      </c>
      <c r="P15" s="77">
        <v>0.59</v>
      </c>
      <c r="Q15" s="77">
        <v>0.59</v>
      </c>
      <c r="R15" s="77">
        <v>0.59</v>
      </c>
      <c r="S15" s="77">
        <v>0.59</v>
      </c>
      <c r="T15" s="77">
        <v>0.59</v>
      </c>
      <c r="U15" s="77">
        <v>0.59</v>
      </c>
      <c r="V15" s="77">
        <v>0.59</v>
      </c>
      <c r="W15" s="77">
        <v>0.59</v>
      </c>
      <c r="X15" s="77">
        <v>0.59</v>
      </c>
      <c r="Y15" s="77">
        <v>0.59</v>
      </c>
      <c r="Z15" s="77">
        <v>0.59</v>
      </c>
      <c r="AA15" s="77">
        <v>0.59</v>
      </c>
      <c r="AB15" s="77">
        <v>0.59</v>
      </c>
      <c r="AC15" s="77">
        <v>0.59</v>
      </c>
      <c r="AD15" s="77">
        <v>0.59</v>
      </c>
      <c r="AE15" s="77">
        <v>0.59</v>
      </c>
      <c r="AF15" s="77">
        <v>0.59</v>
      </c>
      <c r="AG15" s="77">
        <v>0.59</v>
      </c>
      <c r="AH15" s="77">
        <v>0.59</v>
      </c>
      <c r="AI15" s="77">
        <v>0.59</v>
      </c>
      <c r="AJ15" s="77">
        <v>0.59</v>
      </c>
      <c r="AK15" s="77">
        <v>0.59</v>
      </c>
      <c r="AL15" s="77">
        <v>0.59</v>
      </c>
      <c r="AM15" s="77">
        <v>0.59</v>
      </c>
      <c r="AN15" s="77">
        <v>0.59</v>
      </c>
      <c r="AO15" s="77">
        <v>0.59</v>
      </c>
      <c r="AP15" s="77">
        <v>0.59</v>
      </c>
      <c r="AQ15" s="77">
        <v>0.59</v>
      </c>
      <c r="AR15" s="77">
        <v>0.59</v>
      </c>
      <c r="AS15" s="77">
        <v>0.59</v>
      </c>
      <c r="AT15" s="77">
        <v>0.59</v>
      </c>
      <c r="AU15" s="77">
        <v>0.59</v>
      </c>
      <c r="AV15" s="77">
        <v>0.59</v>
      </c>
      <c r="AW15" s="77">
        <v>0.59</v>
      </c>
      <c r="AX15" s="77">
        <v>0.59</v>
      </c>
      <c r="AY15" s="77">
        <v>0.59</v>
      </c>
      <c r="AZ15" s="77">
        <v>0.59</v>
      </c>
      <c r="BA15" s="77">
        <v>0.59</v>
      </c>
      <c r="BB15" s="77">
        <v>0.59</v>
      </c>
      <c r="BC15" s="77">
        <v>0.59</v>
      </c>
      <c r="BD15" s="77">
        <v>0.59</v>
      </c>
      <c r="BE15" s="77">
        <v>0.59</v>
      </c>
      <c r="BF15" s="77">
        <v>0.59</v>
      </c>
      <c r="BG15" s="77">
        <v>0.59</v>
      </c>
      <c r="BH15" s="77">
        <v>0.59</v>
      </c>
      <c r="BI15" s="77">
        <v>0.59</v>
      </c>
      <c r="BJ15" s="77">
        <v>0.59</v>
      </c>
      <c r="BK15" s="77">
        <v>0.59</v>
      </c>
      <c r="BL15" s="77">
        <v>0.59</v>
      </c>
      <c r="BM15" s="77">
        <v>0.59</v>
      </c>
      <c r="BN15" s="77">
        <v>0.59</v>
      </c>
      <c r="BO15" s="77">
        <v>0.59</v>
      </c>
      <c r="BP15" s="77">
        <v>0.59</v>
      </c>
      <c r="BQ15" s="77">
        <v>0.59</v>
      </c>
      <c r="BR15" s="77">
        <v>0.59</v>
      </c>
      <c r="BS15" s="77">
        <v>0.59</v>
      </c>
      <c r="BT15" s="77">
        <v>0.59</v>
      </c>
      <c r="BU15" s="77">
        <v>0.59</v>
      </c>
      <c r="BV15" s="77">
        <v>0.59</v>
      </c>
      <c r="BW15" s="77">
        <v>0.59</v>
      </c>
      <c r="BX15" s="77">
        <v>0.59</v>
      </c>
      <c r="BY15" s="77">
        <v>0.59</v>
      </c>
      <c r="BZ15" s="77">
        <v>0.59</v>
      </c>
      <c r="CA15" s="77">
        <v>0.59</v>
      </c>
      <c r="CB15" s="77">
        <v>0.59</v>
      </c>
      <c r="CC15" s="77">
        <v>0.59</v>
      </c>
      <c r="CD15" s="77">
        <v>0.59</v>
      </c>
      <c r="CE15" s="77">
        <v>0.59</v>
      </c>
      <c r="CF15" s="77">
        <v>0.59</v>
      </c>
      <c r="CG15" s="77">
        <v>0.59</v>
      </c>
      <c r="CH15" s="77">
        <v>0.59</v>
      </c>
      <c r="CI15" s="77">
        <v>0.59</v>
      </c>
      <c r="CJ15" s="77">
        <v>0.59</v>
      </c>
      <c r="CK15" s="77">
        <v>0.59</v>
      </c>
      <c r="CL15" s="77">
        <v>0.59</v>
      </c>
      <c r="CM15" s="77">
        <v>0.59</v>
      </c>
      <c r="CN15" s="77">
        <v>0.59</v>
      </c>
      <c r="CO15" s="77">
        <v>0.59</v>
      </c>
      <c r="CP15" s="77">
        <v>0.59</v>
      </c>
      <c r="CQ15" s="77">
        <v>0.59</v>
      </c>
      <c r="CR15" s="77">
        <v>0.59</v>
      </c>
      <c r="CS15" s="77">
        <v>0.59</v>
      </c>
      <c r="CT15" s="77">
        <v>0.59</v>
      </c>
      <c r="CU15" s="77">
        <v>0.59</v>
      </c>
      <c r="CV15" s="77">
        <v>0.59</v>
      </c>
      <c r="CW15" s="77">
        <v>0.59</v>
      </c>
      <c r="CX15" s="77">
        <v>0.59</v>
      </c>
      <c r="CY15" s="77">
        <v>0.59</v>
      </c>
      <c r="CZ15" s="77">
        <v>0.59</v>
      </c>
      <c r="DA15" s="77">
        <v>0.59</v>
      </c>
      <c r="DB15" s="77">
        <v>0.59</v>
      </c>
      <c r="DC15" s="77">
        <v>0.59</v>
      </c>
      <c r="DD15" s="77">
        <v>0.59</v>
      </c>
      <c r="DE15" s="77">
        <v>0.59</v>
      </c>
      <c r="DF15" s="77">
        <v>0.59</v>
      </c>
      <c r="DG15" s="77">
        <v>0.59</v>
      </c>
      <c r="DH15" s="77">
        <v>0.59</v>
      </c>
      <c r="DI15" s="77">
        <v>0.59</v>
      </c>
      <c r="DJ15" s="77">
        <v>0.59</v>
      </c>
      <c r="DK15" s="77">
        <v>0.59</v>
      </c>
      <c r="DL15" s="77">
        <v>0.59</v>
      </c>
      <c r="DM15" s="77">
        <v>0.59</v>
      </c>
      <c r="DN15" s="77">
        <v>0.59</v>
      </c>
      <c r="DO15" s="77">
        <v>0.59</v>
      </c>
      <c r="DP15" s="77">
        <v>0.59</v>
      </c>
      <c r="DQ15" s="77">
        <v>0.59</v>
      </c>
      <c r="DR15" s="77">
        <v>0.59</v>
      </c>
      <c r="DS15" s="77">
        <v>0.59</v>
      </c>
      <c r="DT15" s="77">
        <v>0.59</v>
      </c>
      <c r="DU15" s="77">
        <v>0.59</v>
      </c>
      <c r="DV15" s="77">
        <v>0.59</v>
      </c>
      <c r="DW15" s="77">
        <v>0.59</v>
      </c>
      <c r="DX15" s="77">
        <v>0.59</v>
      </c>
      <c r="DY15" s="77">
        <v>0.59</v>
      </c>
      <c r="DZ15" s="77">
        <v>0.59</v>
      </c>
      <c r="EA15" s="77">
        <v>0.59</v>
      </c>
      <c r="EB15" s="77">
        <v>0.59</v>
      </c>
      <c r="EC15" s="77">
        <v>0.59</v>
      </c>
      <c r="ED15" s="77">
        <v>0.59</v>
      </c>
      <c r="EE15" s="77">
        <v>0.59</v>
      </c>
      <c r="EF15" s="77">
        <v>0.59</v>
      </c>
      <c r="EG15" s="77">
        <v>0.59</v>
      </c>
      <c r="EH15" s="77">
        <v>0.59</v>
      </c>
      <c r="EI15" s="77">
        <v>0.59</v>
      </c>
      <c r="EJ15" s="77">
        <v>0.59</v>
      </c>
      <c r="EK15" s="77">
        <v>0.59</v>
      </c>
      <c r="EL15" s="77">
        <v>0.59</v>
      </c>
      <c r="EM15" s="77">
        <v>0.59</v>
      </c>
      <c r="EN15" s="77">
        <v>0.59</v>
      </c>
      <c r="EO15" s="77">
        <v>0.59</v>
      </c>
      <c r="EP15" s="77">
        <v>0.59</v>
      </c>
      <c r="EQ15" s="77">
        <v>0.59</v>
      </c>
      <c r="ER15" s="77"/>
      <c r="EU15" s="77">
        <f t="shared" si="117"/>
        <v>0.59</v>
      </c>
      <c r="EV15" s="77">
        <f t="shared" si="117"/>
        <v>0.59</v>
      </c>
      <c r="EW15" s="77">
        <f t="shared" si="117"/>
        <v>0.59</v>
      </c>
      <c r="EX15" s="77">
        <f t="shared" si="117"/>
        <v>0.59</v>
      </c>
      <c r="EY15" s="77">
        <f t="shared" si="117"/>
        <v>0.59</v>
      </c>
      <c r="EZ15" s="77">
        <f t="shared" si="117"/>
        <v>0.59</v>
      </c>
      <c r="FA15" s="77">
        <f t="shared" si="117"/>
        <v>0.59</v>
      </c>
      <c r="FB15" s="77">
        <f t="shared" si="117"/>
        <v>0.59</v>
      </c>
      <c r="FC15" s="77">
        <f t="shared" si="117"/>
        <v>0.59</v>
      </c>
      <c r="FD15" s="77">
        <f t="shared" si="117"/>
        <v>0.59</v>
      </c>
      <c r="FE15" s="77">
        <f t="shared" si="117"/>
        <v>0.59</v>
      </c>
      <c r="FF15" s="77">
        <f t="shared" si="117"/>
        <v>0.59</v>
      </c>
      <c r="FG15" s="77">
        <f t="shared" si="117"/>
        <v>0.59</v>
      </c>
      <c r="FH15" s="77">
        <f t="shared" si="117"/>
        <v>0.59</v>
      </c>
      <c r="FK15" s="77">
        <f t="shared" si="120"/>
        <v>0.59</v>
      </c>
      <c r="FL15" s="77">
        <f t="shared" si="118"/>
        <v>0.59</v>
      </c>
      <c r="FM15" s="77">
        <f t="shared" si="118"/>
        <v>0.59</v>
      </c>
      <c r="FN15" s="77">
        <f t="shared" si="118"/>
        <v>0.59</v>
      </c>
      <c r="FO15" s="77">
        <f t="shared" si="118"/>
        <v>0.59</v>
      </c>
      <c r="FP15" s="77">
        <f t="shared" si="118"/>
        <v>0.59</v>
      </c>
      <c r="FQ15" s="77">
        <f t="shared" si="118"/>
        <v>0.59</v>
      </c>
      <c r="FR15" s="77">
        <f t="shared" si="119"/>
        <v>0.59</v>
      </c>
    </row>
    <row r="16" spans="2:174" s="70" customFormat="1" ht="17.45" customHeight="1">
      <c r="B16" s="66" t="s">
        <v>29</v>
      </c>
      <c r="C16" s="67"/>
      <c r="D16" s="67"/>
      <c r="E16" s="67"/>
      <c r="F16" s="68"/>
      <c r="G16" s="68"/>
      <c r="H16" s="68"/>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v>0.53990000000000005</v>
      </c>
      <c r="AJ16" s="77">
        <v>0.53990000000000005</v>
      </c>
      <c r="AK16" s="77">
        <v>0.53990000000000005</v>
      </c>
      <c r="AL16" s="77">
        <v>0.53990000000000005</v>
      </c>
      <c r="AM16" s="77">
        <v>0.53990000000000005</v>
      </c>
      <c r="AN16" s="77">
        <v>0.53990000000000005</v>
      </c>
      <c r="AO16" s="77">
        <v>0.53990000000000005</v>
      </c>
      <c r="AP16" s="77">
        <v>0.53990000000000005</v>
      </c>
      <c r="AQ16" s="77">
        <v>0.53990000000000005</v>
      </c>
      <c r="AR16" s="77">
        <v>0.53990000000000005</v>
      </c>
      <c r="AS16" s="77">
        <v>0.53990000000000005</v>
      </c>
      <c r="AT16" s="77">
        <v>0.53990000000000005</v>
      </c>
      <c r="AU16" s="77">
        <v>0.53990000000000005</v>
      </c>
      <c r="AV16" s="77">
        <v>0.53990000000000005</v>
      </c>
      <c r="AW16" s="77">
        <v>0.53990000000000005</v>
      </c>
      <c r="AX16" s="77">
        <v>0.53990000000000005</v>
      </c>
      <c r="AY16" s="77">
        <v>0.53990000000000005</v>
      </c>
      <c r="AZ16" s="77">
        <v>0.53990000000000005</v>
      </c>
      <c r="BA16" s="77">
        <v>0.53990000000000005</v>
      </c>
      <c r="BB16" s="77">
        <v>0.53990000000000005</v>
      </c>
      <c r="BC16" s="77">
        <v>0.53990000000000005</v>
      </c>
      <c r="BD16" s="77">
        <v>0.53990000000000005</v>
      </c>
      <c r="BE16" s="77">
        <v>0.53990000000000005</v>
      </c>
      <c r="BF16" s="77">
        <v>0.53990000000000005</v>
      </c>
      <c r="BG16" s="77">
        <v>0.53990000000000005</v>
      </c>
      <c r="BH16" s="77">
        <v>0.53990000000000005</v>
      </c>
      <c r="BI16" s="77">
        <v>0.53990000000000005</v>
      </c>
      <c r="BJ16" s="77">
        <v>0.53990000000000005</v>
      </c>
      <c r="BK16" s="77">
        <v>0.53990000000000005</v>
      </c>
      <c r="BL16" s="77">
        <v>0.53990000000000005</v>
      </c>
      <c r="BM16" s="77">
        <v>0.53990000000000005</v>
      </c>
      <c r="BN16" s="77">
        <v>0.53990000000000005</v>
      </c>
      <c r="BO16" s="77">
        <v>0.53990000000000005</v>
      </c>
      <c r="BP16" s="77">
        <v>0.53990000000000005</v>
      </c>
      <c r="BQ16" s="77">
        <v>0.53990000000000005</v>
      </c>
      <c r="BR16" s="77">
        <v>0.53990000000000005</v>
      </c>
      <c r="BS16" s="77">
        <v>0.53990000000000005</v>
      </c>
      <c r="BT16" s="77">
        <v>0.53990000000000005</v>
      </c>
      <c r="BU16" s="77">
        <v>0.53990000000000005</v>
      </c>
      <c r="BV16" s="77">
        <v>0.53990000000000005</v>
      </c>
      <c r="BW16" s="77">
        <v>0.53990000000000005</v>
      </c>
      <c r="BX16" s="77">
        <v>0.53990000000000005</v>
      </c>
      <c r="BY16" s="77">
        <v>0.53990000000000005</v>
      </c>
      <c r="BZ16" s="77">
        <v>0.53990000000000005</v>
      </c>
      <c r="CA16" s="77">
        <v>0.53990000000000005</v>
      </c>
      <c r="CB16" s="77">
        <v>0.53990000000000005</v>
      </c>
      <c r="CC16" s="77">
        <v>0.53990000000000005</v>
      </c>
      <c r="CD16" s="77">
        <v>0.53990000000000005</v>
      </c>
      <c r="CE16" s="77">
        <v>0.53990000000000005</v>
      </c>
      <c r="CF16" s="77">
        <v>0.53990000000000005</v>
      </c>
      <c r="CG16" s="77">
        <v>0.53990000000000005</v>
      </c>
      <c r="CH16" s="77">
        <v>0.53990000000000005</v>
      </c>
      <c r="CI16" s="77">
        <v>0.53990000000000005</v>
      </c>
      <c r="CJ16" s="77">
        <v>0.53990000000000005</v>
      </c>
      <c r="CK16" s="77">
        <v>0.53990000000000005</v>
      </c>
      <c r="CL16" s="77">
        <v>0.53990000000000005</v>
      </c>
      <c r="CM16" s="77">
        <v>0.53990000000000005</v>
      </c>
      <c r="CN16" s="77">
        <v>0.53990000000000005</v>
      </c>
      <c r="CO16" s="77">
        <v>0.53990000000000005</v>
      </c>
      <c r="CP16" s="77">
        <v>0.53990000000000005</v>
      </c>
      <c r="CQ16" s="77">
        <v>0.53990000000000005</v>
      </c>
      <c r="CR16" s="77">
        <v>0.53990000000000005</v>
      </c>
      <c r="CS16" s="77">
        <v>0.53990000000000005</v>
      </c>
      <c r="CT16" s="77">
        <v>0.53990000000000005</v>
      </c>
      <c r="CU16" s="77">
        <v>0.53990000000000005</v>
      </c>
      <c r="CV16" s="77">
        <v>0.53990000000000005</v>
      </c>
      <c r="CW16" s="77">
        <v>0.53990000000000005</v>
      </c>
      <c r="CX16" s="77">
        <v>0.53990000000000005</v>
      </c>
      <c r="CY16" s="77">
        <v>0.53990000000000005</v>
      </c>
      <c r="CZ16" s="77">
        <v>0.53990000000000005</v>
      </c>
      <c r="DA16" s="77">
        <v>0.53990000000000005</v>
      </c>
      <c r="DB16" s="77">
        <v>0.53990000000000005</v>
      </c>
      <c r="DC16" s="77">
        <v>0.53990000000000005</v>
      </c>
      <c r="DD16" s="77">
        <v>0.53990000000000005</v>
      </c>
      <c r="DE16" s="77">
        <v>0.53990000000000005</v>
      </c>
      <c r="DF16" s="77">
        <v>0.53990000000000005</v>
      </c>
      <c r="DG16" s="77">
        <v>0.53990000000000005</v>
      </c>
      <c r="DH16" s="77">
        <v>0.53990000000000005</v>
      </c>
      <c r="DI16" s="77">
        <v>0.53990000000000005</v>
      </c>
      <c r="DJ16" s="77">
        <v>0.53990000000000005</v>
      </c>
      <c r="DK16" s="77">
        <v>0.53990000000000005</v>
      </c>
      <c r="DL16" s="77">
        <v>0.53990000000000005</v>
      </c>
      <c r="DM16" s="77">
        <v>0.53990000000000005</v>
      </c>
      <c r="DN16" s="77">
        <v>0.53990000000000005</v>
      </c>
      <c r="DO16" s="77">
        <v>0.53990000000000005</v>
      </c>
      <c r="DP16" s="77">
        <v>0.53990000000000005</v>
      </c>
      <c r="DQ16" s="77">
        <v>0.53990000000000005</v>
      </c>
      <c r="DR16" s="77">
        <v>0.53990000000000005</v>
      </c>
      <c r="DS16" s="77">
        <v>0.53990000000000005</v>
      </c>
      <c r="DT16" s="77">
        <v>0.53990000000000005</v>
      </c>
      <c r="DU16" s="77">
        <v>0.53990000000000005</v>
      </c>
      <c r="DV16" s="77">
        <v>0.53990000000000005</v>
      </c>
      <c r="DW16" s="77">
        <v>0.53990000000000005</v>
      </c>
      <c r="DX16" s="77">
        <v>0.53990000000000005</v>
      </c>
      <c r="DY16" s="77">
        <v>0.53990000000000005</v>
      </c>
      <c r="DZ16" s="77">
        <v>0.53990000000000005</v>
      </c>
      <c r="EA16" s="77">
        <v>0.53990000000000005</v>
      </c>
      <c r="EB16" s="77">
        <v>0.53990000000000005</v>
      </c>
      <c r="EC16" s="77">
        <v>0.53990000000000005</v>
      </c>
      <c r="ED16" s="77">
        <v>0.53990000000000005</v>
      </c>
      <c r="EE16" s="77">
        <v>0.53990000000000005</v>
      </c>
      <c r="EF16" s="77">
        <v>0.53990000000000005</v>
      </c>
      <c r="EG16" s="77">
        <v>0.53990000000000005</v>
      </c>
      <c r="EH16" s="77">
        <v>0.53990000000000005</v>
      </c>
      <c r="EI16" s="77">
        <v>0.53990000000000005</v>
      </c>
      <c r="EJ16" s="77">
        <v>0.53990000000000005</v>
      </c>
      <c r="EK16" s="77">
        <v>0.53990000000000005</v>
      </c>
      <c r="EL16" s="77">
        <v>0.53990000000000005</v>
      </c>
      <c r="EM16" s="77">
        <v>0.53990000000000005</v>
      </c>
      <c r="EN16" s="77">
        <v>0.53990000000000005</v>
      </c>
      <c r="EO16" s="77">
        <v>0.53990000000000005</v>
      </c>
      <c r="EP16" s="77">
        <v>0.53990000000000005</v>
      </c>
      <c r="EQ16" s="77">
        <v>0.53990000000000005</v>
      </c>
      <c r="ER16" s="77"/>
      <c r="EU16" s="77">
        <f t="shared" si="117"/>
        <v>0.53990000000000005</v>
      </c>
      <c r="EV16" s="77">
        <f t="shared" si="117"/>
        <v>0.53990000000000005</v>
      </c>
      <c r="EW16" s="77">
        <f t="shared" si="117"/>
        <v>0.53990000000000005</v>
      </c>
      <c r="EX16" s="77">
        <f t="shared" si="117"/>
        <v>0.53990000000000005</v>
      </c>
      <c r="EY16" s="77">
        <f t="shared" si="117"/>
        <v>0.53990000000000005</v>
      </c>
      <c r="EZ16" s="77">
        <f t="shared" si="117"/>
        <v>0.53990000000000005</v>
      </c>
      <c r="FA16" s="77">
        <f t="shared" si="117"/>
        <v>0.53990000000000005</v>
      </c>
      <c r="FB16" s="77">
        <f t="shared" si="117"/>
        <v>0.53990000000000005</v>
      </c>
      <c r="FC16" s="77">
        <f t="shared" si="117"/>
        <v>0.53990000000000005</v>
      </c>
      <c r="FD16" s="77">
        <f t="shared" si="117"/>
        <v>0.53990000000000005</v>
      </c>
      <c r="FE16" s="77">
        <f t="shared" si="117"/>
        <v>0.53990000000000005</v>
      </c>
      <c r="FF16" s="77">
        <f t="shared" si="117"/>
        <v>0.53990000000000005</v>
      </c>
      <c r="FG16" s="77">
        <f t="shared" si="117"/>
        <v>0.53990000000000005</v>
      </c>
      <c r="FH16" s="77">
        <f t="shared" si="117"/>
        <v>0.53990000000000005</v>
      </c>
      <c r="FK16" s="77">
        <f t="shared" si="120"/>
        <v>0.53990000000000005</v>
      </c>
      <c r="FL16" s="77">
        <f t="shared" si="118"/>
        <v>0.53990000000000005</v>
      </c>
      <c r="FM16" s="77">
        <f t="shared" si="118"/>
        <v>0.53990000000000005</v>
      </c>
      <c r="FN16" s="77">
        <f t="shared" si="118"/>
        <v>0.53990000000000005</v>
      </c>
      <c r="FO16" s="77">
        <f t="shared" si="118"/>
        <v>0.53990000000000005</v>
      </c>
      <c r="FP16" s="77">
        <f t="shared" si="118"/>
        <v>0.53990000000000005</v>
      </c>
      <c r="FQ16" s="77">
        <f t="shared" si="118"/>
        <v>0.53990000000000005</v>
      </c>
      <c r="FR16" s="77">
        <f t="shared" si="119"/>
        <v>0.53990000000000005</v>
      </c>
    </row>
    <row r="17" spans="2:174" s="70" customFormat="1" ht="17.45" customHeight="1">
      <c r="B17" s="66" t="s">
        <v>30</v>
      </c>
      <c r="C17" s="69"/>
      <c r="D17" s="69"/>
      <c r="E17" s="69"/>
      <c r="F17" s="68"/>
      <c r="G17" s="68"/>
      <c r="H17" s="68"/>
      <c r="I17" s="77"/>
      <c r="J17" s="77"/>
      <c r="K17" s="77"/>
      <c r="L17" s="77"/>
      <c r="M17" s="77"/>
      <c r="N17" s="77">
        <v>0.49</v>
      </c>
      <c r="O17" s="77">
        <v>0.49</v>
      </c>
      <c r="P17" s="77">
        <v>0.49</v>
      </c>
      <c r="Q17" s="77">
        <v>0.49</v>
      </c>
      <c r="R17" s="77">
        <v>0.49</v>
      </c>
      <c r="S17" s="77">
        <v>0.49</v>
      </c>
      <c r="T17" s="77">
        <v>0.49</v>
      </c>
      <c r="U17" s="77">
        <v>0.49</v>
      </c>
      <c r="V17" s="77">
        <v>0.49</v>
      </c>
      <c r="W17" s="77">
        <v>0.49</v>
      </c>
      <c r="X17" s="77">
        <v>0.49</v>
      </c>
      <c r="Y17" s="77">
        <v>0.49</v>
      </c>
      <c r="Z17" s="77">
        <v>0.49</v>
      </c>
      <c r="AA17" s="77">
        <v>0.49</v>
      </c>
      <c r="AB17" s="77">
        <v>0.49</v>
      </c>
      <c r="AC17" s="77">
        <v>0.49</v>
      </c>
      <c r="AD17" s="77">
        <v>0.49</v>
      </c>
      <c r="AE17" s="77">
        <v>0.49</v>
      </c>
      <c r="AF17" s="77">
        <v>0.49</v>
      </c>
      <c r="AG17" s="77">
        <v>0.49</v>
      </c>
      <c r="AH17" s="77">
        <v>0.49</v>
      </c>
      <c r="AI17" s="77">
        <v>0.49</v>
      </c>
      <c r="AJ17" s="77">
        <v>0.49</v>
      </c>
      <c r="AK17" s="77">
        <v>0.49</v>
      </c>
      <c r="AL17" s="77">
        <v>0.49</v>
      </c>
      <c r="AM17" s="77">
        <v>0.49</v>
      </c>
      <c r="AN17" s="77">
        <v>0.49</v>
      </c>
      <c r="AO17" s="77">
        <v>0.49</v>
      </c>
      <c r="AP17" s="77">
        <v>0.49</v>
      </c>
      <c r="AQ17" s="77">
        <v>0.49</v>
      </c>
      <c r="AR17" s="77">
        <v>0.49</v>
      </c>
      <c r="AS17" s="77">
        <v>0.49</v>
      </c>
      <c r="AT17" s="77">
        <v>0.49</v>
      </c>
      <c r="AU17" s="77">
        <v>0.49</v>
      </c>
      <c r="AV17" s="77">
        <v>0.49</v>
      </c>
      <c r="AW17" s="77">
        <v>0.49</v>
      </c>
      <c r="AX17" s="77">
        <v>0.49</v>
      </c>
      <c r="AY17" s="77">
        <v>0.49</v>
      </c>
      <c r="AZ17" s="77">
        <v>0.49</v>
      </c>
      <c r="BA17" s="77">
        <v>0.49</v>
      </c>
      <c r="BB17" s="77">
        <v>0.49</v>
      </c>
      <c r="BC17" s="77">
        <v>0.49</v>
      </c>
      <c r="BD17" s="77">
        <v>0.49</v>
      </c>
      <c r="BE17" s="77">
        <v>0.49</v>
      </c>
      <c r="BF17" s="77">
        <v>0.49</v>
      </c>
      <c r="BG17" s="77">
        <v>0.49</v>
      </c>
      <c r="BH17" s="77">
        <v>0.49</v>
      </c>
      <c r="BI17" s="77">
        <v>0.49</v>
      </c>
      <c r="BJ17" s="77">
        <v>0.49</v>
      </c>
      <c r="BK17" s="77">
        <v>0.49</v>
      </c>
      <c r="BL17" s="77">
        <v>0.49</v>
      </c>
      <c r="BM17" s="77">
        <v>0.49</v>
      </c>
      <c r="BN17" s="77">
        <v>0.49</v>
      </c>
      <c r="BO17" s="77">
        <v>0.49</v>
      </c>
      <c r="BP17" s="77">
        <v>0.49</v>
      </c>
      <c r="BQ17" s="77">
        <v>0.49</v>
      </c>
      <c r="BR17" s="77">
        <v>0.49</v>
      </c>
      <c r="BS17" s="77">
        <v>0.49</v>
      </c>
      <c r="BT17" s="77">
        <v>0.49</v>
      </c>
      <c r="BU17" s="77">
        <v>0.49</v>
      </c>
      <c r="BV17" s="77">
        <v>0.49</v>
      </c>
      <c r="BW17" s="77">
        <v>0.49</v>
      </c>
      <c r="BX17" s="77">
        <v>0.49</v>
      </c>
      <c r="BY17" s="77">
        <v>0.49</v>
      </c>
      <c r="BZ17" s="77">
        <v>0.49</v>
      </c>
      <c r="CA17" s="77">
        <v>0.49</v>
      </c>
      <c r="CB17" s="77">
        <v>0.49</v>
      </c>
      <c r="CC17" s="77">
        <v>0.49</v>
      </c>
      <c r="CD17" s="77">
        <v>0.49</v>
      </c>
      <c r="CE17" s="77">
        <v>0.49</v>
      </c>
      <c r="CF17" s="77">
        <v>0.49</v>
      </c>
      <c r="CG17" s="77">
        <v>0.49</v>
      </c>
      <c r="CH17" s="77">
        <v>0.49</v>
      </c>
      <c r="CI17" s="77">
        <v>0.49</v>
      </c>
      <c r="CJ17" s="77">
        <v>0.49</v>
      </c>
      <c r="CK17" s="77">
        <v>0.49</v>
      </c>
      <c r="CL17" s="77">
        <v>0.49</v>
      </c>
      <c r="CM17" s="77">
        <v>0.49</v>
      </c>
      <c r="CN17" s="77">
        <v>0.49</v>
      </c>
      <c r="CO17" s="77">
        <v>0.49</v>
      </c>
      <c r="CP17" s="77">
        <v>0.49</v>
      </c>
      <c r="CQ17" s="77">
        <v>0.49</v>
      </c>
      <c r="CR17" s="77">
        <v>0.49</v>
      </c>
      <c r="CS17" s="77">
        <v>0.49</v>
      </c>
      <c r="CT17" s="77">
        <v>0.49</v>
      </c>
      <c r="CU17" s="77">
        <v>0.49</v>
      </c>
      <c r="CV17" s="77">
        <v>0.49</v>
      </c>
      <c r="CW17" s="77">
        <v>0.49</v>
      </c>
      <c r="CX17" s="77">
        <v>0.49</v>
      </c>
      <c r="CY17" s="77">
        <v>0.49</v>
      </c>
      <c r="CZ17" s="77">
        <v>0.49</v>
      </c>
      <c r="DA17" s="77">
        <v>0.49</v>
      </c>
      <c r="DB17" s="77">
        <v>0.49</v>
      </c>
      <c r="DC17" s="77">
        <v>0.49</v>
      </c>
      <c r="DD17" s="77">
        <v>0.49</v>
      </c>
      <c r="DE17" s="77">
        <v>0.49</v>
      </c>
      <c r="DF17" s="77">
        <v>0.49</v>
      </c>
      <c r="DG17" s="77">
        <v>0.49</v>
      </c>
      <c r="DH17" s="77">
        <v>0.49</v>
      </c>
      <c r="DI17" s="77">
        <v>0.49</v>
      </c>
      <c r="DJ17" s="77">
        <v>0.49</v>
      </c>
      <c r="DK17" s="77">
        <v>0.49</v>
      </c>
      <c r="DL17" s="77">
        <v>0.49</v>
      </c>
      <c r="DM17" s="77">
        <v>0.49</v>
      </c>
      <c r="DN17" s="77">
        <v>0.38374999999999998</v>
      </c>
      <c r="DO17" s="77">
        <v>0.18375</v>
      </c>
      <c r="DP17" s="77">
        <v>0.18375</v>
      </c>
      <c r="DQ17" s="77">
        <v>0.18375</v>
      </c>
      <c r="DR17" s="77">
        <v>0.18375</v>
      </c>
      <c r="DS17" s="77">
        <v>0.18375</v>
      </c>
      <c r="DT17" s="77">
        <v>0.18375</v>
      </c>
      <c r="DU17" s="77">
        <v>0.18375</v>
      </c>
      <c r="DV17" s="77">
        <v>0.18375</v>
      </c>
      <c r="DW17" s="77">
        <v>0.18375</v>
      </c>
      <c r="DX17" s="77">
        <v>0.18375</v>
      </c>
      <c r="DY17" s="77">
        <v>0.18375</v>
      </c>
      <c r="DZ17" s="77">
        <v>0.18375</v>
      </c>
      <c r="EA17" s="77">
        <v>0.18375</v>
      </c>
      <c r="EB17" s="77">
        <v>0.18375</v>
      </c>
      <c r="EC17" s="77">
        <v>0.18375</v>
      </c>
      <c r="ED17" s="77">
        <v>0.18375</v>
      </c>
      <c r="EE17" s="77">
        <v>0.18375</v>
      </c>
      <c r="EF17" s="77">
        <v>0.18375</v>
      </c>
      <c r="EG17" s="77">
        <v>0.18375</v>
      </c>
      <c r="EH17" s="77">
        <v>0.18375</v>
      </c>
      <c r="EI17" s="77">
        <v>0.18375</v>
      </c>
      <c r="EJ17" s="77">
        <v>0.18375</v>
      </c>
      <c r="EK17" s="77">
        <v>0.18375</v>
      </c>
      <c r="EL17" s="77">
        <v>0.18375</v>
      </c>
      <c r="EM17" s="77">
        <v>0.18375</v>
      </c>
      <c r="EN17" s="77">
        <v>0.18375</v>
      </c>
      <c r="EO17" s="77">
        <v>0</v>
      </c>
      <c r="EP17" s="77">
        <v>0</v>
      </c>
      <c r="EQ17" s="77">
        <v>0</v>
      </c>
      <c r="ER17" s="77"/>
      <c r="EU17" s="77">
        <f t="shared" si="117"/>
        <v>0.49</v>
      </c>
      <c r="EV17" s="77">
        <f t="shared" si="117"/>
        <v>0.49</v>
      </c>
      <c r="EW17" s="77">
        <f t="shared" si="117"/>
        <v>0.49</v>
      </c>
      <c r="EX17" s="77">
        <f t="shared" si="117"/>
        <v>0.49</v>
      </c>
      <c r="EY17" s="77">
        <f t="shared" si="117"/>
        <v>0.18375</v>
      </c>
      <c r="EZ17" s="77">
        <f t="shared" si="117"/>
        <v>0.18375</v>
      </c>
      <c r="FA17" s="77">
        <f t="shared" si="117"/>
        <v>0.18375</v>
      </c>
      <c r="FB17" s="77">
        <f t="shared" si="117"/>
        <v>0.18375</v>
      </c>
      <c r="FC17" s="77">
        <f t="shared" si="117"/>
        <v>0.18375</v>
      </c>
      <c r="FD17" s="77">
        <f t="shared" si="117"/>
        <v>0.18375</v>
      </c>
      <c r="FE17" s="77">
        <f t="shared" si="117"/>
        <v>0.18375</v>
      </c>
      <c r="FF17" s="77">
        <f t="shared" si="117"/>
        <v>0.18375</v>
      </c>
      <c r="FG17" s="77">
        <f t="shared" si="117"/>
        <v>0.18375</v>
      </c>
      <c r="FH17" s="77">
        <f t="shared" si="117"/>
        <v>0</v>
      </c>
      <c r="FK17" s="77">
        <f t="shared" si="120"/>
        <v>0.49</v>
      </c>
      <c r="FL17" s="77">
        <f t="shared" si="118"/>
        <v>0.49</v>
      </c>
      <c r="FM17" s="77">
        <f t="shared" si="118"/>
        <v>0.49</v>
      </c>
      <c r="FN17" s="77">
        <f t="shared" si="118"/>
        <v>0.49</v>
      </c>
      <c r="FO17" s="77">
        <f t="shared" si="118"/>
        <v>0.49</v>
      </c>
      <c r="FP17" s="77">
        <f t="shared" si="118"/>
        <v>0.18375</v>
      </c>
      <c r="FQ17" s="77">
        <f t="shared" si="118"/>
        <v>0.18375</v>
      </c>
      <c r="FR17" s="77">
        <f t="shared" si="119"/>
        <v>0.18375</v>
      </c>
    </row>
    <row r="18" spans="2:174" s="70" customFormat="1" ht="17.45" customHeight="1">
      <c r="B18" s="66" t="s">
        <v>31</v>
      </c>
      <c r="C18" s="67"/>
      <c r="D18" s="67"/>
      <c r="E18" s="67"/>
      <c r="F18" s="68"/>
      <c r="G18" s="68"/>
      <c r="H18" s="6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7">
        <v>0</v>
      </c>
      <c r="BF18" s="77">
        <v>0</v>
      </c>
      <c r="BG18" s="77">
        <v>0</v>
      </c>
      <c r="BH18" s="77">
        <v>0</v>
      </c>
      <c r="BI18" s="77">
        <v>0.15</v>
      </c>
      <c r="BJ18" s="77">
        <v>0.15</v>
      </c>
      <c r="BK18" s="77">
        <v>0.15</v>
      </c>
      <c r="BL18" s="77">
        <v>0.15</v>
      </c>
      <c r="BM18" s="77">
        <v>0.15</v>
      </c>
      <c r="BN18" s="77">
        <v>0.15</v>
      </c>
      <c r="BO18" s="77">
        <v>0.15</v>
      </c>
      <c r="BP18" s="77">
        <v>0.15</v>
      </c>
      <c r="BQ18" s="77">
        <v>0.15</v>
      </c>
      <c r="BR18" s="77">
        <v>0.15</v>
      </c>
      <c r="BS18" s="77">
        <v>0.15</v>
      </c>
      <c r="BT18" s="77">
        <v>0.15</v>
      </c>
      <c r="BU18" s="77">
        <v>0.15</v>
      </c>
      <c r="BV18" s="77">
        <v>0.15</v>
      </c>
      <c r="BW18" s="77">
        <v>0.15</v>
      </c>
      <c r="BX18" s="77">
        <v>0.15</v>
      </c>
      <c r="BY18" s="77">
        <v>0.15</v>
      </c>
      <c r="BZ18" s="77">
        <v>0.15</v>
      </c>
      <c r="CA18" s="77">
        <v>0.15</v>
      </c>
      <c r="CB18" s="77">
        <v>0.15</v>
      </c>
      <c r="CC18" s="77">
        <v>0.15</v>
      </c>
      <c r="CD18" s="77">
        <v>0.15</v>
      </c>
      <c r="CE18" s="77">
        <v>0.15</v>
      </c>
      <c r="CF18" s="77">
        <v>0.15</v>
      </c>
      <c r="CG18" s="77">
        <v>0.15</v>
      </c>
      <c r="CH18" s="77">
        <v>0.15</v>
      </c>
      <c r="CI18" s="77">
        <v>0.15</v>
      </c>
      <c r="CJ18" s="77">
        <v>0.15</v>
      </c>
      <c r="CK18" s="77">
        <v>0.15</v>
      </c>
      <c r="CL18" s="77">
        <v>0.15</v>
      </c>
      <c r="CM18" s="77">
        <v>0.15</v>
      </c>
      <c r="CN18" s="77">
        <v>0.15</v>
      </c>
      <c r="CO18" s="77">
        <v>0.15</v>
      </c>
      <c r="CP18" s="77">
        <v>0.15</v>
      </c>
      <c r="CQ18" s="77">
        <v>0.15</v>
      </c>
      <c r="CR18" s="77">
        <v>0.15</v>
      </c>
      <c r="CS18" s="77">
        <v>0.15</v>
      </c>
      <c r="CT18" s="77">
        <v>0.15</v>
      </c>
      <c r="CU18" s="77">
        <v>0.15</v>
      </c>
      <c r="CV18" s="77">
        <v>0.15</v>
      </c>
      <c r="CW18" s="77">
        <v>0.15</v>
      </c>
      <c r="CX18" s="77">
        <v>0.15</v>
      </c>
      <c r="CY18" s="77">
        <v>0.15</v>
      </c>
      <c r="CZ18" s="77">
        <v>0.15</v>
      </c>
      <c r="DA18" s="77">
        <v>0.15</v>
      </c>
      <c r="DB18" s="77">
        <v>0.15</v>
      </c>
      <c r="DC18" s="77">
        <v>0.15</v>
      </c>
      <c r="DD18" s="77">
        <v>0.15</v>
      </c>
      <c r="DE18" s="77">
        <v>0.15</v>
      </c>
      <c r="DF18" s="77">
        <v>0.15</v>
      </c>
      <c r="DG18" s="77">
        <v>0.15</v>
      </c>
      <c r="DH18" s="77">
        <v>0.15</v>
      </c>
      <c r="DI18" s="77">
        <v>0.15</v>
      </c>
      <c r="DJ18" s="77">
        <v>0.15</v>
      </c>
      <c r="DK18" s="77">
        <v>0.15</v>
      </c>
      <c r="DL18" s="77">
        <v>0.15</v>
      </c>
      <c r="DM18" s="77">
        <v>0.15</v>
      </c>
      <c r="DN18" s="77">
        <v>0.15</v>
      </c>
      <c r="DO18" s="77">
        <v>0.15</v>
      </c>
      <c r="DP18" s="77">
        <v>0.15</v>
      </c>
      <c r="DQ18" s="77">
        <v>0.15</v>
      </c>
      <c r="DR18" s="77">
        <v>0.15</v>
      </c>
      <c r="DS18" s="77">
        <v>0.15</v>
      </c>
      <c r="DT18" s="77">
        <v>0.15</v>
      </c>
      <c r="DU18" s="77">
        <v>0.15</v>
      </c>
      <c r="DV18" s="77">
        <v>0.15</v>
      </c>
      <c r="DW18" s="77">
        <v>0.15</v>
      </c>
      <c r="DX18" s="77">
        <v>0.15</v>
      </c>
      <c r="DY18" s="77">
        <v>0.15</v>
      </c>
      <c r="DZ18" s="77">
        <v>0.15</v>
      </c>
      <c r="EA18" s="77">
        <v>0.15</v>
      </c>
      <c r="EB18" s="77">
        <v>0.15</v>
      </c>
      <c r="EC18" s="77">
        <v>0.15</v>
      </c>
      <c r="ED18" s="77">
        <v>0.15</v>
      </c>
      <c r="EE18" s="77">
        <v>0.15</v>
      </c>
      <c r="EF18" s="77">
        <v>0.15</v>
      </c>
      <c r="EG18" s="77">
        <v>0.15</v>
      </c>
      <c r="EH18" s="77">
        <v>0.15</v>
      </c>
      <c r="EI18" s="77">
        <v>0.15</v>
      </c>
      <c r="EJ18" s="77">
        <v>0.15</v>
      </c>
      <c r="EK18" s="77">
        <v>0.15</v>
      </c>
      <c r="EL18" s="77">
        <v>0.15</v>
      </c>
      <c r="EM18" s="77">
        <v>0.15</v>
      </c>
      <c r="EN18" s="77">
        <v>0.15</v>
      </c>
      <c r="EO18" s="77">
        <v>0.15</v>
      </c>
      <c r="EP18" s="77">
        <v>0.15</v>
      </c>
      <c r="EQ18" s="77">
        <v>0.15</v>
      </c>
      <c r="ER18" s="77"/>
      <c r="EU18" s="77">
        <f t="shared" si="117"/>
        <v>0.15</v>
      </c>
      <c r="EV18" s="77">
        <f t="shared" si="117"/>
        <v>0.15</v>
      </c>
      <c r="EW18" s="77">
        <f t="shared" si="117"/>
        <v>0.15</v>
      </c>
      <c r="EX18" s="77">
        <f t="shared" si="117"/>
        <v>0.15</v>
      </c>
      <c r="EY18" s="77">
        <f t="shared" si="117"/>
        <v>0.15</v>
      </c>
      <c r="EZ18" s="77">
        <f t="shared" si="117"/>
        <v>0.15</v>
      </c>
      <c r="FA18" s="77">
        <f t="shared" si="117"/>
        <v>0.15</v>
      </c>
      <c r="FB18" s="77">
        <f t="shared" si="117"/>
        <v>0.15</v>
      </c>
      <c r="FC18" s="77">
        <f t="shared" si="117"/>
        <v>0.15</v>
      </c>
      <c r="FD18" s="77">
        <f t="shared" si="117"/>
        <v>0.15</v>
      </c>
      <c r="FE18" s="77">
        <f t="shared" si="117"/>
        <v>0.15</v>
      </c>
      <c r="FF18" s="77">
        <f t="shared" si="117"/>
        <v>0.15</v>
      </c>
      <c r="FG18" s="77">
        <f t="shared" si="117"/>
        <v>0.15</v>
      </c>
      <c r="FH18" s="77">
        <f t="shared" si="117"/>
        <v>0.15</v>
      </c>
      <c r="FK18" s="77">
        <f t="shared" si="120"/>
        <v>0.15</v>
      </c>
      <c r="FL18" s="77">
        <f t="shared" si="118"/>
        <v>0.15</v>
      </c>
      <c r="FM18" s="77">
        <f t="shared" si="118"/>
        <v>0.15</v>
      </c>
      <c r="FN18" s="77">
        <f t="shared" si="118"/>
        <v>0.15</v>
      </c>
      <c r="FO18" s="77">
        <f t="shared" si="118"/>
        <v>0.15</v>
      </c>
      <c r="FP18" s="77">
        <f t="shared" si="118"/>
        <v>0.15</v>
      </c>
      <c r="FQ18" s="77">
        <f t="shared" si="118"/>
        <v>0.15</v>
      </c>
      <c r="FR18" s="77">
        <f t="shared" si="119"/>
        <v>0.15</v>
      </c>
    </row>
    <row r="19" spans="2:174" s="70" customFormat="1" ht="17.45" customHeight="1">
      <c r="B19" s="66" t="s">
        <v>89</v>
      </c>
      <c r="C19" s="67"/>
      <c r="D19" s="67"/>
      <c r="E19" s="67"/>
      <c r="F19" s="68"/>
      <c r="G19" s="68"/>
      <c r="H19" s="6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7">
        <v>0</v>
      </c>
      <c r="BF19" s="77">
        <v>0</v>
      </c>
      <c r="BG19" s="77">
        <v>0</v>
      </c>
      <c r="BH19" s="77">
        <v>0</v>
      </c>
      <c r="BI19" s="77">
        <v>0</v>
      </c>
      <c r="BJ19" s="77">
        <v>0</v>
      </c>
      <c r="BK19" s="77">
        <v>0</v>
      </c>
      <c r="BL19" s="77">
        <v>0</v>
      </c>
      <c r="BM19" s="77">
        <v>0</v>
      </c>
      <c r="BN19" s="77">
        <v>0.15</v>
      </c>
      <c r="BO19" s="77">
        <v>0.15</v>
      </c>
      <c r="BP19" s="77">
        <v>0.15</v>
      </c>
      <c r="BQ19" s="77">
        <v>0.15</v>
      </c>
      <c r="BR19" s="77">
        <v>0.15</v>
      </c>
      <c r="BS19" s="77">
        <v>0.15</v>
      </c>
      <c r="BT19" s="77">
        <v>0.15</v>
      </c>
      <c r="BU19" s="77">
        <v>0.15</v>
      </c>
      <c r="BV19" s="77">
        <v>0.15</v>
      </c>
      <c r="BW19" s="77">
        <v>0.15</v>
      </c>
      <c r="BX19" s="77">
        <v>0.15</v>
      </c>
      <c r="BY19" s="77">
        <v>0.15</v>
      </c>
      <c r="BZ19" s="77">
        <v>0.15</v>
      </c>
      <c r="CA19" s="77">
        <v>0.15</v>
      </c>
      <c r="CB19" s="77">
        <v>0.15</v>
      </c>
      <c r="CC19" s="77">
        <v>0.15</v>
      </c>
      <c r="CD19" s="77">
        <v>0.15</v>
      </c>
      <c r="CE19" s="77">
        <v>0.15</v>
      </c>
      <c r="CF19" s="77">
        <v>0.15</v>
      </c>
      <c r="CG19" s="77">
        <v>0.15</v>
      </c>
      <c r="CH19" s="77">
        <v>0.15</v>
      </c>
      <c r="CI19" s="77">
        <v>0.15</v>
      </c>
      <c r="CJ19" s="77">
        <v>0.15</v>
      </c>
      <c r="CK19" s="77">
        <v>0.15</v>
      </c>
      <c r="CL19" s="77">
        <v>0.15</v>
      </c>
      <c r="CM19" s="77">
        <v>0.15</v>
      </c>
      <c r="CN19" s="77">
        <v>0.15</v>
      </c>
      <c r="CO19" s="77">
        <v>0.15</v>
      </c>
      <c r="CP19" s="77">
        <v>0.15</v>
      </c>
      <c r="CQ19" s="77">
        <v>0.15</v>
      </c>
      <c r="CR19" s="77">
        <v>0.15</v>
      </c>
      <c r="CS19" s="77">
        <v>0.15</v>
      </c>
      <c r="CT19" s="77">
        <v>0.15</v>
      </c>
      <c r="CU19" s="77">
        <v>0.15</v>
      </c>
      <c r="CV19" s="77">
        <v>0.15</v>
      </c>
      <c r="CW19" s="77">
        <v>0.15</v>
      </c>
      <c r="CX19" s="77">
        <v>0.15</v>
      </c>
      <c r="CY19" s="77">
        <v>0.15</v>
      </c>
      <c r="CZ19" s="77">
        <v>0.15</v>
      </c>
      <c r="DA19" s="77">
        <v>0.15</v>
      </c>
      <c r="DB19" s="77">
        <v>0.15</v>
      </c>
      <c r="DC19" s="77">
        <v>0.15</v>
      </c>
      <c r="DD19" s="77">
        <v>0.15</v>
      </c>
      <c r="DE19" s="77">
        <v>0.15</v>
      </c>
      <c r="DF19" s="77">
        <v>0.15</v>
      </c>
      <c r="DG19" s="77">
        <v>0.15</v>
      </c>
      <c r="DH19" s="77">
        <v>0.15</v>
      </c>
      <c r="DI19" s="77">
        <v>0.15</v>
      </c>
      <c r="DJ19" s="77">
        <v>0.15</v>
      </c>
      <c r="DK19" s="77">
        <v>0.15</v>
      </c>
      <c r="DL19" s="77">
        <v>0.15</v>
      </c>
      <c r="DM19" s="77">
        <v>0.15</v>
      </c>
      <c r="DN19" s="77">
        <v>0.15</v>
      </c>
      <c r="DO19" s="77">
        <v>0.15</v>
      </c>
      <c r="DP19" s="77">
        <v>0.15</v>
      </c>
      <c r="DQ19" s="77">
        <v>0.15</v>
      </c>
      <c r="DR19" s="77">
        <v>0.15</v>
      </c>
      <c r="DS19" s="77">
        <v>0.15</v>
      </c>
      <c r="DT19" s="77">
        <v>0.15</v>
      </c>
      <c r="DU19" s="77">
        <v>0.15</v>
      </c>
      <c r="DV19" s="77">
        <v>0.15</v>
      </c>
      <c r="DW19" s="77">
        <v>0.15</v>
      </c>
      <c r="DX19" s="77">
        <v>0.15</v>
      </c>
      <c r="DY19" s="77">
        <v>0.15</v>
      </c>
      <c r="DZ19" s="77">
        <v>0.15</v>
      </c>
      <c r="EA19" s="77">
        <v>0.15</v>
      </c>
      <c r="EB19" s="77">
        <v>0.15</v>
      </c>
      <c r="EC19" s="77">
        <v>0.15</v>
      </c>
      <c r="ED19" s="77">
        <v>0.15</v>
      </c>
      <c r="EE19" s="77">
        <v>0.15</v>
      </c>
      <c r="EF19" s="77">
        <v>0.15</v>
      </c>
      <c r="EG19" s="77">
        <v>0.15</v>
      </c>
      <c r="EH19" s="77">
        <v>0.15</v>
      </c>
      <c r="EI19" s="77">
        <v>0.15</v>
      </c>
      <c r="EJ19" s="77">
        <v>0.15</v>
      </c>
      <c r="EK19" s="77">
        <v>0</v>
      </c>
      <c r="EL19" s="77">
        <v>0</v>
      </c>
      <c r="EM19" s="77">
        <v>0</v>
      </c>
      <c r="EN19" s="77">
        <v>0</v>
      </c>
      <c r="EO19" s="77">
        <v>0</v>
      </c>
      <c r="EP19" s="77">
        <v>0</v>
      </c>
      <c r="EQ19" s="77">
        <v>0</v>
      </c>
      <c r="ER19" s="77"/>
      <c r="EU19" s="77">
        <f t="shared" si="117"/>
        <v>0.15</v>
      </c>
      <c r="EV19" s="77">
        <f t="shared" si="117"/>
        <v>0.15</v>
      </c>
      <c r="EW19" s="77">
        <f t="shared" si="117"/>
        <v>0.15</v>
      </c>
      <c r="EX19" s="77">
        <f t="shared" si="117"/>
        <v>0.15</v>
      </c>
      <c r="EY19" s="77">
        <f t="shared" si="117"/>
        <v>0.15</v>
      </c>
      <c r="EZ19" s="77">
        <f t="shared" si="117"/>
        <v>0.15</v>
      </c>
      <c r="FA19" s="77">
        <f t="shared" si="117"/>
        <v>0.15</v>
      </c>
      <c r="FB19" s="77">
        <f t="shared" si="117"/>
        <v>0.15</v>
      </c>
      <c r="FC19" s="77">
        <f t="shared" si="117"/>
        <v>0.15</v>
      </c>
      <c r="FD19" s="77">
        <f t="shared" si="117"/>
        <v>0.15</v>
      </c>
      <c r="FE19" s="77">
        <f t="shared" si="117"/>
        <v>0.15</v>
      </c>
      <c r="FF19" s="77">
        <f t="shared" si="117"/>
        <v>0.15</v>
      </c>
      <c r="FG19" s="77">
        <f t="shared" si="117"/>
        <v>0</v>
      </c>
      <c r="FH19" s="77">
        <f t="shared" si="117"/>
        <v>0</v>
      </c>
      <c r="FK19" s="77">
        <f t="shared" si="120"/>
        <v>0.15</v>
      </c>
      <c r="FL19" s="77">
        <f t="shared" si="118"/>
        <v>0.15</v>
      </c>
      <c r="FM19" s="77">
        <f t="shared" si="118"/>
        <v>0.15</v>
      </c>
      <c r="FN19" s="77">
        <f t="shared" si="118"/>
        <v>0.15</v>
      </c>
      <c r="FO19" s="77">
        <f t="shared" si="118"/>
        <v>0.15</v>
      </c>
      <c r="FP19" s="77">
        <f t="shared" si="118"/>
        <v>0.15</v>
      </c>
      <c r="FQ19" s="77">
        <f t="shared" si="118"/>
        <v>0.15</v>
      </c>
      <c r="FR19" s="77">
        <f t="shared" si="119"/>
        <v>0</v>
      </c>
    </row>
    <row r="20" spans="2:174" s="70" customFormat="1" ht="17.45" customHeight="1">
      <c r="B20" s="66" t="s">
        <v>84</v>
      </c>
      <c r="C20" s="67"/>
      <c r="D20" s="67"/>
      <c r="E20" s="67"/>
      <c r="F20" s="68"/>
      <c r="G20" s="68"/>
      <c r="H20" s="6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7">
        <v>0</v>
      </c>
      <c r="BF20" s="77">
        <v>0</v>
      </c>
      <c r="BG20" s="77">
        <v>0</v>
      </c>
      <c r="BH20" s="77">
        <v>0</v>
      </c>
      <c r="BI20" s="77">
        <v>0</v>
      </c>
      <c r="BJ20" s="77">
        <v>0</v>
      </c>
      <c r="BK20" s="77">
        <v>0.1366866618270737</v>
      </c>
      <c r="BL20" s="77">
        <v>0.19181863870283233</v>
      </c>
      <c r="BM20" s="77">
        <v>0.1904763864111283</v>
      </c>
      <c r="BN20" s="77">
        <v>0.19019747302710663</v>
      </c>
      <c r="BO20" s="77">
        <v>0.88826065616651295</v>
      </c>
      <c r="BP20" s="77">
        <v>0.88810430008611296</v>
      </c>
      <c r="BQ20" s="77">
        <v>0.88842289029504862</v>
      </c>
      <c r="BR20" s="77">
        <v>0.8885125305291125</v>
      </c>
      <c r="BS20" s="77">
        <v>0.88852869516148458</v>
      </c>
      <c r="BT20" s="77">
        <v>0.88859570491022744</v>
      </c>
      <c r="BU20" s="77">
        <v>0.88870591831276502</v>
      </c>
      <c r="BV20" s="77">
        <v>0.88870591831276502</v>
      </c>
      <c r="BW20" s="77">
        <v>0.88870591831276502</v>
      </c>
      <c r="BX20" s="77">
        <v>0.88870591831276502</v>
      </c>
      <c r="BY20" s="77">
        <v>0.88870591831276502</v>
      </c>
      <c r="BZ20" s="77">
        <v>0.88870591831276502</v>
      </c>
      <c r="CA20" s="77">
        <v>0.88870591831276502</v>
      </c>
      <c r="CB20" s="77">
        <v>0.88870591831276502</v>
      </c>
      <c r="CC20" s="77">
        <v>0.88870591831276502</v>
      </c>
      <c r="CD20" s="77">
        <v>0.88870591831276502</v>
      </c>
      <c r="CE20" s="77">
        <v>0.88870591831276502</v>
      </c>
      <c r="CF20" s="77">
        <v>0.88870591831276502</v>
      </c>
      <c r="CG20" s="77">
        <v>0.88870591831276502</v>
      </c>
      <c r="CH20" s="77">
        <v>0.88870591831276502</v>
      </c>
      <c r="CI20" s="77">
        <v>0.88870591831276502</v>
      </c>
      <c r="CJ20" s="77">
        <v>0.88898365608715968</v>
      </c>
      <c r="CK20" s="77">
        <v>0.88898365608715968</v>
      </c>
      <c r="CL20" s="77">
        <v>0.88914853533735583</v>
      </c>
      <c r="CM20" s="77">
        <v>0.88915176826383024</v>
      </c>
      <c r="CN20" s="77">
        <v>0.88915176826383024</v>
      </c>
      <c r="CO20" s="77">
        <v>0.88915176826383024</v>
      </c>
      <c r="CP20" s="77">
        <v>0.88915176826383024</v>
      </c>
      <c r="CQ20" s="77">
        <v>0.88915176826383024</v>
      </c>
      <c r="CR20" s="77">
        <v>0.88915176826383024</v>
      </c>
      <c r="CS20" s="77">
        <v>0.88915176826383024</v>
      </c>
      <c r="CT20" s="77">
        <v>0.88929107800463769</v>
      </c>
      <c r="CU20" s="77">
        <v>0.88929107800463769</v>
      </c>
      <c r="CV20" s="77">
        <v>0.88916029143362696</v>
      </c>
      <c r="CW20" s="77">
        <v>0.88916029143362696</v>
      </c>
      <c r="CX20" s="77">
        <v>0.88916029143362696</v>
      </c>
      <c r="CY20" s="77">
        <v>0.88916029143362696</v>
      </c>
      <c r="CZ20" s="77">
        <v>0.88916029143362696</v>
      </c>
      <c r="DA20" s="77">
        <v>0.88916029143362696</v>
      </c>
      <c r="DB20" s="77">
        <v>0.88916029143362696</v>
      </c>
      <c r="DC20" s="77">
        <v>0.88916029143362696</v>
      </c>
      <c r="DD20" s="77">
        <v>0.88916029143362696</v>
      </c>
      <c r="DE20" s="77">
        <v>0.88916029143362696</v>
      </c>
      <c r="DF20" s="77">
        <v>0.88916029143362696</v>
      </c>
      <c r="DG20" s="77">
        <v>0.88916029143362696</v>
      </c>
      <c r="DH20" s="77">
        <v>0.88916029143362696</v>
      </c>
      <c r="DI20" s="77">
        <v>0.88916029143362696</v>
      </c>
      <c r="DJ20" s="77">
        <v>0.89124042200030196</v>
      </c>
      <c r="DK20" s="77">
        <v>0.89124042200030196</v>
      </c>
      <c r="DL20" s="77">
        <v>0.89124042200030196</v>
      </c>
      <c r="DM20" s="77">
        <v>0.89124042200030196</v>
      </c>
      <c r="DN20" s="77">
        <v>0.89124042200030196</v>
      </c>
      <c r="DO20" s="77">
        <v>0.89124042200030196</v>
      </c>
      <c r="DP20" s="77">
        <v>0.89124042200030196</v>
      </c>
      <c r="DQ20" s="77">
        <v>0.89124042200030196</v>
      </c>
      <c r="DR20" s="77">
        <v>0.89124042200030196</v>
      </c>
      <c r="DS20" s="77">
        <v>0.89124042200030196</v>
      </c>
      <c r="DT20" s="77">
        <v>0.89123985838134268</v>
      </c>
      <c r="DU20" s="77">
        <v>0.8922997483270253</v>
      </c>
      <c r="DV20" s="77">
        <v>0.8931378006813363</v>
      </c>
      <c r="DW20" s="77">
        <v>0.8931378006813363</v>
      </c>
      <c r="DX20" s="77">
        <v>0.89395474243600592</v>
      </c>
      <c r="DY20" s="77">
        <v>0.89475136133566813</v>
      </c>
      <c r="DZ20" s="77">
        <v>0.89552840641341436</v>
      </c>
      <c r="EA20" s="77">
        <v>0.89628659033989888</v>
      </c>
      <c r="EB20" s="77">
        <v>0.8970265916034359</v>
      </c>
      <c r="EC20" s="77">
        <v>0.89715512820512822</v>
      </c>
      <c r="ED20" s="77">
        <v>0.89715512820512822</v>
      </c>
      <c r="EE20" s="77">
        <v>0.89715512820512822</v>
      </c>
      <c r="EF20" s="77">
        <v>0.89715512820512799</v>
      </c>
      <c r="EG20" s="77">
        <v>0.89715512820512799</v>
      </c>
      <c r="EH20" s="77">
        <v>0.89715226359958866</v>
      </c>
      <c r="EI20" s="77">
        <v>0.89859667661877685</v>
      </c>
      <c r="EJ20" s="77">
        <v>0.89859667661877685</v>
      </c>
      <c r="EK20" s="77">
        <v>0.89859667661877685</v>
      </c>
      <c r="EL20" s="77">
        <v>0.89859667661877685</v>
      </c>
      <c r="EM20" s="77">
        <v>0.89859667661877685</v>
      </c>
      <c r="EN20" s="77">
        <v>0.89859667661877685</v>
      </c>
      <c r="EO20" s="77">
        <v>0.89859667661877685</v>
      </c>
      <c r="EP20" s="77">
        <v>0.89859667661877685</v>
      </c>
      <c r="EQ20" s="77">
        <v>0.89859667661877685</v>
      </c>
      <c r="ER20" s="77"/>
      <c r="EU20" s="77">
        <f t="shared" si="117"/>
        <v>0.88916029143362696</v>
      </c>
      <c r="EV20" s="77">
        <f t="shared" si="117"/>
        <v>0.88916029143362696</v>
      </c>
      <c r="EW20" s="77">
        <f t="shared" si="117"/>
        <v>0.88916029143362696</v>
      </c>
      <c r="EX20" s="77">
        <f t="shared" si="117"/>
        <v>0.89124042200030196</v>
      </c>
      <c r="EY20" s="77">
        <f t="shared" si="117"/>
        <v>0.89124042200030196</v>
      </c>
      <c r="EZ20" s="77">
        <f t="shared" si="117"/>
        <v>0.89124042200030196</v>
      </c>
      <c r="FA20" s="77">
        <f t="shared" si="117"/>
        <v>0.8922997483270253</v>
      </c>
      <c r="FB20" s="77">
        <f t="shared" si="117"/>
        <v>0.89395474243600592</v>
      </c>
      <c r="FC20" s="77">
        <f t="shared" si="117"/>
        <v>0.89628659033989888</v>
      </c>
      <c r="FD20" s="77">
        <f t="shared" si="117"/>
        <v>0.89715512820512822</v>
      </c>
      <c r="FE20" s="77">
        <f t="shared" si="117"/>
        <v>0.89715512820512799</v>
      </c>
      <c r="FF20" s="77">
        <f t="shared" si="117"/>
        <v>0.89859667661877685</v>
      </c>
      <c r="FG20" s="77">
        <f t="shared" si="117"/>
        <v>0.89859667661877685</v>
      </c>
      <c r="FH20" s="77">
        <f t="shared" si="117"/>
        <v>0.89859667661877685</v>
      </c>
      <c r="FK20" s="77">
        <f t="shared" si="120"/>
        <v>0.88810430008611296</v>
      </c>
      <c r="FL20" s="77">
        <f t="shared" si="118"/>
        <v>0.88870591831276502</v>
      </c>
      <c r="FM20" s="77">
        <f t="shared" si="118"/>
        <v>0.88915176826383024</v>
      </c>
      <c r="FN20" s="77">
        <f t="shared" si="118"/>
        <v>0.88916029143362696</v>
      </c>
      <c r="FO20" s="77">
        <f t="shared" si="118"/>
        <v>0.89124042200030196</v>
      </c>
      <c r="FP20" s="77">
        <f t="shared" si="118"/>
        <v>0.89395474243600592</v>
      </c>
      <c r="FQ20" s="77">
        <f t="shared" si="118"/>
        <v>0.89859667661877685</v>
      </c>
      <c r="FR20" s="77">
        <f t="shared" si="119"/>
        <v>0.89859667661877685</v>
      </c>
    </row>
    <row r="21" spans="2:174" s="70" customFormat="1" ht="17.45" customHeight="1">
      <c r="B21" s="66" t="s">
        <v>101</v>
      </c>
      <c r="C21" s="67"/>
      <c r="D21" s="67"/>
      <c r="E21" s="67"/>
      <c r="F21" s="68"/>
      <c r="G21" s="68"/>
      <c r="H21" s="6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7">
        <v>0</v>
      </c>
      <c r="BF21" s="77">
        <v>0</v>
      </c>
      <c r="BG21" s="77">
        <v>0</v>
      </c>
      <c r="BH21" s="77">
        <v>0</v>
      </c>
      <c r="BI21" s="77">
        <v>0</v>
      </c>
      <c r="BJ21" s="77">
        <v>0</v>
      </c>
      <c r="BK21" s="77">
        <v>0</v>
      </c>
      <c r="BL21" s="77">
        <v>0</v>
      </c>
      <c r="BM21" s="77">
        <v>0</v>
      </c>
      <c r="BN21" s="77">
        <v>0</v>
      </c>
      <c r="BO21" s="77">
        <v>0</v>
      </c>
      <c r="BP21" s="77">
        <v>0</v>
      </c>
      <c r="BQ21" s="77">
        <v>0.15</v>
      </c>
      <c r="BR21" s="77">
        <v>0.15</v>
      </c>
      <c r="BS21" s="77">
        <v>0.15</v>
      </c>
      <c r="BT21" s="77">
        <v>0.15</v>
      </c>
      <c r="BU21" s="77">
        <v>0.15</v>
      </c>
      <c r="BV21" s="77">
        <v>0.15</v>
      </c>
      <c r="BW21" s="77">
        <v>0.15</v>
      </c>
      <c r="BX21" s="77">
        <v>0.15</v>
      </c>
      <c r="BY21" s="77">
        <v>0.15</v>
      </c>
      <c r="BZ21" s="77">
        <v>0.15</v>
      </c>
      <c r="CA21" s="77">
        <v>0.15</v>
      </c>
      <c r="CB21" s="77">
        <v>0.15</v>
      </c>
      <c r="CC21" s="77">
        <v>0.15</v>
      </c>
      <c r="CD21" s="77">
        <v>0.15</v>
      </c>
      <c r="CE21" s="77">
        <v>0.15</v>
      </c>
      <c r="CF21" s="77">
        <v>0.15</v>
      </c>
      <c r="CG21" s="77">
        <v>0.15</v>
      </c>
      <c r="CH21" s="77">
        <v>0.15</v>
      </c>
      <c r="CI21" s="77">
        <v>0.15</v>
      </c>
      <c r="CJ21" s="77">
        <v>0.15</v>
      </c>
      <c r="CK21" s="77">
        <v>0.15</v>
      </c>
      <c r="CL21" s="77">
        <v>0.15</v>
      </c>
      <c r="CM21" s="77">
        <v>0.15</v>
      </c>
      <c r="CN21" s="77">
        <v>0.15</v>
      </c>
      <c r="CO21" s="77">
        <v>0.15</v>
      </c>
      <c r="CP21" s="77">
        <v>0.15</v>
      </c>
      <c r="CQ21" s="77">
        <v>0.15</v>
      </c>
      <c r="CR21" s="77">
        <v>0.15</v>
      </c>
      <c r="CS21" s="77">
        <v>0.15</v>
      </c>
      <c r="CT21" s="77">
        <v>0.15</v>
      </c>
      <c r="CU21" s="77">
        <v>0.15</v>
      </c>
      <c r="CV21" s="77">
        <v>0.15</v>
      </c>
      <c r="CW21" s="77">
        <v>0.15</v>
      </c>
      <c r="CX21" s="77">
        <v>0.15</v>
      </c>
      <c r="CY21" s="77">
        <v>0.15</v>
      </c>
      <c r="CZ21" s="77">
        <v>0.15</v>
      </c>
      <c r="DA21" s="77">
        <v>0.15</v>
      </c>
      <c r="DB21" s="77">
        <v>0.15</v>
      </c>
      <c r="DC21" s="77">
        <v>0.15</v>
      </c>
      <c r="DD21" s="77">
        <v>0.15</v>
      </c>
      <c r="DE21" s="77">
        <v>0.15</v>
      </c>
      <c r="DF21" s="77">
        <v>0.15</v>
      </c>
      <c r="DG21" s="77">
        <v>0.15</v>
      </c>
      <c r="DH21" s="77">
        <v>0.15</v>
      </c>
      <c r="DI21" s="77">
        <v>0.15</v>
      </c>
      <c r="DJ21" s="77">
        <v>0.15</v>
      </c>
      <c r="DK21" s="77">
        <v>0.15</v>
      </c>
      <c r="DL21" s="77">
        <v>0.15</v>
      </c>
      <c r="DM21" s="77">
        <v>0.15</v>
      </c>
      <c r="DN21" s="77">
        <v>0.15</v>
      </c>
      <c r="DO21" s="77">
        <v>0.15</v>
      </c>
      <c r="DP21" s="77">
        <v>0.15</v>
      </c>
      <c r="DQ21" s="77">
        <v>0.15</v>
      </c>
      <c r="DR21" s="77">
        <v>0.15</v>
      </c>
      <c r="DS21" s="77">
        <v>0.15</v>
      </c>
      <c r="DT21" s="77">
        <v>0.15</v>
      </c>
      <c r="DU21" s="77">
        <v>0.15</v>
      </c>
      <c r="DV21" s="77">
        <v>0.15</v>
      </c>
      <c r="DW21" s="77">
        <v>0.15</v>
      </c>
      <c r="DX21" s="77">
        <v>0.15</v>
      </c>
      <c r="DY21" s="77">
        <v>0.15</v>
      </c>
      <c r="DZ21" s="77">
        <v>0.15</v>
      </c>
      <c r="EA21" s="77">
        <v>0.15</v>
      </c>
      <c r="EB21" s="77">
        <v>0.15</v>
      </c>
      <c r="EC21" s="77">
        <v>0.15</v>
      </c>
      <c r="ED21" s="77">
        <v>0.15</v>
      </c>
      <c r="EE21" s="77">
        <v>0.15</v>
      </c>
      <c r="EF21" s="77">
        <v>0.15</v>
      </c>
      <c r="EG21" s="77">
        <v>0.15</v>
      </c>
      <c r="EH21" s="77">
        <v>0.15</v>
      </c>
      <c r="EI21" s="77">
        <v>0.15</v>
      </c>
      <c r="EJ21" s="77">
        <v>0.15</v>
      </c>
      <c r="EK21" s="77">
        <v>0.15</v>
      </c>
      <c r="EL21" s="77">
        <v>0.15</v>
      </c>
      <c r="EM21" s="77">
        <v>0.15</v>
      </c>
      <c r="EN21" s="77">
        <v>0.15</v>
      </c>
      <c r="EO21" s="77">
        <v>0.15</v>
      </c>
      <c r="EP21" s="77">
        <v>0.15</v>
      </c>
      <c r="EQ21" s="77">
        <v>0.15</v>
      </c>
      <c r="ER21" s="77"/>
      <c r="EU21" s="77">
        <f t="shared" si="117"/>
        <v>0.15</v>
      </c>
      <c r="EV21" s="77">
        <f t="shared" si="117"/>
        <v>0.15</v>
      </c>
      <c r="EW21" s="77">
        <f t="shared" si="117"/>
        <v>0.15</v>
      </c>
      <c r="EX21" s="77">
        <f t="shared" si="117"/>
        <v>0.15</v>
      </c>
      <c r="EY21" s="77">
        <f t="shared" si="117"/>
        <v>0.15</v>
      </c>
      <c r="EZ21" s="77">
        <f t="shared" si="117"/>
        <v>0.15</v>
      </c>
      <c r="FA21" s="77">
        <f t="shared" si="117"/>
        <v>0.15</v>
      </c>
      <c r="FB21" s="77">
        <f t="shared" si="117"/>
        <v>0.15</v>
      </c>
      <c r="FC21" s="77">
        <f t="shared" si="117"/>
        <v>0.15</v>
      </c>
      <c r="FD21" s="77">
        <f t="shared" si="117"/>
        <v>0.15</v>
      </c>
      <c r="FE21" s="77">
        <f t="shared" si="117"/>
        <v>0.15</v>
      </c>
      <c r="FF21" s="77">
        <f t="shared" si="117"/>
        <v>0.15</v>
      </c>
      <c r="FG21" s="77">
        <f t="shared" si="117"/>
        <v>0.15</v>
      </c>
      <c r="FH21" s="77">
        <f t="shared" si="117"/>
        <v>0.15</v>
      </c>
      <c r="FK21" s="77">
        <f t="shared" si="120"/>
        <v>0</v>
      </c>
      <c r="FL21" s="77">
        <f t="shared" si="118"/>
        <v>0.15</v>
      </c>
      <c r="FM21" s="77">
        <f t="shared" si="118"/>
        <v>0.15</v>
      </c>
      <c r="FN21" s="77">
        <f t="shared" si="118"/>
        <v>0.15</v>
      </c>
      <c r="FO21" s="77">
        <f t="shared" si="118"/>
        <v>0.15</v>
      </c>
      <c r="FP21" s="77">
        <f t="shared" si="118"/>
        <v>0.15</v>
      </c>
      <c r="FQ21" s="77">
        <f t="shared" si="118"/>
        <v>0.15</v>
      </c>
      <c r="FR21" s="77">
        <f t="shared" si="119"/>
        <v>0.15</v>
      </c>
    </row>
    <row r="22" spans="2:174" s="70" customFormat="1" ht="17.45" customHeight="1">
      <c r="B22" s="66" t="s">
        <v>115</v>
      </c>
      <c r="C22" s="67"/>
      <c r="D22" s="67"/>
      <c r="E22" s="67"/>
      <c r="F22" s="68"/>
      <c r="G22" s="68"/>
      <c r="H22" s="6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7">
        <v>0</v>
      </c>
      <c r="BF22" s="77">
        <v>0</v>
      </c>
      <c r="BG22" s="77">
        <v>0</v>
      </c>
      <c r="BH22" s="77">
        <v>0</v>
      </c>
      <c r="BI22" s="77">
        <v>0</v>
      </c>
      <c r="BJ22" s="77">
        <v>0</v>
      </c>
      <c r="BK22" s="77">
        <v>0</v>
      </c>
      <c r="BL22" s="77">
        <v>0</v>
      </c>
      <c r="BM22" s="77">
        <v>0</v>
      </c>
      <c r="BN22" s="77">
        <v>0</v>
      </c>
      <c r="BO22" s="77">
        <v>0</v>
      </c>
      <c r="BP22" s="77">
        <v>0</v>
      </c>
      <c r="BQ22" s="77">
        <v>0</v>
      </c>
      <c r="BR22" s="77">
        <v>0</v>
      </c>
      <c r="BS22" s="77">
        <v>0</v>
      </c>
      <c r="BT22" s="77">
        <v>0</v>
      </c>
      <c r="BU22" s="77">
        <v>0</v>
      </c>
      <c r="BV22" s="77">
        <v>0</v>
      </c>
      <c r="BW22" s="77">
        <v>0</v>
      </c>
      <c r="BX22" s="77">
        <v>0</v>
      </c>
      <c r="BY22" s="77">
        <v>0</v>
      </c>
      <c r="BZ22" s="77">
        <v>0</v>
      </c>
      <c r="CA22" s="77">
        <v>0</v>
      </c>
      <c r="CB22" s="77">
        <v>3.6738978359999999E-3</v>
      </c>
      <c r="CC22" s="77">
        <v>3.6738978359999999E-3</v>
      </c>
      <c r="CD22" s="77">
        <v>3.6738978359999999E-3</v>
      </c>
      <c r="CE22" s="77">
        <v>3.6738978359999999E-3</v>
      </c>
      <c r="CF22" s="77">
        <v>3.6738978359999999E-3</v>
      </c>
      <c r="CG22" s="77">
        <v>3.6738978359999999E-3</v>
      </c>
      <c r="CH22" s="77">
        <v>3.6738978359999999E-3</v>
      </c>
      <c r="CI22" s="77">
        <v>3.6738978359999999E-3</v>
      </c>
      <c r="CJ22" s="77">
        <v>3.6738978359999999E-3</v>
      </c>
      <c r="CK22" s="77">
        <v>3.6738978359999999E-3</v>
      </c>
      <c r="CL22" s="77">
        <v>3.6738978359999999E-3</v>
      </c>
      <c r="CM22" s="77">
        <v>3.6738978359999999E-3</v>
      </c>
      <c r="CN22" s="77">
        <v>3.6738978359999999E-3</v>
      </c>
      <c r="CO22" s="77">
        <v>3.6738978359999999E-3</v>
      </c>
      <c r="CP22" s="77">
        <v>3.6738978359999999E-3</v>
      </c>
      <c r="CQ22" s="77">
        <v>3.6738978359999999E-3</v>
      </c>
      <c r="CR22" s="77">
        <v>3.6738978359999999E-3</v>
      </c>
      <c r="CS22" s="77">
        <v>3.6738978359999999E-3</v>
      </c>
      <c r="CT22" s="77">
        <v>3.6738978359999999E-3</v>
      </c>
      <c r="CU22" s="77">
        <v>3.6738978359999999E-3</v>
      </c>
      <c r="CV22" s="77">
        <v>3.6738978359999999E-3</v>
      </c>
      <c r="CW22" s="77">
        <v>3.6738978359999999E-3</v>
      </c>
      <c r="CX22" s="77">
        <v>3.6738978359999999E-3</v>
      </c>
      <c r="CY22" s="77">
        <v>3.6738978359999999E-3</v>
      </c>
      <c r="CZ22" s="77">
        <v>3.6738978359999999E-3</v>
      </c>
      <c r="DA22" s="77">
        <v>3.6738978359999999E-3</v>
      </c>
      <c r="DB22" s="77">
        <v>3.6738978359999999E-3</v>
      </c>
      <c r="DC22" s="77">
        <v>3.6738978359999999E-3</v>
      </c>
      <c r="DD22" s="77">
        <v>3.6738978359999999E-3</v>
      </c>
      <c r="DE22" s="77">
        <v>3.6738978359999999E-3</v>
      </c>
      <c r="DF22" s="77">
        <v>3.6738978359999999E-3</v>
      </c>
      <c r="DG22" s="77">
        <v>3.6738978359999999E-3</v>
      </c>
      <c r="DH22" s="77">
        <v>3.6738978359999999E-3</v>
      </c>
      <c r="DI22" s="77">
        <v>3.6738978359999999E-3</v>
      </c>
      <c r="DJ22" s="77">
        <v>3.6738978359999999E-3</v>
      </c>
      <c r="DK22" s="77">
        <v>3.6738978359999999E-3</v>
      </c>
      <c r="DL22" s="77">
        <v>3.6738978359999999E-3</v>
      </c>
      <c r="DM22" s="77">
        <v>3.6738978359999999E-3</v>
      </c>
      <c r="DN22" s="77">
        <v>3.6738978359999999E-3</v>
      </c>
      <c r="DO22" s="77">
        <v>3.6738978359999999E-3</v>
      </c>
      <c r="DP22" s="77">
        <v>3.6738978359999999E-3</v>
      </c>
      <c r="DQ22" s="77">
        <v>3.6738978359999999E-3</v>
      </c>
      <c r="DR22" s="77">
        <v>3.6738978359999999E-3</v>
      </c>
      <c r="DS22" s="77">
        <v>3.6738978359999999E-3</v>
      </c>
      <c r="DT22" s="77">
        <v>3.6738978359999999E-3</v>
      </c>
      <c r="DU22" s="77">
        <v>3.6738978359999999E-3</v>
      </c>
      <c r="DV22" s="77">
        <v>3.6738978359999999E-3</v>
      </c>
      <c r="DW22" s="77">
        <v>3.6738978359999999E-3</v>
      </c>
      <c r="DX22" s="77">
        <v>3.6738978359999999E-3</v>
      </c>
      <c r="DY22" s="77">
        <v>3.6738978359999999E-3</v>
      </c>
      <c r="DZ22" s="77">
        <v>3.6738978359999999E-3</v>
      </c>
      <c r="EA22" s="77">
        <v>3.6738978359999999E-3</v>
      </c>
      <c r="EB22" s="77">
        <v>3.6738978359999999E-3</v>
      </c>
      <c r="EC22" s="77">
        <v>3.6738978359999999E-3</v>
      </c>
      <c r="ED22" s="77">
        <v>3.6738978359999999E-3</v>
      </c>
      <c r="EE22" s="77">
        <v>3.6738978359999999E-3</v>
      </c>
      <c r="EF22" s="77">
        <v>3.6738978359999999E-3</v>
      </c>
      <c r="EG22" s="77">
        <v>3.6738978359999999E-3</v>
      </c>
      <c r="EH22" s="77">
        <v>3.6738978359999999E-3</v>
      </c>
      <c r="EI22" s="77">
        <v>3.6738978359999999E-3</v>
      </c>
      <c r="EJ22" s="77">
        <v>3.6738978359999999E-3</v>
      </c>
      <c r="EK22" s="77">
        <v>3.6738978359999999E-3</v>
      </c>
      <c r="EL22" s="77">
        <v>3.6738978359999999E-3</v>
      </c>
      <c r="EM22" s="77">
        <v>3.6738978359999999E-3</v>
      </c>
      <c r="EN22" s="77">
        <v>3.6738978359999999E-3</v>
      </c>
      <c r="EO22" s="77">
        <v>3.6738978359999999E-3</v>
      </c>
      <c r="EP22" s="77">
        <v>3.6738978359999999E-3</v>
      </c>
      <c r="EQ22" s="77">
        <v>3.6738978359999999E-3</v>
      </c>
      <c r="ER22" s="77"/>
      <c r="EU22" s="77">
        <f t="shared" si="117"/>
        <v>3.6738978359999999E-3</v>
      </c>
      <c r="EV22" s="77">
        <f t="shared" si="117"/>
        <v>3.6738978359999999E-3</v>
      </c>
      <c r="EW22" s="77">
        <f t="shared" si="117"/>
        <v>3.6738978359999999E-3</v>
      </c>
      <c r="EX22" s="77">
        <f t="shared" si="117"/>
        <v>3.6738978359999999E-3</v>
      </c>
      <c r="EY22" s="77">
        <f t="shared" si="117"/>
        <v>3.6738978359999999E-3</v>
      </c>
      <c r="EZ22" s="77">
        <f t="shared" si="117"/>
        <v>3.6738978359999999E-3</v>
      </c>
      <c r="FA22" s="77">
        <f t="shared" si="117"/>
        <v>3.6738978359999999E-3</v>
      </c>
      <c r="FB22" s="77">
        <f t="shared" si="117"/>
        <v>3.6738978359999999E-3</v>
      </c>
      <c r="FC22" s="77">
        <f t="shared" si="117"/>
        <v>3.6738978359999999E-3</v>
      </c>
      <c r="FD22" s="77">
        <f t="shared" si="117"/>
        <v>3.6738978359999999E-3</v>
      </c>
      <c r="FE22" s="77">
        <f t="shared" si="117"/>
        <v>3.6738978359999999E-3</v>
      </c>
      <c r="FF22" s="77">
        <f t="shared" si="117"/>
        <v>3.6738978359999999E-3</v>
      </c>
      <c r="FG22" s="77">
        <f t="shared" si="117"/>
        <v>3.6738978359999999E-3</v>
      </c>
      <c r="FH22" s="77">
        <f t="shared" si="117"/>
        <v>3.6738978359999999E-3</v>
      </c>
      <c r="FK22" s="77">
        <f t="shared" si="120"/>
        <v>0</v>
      </c>
      <c r="FL22" s="77">
        <f t="shared" si="118"/>
        <v>3.6738978359999999E-3</v>
      </c>
      <c r="FM22" s="77">
        <f t="shared" si="118"/>
        <v>3.6738978359999999E-3</v>
      </c>
      <c r="FN22" s="77">
        <f t="shared" si="118"/>
        <v>3.6738978359999999E-3</v>
      </c>
      <c r="FO22" s="77">
        <f t="shared" si="118"/>
        <v>3.6738978359999999E-3</v>
      </c>
      <c r="FP22" s="77">
        <f t="shared" si="118"/>
        <v>3.6738978359999999E-3</v>
      </c>
      <c r="FQ22" s="77">
        <f t="shared" si="118"/>
        <v>3.6738978359999999E-3</v>
      </c>
      <c r="FR22" s="77">
        <f t="shared" si="119"/>
        <v>3.6738978359999999E-3</v>
      </c>
    </row>
    <row r="23" spans="2:174" s="70" customFormat="1" ht="17.45" customHeight="1">
      <c r="B23" s="66" t="s">
        <v>36</v>
      </c>
      <c r="C23" s="67"/>
      <c r="D23" s="67"/>
      <c r="E23" s="67"/>
      <c r="F23" s="68"/>
      <c r="G23" s="68"/>
      <c r="H23" s="6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7">
        <v>0.1288362816314457</v>
      </c>
      <c r="BF23" s="77">
        <v>0.17611321433339355</v>
      </c>
      <c r="BG23" s="77">
        <v>0.17616210901609092</v>
      </c>
      <c r="BH23" s="77">
        <v>0.17624178923974587</v>
      </c>
      <c r="BI23" s="77">
        <v>0.17673496153312548</v>
      </c>
      <c r="BJ23" s="77">
        <v>0.17730539949792812</v>
      </c>
      <c r="BK23" s="77">
        <v>0.17835935154718247</v>
      </c>
      <c r="BL23" s="77">
        <v>0.17944831460380037</v>
      </c>
      <c r="BM23" s="77">
        <v>0.17948513652533787</v>
      </c>
      <c r="BN23" s="77">
        <v>0.17975194454697044</v>
      </c>
      <c r="BO23" s="77">
        <v>0.17992096320320822</v>
      </c>
      <c r="BP23" s="77">
        <v>0.17992217047932421</v>
      </c>
      <c r="BQ23" s="77">
        <v>0.18014551656078134</v>
      </c>
      <c r="BR23" s="77">
        <v>0.1802946151611054</v>
      </c>
      <c r="BS23" s="77">
        <v>0.18029521879916341</v>
      </c>
      <c r="BT23" s="77">
        <v>0.18029521879916341</v>
      </c>
      <c r="BU23" s="77">
        <v>0.18176507747037435</v>
      </c>
      <c r="BV23" s="77">
        <v>0.18342146030150491</v>
      </c>
      <c r="BW23" s="77">
        <v>0.1834208566634469</v>
      </c>
      <c r="BX23" s="77">
        <v>0.18345707494692645</v>
      </c>
      <c r="BY23" s="77">
        <v>0.18397378912456774</v>
      </c>
      <c r="BZ23" s="77">
        <v>0.1840088001319313</v>
      </c>
      <c r="CA23" s="77">
        <v>0.1840088001319313</v>
      </c>
      <c r="CB23" s="77">
        <v>0.1840088001319313</v>
      </c>
      <c r="CC23" s="77">
        <v>0.1840088001319313</v>
      </c>
      <c r="CD23" s="77">
        <v>0.2306</v>
      </c>
      <c r="CE23" s="77">
        <v>0.2306</v>
      </c>
      <c r="CF23" s="77">
        <v>0.2306</v>
      </c>
      <c r="CG23" s="77">
        <v>0.2306</v>
      </c>
      <c r="CH23" s="77">
        <v>0.2306</v>
      </c>
      <c r="CI23" s="77">
        <v>0.2306</v>
      </c>
      <c r="CJ23" s="77">
        <v>0.2306</v>
      </c>
      <c r="CK23" s="77">
        <v>0.2306</v>
      </c>
      <c r="CL23" s="77">
        <v>0.2306</v>
      </c>
      <c r="CM23" s="77">
        <v>0.2306</v>
      </c>
      <c r="CN23" s="77">
        <v>0.2306</v>
      </c>
      <c r="CO23" s="77">
        <v>0.2306</v>
      </c>
      <c r="CP23" s="77">
        <v>0.2306</v>
      </c>
      <c r="CQ23" s="77">
        <v>0.2306</v>
      </c>
      <c r="CR23" s="77">
        <v>0.2306</v>
      </c>
      <c r="CS23" s="77">
        <v>0.2306</v>
      </c>
      <c r="CT23" s="77">
        <v>0.2306</v>
      </c>
      <c r="CU23" s="77">
        <v>0.2306</v>
      </c>
      <c r="CV23" s="77">
        <v>0.2306</v>
      </c>
      <c r="CW23" s="77">
        <v>0.2306</v>
      </c>
      <c r="CX23" s="77">
        <v>0.2306</v>
      </c>
      <c r="CY23" s="77">
        <v>0.2306</v>
      </c>
      <c r="CZ23" s="77">
        <v>0.2306</v>
      </c>
      <c r="DA23" s="77">
        <v>0.2306</v>
      </c>
      <c r="DB23" s="77">
        <v>0.2306</v>
      </c>
      <c r="DC23" s="77">
        <v>0.2306</v>
      </c>
      <c r="DD23" s="77">
        <v>0.2306</v>
      </c>
      <c r="DE23" s="77">
        <v>0.2306</v>
      </c>
      <c r="DF23" s="77">
        <v>0.2306</v>
      </c>
      <c r="DG23" s="77">
        <v>0.2306</v>
      </c>
      <c r="DH23" s="77">
        <v>0.2306</v>
      </c>
      <c r="DI23" s="77">
        <v>0.2306</v>
      </c>
      <c r="DJ23" s="77">
        <v>0.2306</v>
      </c>
      <c r="DK23" s="77">
        <v>0.2306</v>
      </c>
      <c r="DL23" s="77">
        <v>0.2306</v>
      </c>
      <c r="DM23" s="77">
        <v>0.2306</v>
      </c>
      <c r="DN23" s="77">
        <v>0.2306</v>
      </c>
      <c r="DO23" s="77">
        <v>0.2306</v>
      </c>
      <c r="DP23" s="77">
        <v>0.2306</v>
      </c>
      <c r="DQ23" s="77">
        <v>0.2306</v>
      </c>
      <c r="DR23" s="77">
        <v>0.2306</v>
      </c>
      <c r="DS23" s="77">
        <v>0.2306</v>
      </c>
      <c r="DT23" s="77">
        <v>0.2306</v>
      </c>
      <c r="DU23" s="77">
        <v>0.2306</v>
      </c>
      <c r="DV23" s="77">
        <v>0.2306</v>
      </c>
      <c r="DW23" s="77">
        <v>0.2306</v>
      </c>
      <c r="DX23" s="77">
        <v>0.2306</v>
      </c>
      <c r="DY23" s="77">
        <v>0.2306</v>
      </c>
      <c r="DZ23" s="77">
        <v>0.2306</v>
      </c>
      <c r="EA23" s="77">
        <v>0.2306</v>
      </c>
      <c r="EB23" s="77">
        <v>0.2306</v>
      </c>
      <c r="EC23" s="77">
        <v>0.2306</v>
      </c>
      <c r="ED23" s="77">
        <v>0.2306</v>
      </c>
      <c r="EE23" s="77">
        <v>0.2306</v>
      </c>
      <c r="EF23" s="77">
        <v>0.2306</v>
      </c>
      <c r="EG23" s="77">
        <v>0.2306</v>
      </c>
      <c r="EH23" s="77">
        <v>0.2306</v>
      </c>
      <c r="EI23" s="77">
        <v>0.2306</v>
      </c>
      <c r="EJ23" s="77">
        <v>0.2306</v>
      </c>
      <c r="EK23" s="77">
        <v>0.2306</v>
      </c>
      <c r="EL23" s="77">
        <v>0.2306</v>
      </c>
      <c r="EM23" s="77">
        <v>0.2306</v>
      </c>
      <c r="EN23" s="77">
        <v>0.2306</v>
      </c>
      <c r="EO23" s="77">
        <v>0.2306</v>
      </c>
      <c r="EP23" s="77">
        <v>0.2306</v>
      </c>
      <c r="EQ23" s="77">
        <v>0.2306</v>
      </c>
      <c r="ER23" s="77"/>
      <c r="EU23" s="77">
        <f t="shared" si="117"/>
        <v>0.2306</v>
      </c>
      <c r="EV23" s="77">
        <f t="shared" si="117"/>
        <v>0.2306</v>
      </c>
      <c r="EW23" s="77">
        <f t="shared" si="117"/>
        <v>0.2306</v>
      </c>
      <c r="EX23" s="77">
        <f t="shared" si="117"/>
        <v>0.2306</v>
      </c>
      <c r="EY23" s="77">
        <f t="shared" si="117"/>
        <v>0.2306</v>
      </c>
      <c r="EZ23" s="77">
        <f t="shared" si="117"/>
        <v>0.2306</v>
      </c>
      <c r="FA23" s="77">
        <f t="shared" si="117"/>
        <v>0.2306</v>
      </c>
      <c r="FB23" s="77">
        <f t="shared" si="117"/>
        <v>0.2306</v>
      </c>
      <c r="FC23" s="77">
        <f t="shared" si="117"/>
        <v>0.2306</v>
      </c>
      <c r="FD23" s="77">
        <f t="shared" si="117"/>
        <v>0.2306</v>
      </c>
      <c r="FE23" s="77">
        <f t="shared" si="117"/>
        <v>0.2306</v>
      </c>
      <c r="FF23" s="77">
        <f t="shared" si="117"/>
        <v>0.2306</v>
      </c>
      <c r="FG23" s="77">
        <f t="shared" si="117"/>
        <v>0.2306</v>
      </c>
      <c r="FH23" s="77">
        <f t="shared" si="117"/>
        <v>0.2306</v>
      </c>
      <c r="FK23" s="77">
        <f t="shared" si="120"/>
        <v>0.17992217047932421</v>
      </c>
      <c r="FL23" s="77">
        <f t="shared" si="118"/>
        <v>0.1840088001319313</v>
      </c>
      <c r="FM23" s="77">
        <f t="shared" si="118"/>
        <v>0.2306</v>
      </c>
      <c r="FN23" s="77">
        <f t="shared" si="118"/>
        <v>0.2306</v>
      </c>
      <c r="FO23" s="77">
        <f t="shared" si="118"/>
        <v>0.2306</v>
      </c>
      <c r="FP23" s="77">
        <f t="shared" si="118"/>
        <v>0.2306</v>
      </c>
      <c r="FQ23" s="77">
        <f t="shared" si="118"/>
        <v>0.2306</v>
      </c>
      <c r="FR23" s="77">
        <f t="shared" si="119"/>
        <v>0.2306</v>
      </c>
    </row>
    <row r="24" spans="2:174" s="70" customFormat="1" ht="17.25" customHeight="1">
      <c r="B24" s="66" t="s">
        <v>200</v>
      </c>
      <c r="C24" s="67"/>
      <c r="D24" s="67"/>
      <c r="E24" s="67"/>
      <c r="F24" s="68"/>
      <c r="G24" s="68"/>
      <c r="H24" s="6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7">
        <v>0</v>
      </c>
      <c r="BF24" s="77">
        <v>0</v>
      </c>
      <c r="BG24" s="77">
        <v>0</v>
      </c>
      <c r="BH24" s="77">
        <v>0</v>
      </c>
      <c r="BI24" s="77">
        <v>0</v>
      </c>
      <c r="BJ24" s="77">
        <v>0</v>
      </c>
      <c r="BK24" s="77">
        <v>0</v>
      </c>
      <c r="BL24" s="77">
        <v>0</v>
      </c>
      <c r="BM24" s="77">
        <v>0</v>
      </c>
      <c r="BN24" s="77">
        <v>0</v>
      </c>
      <c r="BO24" s="77">
        <v>0</v>
      </c>
      <c r="BP24" s="77">
        <v>0</v>
      </c>
      <c r="BQ24" s="77">
        <v>0</v>
      </c>
      <c r="BR24" s="77">
        <v>0</v>
      </c>
      <c r="BS24" s="77">
        <v>0</v>
      </c>
      <c r="BT24" s="77">
        <v>0</v>
      </c>
      <c r="BU24" s="77">
        <v>0</v>
      </c>
      <c r="BV24" s="77">
        <v>0</v>
      </c>
      <c r="BW24" s="77">
        <v>0</v>
      </c>
      <c r="BX24" s="77">
        <v>0</v>
      </c>
      <c r="BY24" s="77">
        <v>0</v>
      </c>
      <c r="BZ24" s="77">
        <v>0</v>
      </c>
      <c r="CA24" s="77">
        <v>0</v>
      </c>
      <c r="CB24" s="77">
        <v>0</v>
      </c>
      <c r="CC24" s="77">
        <v>0</v>
      </c>
      <c r="CD24" s="77">
        <v>0</v>
      </c>
      <c r="CE24" s="77">
        <v>0</v>
      </c>
      <c r="CF24" s="77">
        <v>0</v>
      </c>
      <c r="CG24" s="77">
        <v>0</v>
      </c>
      <c r="CH24" s="77">
        <v>0</v>
      </c>
      <c r="CI24" s="77">
        <v>0</v>
      </c>
      <c r="CJ24" s="77">
        <v>0</v>
      </c>
      <c r="CK24" s="77">
        <v>0</v>
      </c>
      <c r="CL24" s="77">
        <v>0</v>
      </c>
      <c r="CM24" s="77">
        <v>0</v>
      </c>
      <c r="CN24" s="77">
        <v>0</v>
      </c>
      <c r="CO24" s="77">
        <v>0</v>
      </c>
      <c r="CP24" s="77">
        <v>0</v>
      </c>
      <c r="CQ24" s="77">
        <v>0</v>
      </c>
      <c r="CR24" s="77">
        <v>0</v>
      </c>
      <c r="CS24" s="77">
        <v>0</v>
      </c>
      <c r="CT24" s="77">
        <v>0</v>
      </c>
      <c r="CU24" s="77">
        <v>0</v>
      </c>
      <c r="CV24" s="77">
        <v>0</v>
      </c>
      <c r="CW24" s="77">
        <v>0</v>
      </c>
      <c r="CX24" s="77">
        <v>0</v>
      </c>
      <c r="CY24" s="77">
        <v>0</v>
      </c>
      <c r="CZ24" s="77">
        <v>0</v>
      </c>
      <c r="DA24" s="77">
        <v>0.17704576514644657</v>
      </c>
      <c r="DB24" s="77">
        <v>0.1771307444248203</v>
      </c>
      <c r="DC24" s="77">
        <v>0.1771307444248203</v>
      </c>
      <c r="DD24" s="77">
        <v>0.1771307444248203</v>
      </c>
      <c r="DE24" s="77">
        <v>0.1771307444248203</v>
      </c>
      <c r="DF24" s="77">
        <v>0.4</v>
      </c>
      <c r="DG24" s="77">
        <v>0.4</v>
      </c>
      <c r="DH24" s="77">
        <v>0.4</v>
      </c>
      <c r="DI24" s="77">
        <v>0.4</v>
      </c>
      <c r="DJ24" s="77">
        <v>0.4</v>
      </c>
      <c r="DK24" s="77">
        <v>0.4</v>
      </c>
      <c r="DL24" s="77">
        <v>0.4</v>
      </c>
      <c r="DM24" s="77">
        <v>0.4</v>
      </c>
      <c r="DN24" s="77">
        <v>0.4</v>
      </c>
      <c r="DO24" s="77">
        <v>0.9</v>
      </c>
      <c r="DP24" s="77">
        <v>0.9</v>
      </c>
      <c r="DQ24" s="77">
        <v>0.9</v>
      </c>
      <c r="DR24" s="77">
        <v>0.9</v>
      </c>
      <c r="DS24" s="77">
        <v>0.9</v>
      </c>
      <c r="DT24" s="77">
        <v>0.9</v>
      </c>
      <c r="DU24" s="77">
        <v>0.9</v>
      </c>
      <c r="DV24" s="77">
        <v>0.9</v>
      </c>
      <c r="DW24" s="77">
        <v>0.9</v>
      </c>
      <c r="DX24" s="77">
        <v>0.9</v>
      </c>
      <c r="DY24" s="77">
        <v>0.9</v>
      </c>
      <c r="DZ24" s="77">
        <v>0.9</v>
      </c>
      <c r="EA24" s="77">
        <v>0.9</v>
      </c>
      <c r="EB24" s="77">
        <v>0.9</v>
      </c>
      <c r="EC24" s="77">
        <v>0.9</v>
      </c>
      <c r="ED24" s="77">
        <v>0.9</v>
      </c>
      <c r="EE24" s="77">
        <v>0.9</v>
      </c>
      <c r="EF24" s="77">
        <v>0.9</v>
      </c>
      <c r="EG24" s="77">
        <v>0.9</v>
      </c>
      <c r="EH24" s="77">
        <v>0.8</v>
      </c>
      <c r="EI24" s="77">
        <v>0.8</v>
      </c>
      <c r="EJ24" s="77">
        <v>0.8</v>
      </c>
      <c r="EK24" s="77">
        <v>0.8</v>
      </c>
      <c r="EL24" s="77">
        <v>0.8</v>
      </c>
      <c r="EM24" s="77">
        <v>0.8</v>
      </c>
      <c r="EN24" s="77">
        <v>0.8</v>
      </c>
      <c r="EO24" s="77">
        <v>0.8</v>
      </c>
      <c r="EP24" s="77">
        <v>0.8</v>
      </c>
      <c r="EQ24" s="77">
        <v>0.8</v>
      </c>
      <c r="ER24" s="77"/>
      <c r="EU24" s="77">
        <f t="shared" si="117"/>
        <v>0.1771307444248203</v>
      </c>
      <c r="EV24" s="77">
        <f t="shared" si="117"/>
        <v>0.4</v>
      </c>
      <c r="EW24" s="77">
        <f t="shared" si="117"/>
        <v>0.4</v>
      </c>
      <c r="EX24" s="77">
        <f t="shared" si="117"/>
        <v>0.4</v>
      </c>
      <c r="EY24" s="77">
        <f t="shared" si="117"/>
        <v>0.9</v>
      </c>
      <c r="EZ24" s="77">
        <f t="shared" si="117"/>
        <v>0.9</v>
      </c>
      <c r="FA24" s="77">
        <f t="shared" si="117"/>
        <v>0.9</v>
      </c>
      <c r="FB24" s="77">
        <f t="shared" si="117"/>
        <v>0.9</v>
      </c>
      <c r="FC24" s="77">
        <f t="shared" si="117"/>
        <v>0.9</v>
      </c>
      <c r="FD24" s="77">
        <f t="shared" si="117"/>
        <v>0.9</v>
      </c>
      <c r="FE24" s="77">
        <f t="shared" si="117"/>
        <v>0.9</v>
      </c>
      <c r="FF24" s="77">
        <f t="shared" si="117"/>
        <v>0.8</v>
      </c>
      <c r="FG24" s="77">
        <f t="shared" si="117"/>
        <v>0.8</v>
      </c>
      <c r="FH24" s="77">
        <f t="shared" si="117"/>
        <v>0.8</v>
      </c>
      <c r="FK24" s="77">
        <f t="shared" si="120"/>
        <v>0</v>
      </c>
      <c r="FL24" s="77">
        <f t="shared" si="118"/>
        <v>0</v>
      </c>
      <c r="FM24" s="77">
        <f t="shared" si="118"/>
        <v>0</v>
      </c>
      <c r="FN24" s="77">
        <f t="shared" si="118"/>
        <v>0</v>
      </c>
      <c r="FO24" s="77">
        <f t="shared" si="118"/>
        <v>0.4</v>
      </c>
      <c r="FP24" s="77">
        <f t="shared" si="118"/>
        <v>0.9</v>
      </c>
      <c r="FQ24" s="77">
        <f t="shared" si="118"/>
        <v>0.8</v>
      </c>
      <c r="FR24" s="77">
        <f t="shared" si="119"/>
        <v>0.8</v>
      </c>
    </row>
    <row r="25" spans="2:174" s="70" customFormat="1" ht="17.25" customHeight="1">
      <c r="B25" s="66" t="s">
        <v>149</v>
      </c>
      <c r="C25" s="67"/>
      <c r="D25" s="67"/>
      <c r="E25" s="67"/>
      <c r="F25" s="68"/>
      <c r="G25" s="68"/>
      <c r="H25" s="6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7">
        <v>0</v>
      </c>
      <c r="BF25" s="77">
        <v>0</v>
      </c>
      <c r="BG25" s="77">
        <v>0</v>
      </c>
      <c r="BH25" s="77">
        <v>0</v>
      </c>
      <c r="BI25" s="77">
        <v>0</v>
      </c>
      <c r="BJ25" s="77">
        <v>0</v>
      </c>
      <c r="BK25" s="77">
        <v>0</v>
      </c>
      <c r="BL25" s="77">
        <v>0</v>
      </c>
      <c r="BM25" s="77">
        <v>0</v>
      </c>
      <c r="BN25" s="77">
        <v>0</v>
      </c>
      <c r="BO25" s="77">
        <v>0</v>
      </c>
      <c r="BP25" s="77">
        <v>0</v>
      </c>
      <c r="BQ25" s="77">
        <v>0</v>
      </c>
      <c r="BR25" s="77">
        <v>0</v>
      </c>
      <c r="BS25" s="77">
        <v>0</v>
      </c>
      <c r="BT25" s="77">
        <v>0</v>
      </c>
      <c r="BU25" s="77">
        <v>0</v>
      </c>
      <c r="BV25" s="77">
        <v>0</v>
      </c>
      <c r="BW25" s="77">
        <v>0</v>
      </c>
      <c r="BX25" s="77">
        <v>0</v>
      </c>
      <c r="BY25" s="77">
        <v>0</v>
      </c>
      <c r="BZ25" s="77">
        <v>0</v>
      </c>
      <c r="CA25" s="77">
        <v>0</v>
      </c>
      <c r="CB25" s="77">
        <v>0</v>
      </c>
      <c r="CC25" s="77">
        <v>0</v>
      </c>
      <c r="CD25" s="77">
        <v>0</v>
      </c>
      <c r="CE25" s="77">
        <v>0</v>
      </c>
      <c r="CF25" s="77">
        <v>0</v>
      </c>
      <c r="CG25" s="77">
        <v>0</v>
      </c>
      <c r="CH25" s="77">
        <v>0</v>
      </c>
      <c r="CI25" s="77">
        <v>0</v>
      </c>
      <c r="CJ25" s="77">
        <v>0</v>
      </c>
      <c r="CK25" s="77">
        <v>0</v>
      </c>
      <c r="CL25" s="77">
        <v>0</v>
      </c>
      <c r="CM25" s="77">
        <v>0</v>
      </c>
      <c r="CN25" s="77">
        <v>0</v>
      </c>
      <c r="CO25" s="77">
        <v>0</v>
      </c>
      <c r="CP25" s="77">
        <v>0</v>
      </c>
      <c r="CQ25" s="77">
        <v>0</v>
      </c>
      <c r="CR25" s="77">
        <v>0</v>
      </c>
      <c r="CS25" s="77">
        <v>0</v>
      </c>
      <c r="CT25" s="77">
        <v>0</v>
      </c>
      <c r="CU25" s="77">
        <v>0</v>
      </c>
      <c r="CV25" s="77">
        <v>0</v>
      </c>
      <c r="CW25" s="77">
        <v>0</v>
      </c>
      <c r="CX25" s="77">
        <v>0</v>
      </c>
      <c r="CY25" s="77">
        <v>0</v>
      </c>
      <c r="CZ25" s="77">
        <v>0</v>
      </c>
      <c r="DA25" s="77">
        <v>0</v>
      </c>
      <c r="DB25" s="77">
        <v>0</v>
      </c>
      <c r="DC25" s="77">
        <v>0</v>
      </c>
      <c r="DD25" s="77">
        <v>0</v>
      </c>
      <c r="DE25" s="77">
        <v>0</v>
      </c>
      <c r="DF25" s="77">
        <v>0</v>
      </c>
      <c r="DG25" s="77">
        <v>0</v>
      </c>
      <c r="DH25" s="77">
        <v>0</v>
      </c>
      <c r="DI25" s="77">
        <v>0</v>
      </c>
      <c r="DJ25" s="77">
        <v>0</v>
      </c>
      <c r="DK25" s="77">
        <v>0.6</v>
      </c>
      <c r="DL25" s="77">
        <v>0.6</v>
      </c>
      <c r="DM25" s="77">
        <v>0.6</v>
      </c>
      <c r="DN25" s="77">
        <v>0.6</v>
      </c>
      <c r="DO25" s="77">
        <v>0.6</v>
      </c>
      <c r="DP25" s="77">
        <v>0.6</v>
      </c>
      <c r="DQ25" s="77">
        <v>0.6</v>
      </c>
      <c r="DR25" s="77">
        <v>0.6</v>
      </c>
      <c r="DS25" s="77">
        <v>0.6</v>
      </c>
      <c r="DT25" s="77">
        <v>0.6</v>
      </c>
      <c r="DU25" s="77">
        <v>0.6</v>
      </c>
      <c r="DV25" s="77">
        <v>0.6</v>
      </c>
      <c r="DW25" s="77">
        <v>0.6</v>
      </c>
      <c r="DX25" s="77">
        <v>0.6</v>
      </c>
      <c r="DY25" s="77">
        <v>0.6</v>
      </c>
      <c r="DZ25" s="77">
        <v>0.6</v>
      </c>
      <c r="EA25" s="77">
        <v>0.6</v>
      </c>
      <c r="EB25" s="77">
        <v>0.6</v>
      </c>
      <c r="EC25" s="77">
        <v>0.6</v>
      </c>
      <c r="ED25" s="77">
        <v>0.6</v>
      </c>
      <c r="EE25" s="77">
        <v>0.6</v>
      </c>
      <c r="EF25" s="77">
        <v>0.6</v>
      </c>
      <c r="EG25" s="77">
        <v>0.6</v>
      </c>
      <c r="EH25" s="77">
        <v>0.6</v>
      </c>
      <c r="EI25" s="77">
        <v>0.6</v>
      </c>
      <c r="EJ25" s="77">
        <v>0.6</v>
      </c>
      <c r="EK25" s="77">
        <v>0.6</v>
      </c>
      <c r="EL25" s="77">
        <v>0.6</v>
      </c>
      <c r="EM25" s="77">
        <v>0.6</v>
      </c>
      <c r="EN25" s="77">
        <v>0.6</v>
      </c>
      <c r="EO25" s="77">
        <v>0.6</v>
      </c>
      <c r="EP25" s="77">
        <v>0.6</v>
      </c>
      <c r="EQ25" s="77">
        <v>0.6</v>
      </c>
      <c r="ER25" s="77"/>
      <c r="EU25" s="77"/>
      <c r="EV25" s="77"/>
      <c r="EW25" s="77"/>
      <c r="EX25" s="77">
        <f t="shared" ref="EX25:FH28" si="121">_xlfn.XLOOKUP(EX$9,$I$8:$ER$8,$I25:$ER25,,,-1)</f>
        <v>0.6</v>
      </c>
      <c r="EY25" s="77">
        <f t="shared" si="121"/>
        <v>0.6</v>
      </c>
      <c r="EZ25" s="77">
        <f t="shared" si="121"/>
        <v>0.6</v>
      </c>
      <c r="FA25" s="77">
        <f t="shared" si="121"/>
        <v>0.6</v>
      </c>
      <c r="FB25" s="77">
        <f t="shared" si="121"/>
        <v>0.6</v>
      </c>
      <c r="FC25" s="77">
        <f t="shared" si="121"/>
        <v>0.6</v>
      </c>
      <c r="FD25" s="77">
        <f t="shared" si="121"/>
        <v>0.6</v>
      </c>
      <c r="FE25" s="77">
        <f t="shared" si="121"/>
        <v>0.6</v>
      </c>
      <c r="FF25" s="77">
        <f t="shared" si="121"/>
        <v>0.6</v>
      </c>
      <c r="FG25" s="77">
        <f t="shared" si="121"/>
        <v>0.6</v>
      </c>
      <c r="FH25" s="77">
        <f t="shared" si="121"/>
        <v>0.6</v>
      </c>
      <c r="FK25" s="77">
        <f t="shared" si="120"/>
        <v>0</v>
      </c>
      <c r="FL25" s="77">
        <f t="shared" si="118"/>
        <v>0</v>
      </c>
      <c r="FM25" s="77">
        <f t="shared" si="118"/>
        <v>0</v>
      </c>
      <c r="FN25" s="77">
        <f t="shared" si="118"/>
        <v>0</v>
      </c>
      <c r="FO25" s="77">
        <f t="shared" si="118"/>
        <v>0.6</v>
      </c>
      <c r="FP25" s="77">
        <f t="shared" si="118"/>
        <v>0.6</v>
      </c>
      <c r="FQ25" s="77">
        <f t="shared" si="118"/>
        <v>0.6</v>
      </c>
      <c r="FR25" s="77">
        <f t="shared" si="119"/>
        <v>0.6</v>
      </c>
    </row>
    <row r="26" spans="2:174" s="70" customFormat="1" ht="17.25" customHeight="1">
      <c r="B26" s="66" t="s">
        <v>147</v>
      </c>
      <c r="C26" s="67"/>
      <c r="D26" s="67"/>
      <c r="E26" s="67"/>
      <c r="F26" s="68"/>
      <c r="G26" s="68"/>
      <c r="H26" s="6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7">
        <v>0</v>
      </c>
      <c r="BF26" s="77">
        <v>0</v>
      </c>
      <c r="BG26" s="77">
        <v>0</v>
      </c>
      <c r="BH26" s="77">
        <v>0</v>
      </c>
      <c r="BI26" s="77">
        <v>0</v>
      </c>
      <c r="BJ26" s="77">
        <v>0</v>
      </c>
      <c r="BK26" s="77">
        <v>0</v>
      </c>
      <c r="BL26" s="77">
        <v>0</v>
      </c>
      <c r="BM26" s="77">
        <v>0</v>
      </c>
      <c r="BN26" s="77">
        <v>0</v>
      </c>
      <c r="BO26" s="77">
        <v>0</v>
      </c>
      <c r="BP26" s="77">
        <v>0</v>
      </c>
      <c r="BQ26" s="77">
        <v>0</v>
      </c>
      <c r="BR26" s="77">
        <v>0</v>
      </c>
      <c r="BS26" s="77">
        <v>0</v>
      </c>
      <c r="BT26" s="77">
        <v>0</v>
      </c>
      <c r="BU26" s="77">
        <v>0</v>
      </c>
      <c r="BV26" s="77">
        <v>0</v>
      </c>
      <c r="BW26" s="77">
        <v>0</v>
      </c>
      <c r="BX26" s="77">
        <v>0</v>
      </c>
      <c r="BY26" s="77">
        <v>0</v>
      </c>
      <c r="BZ26" s="77">
        <v>0</v>
      </c>
      <c r="CA26" s="77">
        <v>0</v>
      </c>
      <c r="CB26" s="77">
        <v>0</v>
      </c>
      <c r="CC26" s="77">
        <v>0</v>
      </c>
      <c r="CD26" s="77">
        <v>0</v>
      </c>
      <c r="CE26" s="77">
        <v>0</v>
      </c>
      <c r="CF26" s="77">
        <v>0</v>
      </c>
      <c r="CG26" s="77">
        <v>0</v>
      </c>
      <c r="CH26" s="77">
        <v>0</v>
      </c>
      <c r="CI26" s="77">
        <v>0</v>
      </c>
      <c r="CJ26" s="77">
        <v>0</v>
      </c>
      <c r="CK26" s="77">
        <v>0</v>
      </c>
      <c r="CL26" s="77">
        <v>0</v>
      </c>
      <c r="CM26" s="77">
        <v>0</v>
      </c>
      <c r="CN26" s="77">
        <v>0</v>
      </c>
      <c r="CO26" s="77">
        <v>0</v>
      </c>
      <c r="CP26" s="77">
        <v>0</v>
      </c>
      <c r="CQ26" s="77">
        <v>0</v>
      </c>
      <c r="CR26" s="77">
        <v>0</v>
      </c>
      <c r="CS26" s="77">
        <v>0</v>
      </c>
      <c r="CT26" s="77">
        <v>0</v>
      </c>
      <c r="CU26" s="77">
        <v>0</v>
      </c>
      <c r="CV26" s="77">
        <v>0</v>
      </c>
      <c r="CW26" s="77">
        <v>0</v>
      </c>
      <c r="CX26" s="77">
        <v>0</v>
      </c>
      <c r="CY26" s="77">
        <v>0</v>
      </c>
      <c r="CZ26" s="77">
        <v>0</v>
      </c>
      <c r="DA26" s="77">
        <v>0</v>
      </c>
      <c r="DB26" s="77">
        <v>0</v>
      </c>
      <c r="DC26" s="77">
        <v>0</v>
      </c>
      <c r="DD26" s="77">
        <v>0</v>
      </c>
      <c r="DE26" s="77">
        <v>0</v>
      </c>
      <c r="DF26" s="77">
        <v>0</v>
      </c>
      <c r="DG26" s="77">
        <v>0</v>
      </c>
      <c r="DH26" s="77">
        <v>0</v>
      </c>
      <c r="DI26" s="77">
        <v>0</v>
      </c>
      <c r="DJ26" s="77">
        <v>0</v>
      </c>
      <c r="DK26" s="77">
        <v>0</v>
      </c>
      <c r="DL26" s="77">
        <v>0.65</v>
      </c>
      <c r="DM26" s="77">
        <v>0.65</v>
      </c>
      <c r="DN26" s="77">
        <v>0.65</v>
      </c>
      <c r="DO26" s="77">
        <v>0.65</v>
      </c>
      <c r="DP26" s="77">
        <v>0.65</v>
      </c>
      <c r="DQ26" s="77">
        <v>0.65</v>
      </c>
      <c r="DR26" s="77">
        <v>0.65</v>
      </c>
      <c r="DS26" s="77">
        <v>0.65</v>
      </c>
      <c r="DT26" s="77">
        <v>0.65</v>
      </c>
      <c r="DU26" s="77">
        <v>0.65</v>
      </c>
      <c r="DV26" s="77">
        <v>0.65</v>
      </c>
      <c r="DW26" s="77">
        <v>0.65</v>
      </c>
      <c r="DX26" s="77">
        <v>0.65</v>
      </c>
      <c r="DY26" s="77">
        <v>0.65</v>
      </c>
      <c r="DZ26" s="77">
        <v>0.65</v>
      </c>
      <c r="EA26" s="77">
        <v>0.65</v>
      </c>
      <c r="EB26" s="77">
        <v>0.65</v>
      </c>
      <c r="EC26" s="77">
        <v>0.65</v>
      </c>
      <c r="ED26" s="77">
        <v>0.65</v>
      </c>
      <c r="EE26" s="77">
        <v>0.65</v>
      </c>
      <c r="EF26" s="77">
        <v>0.65</v>
      </c>
      <c r="EG26" s="77">
        <v>0.65</v>
      </c>
      <c r="EH26" s="77">
        <v>0.65</v>
      </c>
      <c r="EI26" s="77">
        <v>0.65</v>
      </c>
      <c r="EJ26" s="77">
        <v>0.65</v>
      </c>
      <c r="EK26" s="77">
        <v>1</v>
      </c>
      <c r="EL26" s="77">
        <v>1</v>
      </c>
      <c r="EM26" s="77">
        <v>1</v>
      </c>
      <c r="EN26" s="77">
        <v>1</v>
      </c>
      <c r="EO26" s="77">
        <v>1</v>
      </c>
      <c r="EP26" s="77">
        <v>1</v>
      </c>
      <c r="EQ26" s="77">
        <v>1</v>
      </c>
      <c r="ER26" s="77"/>
      <c r="EU26" s="77"/>
      <c r="EV26" s="77"/>
      <c r="EW26" s="77"/>
      <c r="EX26" s="77">
        <f t="shared" si="121"/>
        <v>0.65</v>
      </c>
      <c r="EY26" s="77">
        <f t="shared" si="121"/>
        <v>0.65</v>
      </c>
      <c r="EZ26" s="77">
        <f t="shared" si="121"/>
        <v>0.65</v>
      </c>
      <c r="FA26" s="77">
        <f t="shared" si="121"/>
        <v>0.65</v>
      </c>
      <c r="FB26" s="77">
        <f t="shared" si="121"/>
        <v>0.65</v>
      </c>
      <c r="FC26" s="77">
        <f t="shared" si="121"/>
        <v>0.65</v>
      </c>
      <c r="FD26" s="77">
        <f t="shared" si="121"/>
        <v>0.65</v>
      </c>
      <c r="FE26" s="77">
        <f t="shared" si="121"/>
        <v>0.65</v>
      </c>
      <c r="FF26" s="77">
        <f t="shared" si="121"/>
        <v>0.65</v>
      </c>
      <c r="FG26" s="77">
        <f t="shared" si="121"/>
        <v>1</v>
      </c>
      <c r="FH26" s="77">
        <f t="shared" si="121"/>
        <v>1</v>
      </c>
      <c r="FK26" s="77">
        <f t="shared" si="120"/>
        <v>0</v>
      </c>
      <c r="FL26" s="77">
        <f t="shared" si="118"/>
        <v>0</v>
      </c>
      <c r="FM26" s="77">
        <f t="shared" si="118"/>
        <v>0</v>
      </c>
      <c r="FN26" s="77">
        <f t="shared" si="118"/>
        <v>0</v>
      </c>
      <c r="FO26" s="77">
        <f t="shared" si="118"/>
        <v>0.65</v>
      </c>
      <c r="FP26" s="77">
        <f t="shared" si="118"/>
        <v>0.65</v>
      </c>
      <c r="FQ26" s="77">
        <f t="shared" si="118"/>
        <v>0.65</v>
      </c>
      <c r="FR26" s="77">
        <f t="shared" si="119"/>
        <v>1</v>
      </c>
    </row>
    <row r="27" spans="2:174" s="70" customFormat="1" ht="17.25" customHeight="1">
      <c r="B27" s="66" t="s">
        <v>157</v>
      </c>
      <c r="C27" s="67"/>
      <c r="D27" s="67"/>
      <c r="E27" s="67"/>
      <c r="F27" s="68"/>
      <c r="G27" s="68"/>
      <c r="H27" s="6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7">
        <v>0</v>
      </c>
      <c r="BF27" s="77">
        <v>0</v>
      </c>
      <c r="BG27" s="77">
        <v>0</v>
      </c>
      <c r="BH27" s="77">
        <v>0</v>
      </c>
      <c r="BI27" s="77">
        <v>0</v>
      </c>
      <c r="BJ27" s="77">
        <v>0</v>
      </c>
      <c r="BK27" s="77">
        <v>0</v>
      </c>
      <c r="BL27" s="77">
        <v>0</v>
      </c>
      <c r="BM27" s="77">
        <v>0</v>
      </c>
      <c r="BN27" s="77">
        <v>0</v>
      </c>
      <c r="BO27" s="77">
        <v>0</v>
      </c>
      <c r="BP27" s="77">
        <v>0</v>
      </c>
      <c r="BQ27" s="77">
        <v>0</v>
      </c>
      <c r="BR27" s="77">
        <v>0</v>
      </c>
      <c r="BS27" s="77">
        <v>0</v>
      </c>
      <c r="BT27" s="77">
        <v>0</v>
      </c>
      <c r="BU27" s="77">
        <v>0</v>
      </c>
      <c r="BV27" s="77">
        <v>0</v>
      </c>
      <c r="BW27" s="77">
        <v>0</v>
      </c>
      <c r="BX27" s="77">
        <v>0</v>
      </c>
      <c r="BY27" s="77">
        <v>0</v>
      </c>
      <c r="BZ27" s="77">
        <v>0</v>
      </c>
      <c r="CA27" s="77">
        <v>0</v>
      </c>
      <c r="CB27" s="77">
        <v>0</v>
      </c>
      <c r="CC27" s="77">
        <v>0</v>
      </c>
      <c r="CD27" s="77">
        <v>0</v>
      </c>
      <c r="CE27" s="77">
        <v>0</v>
      </c>
      <c r="CF27" s="77">
        <v>0</v>
      </c>
      <c r="CG27" s="77">
        <v>0</v>
      </c>
      <c r="CH27" s="77">
        <v>0</v>
      </c>
      <c r="CI27" s="77">
        <v>0</v>
      </c>
      <c r="CJ27" s="77">
        <v>0</v>
      </c>
      <c r="CK27" s="77">
        <v>0</v>
      </c>
      <c r="CL27" s="77">
        <v>0</v>
      </c>
      <c r="CM27" s="77">
        <v>0</v>
      </c>
      <c r="CN27" s="77">
        <v>0</v>
      </c>
      <c r="CO27" s="77">
        <v>0</v>
      </c>
      <c r="CP27" s="77">
        <v>0</v>
      </c>
      <c r="CQ27" s="77">
        <v>0</v>
      </c>
      <c r="CR27" s="77">
        <v>0</v>
      </c>
      <c r="CS27" s="77">
        <v>0</v>
      </c>
      <c r="CT27" s="77">
        <v>0</v>
      </c>
      <c r="CU27" s="77">
        <v>0</v>
      </c>
      <c r="CV27" s="77">
        <v>0</v>
      </c>
      <c r="CW27" s="77">
        <v>0</v>
      </c>
      <c r="CX27" s="77">
        <v>0</v>
      </c>
      <c r="CY27" s="77">
        <v>0</v>
      </c>
      <c r="CZ27" s="77">
        <v>0.24641271417402502</v>
      </c>
      <c r="DA27" s="77">
        <v>0.24641271417402502</v>
      </c>
      <c r="DB27" s="77">
        <v>0.24641271417402502</v>
      </c>
      <c r="DC27" s="77">
        <v>0.24641271417402502</v>
      </c>
      <c r="DD27" s="77">
        <v>0.24641271417402502</v>
      </c>
      <c r="DE27" s="77">
        <v>0.24641271417402502</v>
      </c>
      <c r="DF27" s="77">
        <v>0.24641271417402502</v>
      </c>
      <c r="DG27" s="77">
        <v>0.24641271417402502</v>
      </c>
      <c r="DH27" s="77">
        <v>0.24641271417402502</v>
      </c>
      <c r="DI27" s="77">
        <v>0.24641271417402502</v>
      </c>
      <c r="DJ27" s="77">
        <v>0.24641271417402502</v>
      </c>
      <c r="DK27" s="77">
        <v>0.24641271417402502</v>
      </c>
      <c r="DL27" s="77">
        <v>0.24641271417402502</v>
      </c>
      <c r="DM27" s="77">
        <v>0.24641271417402502</v>
      </c>
      <c r="DN27" s="77">
        <v>0.24641271417402502</v>
      </c>
      <c r="DO27" s="77">
        <v>0.24641271417402502</v>
      </c>
      <c r="DP27" s="77">
        <v>0.24830519331769688</v>
      </c>
      <c r="DQ27" s="77">
        <v>0.24829977074135395</v>
      </c>
      <c r="DR27" s="77">
        <v>0.24829977074135395</v>
      </c>
      <c r="DS27" s="77">
        <v>0.25541070000000005</v>
      </c>
      <c r="DT27" s="77">
        <v>0.25541070000000005</v>
      </c>
      <c r="DU27" s="77">
        <v>0.25541070000000005</v>
      </c>
      <c r="DV27" s="77">
        <v>0.2561070199448276</v>
      </c>
      <c r="DW27" s="77">
        <v>0.2561070199448276</v>
      </c>
      <c r="DX27" s="77">
        <v>0.2561070199448276</v>
      </c>
      <c r="DY27" s="77">
        <v>0.2561070199448276</v>
      </c>
      <c r="DZ27" s="77">
        <v>0.25450671699310345</v>
      </c>
      <c r="EA27" s="77">
        <v>0.25450671699310345</v>
      </c>
      <c r="EB27" s="77">
        <v>0.25450671699310345</v>
      </c>
      <c r="EC27" s="77">
        <v>0.25450671699310345</v>
      </c>
      <c r="ED27" s="77">
        <v>0.25651790854054057</v>
      </c>
      <c r="EE27" s="77">
        <v>0.25651790854054057</v>
      </c>
      <c r="EF27" s="77">
        <v>0.25651790854054057</v>
      </c>
      <c r="EG27" s="77">
        <v>0.25618334693718908</v>
      </c>
      <c r="EH27" s="77">
        <v>0.25656279999094539</v>
      </c>
      <c r="EI27" s="77">
        <v>0.25693879897460892</v>
      </c>
      <c r="EJ27" s="77">
        <v>0.25749642353677876</v>
      </c>
      <c r="EK27" s="77">
        <v>0.25786399089803447</v>
      </c>
      <c r="EL27" s="77">
        <v>0.25822826484532868</v>
      </c>
      <c r="EM27" s="77">
        <v>0.25803178443876434</v>
      </c>
      <c r="EN27" s="77">
        <v>0.25839207842431217</v>
      </c>
      <c r="EO27" s="77">
        <v>0.25706908397115819</v>
      </c>
      <c r="EP27" s="77">
        <v>0.25706908397115819</v>
      </c>
      <c r="EQ27" s="77">
        <v>0.25612044813600005</v>
      </c>
      <c r="ER27" s="77"/>
      <c r="EU27" s="77">
        <f t="shared" ref="EU27:EW28" si="122">_xlfn.XLOOKUP(EU$9,$I$8:$ER$8,$I27:$ER27,,,-1)</f>
        <v>0.24641271417402502</v>
      </c>
      <c r="EV27" s="77">
        <f t="shared" si="122"/>
        <v>0.24641271417402502</v>
      </c>
      <c r="EW27" s="77">
        <f t="shared" si="122"/>
        <v>0.24641271417402502</v>
      </c>
      <c r="EX27" s="77">
        <f t="shared" si="121"/>
        <v>0.24641271417402502</v>
      </c>
      <c r="EY27" s="77">
        <f t="shared" si="121"/>
        <v>0.24641271417402502</v>
      </c>
      <c r="EZ27" s="77">
        <f t="shared" si="121"/>
        <v>0.24829977074135395</v>
      </c>
      <c r="FA27" s="77">
        <f t="shared" si="121"/>
        <v>0.25541070000000005</v>
      </c>
      <c r="FB27" s="77">
        <f t="shared" si="121"/>
        <v>0.2561070199448276</v>
      </c>
      <c r="FC27" s="77">
        <f t="shared" si="121"/>
        <v>0.25450671699310345</v>
      </c>
      <c r="FD27" s="77">
        <f t="shared" si="121"/>
        <v>0.25651790854054057</v>
      </c>
      <c r="FE27" s="77">
        <f t="shared" si="121"/>
        <v>0.25618334693718908</v>
      </c>
      <c r="FF27" s="77">
        <f t="shared" si="121"/>
        <v>0.25749642353677876</v>
      </c>
      <c r="FG27" s="77">
        <f t="shared" si="121"/>
        <v>0.25803178443876434</v>
      </c>
      <c r="FH27" s="77">
        <f t="shared" si="121"/>
        <v>0.25706908397115819</v>
      </c>
      <c r="FK27" s="77">
        <f t="shared" si="120"/>
        <v>0</v>
      </c>
      <c r="FL27" s="77">
        <f t="shared" si="118"/>
        <v>0</v>
      </c>
      <c r="FM27" s="77">
        <f t="shared" si="118"/>
        <v>0</v>
      </c>
      <c r="FN27" s="77">
        <f t="shared" si="118"/>
        <v>0.24641271417402502</v>
      </c>
      <c r="FO27" s="77">
        <f t="shared" si="118"/>
        <v>0.24641271417402502</v>
      </c>
      <c r="FP27" s="77">
        <f t="shared" si="118"/>
        <v>0.2561070199448276</v>
      </c>
      <c r="FQ27" s="77">
        <f t="shared" si="118"/>
        <v>0.25749642353677876</v>
      </c>
      <c r="FR27" s="77">
        <f t="shared" si="119"/>
        <v>0.25803178443876434</v>
      </c>
    </row>
    <row r="28" spans="2:174" s="70" customFormat="1" ht="17.25" customHeight="1">
      <c r="B28" s="66" t="s">
        <v>156</v>
      </c>
      <c r="C28" s="67"/>
      <c r="D28" s="67"/>
      <c r="E28" s="67"/>
      <c r="F28" s="68"/>
      <c r="G28" s="68"/>
      <c r="H28" s="77">
        <v>0.1053</v>
      </c>
      <c r="I28" s="77">
        <v>0.1053</v>
      </c>
      <c r="J28" s="77">
        <v>0.1053</v>
      </c>
      <c r="K28" s="77">
        <v>0.1053</v>
      </c>
      <c r="L28" s="77">
        <v>0.1053</v>
      </c>
      <c r="M28" s="77">
        <v>0.1053</v>
      </c>
      <c r="N28" s="77">
        <v>0.1053</v>
      </c>
      <c r="O28" s="77">
        <v>0.1053</v>
      </c>
      <c r="P28" s="77">
        <v>0.1053</v>
      </c>
      <c r="Q28" s="77">
        <v>0.1053</v>
      </c>
      <c r="R28" s="77">
        <v>0.1053</v>
      </c>
      <c r="S28" s="77">
        <v>0.1053</v>
      </c>
      <c r="T28" s="77">
        <v>0.1053</v>
      </c>
      <c r="U28" s="77">
        <v>0.1053</v>
      </c>
      <c r="V28" s="77">
        <v>0.1053</v>
      </c>
      <c r="W28" s="77">
        <v>0.1053</v>
      </c>
      <c r="X28" s="77">
        <v>0.1053</v>
      </c>
      <c r="Y28" s="77">
        <v>0.1053</v>
      </c>
      <c r="Z28" s="77">
        <v>0.1053</v>
      </c>
      <c r="AA28" s="77">
        <v>0.1053</v>
      </c>
      <c r="AB28" s="77">
        <v>0.1053</v>
      </c>
      <c r="AC28" s="77">
        <v>0.1053</v>
      </c>
      <c r="AD28" s="77">
        <v>0.1053</v>
      </c>
      <c r="AE28" s="77">
        <v>0.1053</v>
      </c>
      <c r="AF28" s="77">
        <v>0.1053</v>
      </c>
      <c r="AG28" s="77">
        <v>0.1053</v>
      </c>
      <c r="AH28" s="77">
        <v>0.1053</v>
      </c>
      <c r="AI28" s="77">
        <v>0.1053</v>
      </c>
      <c r="AJ28" s="77">
        <v>0.1053</v>
      </c>
      <c r="AK28" s="77">
        <v>0.1053</v>
      </c>
      <c r="AL28" s="77">
        <v>0.1053</v>
      </c>
      <c r="AM28" s="77">
        <v>0.1053</v>
      </c>
      <c r="AN28" s="77">
        <v>0.1053</v>
      </c>
      <c r="AO28" s="77">
        <v>0.1053</v>
      </c>
      <c r="AP28" s="77">
        <v>0.1053</v>
      </c>
      <c r="AQ28" s="77">
        <v>0.1053</v>
      </c>
      <c r="AR28" s="77">
        <v>0.1053</v>
      </c>
      <c r="AS28" s="77">
        <v>0.1053</v>
      </c>
      <c r="AT28" s="77">
        <v>0.1053</v>
      </c>
      <c r="AU28" s="77">
        <v>0.1053</v>
      </c>
      <c r="AV28" s="77">
        <v>0.1053</v>
      </c>
      <c r="AW28" s="77">
        <v>0.1053</v>
      </c>
      <c r="AX28" s="77">
        <v>0.1053</v>
      </c>
      <c r="AY28" s="77">
        <v>0.1053</v>
      </c>
      <c r="AZ28" s="77">
        <v>0.1053</v>
      </c>
      <c r="BA28" s="77">
        <v>0.1053</v>
      </c>
      <c r="BB28" s="77">
        <v>0.1053</v>
      </c>
      <c r="BC28" s="77">
        <v>0.1053</v>
      </c>
      <c r="BD28" s="77">
        <v>0.1053</v>
      </c>
      <c r="BE28" s="77">
        <v>0.1053</v>
      </c>
      <c r="BF28" s="77">
        <v>0.1053</v>
      </c>
      <c r="BG28" s="77">
        <v>0.1053</v>
      </c>
      <c r="BH28" s="77">
        <v>0.1053</v>
      </c>
      <c r="BI28" s="77">
        <v>0.1053</v>
      </c>
      <c r="BJ28" s="77">
        <v>0.1053</v>
      </c>
      <c r="BK28" s="77">
        <v>0.1053</v>
      </c>
      <c r="BL28" s="77">
        <v>0.1053</v>
      </c>
      <c r="BM28" s="77">
        <v>0.1053</v>
      </c>
      <c r="BN28" s="77">
        <v>0.1053</v>
      </c>
      <c r="BO28" s="77">
        <v>0.10524189182405522</v>
      </c>
      <c r="BP28" s="77">
        <v>0.10453735830758402</v>
      </c>
      <c r="BQ28" s="77">
        <v>0.10379229231992569</v>
      </c>
      <c r="BR28" s="77">
        <v>9.0584673129554913E-2</v>
      </c>
      <c r="BS28" s="77">
        <v>9.0584347326555542E-2</v>
      </c>
      <c r="BT28" s="77">
        <v>9.0603967907184141E-2</v>
      </c>
      <c r="BU28" s="77">
        <v>9.0603967907184141E-2</v>
      </c>
      <c r="BV28" s="77">
        <v>9.0603967907184141E-2</v>
      </c>
      <c r="BW28" s="77">
        <v>9.0603967907184141E-2</v>
      </c>
      <c r="BX28" s="77">
        <v>9.0603967907184141E-2</v>
      </c>
      <c r="BY28" s="77">
        <v>9.1169561914086608E-2</v>
      </c>
      <c r="BZ28" s="77">
        <v>9.1169561914086608E-2</v>
      </c>
      <c r="CA28" s="77">
        <v>9.1169561914086608E-2</v>
      </c>
      <c r="CB28" s="77">
        <v>9.1169561914086608E-2</v>
      </c>
      <c r="CC28" s="77">
        <v>9.1169561914086608E-2</v>
      </c>
      <c r="CD28" s="77">
        <v>9.3421693247383045E-2</v>
      </c>
      <c r="CE28" s="77">
        <v>9.3421693247383045E-2</v>
      </c>
      <c r="CF28" s="77">
        <v>9.3421693247383045E-2</v>
      </c>
      <c r="CG28" s="77">
        <v>0.10326905270294104</v>
      </c>
      <c r="CH28" s="77">
        <v>0.10326905270294104</v>
      </c>
      <c r="CI28" s="77">
        <v>0.10329218471589614</v>
      </c>
      <c r="CJ28" s="77">
        <v>0.10329218471589614</v>
      </c>
      <c r="CK28" s="77">
        <v>0.10329218471589614</v>
      </c>
      <c r="CL28" s="77">
        <v>0.10329218471589614</v>
      </c>
      <c r="CM28" s="77">
        <v>0.10329218471589614</v>
      </c>
      <c r="CN28" s="77">
        <v>0.10329088150389867</v>
      </c>
      <c r="CO28" s="77">
        <v>0.10329102630523172</v>
      </c>
      <c r="CP28" s="77">
        <v>0.10329102630523172</v>
      </c>
      <c r="CQ28" s="77">
        <v>0.10329102630523172</v>
      </c>
      <c r="CR28" s="77">
        <v>0.10329102630523172</v>
      </c>
      <c r="CS28" s="77">
        <v>0.10329102630523172</v>
      </c>
      <c r="CT28" s="77">
        <v>0.10329102630523172</v>
      </c>
      <c r="CU28" s="77">
        <v>0.10329102630523172</v>
      </c>
      <c r="CV28" s="77">
        <v>0.10329102630523172</v>
      </c>
      <c r="CW28" s="77">
        <v>0.10329102630523172</v>
      </c>
      <c r="CX28" s="77">
        <v>0.10329102630523172</v>
      </c>
      <c r="CY28" s="77">
        <v>0.10327582216526121</v>
      </c>
      <c r="CZ28" s="77">
        <v>0.10327582216526121</v>
      </c>
      <c r="DA28" s="77">
        <v>0.10327582216526122</v>
      </c>
      <c r="DB28" s="77">
        <v>0.10327582216526122</v>
      </c>
      <c r="DC28" s="77">
        <v>0.10327582216526122</v>
      </c>
      <c r="DD28" s="77">
        <v>0.10327582216526122</v>
      </c>
      <c r="DE28" s="77">
        <v>0.10327582216526122</v>
      </c>
      <c r="DF28" s="77">
        <v>0.10327582216526122</v>
      </c>
      <c r="DG28" s="77">
        <v>0.10327582216526122</v>
      </c>
      <c r="DH28" s="77">
        <v>0.10327582216526122</v>
      </c>
      <c r="DI28" s="77">
        <v>0.10327582216526122</v>
      </c>
      <c r="DJ28" s="77">
        <v>0.10325684420613906</v>
      </c>
      <c r="DK28" s="77">
        <v>9.4998400456540871E-2</v>
      </c>
      <c r="DL28" s="77">
        <v>8.8629421532846711E-2</v>
      </c>
      <c r="DM28" s="77">
        <v>8.8629421532846711E-2</v>
      </c>
      <c r="DN28" s="77">
        <v>8.8628877098540143E-2</v>
      </c>
      <c r="DO28" s="77">
        <v>8.8628877098540143E-2</v>
      </c>
      <c r="DP28" s="77">
        <v>8.8628877098540143E-2</v>
      </c>
      <c r="DQ28" s="77">
        <v>8.8626891514598544E-2</v>
      </c>
      <c r="DR28" s="77">
        <v>8.8626891514598544E-2</v>
      </c>
      <c r="DS28" s="77">
        <v>8.3102452554744521E-2</v>
      </c>
      <c r="DT28" s="77">
        <v>7.7328246350364963E-2</v>
      </c>
      <c r="DU28" s="77">
        <v>7.6948199178832125E-2</v>
      </c>
      <c r="DV28" s="77">
        <v>7.6948199178832125E-2</v>
      </c>
      <c r="DW28" s="77">
        <v>7.6948199178832125E-2</v>
      </c>
      <c r="DX28" s="77">
        <v>7.6948199178832125E-2</v>
      </c>
      <c r="DY28" s="77">
        <v>7.6948199178832125E-2</v>
      </c>
      <c r="DZ28" s="77">
        <v>7.6879152098540154E-2</v>
      </c>
      <c r="EA28" s="77">
        <v>7.6879152098540154E-2</v>
      </c>
      <c r="EB28" s="77">
        <v>7.6879152098540154E-2</v>
      </c>
      <c r="EC28" s="77">
        <v>7.6879152098540154E-2</v>
      </c>
      <c r="ED28" s="77">
        <v>7.6879152098540154E-2</v>
      </c>
      <c r="EE28" s="77">
        <v>7.6879152098540154E-2</v>
      </c>
      <c r="EF28" s="77">
        <v>7.6879152098540154E-2</v>
      </c>
      <c r="EG28" s="77">
        <v>7.6879152098540154E-2</v>
      </c>
      <c r="EH28" s="77">
        <v>7.6879152098540154E-2</v>
      </c>
      <c r="EI28" s="77">
        <v>7.6780225182481759E-2</v>
      </c>
      <c r="EJ28" s="77">
        <v>7.6671658576642335E-2</v>
      </c>
      <c r="EK28" s="77">
        <v>7.6671658576642335E-2</v>
      </c>
      <c r="EL28" s="77">
        <v>0.14295530046941665</v>
      </c>
      <c r="EM28" s="77">
        <v>0.21706793156995338</v>
      </c>
      <c r="EN28" s="77">
        <v>0.22038768572653164</v>
      </c>
      <c r="EO28" s="77">
        <v>0.22038768572653164</v>
      </c>
      <c r="EP28" s="77">
        <v>0.22038768572653164</v>
      </c>
      <c r="EQ28" s="77">
        <v>0.22038826307508061</v>
      </c>
      <c r="ER28" s="77"/>
      <c r="EU28" s="77">
        <f t="shared" si="122"/>
        <v>0.10327582216526122</v>
      </c>
      <c r="EV28" s="77">
        <f t="shared" si="122"/>
        <v>0.10327582216526122</v>
      </c>
      <c r="EW28" s="77">
        <f t="shared" si="122"/>
        <v>0.10327582216526122</v>
      </c>
      <c r="EX28" s="77">
        <f t="shared" si="121"/>
        <v>8.8629421532846711E-2</v>
      </c>
      <c r="EY28" s="77">
        <f t="shared" si="121"/>
        <v>8.8628877098540143E-2</v>
      </c>
      <c r="EZ28" s="77">
        <f t="shared" si="121"/>
        <v>8.8626891514598544E-2</v>
      </c>
      <c r="FA28" s="77">
        <f t="shared" si="121"/>
        <v>7.6948199178832125E-2</v>
      </c>
      <c r="FB28" s="77">
        <f t="shared" si="121"/>
        <v>7.6948199178832125E-2</v>
      </c>
      <c r="FC28" s="77">
        <f t="shared" si="121"/>
        <v>7.6879152098540154E-2</v>
      </c>
      <c r="FD28" s="77">
        <f t="shared" si="121"/>
        <v>7.6879152098540154E-2</v>
      </c>
      <c r="FE28" s="77">
        <f t="shared" si="121"/>
        <v>7.6879152098540154E-2</v>
      </c>
      <c r="FF28" s="77">
        <f t="shared" si="121"/>
        <v>7.6671658576642335E-2</v>
      </c>
      <c r="FG28" s="77">
        <f t="shared" si="121"/>
        <v>0.21706793156995338</v>
      </c>
      <c r="FH28" s="77">
        <f t="shared" si="121"/>
        <v>0.22038768572653164</v>
      </c>
      <c r="FK28" s="77">
        <f t="shared" si="120"/>
        <v>0.10453735830758402</v>
      </c>
      <c r="FL28" s="77">
        <f t="shared" si="120"/>
        <v>9.1169561914086608E-2</v>
      </c>
      <c r="FM28" s="77">
        <f t="shared" si="120"/>
        <v>0.10329088150389867</v>
      </c>
      <c r="FN28" s="77">
        <f t="shared" si="120"/>
        <v>0.10327582216526121</v>
      </c>
      <c r="FO28" s="77">
        <f t="shared" si="120"/>
        <v>8.8629421532846711E-2</v>
      </c>
      <c r="FP28" s="77">
        <f t="shared" si="120"/>
        <v>7.6948199178832125E-2</v>
      </c>
      <c r="FQ28" s="77">
        <f t="shared" si="120"/>
        <v>7.6671658576642335E-2</v>
      </c>
      <c r="FR28" s="77">
        <f t="shared" si="119"/>
        <v>0.21706793156995338</v>
      </c>
    </row>
    <row r="29" spans="2:174" s="70" customFormat="1" ht="17.25" customHeight="1">
      <c r="B29" s="66" t="s">
        <v>199</v>
      </c>
      <c r="C29" s="67"/>
      <c r="D29" s="67"/>
      <c r="E29" s="67"/>
      <c r="F29" s="68"/>
      <c r="G29" s="68"/>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v>0</v>
      </c>
      <c r="BF29" s="77">
        <v>0</v>
      </c>
      <c r="BG29" s="77">
        <v>0</v>
      </c>
      <c r="BH29" s="77">
        <v>0</v>
      </c>
      <c r="BI29" s="77">
        <v>0</v>
      </c>
      <c r="BJ29" s="77">
        <v>0</v>
      </c>
      <c r="BK29" s="77">
        <v>0</v>
      </c>
      <c r="BL29" s="77">
        <v>0</v>
      </c>
      <c r="BM29" s="77">
        <v>0</v>
      </c>
      <c r="BN29" s="77">
        <v>0</v>
      </c>
      <c r="BO29" s="77">
        <v>0</v>
      </c>
      <c r="BP29" s="77">
        <v>0</v>
      </c>
      <c r="BQ29" s="77">
        <v>0</v>
      </c>
      <c r="BR29" s="77">
        <v>0</v>
      </c>
      <c r="BS29" s="77">
        <v>0</v>
      </c>
      <c r="BT29" s="77">
        <v>0</v>
      </c>
      <c r="BU29" s="77">
        <v>0</v>
      </c>
      <c r="BV29" s="77">
        <v>0</v>
      </c>
      <c r="BW29" s="77">
        <v>0</v>
      </c>
      <c r="BX29" s="77">
        <v>0</v>
      </c>
      <c r="BY29" s="77">
        <v>0</v>
      </c>
      <c r="BZ29" s="77">
        <v>0</v>
      </c>
      <c r="CA29" s="77">
        <v>0</v>
      </c>
      <c r="CB29" s="77">
        <v>0</v>
      </c>
      <c r="CC29" s="77">
        <v>0</v>
      </c>
      <c r="CD29" s="77">
        <v>0</v>
      </c>
      <c r="CE29" s="77">
        <v>0</v>
      </c>
      <c r="CF29" s="77">
        <v>0</v>
      </c>
      <c r="CG29" s="77">
        <v>0</v>
      </c>
      <c r="CH29" s="77">
        <v>0</v>
      </c>
      <c r="CI29" s="77">
        <v>0</v>
      </c>
      <c r="CJ29" s="77">
        <v>0</v>
      </c>
      <c r="CK29" s="77">
        <v>0</v>
      </c>
      <c r="CL29" s="77">
        <v>0</v>
      </c>
      <c r="CM29" s="77">
        <v>0</v>
      </c>
      <c r="CN29" s="77">
        <v>0</v>
      </c>
      <c r="CO29" s="77">
        <v>0</v>
      </c>
      <c r="CP29" s="77">
        <v>0</v>
      </c>
      <c r="CQ29" s="77">
        <v>0</v>
      </c>
      <c r="CR29" s="77">
        <v>0</v>
      </c>
      <c r="CS29" s="77">
        <v>0</v>
      </c>
      <c r="CT29" s="77">
        <v>0</v>
      </c>
      <c r="CU29" s="77">
        <v>0</v>
      </c>
      <c r="CV29" s="77">
        <v>0</v>
      </c>
      <c r="CW29" s="77">
        <v>0</v>
      </c>
      <c r="CX29" s="77">
        <v>0</v>
      </c>
      <c r="CY29" s="77">
        <v>0</v>
      </c>
      <c r="CZ29" s="77">
        <v>0</v>
      </c>
      <c r="DA29" s="77">
        <v>0</v>
      </c>
      <c r="DB29" s="77">
        <v>0</v>
      </c>
      <c r="DC29" s="77">
        <v>0</v>
      </c>
      <c r="DD29" s="77">
        <v>0</v>
      </c>
      <c r="DE29" s="77">
        <v>0</v>
      </c>
      <c r="DF29" s="77">
        <v>0</v>
      </c>
      <c r="DG29" s="77">
        <v>0</v>
      </c>
      <c r="DH29" s="77">
        <v>0</v>
      </c>
      <c r="DI29" s="77">
        <v>0</v>
      </c>
      <c r="DJ29" s="77">
        <v>0</v>
      </c>
      <c r="DK29" s="77">
        <v>0</v>
      </c>
      <c r="DL29" s="77">
        <v>0</v>
      </c>
      <c r="DM29" s="77">
        <v>0</v>
      </c>
      <c r="DN29" s="77">
        <v>0</v>
      </c>
      <c r="DO29" s="77">
        <v>0</v>
      </c>
      <c r="DP29" s="77">
        <v>0</v>
      </c>
      <c r="DQ29" s="77">
        <v>0</v>
      </c>
      <c r="DR29" s="77">
        <v>0</v>
      </c>
      <c r="DS29" s="77">
        <v>0</v>
      </c>
      <c r="DT29" s="77">
        <v>0</v>
      </c>
      <c r="DU29" s="77">
        <v>0</v>
      </c>
      <c r="DV29" s="77">
        <v>0</v>
      </c>
      <c r="DW29" s="77">
        <v>0</v>
      </c>
      <c r="DX29" s="77">
        <v>0</v>
      </c>
      <c r="DY29" s="77">
        <v>0</v>
      </c>
      <c r="DZ29" s="77">
        <v>0</v>
      </c>
      <c r="EA29" s="77">
        <v>0</v>
      </c>
      <c r="EB29" s="77">
        <v>0</v>
      </c>
      <c r="EC29" s="77">
        <v>0</v>
      </c>
      <c r="ED29" s="77">
        <v>0</v>
      </c>
      <c r="EE29" s="77">
        <v>0.12399625877051543</v>
      </c>
      <c r="EF29" s="77">
        <v>0.12399625877051543</v>
      </c>
      <c r="EG29" s="77">
        <v>0.12399625877051543</v>
      </c>
      <c r="EH29" s="77">
        <v>0.12399625877051543</v>
      </c>
      <c r="EI29" s="77">
        <v>0.12399625877051543</v>
      </c>
      <c r="EJ29" s="77">
        <v>0.12399625877051543</v>
      </c>
      <c r="EK29" s="77">
        <v>0.12399625877051543</v>
      </c>
      <c r="EL29" s="77">
        <v>0.12399625877051543</v>
      </c>
      <c r="EM29" s="77">
        <v>0.12399625877051543</v>
      </c>
      <c r="EN29" s="77">
        <v>0.12399625877051543</v>
      </c>
      <c r="EO29" s="77">
        <v>0.12399625877051543</v>
      </c>
      <c r="EP29" s="77">
        <v>0.12399625877051543</v>
      </c>
      <c r="EQ29" s="77">
        <v>0.12399625877051543</v>
      </c>
      <c r="ER29" s="77"/>
      <c r="EU29" s="77"/>
      <c r="EV29" s="77"/>
      <c r="EW29" s="77"/>
      <c r="EX29" s="77"/>
      <c r="EY29" s="77"/>
      <c r="EZ29" s="77"/>
      <c r="FA29" s="77"/>
      <c r="FB29" s="77"/>
      <c r="FC29" s="77"/>
      <c r="FD29" s="77"/>
      <c r="FE29" s="77">
        <f t="shared" ref="FE29:FH30" si="123">_xlfn.XLOOKUP(FE$9,$I$8:$ER$8,$I29:$ER29,,,-1)</f>
        <v>0.12399625877051543</v>
      </c>
      <c r="FF29" s="77">
        <f t="shared" si="123"/>
        <v>0.12399625877051543</v>
      </c>
      <c r="FG29" s="77">
        <f t="shared" si="123"/>
        <v>0.12399625877051543</v>
      </c>
      <c r="FH29" s="77">
        <f t="shared" si="123"/>
        <v>0.12399625877051543</v>
      </c>
      <c r="FK29" s="77">
        <f t="shared" ref="FK29:FQ30" si="124">_xlfn.XLOOKUP(FK$9,$I$6:$EJ$6,$I29:$EJ29,,,-1)</f>
        <v>0</v>
      </c>
      <c r="FL29" s="77">
        <f t="shared" si="124"/>
        <v>0</v>
      </c>
      <c r="FM29" s="77">
        <f t="shared" si="124"/>
        <v>0</v>
      </c>
      <c r="FN29" s="77">
        <f t="shared" si="124"/>
        <v>0</v>
      </c>
      <c r="FO29" s="77">
        <f t="shared" si="124"/>
        <v>0</v>
      </c>
      <c r="FP29" s="77">
        <f t="shared" si="124"/>
        <v>0</v>
      </c>
      <c r="FQ29" s="77">
        <f t="shared" si="124"/>
        <v>0.12399625877051543</v>
      </c>
      <c r="FR29" s="77">
        <f t="shared" si="119"/>
        <v>0.12399625877051543</v>
      </c>
    </row>
    <row r="30" spans="2:174" s="70" customFormat="1" ht="17.25" customHeight="1">
      <c r="B30" s="66" t="s">
        <v>183</v>
      </c>
      <c r="C30" s="67"/>
      <c r="D30" s="67"/>
      <c r="E30" s="67"/>
      <c r="F30" s="68"/>
      <c r="G30" s="68"/>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v>0</v>
      </c>
      <c r="BF30" s="77">
        <v>0</v>
      </c>
      <c r="BG30" s="77">
        <v>0</v>
      </c>
      <c r="BH30" s="77">
        <v>0</v>
      </c>
      <c r="BI30" s="77">
        <v>0</v>
      </c>
      <c r="BJ30" s="77">
        <v>0</v>
      </c>
      <c r="BK30" s="77">
        <v>0</v>
      </c>
      <c r="BL30" s="77">
        <v>0</v>
      </c>
      <c r="BM30" s="77">
        <v>0</v>
      </c>
      <c r="BN30" s="77">
        <v>0</v>
      </c>
      <c r="BO30" s="77">
        <v>0</v>
      </c>
      <c r="BP30" s="77">
        <v>0</v>
      </c>
      <c r="BQ30" s="77">
        <v>0</v>
      </c>
      <c r="BR30" s="77">
        <v>0</v>
      </c>
      <c r="BS30" s="77">
        <v>0</v>
      </c>
      <c r="BT30" s="77">
        <v>0</v>
      </c>
      <c r="BU30" s="77">
        <v>0</v>
      </c>
      <c r="BV30" s="77">
        <v>0</v>
      </c>
      <c r="BW30" s="77">
        <v>0</v>
      </c>
      <c r="BX30" s="77">
        <v>0</v>
      </c>
      <c r="BY30" s="77">
        <v>0</v>
      </c>
      <c r="BZ30" s="77">
        <v>0</v>
      </c>
      <c r="CA30" s="77">
        <v>0</v>
      </c>
      <c r="CB30" s="77">
        <v>0</v>
      </c>
      <c r="CC30" s="77">
        <v>0</v>
      </c>
      <c r="CD30" s="77">
        <v>0</v>
      </c>
      <c r="CE30" s="77">
        <v>0</v>
      </c>
      <c r="CF30" s="77">
        <v>0</v>
      </c>
      <c r="CG30" s="77">
        <v>0</v>
      </c>
      <c r="CH30" s="77">
        <v>0</v>
      </c>
      <c r="CI30" s="77">
        <v>0</v>
      </c>
      <c r="CJ30" s="77">
        <v>0</v>
      </c>
      <c r="CK30" s="77">
        <v>0</v>
      </c>
      <c r="CL30" s="77">
        <v>0</v>
      </c>
      <c r="CM30" s="77">
        <v>0</v>
      </c>
      <c r="CN30" s="77">
        <v>0</v>
      </c>
      <c r="CO30" s="77">
        <v>0</v>
      </c>
      <c r="CP30" s="77">
        <v>0</v>
      </c>
      <c r="CQ30" s="77">
        <v>0</v>
      </c>
      <c r="CR30" s="77">
        <v>0</v>
      </c>
      <c r="CS30" s="77">
        <v>0</v>
      </c>
      <c r="CT30" s="77">
        <v>0</v>
      </c>
      <c r="CU30" s="77">
        <v>0</v>
      </c>
      <c r="CV30" s="77">
        <v>0</v>
      </c>
      <c r="CW30" s="77">
        <v>0</v>
      </c>
      <c r="CX30" s="77">
        <v>0</v>
      </c>
      <c r="CY30" s="77">
        <v>0</v>
      </c>
      <c r="CZ30" s="77">
        <v>0</v>
      </c>
      <c r="DA30" s="77">
        <v>0</v>
      </c>
      <c r="DB30" s="77">
        <v>0</v>
      </c>
      <c r="DC30" s="77">
        <v>0</v>
      </c>
      <c r="DD30" s="77">
        <v>0</v>
      </c>
      <c r="DE30" s="77">
        <v>0</v>
      </c>
      <c r="DF30" s="77">
        <v>0</v>
      </c>
      <c r="DG30" s="77">
        <v>0</v>
      </c>
      <c r="DH30" s="77">
        <v>0</v>
      </c>
      <c r="DI30" s="77">
        <v>0</v>
      </c>
      <c r="DJ30" s="77">
        <v>0</v>
      </c>
      <c r="DK30" s="77">
        <v>0</v>
      </c>
      <c r="DL30" s="77">
        <v>0</v>
      </c>
      <c r="DM30" s="77">
        <v>0</v>
      </c>
      <c r="DN30" s="77">
        <v>0</v>
      </c>
      <c r="DO30" s="77">
        <v>0</v>
      </c>
      <c r="DP30" s="77">
        <v>0</v>
      </c>
      <c r="DQ30" s="77">
        <v>0</v>
      </c>
      <c r="DR30" s="77">
        <v>0</v>
      </c>
      <c r="DS30" s="77">
        <v>0</v>
      </c>
      <c r="DT30" s="77">
        <v>0</v>
      </c>
      <c r="DU30" s="77">
        <v>0</v>
      </c>
      <c r="DV30" s="77">
        <v>0</v>
      </c>
      <c r="DW30" s="77">
        <v>0</v>
      </c>
      <c r="DX30" s="77">
        <v>0</v>
      </c>
      <c r="DY30" s="77">
        <v>0.25</v>
      </c>
      <c r="DZ30" s="77">
        <v>0.25</v>
      </c>
      <c r="EA30" s="77">
        <v>0.25</v>
      </c>
      <c r="EB30" s="77">
        <v>0.25</v>
      </c>
      <c r="EC30" s="77">
        <v>0.25</v>
      </c>
      <c r="ED30" s="77">
        <v>0.25</v>
      </c>
      <c r="EE30" s="77">
        <v>0.25</v>
      </c>
      <c r="EF30" s="77">
        <v>0.25</v>
      </c>
      <c r="EG30" s="77">
        <v>0.25</v>
      </c>
      <c r="EH30" s="77">
        <v>0.25</v>
      </c>
      <c r="EI30" s="77">
        <v>0.25</v>
      </c>
      <c r="EJ30" s="77">
        <v>0.25</v>
      </c>
      <c r="EK30" s="77">
        <v>0.25</v>
      </c>
      <c r="EL30" s="77">
        <v>0.25</v>
      </c>
      <c r="EM30" s="77">
        <v>0.25</v>
      </c>
      <c r="EN30" s="77">
        <v>0.25</v>
      </c>
      <c r="EO30" s="77">
        <v>0.25</v>
      </c>
      <c r="EP30" s="77">
        <v>0.25</v>
      </c>
      <c r="EQ30" s="77">
        <v>0.25</v>
      </c>
      <c r="ER30" s="77"/>
      <c r="EU30" s="77"/>
      <c r="EV30" s="77"/>
      <c r="EW30" s="77"/>
      <c r="EX30" s="77"/>
      <c r="EY30" s="77"/>
      <c r="EZ30" s="77"/>
      <c r="FA30" s="77"/>
      <c r="FB30" s="77"/>
      <c r="FC30" s="77">
        <f>_xlfn.XLOOKUP(FC$9,$I$8:$ER$8,$I30:$ER30,,,-1)</f>
        <v>0.25</v>
      </c>
      <c r="FD30" s="77">
        <f>_xlfn.XLOOKUP(FD$9,$I$8:$ER$8,$I30:$ER30,,,-1)</f>
        <v>0.25</v>
      </c>
      <c r="FE30" s="77">
        <f t="shared" si="123"/>
        <v>0.25</v>
      </c>
      <c r="FF30" s="77">
        <f t="shared" si="123"/>
        <v>0.25</v>
      </c>
      <c r="FG30" s="77">
        <f t="shared" si="123"/>
        <v>0.25</v>
      </c>
      <c r="FH30" s="77">
        <f t="shared" si="123"/>
        <v>0.25</v>
      </c>
      <c r="FK30" s="77">
        <f t="shared" si="124"/>
        <v>0</v>
      </c>
      <c r="FL30" s="77">
        <f t="shared" si="124"/>
        <v>0</v>
      </c>
      <c r="FM30" s="77">
        <f t="shared" si="124"/>
        <v>0</v>
      </c>
      <c r="FN30" s="77">
        <f t="shared" si="124"/>
        <v>0</v>
      </c>
      <c r="FO30" s="77">
        <f t="shared" si="124"/>
        <v>0</v>
      </c>
      <c r="FP30" s="77">
        <f t="shared" si="124"/>
        <v>0</v>
      </c>
      <c r="FQ30" s="77">
        <f t="shared" si="124"/>
        <v>0.25</v>
      </c>
      <c r="FR30" s="77">
        <f t="shared" si="119"/>
        <v>0.25</v>
      </c>
    </row>
    <row r="31" spans="2:174" s="70" customFormat="1" ht="17.25" customHeight="1">
      <c r="B31" s="66" t="s">
        <v>203</v>
      </c>
      <c r="C31" s="67"/>
      <c r="D31" s="67"/>
      <c r="E31" s="67"/>
      <c r="F31" s="68"/>
      <c r="G31" s="68"/>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v>0.2</v>
      </c>
      <c r="EL31" s="77">
        <v>0.2</v>
      </c>
      <c r="EM31" s="77">
        <v>0.2</v>
      </c>
      <c r="EN31" s="77">
        <v>0.2</v>
      </c>
      <c r="EO31" s="77">
        <v>0.2</v>
      </c>
      <c r="EP31" s="77">
        <v>0.2</v>
      </c>
      <c r="EQ31" s="77">
        <v>0.2</v>
      </c>
      <c r="ER31" s="77"/>
      <c r="EU31" s="77"/>
      <c r="EV31" s="77"/>
      <c r="EW31" s="77"/>
      <c r="EX31" s="77"/>
      <c r="EY31" s="77"/>
      <c r="EZ31" s="77"/>
      <c r="FA31" s="77"/>
      <c r="FB31" s="77"/>
      <c r="FC31" s="77"/>
      <c r="FD31" s="77"/>
      <c r="FE31" s="77"/>
      <c r="FF31" s="77"/>
      <c r="FG31" s="77">
        <f>_xlfn.XLOOKUP(FG$9,$I$8:$ER$8,$I31:$ER31,,,-1)</f>
        <v>0.2</v>
      </c>
      <c r="FH31" s="77">
        <f>_xlfn.XLOOKUP(FH$9,$I$8:$ER$8,$I31:$ER31,,,-1)</f>
        <v>0.2</v>
      </c>
      <c r="FK31" s="77"/>
      <c r="FL31" s="77"/>
      <c r="FM31" s="77"/>
      <c r="FN31" s="77"/>
      <c r="FO31" s="77"/>
      <c r="FP31" s="77"/>
      <c r="FQ31" s="77"/>
      <c r="FR31" s="77">
        <f t="shared" si="119"/>
        <v>0.2</v>
      </c>
    </row>
    <row r="32" spans="2:174" s="70" customFormat="1" ht="17.25" customHeight="1">
      <c r="B32" s="184" t="s">
        <v>177</v>
      </c>
      <c r="C32" s="67"/>
      <c r="D32" s="67"/>
      <c r="E32" s="67"/>
      <c r="F32" s="68"/>
      <c r="G32" s="68"/>
      <c r="H32" s="6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U32" s="77"/>
      <c r="EV32" s="77"/>
      <c r="EW32" s="77"/>
      <c r="EX32" s="77"/>
      <c r="EY32" s="77"/>
      <c r="EZ32" s="77"/>
      <c r="FA32" s="77"/>
      <c r="FB32" s="77"/>
      <c r="FC32" s="77"/>
      <c r="FD32" s="77"/>
      <c r="FE32" s="77"/>
      <c r="FF32" s="77"/>
      <c r="FG32" s="77"/>
      <c r="FH32" s="77"/>
      <c r="FK32" s="77"/>
      <c r="FL32" s="77"/>
      <c r="FM32" s="77"/>
      <c r="FN32" s="77"/>
      <c r="FO32" s="77"/>
      <c r="FP32" s="77"/>
      <c r="FQ32" s="77"/>
      <c r="FR32" s="77"/>
    </row>
    <row r="33" spans="2:174" s="70" customFormat="1" ht="17.45" customHeight="1">
      <c r="B33" s="66"/>
      <c r="C33" s="67"/>
      <c r="D33" s="67"/>
      <c r="E33" s="67"/>
      <c r="F33" s="68"/>
      <c r="G33" s="68"/>
      <c r="H33" s="68"/>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c r="EO33" s="77"/>
      <c r="EP33" s="77"/>
      <c r="EQ33" s="77"/>
      <c r="ER33" s="77"/>
      <c r="EU33" s="77"/>
      <c r="EV33" s="77"/>
      <c r="EW33" s="77"/>
      <c r="EX33" s="77"/>
      <c r="EY33" s="77"/>
      <c r="EZ33" s="77"/>
      <c r="FA33" s="77"/>
      <c r="FB33" s="77"/>
      <c r="FC33" s="77"/>
      <c r="FD33" s="77"/>
      <c r="FE33" s="77"/>
      <c r="FF33" s="77"/>
      <c r="FG33" s="77"/>
      <c r="FH33" s="77"/>
      <c r="FK33" s="77"/>
      <c r="FL33" s="77"/>
      <c r="FM33" s="77"/>
      <c r="FN33" s="77"/>
      <c r="FO33" s="77"/>
      <c r="FP33" s="77"/>
      <c r="FQ33" s="77"/>
      <c r="FR33" s="77"/>
    </row>
    <row r="34" spans="2:174" ht="17.45" customHeight="1">
      <c r="B34" s="71" t="s">
        <v>24</v>
      </c>
      <c r="C34" s="72"/>
      <c r="D34" s="72"/>
      <c r="E34" s="72"/>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236"/>
      <c r="EU34" s="73"/>
      <c r="EV34" s="73"/>
      <c r="EW34" s="73"/>
      <c r="EX34" s="73"/>
      <c r="EY34" s="73"/>
      <c r="EZ34" s="73"/>
      <c r="FA34" s="73"/>
      <c r="FB34" s="73"/>
      <c r="FC34" s="73"/>
      <c r="FD34" s="73"/>
      <c r="FE34" s="73"/>
      <c r="FF34" s="73"/>
      <c r="FG34" s="73"/>
      <c r="FH34" s="73"/>
      <c r="FK34" s="73"/>
      <c r="FL34" s="73"/>
      <c r="FM34" s="73"/>
      <c r="FN34" s="73"/>
      <c r="FO34" s="73"/>
      <c r="FP34" s="73"/>
      <c r="FQ34" s="73"/>
      <c r="FR34" s="73"/>
    </row>
    <row r="35" spans="2:174" s="70" customFormat="1" ht="17.45" customHeight="1">
      <c r="B35" s="66" t="s">
        <v>27</v>
      </c>
      <c r="C35" s="67"/>
      <c r="D35" s="67"/>
      <c r="E35" s="67"/>
      <c r="F35" s="68"/>
      <c r="G35" s="68"/>
      <c r="H35" s="68"/>
      <c r="I35" s="213">
        <v>2.2897320961089589E-2</v>
      </c>
      <c r="J35" s="213">
        <v>2.007944899151801E-2</v>
      </c>
      <c r="K35" s="213">
        <v>1.9793338039920422E-2</v>
      </c>
      <c r="L35" s="213">
        <v>1.797600991761221E-2</v>
      </c>
      <c r="M35" s="213">
        <v>1.797600991761221E-2</v>
      </c>
      <c r="N35" s="213">
        <v>2.2283888271477748E-2</v>
      </c>
      <c r="O35" s="213">
        <v>1.5630710818507025E-2</v>
      </c>
      <c r="P35" s="213">
        <v>1.5630710818507022E-2</v>
      </c>
      <c r="Q35" s="213">
        <v>1.5192895372199431E-2</v>
      </c>
      <c r="R35" s="213">
        <v>1.3981326714953824E-2</v>
      </c>
      <c r="S35" s="213">
        <v>1.4239983791723648E-2</v>
      </c>
      <c r="T35" s="213">
        <v>1.0785257221968967E-2</v>
      </c>
      <c r="U35" s="213">
        <v>2.0634189392827195E-2</v>
      </c>
      <c r="V35" s="213">
        <v>2.0620500363916976E-2</v>
      </c>
      <c r="W35" s="213">
        <v>2.9625337525405047E-2</v>
      </c>
      <c r="X35" s="213">
        <v>2.963303321782125E-2</v>
      </c>
      <c r="Y35" s="213">
        <v>2.4414747762628065E-2</v>
      </c>
      <c r="Z35" s="213">
        <v>2.4335805507875331E-2</v>
      </c>
      <c r="AA35" s="213">
        <v>2.3380064449266443E-2</v>
      </c>
      <c r="AB35" s="213">
        <v>2.1282359577247362E-2</v>
      </c>
      <c r="AC35" s="213">
        <v>1.6112316611069728E-2</v>
      </c>
      <c r="AD35" s="213">
        <v>1.807372801761831E-2</v>
      </c>
      <c r="AE35" s="213">
        <v>1.26692198076238E-2</v>
      </c>
      <c r="AF35" s="213">
        <v>2.2087638047737796E-2</v>
      </c>
      <c r="AG35" s="213">
        <v>3.5809083892001596E-2</v>
      </c>
      <c r="AH35" s="213">
        <v>3.5809083892001596E-2</v>
      </c>
      <c r="AI35" s="213">
        <v>3.3788297114356963E-2</v>
      </c>
      <c r="AJ35" s="213">
        <v>3.3132469151795838E-2</v>
      </c>
      <c r="AK35" s="213">
        <v>3.4754158974857237E-2</v>
      </c>
      <c r="AL35" s="213">
        <v>3.2124437283414839E-2</v>
      </c>
      <c r="AM35" s="213">
        <v>3.3269437337392446E-2</v>
      </c>
      <c r="AN35" s="213">
        <v>3.5860025261521523E-2</v>
      </c>
      <c r="AO35" s="213">
        <v>3.5158316330386158E-2</v>
      </c>
      <c r="AP35" s="213">
        <v>3.6582987876628774E-2</v>
      </c>
      <c r="AQ35" s="213">
        <v>3.492891148751498E-2</v>
      </c>
      <c r="AR35" s="213">
        <v>3.4982214377476228E-2</v>
      </c>
      <c r="AS35" s="213">
        <v>3.9446162731698896E-2</v>
      </c>
      <c r="AT35" s="213">
        <v>4.280357007913118E-2</v>
      </c>
      <c r="AU35" s="213">
        <v>4.7136960088955099E-2</v>
      </c>
      <c r="AV35" s="213">
        <v>4.2728676145134994E-2</v>
      </c>
      <c r="AW35" s="213">
        <v>4.3632463754034817E-2</v>
      </c>
      <c r="AX35" s="213">
        <v>4.3719165290237616E-2</v>
      </c>
      <c r="AY35" s="213">
        <v>4.3719165290237616E-2</v>
      </c>
      <c r="AZ35" s="213">
        <v>4.3407444591983251E-2</v>
      </c>
      <c r="BA35" s="213">
        <v>4.2225334931070592E-2</v>
      </c>
      <c r="BB35" s="213">
        <v>4.4538612883375975E-2</v>
      </c>
      <c r="BC35" s="213">
        <v>4.4538612883375982E-2</v>
      </c>
      <c r="BD35" s="213">
        <v>4.1799249171443689E-2</v>
      </c>
      <c r="BE35" s="213">
        <v>4.3483013246105512E-2</v>
      </c>
      <c r="BF35" s="213">
        <v>4.653342293616608E-2</v>
      </c>
      <c r="BG35" s="213">
        <v>4.4509937278017081E-2</v>
      </c>
      <c r="BH35" s="213">
        <v>4.1718282756312682E-2</v>
      </c>
      <c r="BI35" s="213">
        <v>3.9216200839703105E-2</v>
      </c>
      <c r="BJ35" s="213">
        <v>3.7265147745421716E-2</v>
      </c>
      <c r="BK35" s="213">
        <v>3.7267166424256988E-2</v>
      </c>
      <c r="BL35" s="213">
        <v>3.5275739753270335E-2</v>
      </c>
      <c r="BM35" s="213">
        <v>4.0975479444634533E-2</v>
      </c>
      <c r="BN35" s="213">
        <v>4.2345825927305354E-2</v>
      </c>
      <c r="BO35" s="213">
        <v>3.983189788445822E-2</v>
      </c>
      <c r="BP35" s="213">
        <v>4.0494697435369473E-2</v>
      </c>
      <c r="BQ35" s="213">
        <v>5.3059963845462056E-2</v>
      </c>
      <c r="BR35" s="213">
        <v>4.9149446495085694E-2</v>
      </c>
      <c r="BS35" s="213">
        <v>5.2867480614554728E-2</v>
      </c>
      <c r="BT35" s="213">
        <v>5.7381051764088899E-2</v>
      </c>
      <c r="BU35" s="213">
        <v>5.7381051764088899E-2</v>
      </c>
      <c r="BV35" s="213">
        <v>5.6031830125169241E-2</v>
      </c>
      <c r="BW35" s="213">
        <v>5.5917443957467082E-2</v>
      </c>
      <c r="BX35" s="213">
        <v>5.7484066207516581E-2</v>
      </c>
      <c r="BY35" s="213">
        <v>6.6877444920719023E-2</v>
      </c>
      <c r="BZ35" s="213">
        <v>7.1308738300502522E-2</v>
      </c>
      <c r="CA35" s="213">
        <v>6.945380939384696E-2</v>
      </c>
      <c r="CB35" s="213">
        <v>6.8568487212830515E-2</v>
      </c>
      <c r="CC35" s="213">
        <v>6.8568487212830515E-2</v>
      </c>
      <c r="CD35" s="213">
        <v>6.8568487212830515E-2</v>
      </c>
      <c r="CE35" s="213">
        <v>6.9234067545366498E-2</v>
      </c>
      <c r="CF35" s="213">
        <v>7.0876278315593441E-2</v>
      </c>
      <c r="CG35" s="213">
        <v>6.3956584094569932E-2</v>
      </c>
      <c r="CH35" s="213">
        <v>6.7477136144958719E-2</v>
      </c>
      <c r="CI35" s="213">
        <v>5.8171386601165526E-2</v>
      </c>
      <c r="CJ35" s="213">
        <v>6.0696912777536971E-2</v>
      </c>
      <c r="CK35" s="213">
        <v>6.3122100210310006E-2</v>
      </c>
      <c r="CL35" s="213">
        <v>6.1191582783477014E-2</v>
      </c>
      <c r="CM35" s="213">
        <v>5.3501287011617889E-2</v>
      </c>
      <c r="CN35" s="213">
        <v>5.4979611167300803E-2</v>
      </c>
      <c r="CO35" s="213">
        <v>5.4979611167300803E-2</v>
      </c>
      <c r="CP35" s="213">
        <v>5.5687668234626765E-2</v>
      </c>
      <c r="CQ35" s="213">
        <v>6.2622747729668679E-2</v>
      </c>
      <c r="CR35" s="213">
        <v>6.5093756522018334E-2</v>
      </c>
      <c r="CS35" s="213">
        <v>5.0030235408070979E-2</v>
      </c>
      <c r="CT35" s="213">
        <v>4.6810699588477361E-2</v>
      </c>
      <c r="CU35" s="213">
        <v>4.9511149641188648E-2</v>
      </c>
      <c r="CV35" s="213">
        <v>4.9584731386494135E-2</v>
      </c>
      <c r="CW35" s="213">
        <v>4.9584731386494135E-2</v>
      </c>
      <c r="CX35" s="213">
        <v>4.6062172561233392E-2</v>
      </c>
      <c r="CY35" s="213">
        <v>4.8444548796737784E-2</v>
      </c>
      <c r="CZ35" s="213">
        <v>4.8444548796737798E-2</v>
      </c>
      <c r="DA35" s="213">
        <v>5.1251023455184709E-2</v>
      </c>
      <c r="DB35" s="213">
        <v>5.5193667153644071E-2</v>
      </c>
      <c r="DC35" s="213">
        <v>6.5939277668074087E-2</v>
      </c>
      <c r="DD35" s="213">
        <v>5.8940700554207602E-2</v>
      </c>
      <c r="DE35" s="213">
        <v>6.1743436566577874E-2</v>
      </c>
      <c r="DF35" s="213">
        <v>6.8326688944517266E-2</v>
      </c>
      <c r="DG35" s="213">
        <v>6.7074063772697035E-2</v>
      </c>
      <c r="DH35" s="213">
        <v>6.7085820780209374E-2</v>
      </c>
      <c r="DI35" s="213">
        <v>7.6314399848436271E-2</v>
      </c>
      <c r="DJ35" s="213">
        <v>4.9140932256795396E-2</v>
      </c>
      <c r="DK35" s="213">
        <v>4.9792606387482306E-2</v>
      </c>
      <c r="DL35" s="213">
        <v>3.6628117118606897E-2</v>
      </c>
      <c r="DM35" s="213">
        <v>4.4517069159421954E-2</v>
      </c>
      <c r="DN35" s="213">
        <v>4.4569807735977372E-2</v>
      </c>
      <c r="DO35" s="213">
        <v>5.1879643178181951E-2</v>
      </c>
      <c r="DP35" s="213">
        <v>4.7637714867711005E-2</v>
      </c>
      <c r="DQ35" s="213">
        <v>5.7850859336475678E-2</v>
      </c>
      <c r="DR35" s="213">
        <v>4.9100286602252581E-2</v>
      </c>
      <c r="DS35" s="213">
        <v>4.6716973222240547E-2</v>
      </c>
      <c r="DT35" s="213">
        <v>4.6661547329682078E-2</v>
      </c>
      <c r="DU35" s="213">
        <v>4.9164649272243954E-2</v>
      </c>
      <c r="DV35" s="213">
        <v>3.9377054123930631E-2</v>
      </c>
      <c r="DW35" s="213">
        <v>3.8212791707846007E-2</v>
      </c>
      <c r="DX35" s="213">
        <v>3.9865997324916677E-2</v>
      </c>
      <c r="DY35" s="213">
        <v>4.0683701098544349E-2</v>
      </c>
      <c r="DZ35" s="213">
        <v>4.0683701098544349E-2</v>
      </c>
      <c r="EA35" s="213">
        <v>4.7000336820075928E-2</v>
      </c>
      <c r="EB35" s="213">
        <v>4.2883273877705748E-2</v>
      </c>
      <c r="EC35" s="213">
        <v>4.4160369340171757E-2</v>
      </c>
      <c r="ED35" s="213">
        <v>4.3541130835626073E-2</v>
      </c>
      <c r="EE35" s="213">
        <v>4.2149859076226426E-2</v>
      </c>
      <c r="EF35" s="213">
        <v>4.53679515865636E-2</v>
      </c>
      <c r="EG35" s="213">
        <v>4.4675170114287115E-2</v>
      </c>
      <c r="EH35" s="213">
        <v>3.8482449256191799E-2</v>
      </c>
      <c r="EI35" s="213">
        <v>3.8125144609317256E-2</v>
      </c>
      <c r="EJ35" s="213">
        <v>3.8125144609317256E-2</v>
      </c>
      <c r="EK35" s="213">
        <v>3.4095392952837512E-2</v>
      </c>
      <c r="EL35" s="213">
        <v>4.3704671590351664E-2</v>
      </c>
      <c r="EM35" s="213">
        <v>5.1809173796808605E-2</v>
      </c>
      <c r="EN35" s="213">
        <v>4.6157111285957564E-2</v>
      </c>
      <c r="EO35" s="213">
        <v>4.8504105813219005E-2</v>
      </c>
      <c r="EP35" s="213">
        <v>3.4605828162658239E-2</v>
      </c>
      <c r="EQ35" s="213">
        <v>3.1696683279317871E-2</v>
      </c>
      <c r="ER35" s="213"/>
      <c r="EU35" s="77">
        <f t="shared" ref="EU35:FH41" si="125">_xlfn.XLOOKUP(EU$9,$I$8:$ER$8,$I35:$ER35,,,-1)</f>
        <v>6.5939277668074087E-2</v>
      </c>
      <c r="EV35" s="77">
        <f t="shared" si="125"/>
        <v>6.8326688944517266E-2</v>
      </c>
      <c r="EW35" s="77">
        <f t="shared" si="125"/>
        <v>7.6314399848436271E-2</v>
      </c>
      <c r="EX35" s="77">
        <f t="shared" si="125"/>
        <v>3.6628117118606897E-2</v>
      </c>
      <c r="EY35" s="77">
        <f t="shared" si="125"/>
        <v>5.1879643178181951E-2</v>
      </c>
      <c r="EZ35" s="77">
        <f t="shared" si="125"/>
        <v>4.9100286602252581E-2</v>
      </c>
      <c r="FA35" s="77">
        <f t="shared" si="125"/>
        <v>4.9164649272243954E-2</v>
      </c>
      <c r="FB35" s="77">
        <f t="shared" si="125"/>
        <v>3.9865997324916677E-2</v>
      </c>
      <c r="FC35" s="77">
        <f t="shared" si="125"/>
        <v>4.7000336820075928E-2</v>
      </c>
      <c r="FD35" s="77">
        <f t="shared" si="125"/>
        <v>4.3541130835626073E-2</v>
      </c>
      <c r="FE35" s="77">
        <f t="shared" si="125"/>
        <v>4.4675170114287115E-2</v>
      </c>
      <c r="FF35" s="77">
        <f t="shared" si="125"/>
        <v>3.8125144609317256E-2</v>
      </c>
      <c r="FG35" s="77">
        <f t="shared" si="125"/>
        <v>5.1809173796808605E-2</v>
      </c>
      <c r="FH35" s="77">
        <f t="shared" si="125"/>
        <v>3.4605828162658239E-2</v>
      </c>
      <c r="FK35" s="213">
        <f t="shared" ref="FK35:FQ50" si="126">_xlfn.XLOOKUP(FK$9,$I$6:$EJ$6,$I35:$EJ35,,,-1)</f>
        <v>4.0494697435369473E-2</v>
      </c>
      <c r="FL35" s="213">
        <f t="shared" si="126"/>
        <v>6.8568487212830515E-2</v>
      </c>
      <c r="FM35" s="213">
        <f t="shared" si="126"/>
        <v>5.4979611167300803E-2</v>
      </c>
      <c r="FN35" s="213">
        <f t="shared" si="126"/>
        <v>4.8444548796737798E-2</v>
      </c>
      <c r="FO35" s="213">
        <f t="shared" si="126"/>
        <v>3.6628117118606897E-2</v>
      </c>
      <c r="FP35" s="213">
        <f t="shared" si="126"/>
        <v>3.9865997324916677E-2</v>
      </c>
      <c r="FQ35" s="213">
        <f t="shared" si="126"/>
        <v>3.8125144609317256E-2</v>
      </c>
      <c r="FR35" s="77">
        <f t="shared" ref="FR35:FR55" si="127">_xlfn.XLOOKUP(FR$9,$I$6:$EM$6,$I35:$EM35,,,-1)</f>
        <v>5.1809173796808605E-2</v>
      </c>
    </row>
    <row r="36" spans="2:174" s="70" customFormat="1" ht="17.45" customHeight="1">
      <c r="B36" s="66" t="s">
        <v>26</v>
      </c>
      <c r="C36" s="67"/>
      <c r="D36" s="67"/>
      <c r="E36" s="67"/>
      <c r="F36" s="68"/>
      <c r="G36" s="68"/>
      <c r="H36" s="68"/>
      <c r="I36" s="213">
        <v>6.3240233515231684E-2</v>
      </c>
      <c r="J36" s="213">
        <v>6.1206967035968854E-2</v>
      </c>
      <c r="K36" s="213">
        <v>6.263486877477599E-2</v>
      </c>
      <c r="L36" s="213">
        <v>6.5350844312836207E-2</v>
      </c>
      <c r="M36" s="213">
        <v>6.8867018385591394E-2</v>
      </c>
      <c r="N36" s="213">
        <v>6.9068411328621238E-2</v>
      </c>
      <c r="O36" s="213">
        <v>9.5376010226453284E-2</v>
      </c>
      <c r="P36" s="213">
        <v>9.5263169616953136E-2</v>
      </c>
      <c r="Q36" s="213">
        <v>5.8333499398064204E-2</v>
      </c>
      <c r="R36" s="213">
        <v>5.7441177523318565E-2</v>
      </c>
      <c r="S36" s="213">
        <v>5.3903533135103085E-2</v>
      </c>
      <c r="T36" s="213">
        <v>4.3128996597203068E-2</v>
      </c>
      <c r="U36" s="213">
        <v>5.2869338603633284E-2</v>
      </c>
      <c r="V36" s="213">
        <v>8.3281015095805724E-2</v>
      </c>
      <c r="W36" s="213">
        <v>8.7920915470620156E-2</v>
      </c>
      <c r="X36" s="213">
        <v>8.910459270993136E-2</v>
      </c>
      <c r="Y36" s="213">
        <v>9.1477418157581064E-2</v>
      </c>
      <c r="Z36" s="213">
        <v>8.9680851462408992E-2</v>
      </c>
      <c r="AA36" s="213">
        <v>0.11658710529778965</v>
      </c>
      <c r="AB36" s="213">
        <v>0.11300582041209342</v>
      </c>
      <c r="AC36" s="213">
        <v>8.9714102931561943E-2</v>
      </c>
      <c r="AD36" s="213">
        <v>8.8762221085740084E-2</v>
      </c>
      <c r="AE36" s="213">
        <v>8.8690566511368252E-2</v>
      </c>
      <c r="AF36" s="213">
        <v>5.0633495251930491E-2</v>
      </c>
      <c r="AG36" s="213">
        <v>5.8381483287551418E-2</v>
      </c>
      <c r="AH36" s="213">
        <v>6.4819289973417557E-2</v>
      </c>
      <c r="AI36" s="213">
        <v>6.7678447990018931E-2</v>
      </c>
      <c r="AJ36" s="213">
        <v>7.4699893782630908E-2</v>
      </c>
      <c r="AK36" s="213">
        <v>7.6204782600550761E-2</v>
      </c>
      <c r="AL36" s="213">
        <v>8.3064667203686673E-2</v>
      </c>
      <c r="AM36" s="213">
        <v>7.5987289422650026E-2</v>
      </c>
      <c r="AN36" s="213">
        <v>6.7348015683283385E-2</v>
      </c>
      <c r="AO36" s="213">
        <v>7.2582038825630274E-2</v>
      </c>
      <c r="AP36" s="213">
        <v>7.3292564842143748E-2</v>
      </c>
      <c r="AQ36" s="213">
        <v>7.2673597662837722E-2</v>
      </c>
      <c r="AR36" s="213">
        <v>2.7234320056862299E-2</v>
      </c>
      <c r="AS36" s="213">
        <v>2.8292851526222594E-2</v>
      </c>
      <c r="AT36" s="213">
        <v>3.9406361536109075E-2</v>
      </c>
      <c r="AU36" s="213">
        <v>4.387635295158996E-2</v>
      </c>
      <c r="AV36" s="213">
        <v>4.2664544812079576E-2</v>
      </c>
      <c r="AW36" s="213">
        <v>5.2145203407405548E-2</v>
      </c>
      <c r="AX36" s="213">
        <v>5.553567762011067E-2</v>
      </c>
      <c r="AY36" s="213">
        <v>6.2313585890688201E-2</v>
      </c>
      <c r="AZ36" s="213">
        <v>6.3954801784243495E-2</v>
      </c>
      <c r="BA36" s="213">
        <v>6.3913039022122267E-2</v>
      </c>
      <c r="BB36" s="213">
        <v>5.6774219080087562E-2</v>
      </c>
      <c r="BC36" s="213">
        <v>3.7403865823254376E-2</v>
      </c>
      <c r="BD36" s="213">
        <v>3.2620800413996009E-2</v>
      </c>
      <c r="BE36" s="213">
        <v>3.2850927465535619E-2</v>
      </c>
      <c r="BF36" s="213">
        <v>3.1788247744219712E-2</v>
      </c>
      <c r="BG36" s="213">
        <v>5.0294278748313603E-2</v>
      </c>
      <c r="BH36" s="213">
        <v>5.620102819556657E-2</v>
      </c>
      <c r="BI36" s="213">
        <v>3.8706718546471931E-2</v>
      </c>
      <c r="BJ36" s="213">
        <v>3.7633567927967668E-2</v>
      </c>
      <c r="BK36" s="213">
        <v>6.2029827630417346E-2</v>
      </c>
      <c r="BL36" s="213">
        <v>3.7629146882488147E-2</v>
      </c>
      <c r="BM36" s="213">
        <v>3.8337910278837664E-2</v>
      </c>
      <c r="BN36" s="213">
        <v>3.5897958547346835E-2</v>
      </c>
      <c r="BO36" s="213">
        <v>3.5897958547346835E-2</v>
      </c>
      <c r="BP36" s="213">
        <v>3.609336081535492E-2</v>
      </c>
      <c r="BQ36" s="213">
        <v>2.9863024498012671E-2</v>
      </c>
      <c r="BR36" s="213">
        <v>3.6210914330776472E-2</v>
      </c>
      <c r="BS36" s="213">
        <v>3.8441865471663658E-2</v>
      </c>
      <c r="BT36" s="213">
        <v>4.4890981942707117E-2</v>
      </c>
      <c r="BU36" s="213">
        <v>5.0542880327022678E-2</v>
      </c>
      <c r="BV36" s="213">
        <v>6.448230154855765E-2</v>
      </c>
      <c r="BW36" s="213">
        <v>5.6775315814283155E-2</v>
      </c>
      <c r="BX36" s="213">
        <v>6.6238607046820122E-2</v>
      </c>
      <c r="BY36" s="213">
        <v>6.9491154214585085E-2</v>
      </c>
      <c r="BZ36" s="213">
        <v>6.967634764959442E-2</v>
      </c>
      <c r="CA36" s="213">
        <v>6.9169747975992027E-2</v>
      </c>
      <c r="CB36" s="213">
        <v>6.3981532902505911E-2</v>
      </c>
      <c r="CC36" s="213">
        <v>7.4020229933743187E-2</v>
      </c>
      <c r="CD36" s="213">
        <v>9.115785314627084E-2</v>
      </c>
      <c r="CE36" s="213">
        <v>7.9778753765013644E-2</v>
      </c>
      <c r="CF36" s="213">
        <v>8.2209728611118374E-2</v>
      </c>
      <c r="CG36" s="213">
        <v>7.9080624066837524E-2</v>
      </c>
      <c r="CH36" s="213">
        <v>7.3830539453891314E-2</v>
      </c>
      <c r="CI36" s="213">
        <v>6.4211837695224941E-2</v>
      </c>
      <c r="CJ36" s="213">
        <v>4.7156060327922668E-2</v>
      </c>
      <c r="CK36" s="213">
        <v>4.0718945299333877E-2</v>
      </c>
      <c r="CL36" s="213">
        <v>4.0450236508054592E-2</v>
      </c>
      <c r="CM36" s="213">
        <v>4.1692548159403063E-2</v>
      </c>
      <c r="CN36" s="213">
        <v>2.6184645391865803E-2</v>
      </c>
      <c r="CO36" s="213">
        <v>2.6184645391865803E-2</v>
      </c>
      <c r="CP36" s="213">
        <v>2.9580825948312264E-2</v>
      </c>
      <c r="CQ36" s="213">
        <v>3.1699526353857997E-2</v>
      </c>
      <c r="CR36" s="213">
        <v>3.3130031031988617E-2</v>
      </c>
      <c r="CS36" s="213">
        <v>3.1978114281714459E-2</v>
      </c>
      <c r="CT36" s="213">
        <v>3.3976294360577711E-2</v>
      </c>
      <c r="CU36" s="213">
        <v>3.3324389276464687E-2</v>
      </c>
      <c r="CV36" s="213">
        <v>3.074920086796239E-2</v>
      </c>
      <c r="CW36" s="213">
        <v>3.9694579901537602E-2</v>
      </c>
      <c r="CX36" s="213">
        <v>1.7246449418042431E-2</v>
      </c>
      <c r="CY36" s="213">
        <v>1.8510095420069671E-2</v>
      </c>
      <c r="CZ36" s="213">
        <v>1.2061396601184582E-2</v>
      </c>
      <c r="DA36" s="213">
        <v>1.7101405654115057E-2</v>
      </c>
      <c r="DB36" s="213">
        <v>1.9390770444048574E-2</v>
      </c>
      <c r="DC36" s="213">
        <v>1.8373715702984551E-2</v>
      </c>
      <c r="DD36" s="213">
        <v>5.045842126692026E-2</v>
      </c>
      <c r="DE36" s="213">
        <v>5.9697543459316063E-2</v>
      </c>
      <c r="DF36" s="213">
        <v>6.2313560379896431E-2</v>
      </c>
      <c r="DG36" s="213">
        <v>4.9549559000252937E-2</v>
      </c>
      <c r="DH36" s="213">
        <v>4.9671246257009541E-2</v>
      </c>
      <c r="DI36" s="213">
        <v>1.6127404279304217E-2</v>
      </c>
      <c r="DJ36" s="213">
        <v>1.450840125077649E-2</v>
      </c>
      <c r="DK36" s="213">
        <v>1.3699335801787125E-2</v>
      </c>
      <c r="DL36" s="213">
        <v>1.3699335801787125E-2</v>
      </c>
      <c r="DM36" s="213">
        <v>2.8215196025299906E-2</v>
      </c>
      <c r="DN36" s="213">
        <v>3.6659685534371295E-2</v>
      </c>
      <c r="DO36" s="213">
        <v>6.1582211282395542E-2</v>
      </c>
      <c r="DP36" s="213">
        <v>6.1694095873439887E-2</v>
      </c>
      <c r="DQ36" s="213">
        <v>5.9821893716631297E-2</v>
      </c>
      <c r="DR36" s="213">
        <v>6.1314620635481168E-2</v>
      </c>
      <c r="DS36" s="213">
        <v>2.45146874611025E-2</v>
      </c>
      <c r="DT36" s="213">
        <v>2.6020160204748798E-2</v>
      </c>
      <c r="DU36" s="213">
        <v>3.6615864069545589E-2</v>
      </c>
      <c r="DV36" s="213">
        <v>3.4330615167018803E-2</v>
      </c>
      <c r="DW36" s="213">
        <v>3.3159533662772765E-2</v>
      </c>
      <c r="DX36" s="213">
        <v>3.2736234366642192E-2</v>
      </c>
      <c r="DY36" s="213">
        <v>3.2715276171953141E-2</v>
      </c>
      <c r="DZ36" s="213">
        <v>3.2300587600721915E-2</v>
      </c>
      <c r="EA36" s="213">
        <v>3.899451678147825E-2</v>
      </c>
      <c r="EB36" s="213">
        <v>4.2953186613630533E-2</v>
      </c>
      <c r="EC36" s="213">
        <v>4.0078830774647668E-2</v>
      </c>
      <c r="ED36" s="213">
        <v>4.9203797998352235E-2</v>
      </c>
      <c r="EE36" s="213">
        <v>4.3517139848476882E-2</v>
      </c>
      <c r="EF36" s="213">
        <v>4.4220403878477844E-2</v>
      </c>
      <c r="EG36" s="213">
        <v>5.0631051389039609E-2</v>
      </c>
      <c r="EH36" s="213">
        <v>4.4987939720492143E-2</v>
      </c>
      <c r="EI36" s="213">
        <v>3.8389599889340716E-2</v>
      </c>
      <c r="EJ36" s="213">
        <v>3.9488347935323666E-2</v>
      </c>
      <c r="EK36" s="213">
        <v>4.1814081466790574E-2</v>
      </c>
      <c r="EL36" s="213">
        <v>3.1887692446301519E-2</v>
      </c>
      <c r="EM36" s="213">
        <v>4.3236294293990889E-2</v>
      </c>
      <c r="EN36" s="213">
        <v>4.7133003788454648E-2</v>
      </c>
      <c r="EO36" s="213">
        <v>4.7240094621735396E-2</v>
      </c>
      <c r="EP36" s="213">
        <v>5.5533581240852177E-2</v>
      </c>
      <c r="EQ36" s="213">
        <v>5.4569763741325356E-2</v>
      </c>
      <c r="ER36" s="213"/>
      <c r="EU36" s="77">
        <f t="shared" si="125"/>
        <v>1.8373715702984551E-2</v>
      </c>
      <c r="EV36" s="77">
        <f t="shared" si="125"/>
        <v>6.2313560379896431E-2</v>
      </c>
      <c r="EW36" s="77">
        <f t="shared" si="125"/>
        <v>1.6127404279304217E-2</v>
      </c>
      <c r="EX36" s="77">
        <f t="shared" si="125"/>
        <v>1.3699335801787125E-2</v>
      </c>
      <c r="EY36" s="77">
        <f t="shared" si="125"/>
        <v>6.1582211282395542E-2</v>
      </c>
      <c r="EZ36" s="77">
        <f t="shared" si="125"/>
        <v>6.1314620635481168E-2</v>
      </c>
      <c r="FA36" s="77">
        <f t="shared" si="125"/>
        <v>3.6615864069545589E-2</v>
      </c>
      <c r="FB36" s="77">
        <f t="shared" si="125"/>
        <v>3.2736234366642192E-2</v>
      </c>
      <c r="FC36" s="77">
        <f t="shared" si="125"/>
        <v>3.899451678147825E-2</v>
      </c>
      <c r="FD36" s="77">
        <f t="shared" si="125"/>
        <v>4.9203797998352235E-2</v>
      </c>
      <c r="FE36" s="77">
        <f t="shared" si="125"/>
        <v>5.0631051389039609E-2</v>
      </c>
      <c r="FF36" s="77">
        <f t="shared" si="125"/>
        <v>3.9488347935323666E-2</v>
      </c>
      <c r="FG36" s="77">
        <f t="shared" si="125"/>
        <v>4.3236294293990889E-2</v>
      </c>
      <c r="FH36" s="77">
        <f t="shared" si="125"/>
        <v>5.5533581240852177E-2</v>
      </c>
      <c r="FK36" s="213">
        <f t="shared" si="126"/>
        <v>3.609336081535492E-2</v>
      </c>
      <c r="FL36" s="213">
        <f t="shared" si="126"/>
        <v>6.3981532902505911E-2</v>
      </c>
      <c r="FM36" s="213">
        <f t="shared" si="126"/>
        <v>2.6184645391865803E-2</v>
      </c>
      <c r="FN36" s="213">
        <f t="shared" si="126"/>
        <v>1.2061396601184582E-2</v>
      </c>
      <c r="FO36" s="213">
        <f t="shared" si="126"/>
        <v>1.3699335801787125E-2</v>
      </c>
      <c r="FP36" s="213">
        <f t="shared" si="126"/>
        <v>3.2736234366642192E-2</v>
      </c>
      <c r="FQ36" s="213">
        <f t="shared" si="126"/>
        <v>3.9488347935323666E-2</v>
      </c>
      <c r="FR36" s="77">
        <f t="shared" si="127"/>
        <v>4.3236294293990889E-2</v>
      </c>
    </row>
    <row r="37" spans="2:174" s="70" customFormat="1" ht="17.45" customHeight="1">
      <c r="B37" s="66" t="s">
        <v>25</v>
      </c>
      <c r="C37" s="67"/>
      <c r="D37" s="67"/>
      <c r="E37" s="67"/>
      <c r="F37" s="68"/>
      <c r="G37" s="68"/>
      <c r="H37" s="68"/>
      <c r="I37" s="213">
        <v>5.1258491326705655E-3</v>
      </c>
      <c r="J37" s="213">
        <v>1.8957347101479685E-2</v>
      </c>
      <c r="K37" s="213">
        <v>1.4832815819890065E-2</v>
      </c>
      <c r="L37" s="213">
        <v>1.3145811002056069E-2</v>
      </c>
      <c r="M37" s="213">
        <v>1.4104746809074994E-2</v>
      </c>
      <c r="N37" s="213">
        <v>1.8666947044443858E-2</v>
      </c>
      <c r="O37" s="213">
        <v>1.953124720217337E-2</v>
      </c>
      <c r="P37" s="213">
        <v>1.9531247202173373E-2</v>
      </c>
      <c r="Q37" s="213">
        <v>2.213885146515988E-2</v>
      </c>
      <c r="R37" s="213">
        <v>2.7255573832262778E-2</v>
      </c>
      <c r="S37" s="213">
        <v>1.2877879804386996E-2</v>
      </c>
      <c r="T37" s="213">
        <v>4.8468936663931114E-3</v>
      </c>
      <c r="U37" s="213">
        <v>4.8882284930942673E-3</v>
      </c>
      <c r="V37" s="213">
        <v>5.3921420713048274E-3</v>
      </c>
      <c r="W37" s="213">
        <v>1.4010085959116854E-2</v>
      </c>
      <c r="X37" s="213">
        <v>1.7638214950956788E-2</v>
      </c>
      <c r="Y37" s="213">
        <v>3.0257637870099087E-2</v>
      </c>
      <c r="Z37" s="213">
        <v>4.0006887458072952E-2</v>
      </c>
      <c r="AA37" s="213">
        <v>2.6479034597177275E-2</v>
      </c>
      <c r="AB37" s="213">
        <v>2.9191308462600981E-2</v>
      </c>
      <c r="AC37" s="213">
        <v>2.198214977159476E-2</v>
      </c>
      <c r="AD37" s="213">
        <v>2.4517224782843124E-2</v>
      </c>
      <c r="AE37" s="213">
        <v>3.1448442259902037E-2</v>
      </c>
      <c r="AF37" s="213">
        <v>9.6438417987565871E-3</v>
      </c>
      <c r="AG37" s="213">
        <v>1.8897552406363354E-2</v>
      </c>
      <c r="AH37" s="213">
        <v>2.0945031169229373E-2</v>
      </c>
      <c r="AI37" s="213">
        <v>2.6144823459006587E-2</v>
      </c>
      <c r="AJ37" s="213">
        <v>2.154897952344248E-2</v>
      </c>
      <c r="AK37" s="213">
        <v>2.4717835266589553E-2</v>
      </c>
      <c r="AL37" s="213">
        <v>3.6088116905634841E-2</v>
      </c>
      <c r="AM37" s="213">
        <v>7.4574514109008047E-2</v>
      </c>
      <c r="AN37" s="213">
        <v>4.3980510216926096E-2</v>
      </c>
      <c r="AO37" s="213">
        <v>3.6255582950671175E-2</v>
      </c>
      <c r="AP37" s="213">
        <v>1.9250557304444939E-2</v>
      </c>
      <c r="AQ37" s="213">
        <v>1.608887045125526E-2</v>
      </c>
      <c r="AR37" s="213">
        <v>2.0136215293360083E-3</v>
      </c>
      <c r="AS37" s="213">
        <v>1.1292294294254237E-2</v>
      </c>
      <c r="AT37" s="213">
        <v>1.2748672966048324E-2</v>
      </c>
      <c r="AU37" s="213">
        <v>6.3124034678677231E-3</v>
      </c>
      <c r="AV37" s="213">
        <v>7.511283718953694E-3</v>
      </c>
      <c r="AW37" s="213">
        <v>3.5797282760421188E-3</v>
      </c>
      <c r="AX37" s="213">
        <v>3.0087535170806494E-3</v>
      </c>
      <c r="AY37" s="213">
        <v>4.4556040326968211E-3</v>
      </c>
      <c r="AZ37" s="213">
        <v>1.5977288686934328E-2</v>
      </c>
      <c r="BA37" s="213">
        <v>7.0999055759722778E-3</v>
      </c>
      <c r="BB37" s="213">
        <v>8.0007927425940033E-3</v>
      </c>
      <c r="BC37" s="213">
        <v>6.0794400493177367E-3</v>
      </c>
      <c r="BD37" s="213">
        <v>7.7704495669929426E-3</v>
      </c>
      <c r="BE37" s="213">
        <v>1.0620321079806885E-2</v>
      </c>
      <c r="BF37" s="213">
        <v>8.4112180699576298E-3</v>
      </c>
      <c r="BG37" s="213">
        <v>1.0351865279494169E-2</v>
      </c>
      <c r="BH37" s="213">
        <v>8.2632934452955224E-3</v>
      </c>
      <c r="BI37" s="213">
        <v>8.2325651416217498E-3</v>
      </c>
      <c r="BJ37" s="213">
        <v>8.4588588508471962E-3</v>
      </c>
      <c r="BK37" s="213">
        <v>4.8962812559253232E-3</v>
      </c>
      <c r="BL37" s="213">
        <v>6.5122565436994597E-3</v>
      </c>
      <c r="BM37" s="213">
        <v>2.3186529855048162E-2</v>
      </c>
      <c r="BN37" s="213">
        <v>2.6871782460760672E-3</v>
      </c>
      <c r="BO37" s="213">
        <v>2.6871782460760672E-3</v>
      </c>
      <c r="BP37" s="213">
        <v>1.2755841733444501E-3</v>
      </c>
      <c r="BQ37" s="213">
        <v>4.7565243266522225E-3</v>
      </c>
      <c r="BR37" s="213">
        <v>2.0536263477175434E-2</v>
      </c>
      <c r="BS37" s="213">
        <v>2.6397010660052424E-2</v>
      </c>
      <c r="BT37" s="213">
        <v>2.416123269868644E-2</v>
      </c>
      <c r="BU37" s="213">
        <v>2.9645983205164893E-2</v>
      </c>
      <c r="BV37" s="213">
        <v>4.0116135914004668E-2</v>
      </c>
      <c r="BW37" s="213">
        <v>4.1504851830690269E-2</v>
      </c>
      <c r="BX37" s="213">
        <v>4.4022508463490297E-2</v>
      </c>
      <c r="BY37" s="213">
        <v>1.394199934294385E-2</v>
      </c>
      <c r="BZ37" s="213">
        <v>1.0251882618012182E-2</v>
      </c>
      <c r="CA37" s="213">
        <v>2.7021315338933052E-2</v>
      </c>
      <c r="CB37" s="213">
        <v>2.7041046040998974E-2</v>
      </c>
      <c r="CC37" s="213">
        <v>3.0548832061297347E-2</v>
      </c>
      <c r="CD37" s="213">
        <v>3.0548832061297347E-2</v>
      </c>
      <c r="CE37" s="213">
        <v>2.7830511842937909E-2</v>
      </c>
      <c r="CF37" s="213">
        <v>4.8501156028965625E-2</v>
      </c>
      <c r="CG37" s="213">
        <v>5.6133609658249983E-2</v>
      </c>
      <c r="CH37" s="213">
        <v>5.3434069264748481E-2</v>
      </c>
      <c r="CI37" s="213">
        <v>5.4050950853436072E-2</v>
      </c>
      <c r="CJ37" s="213">
        <v>3.2397575072944169E-2</v>
      </c>
      <c r="CK37" s="213">
        <v>3.2397575072944169E-2</v>
      </c>
      <c r="CL37" s="213">
        <v>2.5717900406072112E-2</v>
      </c>
      <c r="CM37" s="213">
        <v>9.0775492661367436E-3</v>
      </c>
      <c r="CN37" s="213">
        <v>9.0775492661367436E-3</v>
      </c>
      <c r="CO37" s="213">
        <v>7.012243970368765E-3</v>
      </c>
      <c r="CP37" s="213">
        <v>7.012243970368765E-3</v>
      </c>
      <c r="CQ37" s="213">
        <v>7.012243970368765E-3</v>
      </c>
      <c r="CR37" s="213">
        <v>1.3202454594424722E-2</v>
      </c>
      <c r="CS37" s="213">
        <v>1.8730854681715252E-2</v>
      </c>
      <c r="CT37" s="213">
        <v>1.9921828384730625E-2</v>
      </c>
      <c r="CU37" s="213">
        <v>1.8453673975584325E-2</v>
      </c>
      <c r="CV37" s="213">
        <v>1.0118522089590699E-2</v>
      </c>
      <c r="CW37" s="213">
        <v>1.4031144081193504E-2</v>
      </c>
      <c r="CX37" s="213">
        <v>7.3883393506267523E-3</v>
      </c>
      <c r="CY37" s="213">
        <v>8.7297504685311562E-3</v>
      </c>
      <c r="CZ37" s="213">
        <v>2.1724536960000609E-3</v>
      </c>
      <c r="DA37" s="213">
        <v>4.4678403542479823E-3</v>
      </c>
      <c r="DB37" s="213">
        <v>6.157904532250103E-3</v>
      </c>
      <c r="DC37" s="213">
        <v>4.1599294009120949E-3</v>
      </c>
      <c r="DD37" s="213">
        <v>9.3490612865720826E-3</v>
      </c>
      <c r="DE37" s="213">
        <v>1.3678912368820694E-2</v>
      </c>
      <c r="DF37" s="213">
        <v>1.2500315273964746E-2</v>
      </c>
      <c r="DG37" s="213">
        <v>1.2344046065660932E-2</v>
      </c>
      <c r="DH37" s="213">
        <v>8.8598606183085075E-3</v>
      </c>
      <c r="DI37" s="213">
        <v>9.6606483915716891E-3</v>
      </c>
      <c r="DJ37" s="213">
        <v>8.4697658453934954E-3</v>
      </c>
      <c r="DK37" s="213">
        <v>6.7152939744670979E-3</v>
      </c>
      <c r="DL37" s="213">
        <v>7.7234982847923829E-3</v>
      </c>
      <c r="DM37" s="213">
        <v>1.6753649425096103E-2</v>
      </c>
      <c r="DN37" s="213">
        <v>5.3997371976560765E-2</v>
      </c>
      <c r="DO37" s="213">
        <v>1.0042634070555391E-2</v>
      </c>
      <c r="DP37" s="213">
        <v>1.395543199323788E-2</v>
      </c>
      <c r="DQ37" s="213">
        <v>5.6427865795856584E-3</v>
      </c>
      <c r="DR37" s="213">
        <v>1.0575322251390788E-2</v>
      </c>
      <c r="DS37" s="213">
        <v>6.4920926349738197E-3</v>
      </c>
      <c r="DT37" s="213">
        <v>7.4588230372306498E-3</v>
      </c>
      <c r="DU37" s="213">
        <v>8.5275272143997428E-3</v>
      </c>
      <c r="DV37" s="213">
        <v>1.5836112860325234E-2</v>
      </c>
      <c r="DW37" s="213">
        <v>4.8092889093960976E-3</v>
      </c>
      <c r="DX37" s="213">
        <v>5.9638890889688739E-3</v>
      </c>
      <c r="DY37" s="213">
        <v>9.1231718533341614E-3</v>
      </c>
      <c r="DZ37" s="213">
        <v>8.9127907211698828E-3</v>
      </c>
      <c r="EA37" s="213">
        <v>1.2668272219397331E-2</v>
      </c>
      <c r="EB37" s="213">
        <v>1.1829838035054486E-2</v>
      </c>
      <c r="EC37" s="213">
        <v>1.1829838035054486E-2</v>
      </c>
      <c r="ED37" s="213">
        <v>1.5637142230244438E-2</v>
      </c>
      <c r="EE37" s="213">
        <v>1.5531975434519714E-2</v>
      </c>
      <c r="EF37" s="213">
        <v>1.183316339838285E-2</v>
      </c>
      <c r="EG37" s="213">
        <v>9.3856258743745986E-3</v>
      </c>
      <c r="EH37" s="213">
        <v>7.9413368743034615E-3</v>
      </c>
      <c r="EI37" s="213">
        <v>8.9332345374027958E-3</v>
      </c>
      <c r="EJ37" s="213">
        <v>1.190971154963889E-3</v>
      </c>
      <c r="EK37" s="213">
        <v>4.5527903313110603E-3</v>
      </c>
      <c r="EL37" s="213">
        <v>0</v>
      </c>
      <c r="EM37" s="213">
        <v>1.2244895048341307E-3</v>
      </c>
      <c r="EN37" s="213">
        <v>2.0802771610956071E-3</v>
      </c>
      <c r="EO37" s="213">
        <v>2.0802771610956071E-3</v>
      </c>
      <c r="EP37" s="213">
        <v>7.928397197675777E-3</v>
      </c>
      <c r="EQ37" s="213">
        <v>8.7178613105769864E-3</v>
      </c>
      <c r="ER37" s="213"/>
      <c r="EU37" s="77">
        <f t="shared" si="125"/>
        <v>4.1599294009120949E-3</v>
      </c>
      <c r="EV37" s="77">
        <f t="shared" si="125"/>
        <v>1.2500315273964746E-2</v>
      </c>
      <c r="EW37" s="77">
        <f t="shared" si="125"/>
        <v>9.6606483915716891E-3</v>
      </c>
      <c r="EX37" s="77">
        <f t="shared" si="125"/>
        <v>7.7234982847923829E-3</v>
      </c>
      <c r="EY37" s="77">
        <f t="shared" si="125"/>
        <v>1.0042634070555391E-2</v>
      </c>
      <c r="EZ37" s="77">
        <f t="shared" si="125"/>
        <v>1.0575322251390788E-2</v>
      </c>
      <c r="FA37" s="77">
        <f t="shared" si="125"/>
        <v>8.5275272143997428E-3</v>
      </c>
      <c r="FB37" s="77">
        <f t="shared" si="125"/>
        <v>5.9638890889688739E-3</v>
      </c>
      <c r="FC37" s="77">
        <f t="shared" si="125"/>
        <v>1.2668272219397331E-2</v>
      </c>
      <c r="FD37" s="77">
        <f t="shared" si="125"/>
        <v>1.5637142230244438E-2</v>
      </c>
      <c r="FE37" s="77">
        <f t="shared" si="125"/>
        <v>9.3856258743745986E-3</v>
      </c>
      <c r="FF37" s="77">
        <f t="shared" si="125"/>
        <v>1.190971154963889E-3</v>
      </c>
      <c r="FG37" s="77">
        <f t="shared" si="125"/>
        <v>1.2244895048341307E-3</v>
      </c>
      <c r="FH37" s="77">
        <f t="shared" si="125"/>
        <v>7.928397197675777E-3</v>
      </c>
      <c r="FK37" s="213">
        <f t="shared" si="126"/>
        <v>1.2755841733444501E-3</v>
      </c>
      <c r="FL37" s="213">
        <f t="shared" si="126"/>
        <v>2.7041046040998974E-2</v>
      </c>
      <c r="FM37" s="213">
        <f t="shared" si="126"/>
        <v>9.0775492661367436E-3</v>
      </c>
      <c r="FN37" s="213">
        <f t="shared" si="126"/>
        <v>2.1724536960000609E-3</v>
      </c>
      <c r="FO37" s="213">
        <f t="shared" si="126"/>
        <v>7.7234982847923829E-3</v>
      </c>
      <c r="FP37" s="213">
        <f t="shared" si="126"/>
        <v>5.9638890889688739E-3</v>
      </c>
      <c r="FQ37" s="213">
        <f t="shared" si="126"/>
        <v>1.190971154963889E-3</v>
      </c>
      <c r="FR37" s="77">
        <f t="shared" si="127"/>
        <v>1.2244895048341307E-3</v>
      </c>
    </row>
    <row r="38" spans="2:174" s="70" customFormat="1" ht="17.45" customHeight="1">
      <c r="B38" s="66" t="s">
        <v>28</v>
      </c>
      <c r="C38" s="67"/>
      <c r="D38" s="67"/>
      <c r="E38" s="67"/>
      <c r="F38" s="68"/>
      <c r="G38" s="68"/>
      <c r="H38" s="68"/>
      <c r="I38" s="213">
        <v>0.1222725802125359</v>
      </c>
      <c r="J38" s="213">
        <v>0.1222725802125359</v>
      </c>
      <c r="K38" s="213">
        <v>0.14517701647803158</v>
      </c>
      <c r="L38" s="213">
        <v>0.12668257598172733</v>
      </c>
      <c r="M38" s="213">
        <v>0.14770014001973272</v>
      </c>
      <c r="N38" s="213">
        <v>0.15103985118577887</v>
      </c>
      <c r="O38" s="213">
        <v>0.14565597008185963</v>
      </c>
      <c r="P38" s="213">
        <v>0.16209921567005647</v>
      </c>
      <c r="Q38" s="213">
        <v>0.15118839532659872</v>
      </c>
      <c r="R38" s="213">
        <v>0.15449097045743995</v>
      </c>
      <c r="S38" s="213">
        <v>0.15187119197388996</v>
      </c>
      <c r="T38" s="213">
        <v>0.15306460910524941</v>
      </c>
      <c r="U38" s="213">
        <v>0.15086483770645762</v>
      </c>
      <c r="V38" s="213">
        <v>0.14949958342784822</v>
      </c>
      <c r="W38" s="213">
        <v>0.14949958342784822</v>
      </c>
      <c r="X38" s="213">
        <v>0.15763853409001782</v>
      </c>
      <c r="Y38" s="213">
        <v>0.16166264227581956</v>
      </c>
      <c r="Z38" s="213">
        <v>0.16412179594536438</v>
      </c>
      <c r="AA38" s="213">
        <v>0.16412179594536438</v>
      </c>
      <c r="AB38" s="213">
        <v>0.16412179594536438</v>
      </c>
      <c r="AC38" s="213">
        <v>0.16828200556701514</v>
      </c>
      <c r="AD38" s="213">
        <v>0.16538105222097615</v>
      </c>
      <c r="AE38" s="213">
        <v>0.16494010052850602</v>
      </c>
      <c r="AF38" s="213">
        <v>0.13935303058890372</v>
      </c>
      <c r="AG38" s="213">
        <v>0.13966469433798923</v>
      </c>
      <c r="AH38" s="213">
        <v>0.1396619411123228</v>
      </c>
      <c r="AI38" s="213">
        <v>0.12667098126672241</v>
      </c>
      <c r="AJ38" s="213">
        <v>0.12667098126672241</v>
      </c>
      <c r="AK38" s="213">
        <v>0.11285575287350771</v>
      </c>
      <c r="AL38" s="213">
        <v>0.11496088518861156</v>
      </c>
      <c r="AM38" s="213">
        <v>0.11162463042170827</v>
      </c>
      <c r="AN38" s="213">
        <v>0.10643980147341203</v>
      </c>
      <c r="AO38" s="213">
        <v>0.10989697171988669</v>
      </c>
      <c r="AP38" s="213">
        <v>0.10989697171988669</v>
      </c>
      <c r="AQ38" s="213">
        <v>0.11005611462644763</v>
      </c>
      <c r="AR38" s="213">
        <v>0.11313427347703379</v>
      </c>
      <c r="AS38" s="213">
        <v>0.1119047199666508</v>
      </c>
      <c r="AT38" s="213">
        <v>0.11477706119525295</v>
      </c>
      <c r="AU38" s="213">
        <v>0.12044835195804848</v>
      </c>
      <c r="AV38" s="213">
        <v>0.11527486657389957</v>
      </c>
      <c r="AW38" s="213">
        <v>0.10588827854957882</v>
      </c>
      <c r="AX38" s="213">
        <v>0.10061498046103405</v>
      </c>
      <c r="AY38" s="213">
        <v>0.10095509854197963</v>
      </c>
      <c r="AZ38" s="213">
        <v>0.10143973249791956</v>
      </c>
      <c r="BA38" s="213">
        <v>9.7409871255414573E-2</v>
      </c>
      <c r="BB38" s="213">
        <v>9.7409871255414587E-2</v>
      </c>
      <c r="BC38" s="213">
        <v>0.10164442784928393</v>
      </c>
      <c r="BD38" s="213">
        <v>8.9176848411580828E-2</v>
      </c>
      <c r="BE38" s="213">
        <v>9.4904132250778164E-2</v>
      </c>
      <c r="BF38" s="213">
        <v>9.6416115091531057E-2</v>
      </c>
      <c r="BG38" s="213">
        <v>8.946944974205874E-2</v>
      </c>
      <c r="BH38" s="213">
        <v>8.7960815700510189E-2</v>
      </c>
      <c r="BI38" s="213">
        <v>3.8576911034125937E-2</v>
      </c>
      <c r="BJ38" s="213">
        <v>3.8576911034125937E-2</v>
      </c>
      <c r="BK38" s="213">
        <v>3.1189878589284844E-2</v>
      </c>
      <c r="BL38" s="213">
        <v>2.8519211223835411E-2</v>
      </c>
      <c r="BM38" s="213">
        <v>3.3611060414012045E-2</v>
      </c>
      <c r="BN38" s="213">
        <v>3.1294858947229005E-2</v>
      </c>
      <c r="BO38" s="213">
        <v>3.3641093216080296E-2</v>
      </c>
      <c r="BP38" s="213">
        <v>3.3641093216080296E-2</v>
      </c>
      <c r="BQ38" s="213">
        <v>3.7463887565167935E-2</v>
      </c>
      <c r="BR38" s="213">
        <v>3.4583694300511621E-2</v>
      </c>
      <c r="BS38" s="213">
        <v>3.7103863407085901E-2</v>
      </c>
      <c r="BT38" s="213">
        <v>4.291999290848806E-2</v>
      </c>
      <c r="BU38" s="213">
        <v>4.7415592825516724E-2</v>
      </c>
      <c r="BV38" s="213">
        <v>4.4995830719517793E-2</v>
      </c>
      <c r="BW38" s="213">
        <v>4.2400306813685611E-2</v>
      </c>
      <c r="BX38" s="213">
        <v>3.433996786879908E-2</v>
      </c>
      <c r="BY38" s="213">
        <v>3.1673572269485771E-2</v>
      </c>
      <c r="BZ38" s="213">
        <v>2.8242572342787355E-2</v>
      </c>
      <c r="CA38" s="213">
        <v>2.9707389001766119E-2</v>
      </c>
      <c r="CB38" s="213">
        <v>2.9707389001766123E-2</v>
      </c>
      <c r="CC38" s="213">
        <v>2.9173218923471127E-2</v>
      </c>
      <c r="CD38" s="213">
        <v>2.5179295259979653E-2</v>
      </c>
      <c r="CE38" s="213">
        <v>2.5097894057752739E-2</v>
      </c>
      <c r="CF38" s="213">
        <v>2.414173366741575E-2</v>
      </c>
      <c r="CG38" s="213">
        <v>2.414173366741575E-2</v>
      </c>
      <c r="CH38" s="213">
        <v>2.1817471978604501E-2</v>
      </c>
      <c r="CI38" s="213">
        <v>1.9526822496289724E-2</v>
      </c>
      <c r="CJ38" s="213">
        <v>1.9526822496289724E-2</v>
      </c>
      <c r="CK38" s="213">
        <v>1.7074085892926652E-2</v>
      </c>
      <c r="CL38" s="213">
        <v>1.5951944285669199E-2</v>
      </c>
      <c r="CM38" s="213">
        <v>1.5951944285669199E-2</v>
      </c>
      <c r="CN38" s="213">
        <v>1.5951944285669199E-2</v>
      </c>
      <c r="CO38" s="213">
        <v>1.4756162135435479E-2</v>
      </c>
      <c r="CP38" s="213">
        <v>1.4756162135435479E-2</v>
      </c>
      <c r="CQ38" s="213">
        <v>1.2215758219005416E-2</v>
      </c>
      <c r="CR38" s="213">
        <v>1.1116215296894121E-2</v>
      </c>
      <c r="CS38" s="213">
        <v>1.1116215296894121E-2</v>
      </c>
      <c r="CT38" s="213">
        <v>9.6328843598006818E-3</v>
      </c>
      <c r="CU38" s="213">
        <v>1.1212844157519069E-2</v>
      </c>
      <c r="CV38" s="213">
        <v>7.0644269031891801E-3</v>
      </c>
      <c r="CW38" s="213">
        <v>7.0644269031891801E-3</v>
      </c>
      <c r="CX38" s="213">
        <v>7.0683232282143793E-3</v>
      </c>
      <c r="CY38" s="213">
        <v>7.0683232282143793E-3</v>
      </c>
      <c r="CZ38" s="213">
        <v>7.052406000389636E-3</v>
      </c>
      <c r="DA38" s="213">
        <v>5.1790375998441449E-3</v>
      </c>
      <c r="DB38" s="213">
        <v>2.984219754529515E-3</v>
      </c>
      <c r="DC38" s="213">
        <v>2.9661742277839014E-3</v>
      </c>
      <c r="DD38" s="213">
        <v>4.4281786143061854E-3</v>
      </c>
      <c r="DE38" s="213">
        <v>8.0054559945842829E-3</v>
      </c>
      <c r="DF38" s="213">
        <v>8.9237442391851586E-3</v>
      </c>
      <c r="DG38" s="213">
        <v>7.5965299562371713E-3</v>
      </c>
      <c r="DH38" s="213">
        <v>7.5244955656248785E-3</v>
      </c>
      <c r="DI38" s="213">
        <v>6.9555787924557525E-3</v>
      </c>
      <c r="DJ38" s="213">
        <v>1.8160644276637248E-2</v>
      </c>
      <c r="DK38" s="213">
        <v>1.5457617953224281E-2</v>
      </c>
      <c r="DL38" s="213">
        <v>9.212615152861198E-3</v>
      </c>
      <c r="DM38" s="213">
        <v>7.9290832190656441E-3</v>
      </c>
      <c r="DN38" s="213">
        <v>1.2275632978620676E-2</v>
      </c>
      <c r="DO38" s="213">
        <v>1.0134996813379942E-2</v>
      </c>
      <c r="DP38" s="213">
        <v>1.4360261882230246E-2</v>
      </c>
      <c r="DQ38" s="213">
        <v>1.0149588605152103E-2</v>
      </c>
      <c r="DR38" s="213">
        <v>1.0106413797099209E-2</v>
      </c>
      <c r="DS38" s="213">
        <v>1.0106413797099209E-2</v>
      </c>
      <c r="DT38" s="213">
        <v>8.7093223121342631E-3</v>
      </c>
      <c r="DU38" s="213">
        <v>1.617103458931227E-2</v>
      </c>
      <c r="DV38" s="213">
        <v>1.7787906294057437E-2</v>
      </c>
      <c r="DW38" s="213">
        <v>9.4134687807798535E-3</v>
      </c>
      <c r="DX38" s="213">
        <v>1.3212692404256552E-2</v>
      </c>
      <c r="DY38" s="213">
        <v>1.1809830884152717E-2</v>
      </c>
      <c r="DZ38" s="213">
        <v>1.0186051870158194E-2</v>
      </c>
      <c r="EA38" s="213">
        <v>8.7507956943866354E-3</v>
      </c>
      <c r="EB38" s="213">
        <v>8.7509212925249227E-3</v>
      </c>
      <c r="EC38" s="213">
        <v>1.0158268357965787E-2</v>
      </c>
      <c r="ED38" s="213">
        <v>9.8774196051049298E-3</v>
      </c>
      <c r="EE38" s="213">
        <v>1.1278560068272625E-2</v>
      </c>
      <c r="EF38" s="213">
        <v>1.0161371659102371E-2</v>
      </c>
      <c r="EG38" s="213">
        <v>8.1834050971721171E-3</v>
      </c>
      <c r="EH38" s="213">
        <v>1.1979130299856472E-2</v>
      </c>
      <c r="EI38" s="213">
        <v>8.9770743628534849E-3</v>
      </c>
      <c r="EJ38" s="213">
        <v>8.9770743628534849E-3</v>
      </c>
      <c r="EK38" s="213">
        <v>1.0193568408394428E-2</v>
      </c>
      <c r="EL38" s="213">
        <v>1.0193568408394428E-2</v>
      </c>
      <c r="EM38" s="213">
        <v>1.133325575080492E-2</v>
      </c>
      <c r="EN38" s="213">
        <v>1.7261336746964583E-2</v>
      </c>
      <c r="EO38" s="213">
        <v>1.8685751968656659E-2</v>
      </c>
      <c r="EP38" s="213">
        <v>1.754606462624617E-2</v>
      </c>
      <c r="EQ38" s="213">
        <v>1.2526475037821483E-2</v>
      </c>
      <c r="ER38" s="213"/>
      <c r="EU38" s="77">
        <f t="shared" si="125"/>
        <v>2.9661742277839014E-3</v>
      </c>
      <c r="EV38" s="77">
        <f t="shared" si="125"/>
        <v>8.9237442391851586E-3</v>
      </c>
      <c r="EW38" s="77">
        <f t="shared" si="125"/>
        <v>6.9555787924557525E-3</v>
      </c>
      <c r="EX38" s="77">
        <f t="shared" si="125"/>
        <v>9.212615152861198E-3</v>
      </c>
      <c r="EY38" s="77">
        <f t="shared" si="125"/>
        <v>1.0134996813379942E-2</v>
      </c>
      <c r="EZ38" s="77">
        <f t="shared" si="125"/>
        <v>1.0106413797099209E-2</v>
      </c>
      <c r="FA38" s="77">
        <f t="shared" si="125"/>
        <v>1.617103458931227E-2</v>
      </c>
      <c r="FB38" s="77">
        <f t="shared" si="125"/>
        <v>1.3212692404256552E-2</v>
      </c>
      <c r="FC38" s="77">
        <f t="shared" si="125"/>
        <v>8.7507956943866354E-3</v>
      </c>
      <c r="FD38" s="77">
        <f t="shared" si="125"/>
        <v>9.8774196051049298E-3</v>
      </c>
      <c r="FE38" s="77">
        <f t="shared" si="125"/>
        <v>8.1834050971721171E-3</v>
      </c>
      <c r="FF38" s="77">
        <f t="shared" si="125"/>
        <v>8.9770743628534849E-3</v>
      </c>
      <c r="FG38" s="77">
        <f t="shared" si="125"/>
        <v>1.133325575080492E-2</v>
      </c>
      <c r="FH38" s="77">
        <f t="shared" si="125"/>
        <v>1.754606462624617E-2</v>
      </c>
      <c r="FK38" s="213">
        <f t="shared" si="126"/>
        <v>3.3641093216080296E-2</v>
      </c>
      <c r="FL38" s="213">
        <f t="shared" si="126"/>
        <v>2.9707389001766123E-2</v>
      </c>
      <c r="FM38" s="213">
        <f t="shared" si="126"/>
        <v>1.5951944285669199E-2</v>
      </c>
      <c r="FN38" s="213">
        <f t="shared" si="126"/>
        <v>7.052406000389636E-3</v>
      </c>
      <c r="FO38" s="213">
        <f t="shared" si="126"/>
        <v>9.212615152861198E-3</v>
      </c>
      <c r="FP38" s="213">
        <f t="shared" si="126"/>
        <v>1.3212692404256552E-2</v>
      </c>
      <c r="FQ38" s="213">
        <f t="shared" si="126"/>
        <v>8.9770743628534849E-3</v>
      </c>
      <c r="FR38" s="77">
        <f t="shared" si="127"/>
        <v>1.133325575080492E-2</v>
      </c>
    </row>
    <row r="39" spans="2:174" s="70" customFormat="1" ht="17.45" customHeight="1">
      <c r="B39" s="66" t="s">
        <v>29</v>
      </c>
      <c r="C39" s="67"/>
      <c r="D39" s="67"/>
      <c r="E39" s="67"/>
      <c r="F39" s="68"/>
      <c r="G39" s="68"/>
      <c r="H39" s="68"/>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v>0.14382271045504827</v>
      </c>
      <c r="AK39" s="213">
        <v>0.156564192318315</v>
      </c>
      <c r="AL39" s="213">
        <v>0.11764019132841394</v>
      </c>
      <c r="AM39" s="213">
        <v>0.16122703824393575</v>
      </c>
      <c r="AN39" s="213">
        <v>0.15057381802643224</v>
      </c>
      <c r="AO39" s="213">
        <v>0.15277423234556003</v>
      </c>
      <c r="AP39" s="213">
        <v>0.15449092108611945</v>
      </c>
      <c r="AQ39" s="213">
        <v>0.14936361547952479</v>
      </c>
      <c r="AR39" s="213">
        <v>0.14956025114596375</v>
      </c>
      <c r="AS39" s="213">
        <v>0.1513653437434867</v>
      </c>
      <c r="AT39" s="213">
        <v>0.15787468429520821</v>
      </c>
      <c r="AU39" s="213">
        <v>0.15913986919354281</v>
      </c>
      <c r="AV39" s="213">
        <v>0.16121946917018171</v>
      </c>
      <c r="AW39" s="213">
        <v>0.1621577420005097</v>
      </c>
      <c r="AX39" s="213">
        <v>0.16215786535058968</v>
      </c>
      <c r="AY39" s="213">
        <v>0.16630547065526466</v>
      </c>
      <c r="AZ39" s="213">
        <v>0.16037445212054643</v>
      </c>
      <c r="BA39" s="213">
        <v>0.16057032710742469</v>
      </c>
      <c r="BB39" s="213">
        <v>0.1784771043059028</v>
      </c>
      <c r="BC39" s="213">
        <v>0.18147359889578354</v>
      </c>
      <c r="BD39" s="213">
        <v>0.14337866186872808</v>
      </c>
      <c r="BE39" s="213">
        <v>0.16815383466916931</v>
      </c>
      <c r="BF39" s="213">
        <v>0.17708808763121861</v>
      </c>
      <c r="BG39" s="213">
        <v>0.19032405294386126</v>
      </c>
      <c r="BH39" s="213">
        <v>0.19602654799939145</v>
      </c>
      <c r="BI39" s="213">
        <v>0.19085805568233713</v>
      </c>
      <c r="BJ39" s="213">
        <v>0.14079872204472843</v>
      </c>
      <c r="BK39" s="213">
        <v>0.14913649948919477</v>
      </c>
      <c r="BL39" s="213">
        <v>0.17730875991087724</v>
      </c>
      <c r="BM39" s="213">
        <v>0.17294314353285545</v>
      </c>
      <c r="BN39" s="213">
        <v>0.19321446746554632</v>
      </c>
      <c r="BO39" s="213">
        <v>0.18686458373745143</v>
      </c>
      <c r="BP39" s="213">
        <v>0.1758854404381561</v>
      </c>
      <c r="BQ39" s="213">
        <v>0.17588810284497186</v>
      </c>
      <c r="BR39" s="213">
        <v>0.17588810284497186</v>
      </c>
      <c r="BS39" s="213">
        <v>0.17987524722349002</v>
      </c>
      <c r="BT39" s="213">
        <v>0.17987524722349002</v>
      </c>
      <c r="BU39" s="213">
        <v>0.21050966073330288</v>
      </c>
      <c r="BV39" s="213">
        <v>0.21287844211166895</v>
      </c>
      <c r="BW39" s="213">
        <v>0.21675262437243267</v>
      </c>
      <c r="BX39" s="213">
        <v>0.22727597748364514</v>
      </c>
      <c r="BY39" s="213">
        <v>0.26586033774532175</v>
      </c>
      <c r="BZ39" s="213">
        <v>0.26267039403620868</v>
      </c>
      <c r="CA39" s="213">
        <v>0.26904153354632587</v>
      </c>
      <c r="CB39" s="213">
        <v>0.26540240377301078</v>
      </c>
      <c r="CC39" s="213">
        <v>0.24136467366499315</v>
      </c>
      <c r="CD39" s="213">
        <v>0.24136467366499315</v>
      </c>
      <c r="CE39" s="213">
        <v>0.27283394188346266</v>
      </c>
      <c r="CF39" s="213">
        <v>0.28367792484405902</v>
      </c>
      <c r="CG39" s="213">
        <v>0.27403773010801763</v>
      </c>
      <c r="CH39" s="213">
        <v>0.26157158070896092</v>
      </c>
      <c r="CI39" s="213">
        <v>0.25584550433591968</v>
      </c>
      <c r="CJ39" s="213">
        <v>0.22829263654343529</v>
      </c>
      <c r="CK39" s="213">
        <v>0.22198539479689638</v>
      </c>
      <c r="CL39" s="213">
        <v>0.22048189563365281</v>
      </c>
      <c r="CM39" s="213">
        <v>0.22012589380800243</v>
      </c>
      <c r="CN39" s="213">
        <v>0.22012589380800243</v>
      </c>
      <c r="CO39" s="213">
        <v>0.23261828693138598</v>
      </c>
      <c r="CP39" s="213">
        <v>0.23261828693138598</v>
      </c>
      <c r="CQ39" s="213">
        <v>0.23280845884679752</v>
      </c>
      <c r="CR39" s="213">
        <v>0.23315076829453826</v>
      </c>
      <c r="CS39" s="213">
        <v>0.2494294842537654</v>
      </c>
      <c r="CT39" s="213">
        <v>0.2494294842537654</v>
      </c>
      <c r="CU39" s="213">
        <v>0.24900121710025863</v>
      </c>
      <c r="CV39" s="213">
        <v>0.24241480298189563</v>
      </c>
      <c r="CW39" s="213">
        <v>0.24123573710634413</v>
      </c>
      <c r="CX39" s="213">
        <v>0.23846873573710634</v>
      </c>
      <c r="CY39" s="213">
        <v>0.23872166438460365</v>
      </c>
      <c r="CZ39" s="213">
        <v>0.26053324205081391</v>
      </c>
      <c r="DA39" s="213">
        <v>0.26743269370683354</v>
      </c>
      <c r="DB39" s="213">
        <v>0.26543239660667556</v>
      </c>
      <c r="DC39" s="213">
        <v>0.34951971973805052</v>
      </c>
      <c r="DD39" s="213">
        <v>0.34812198127053257</v>
      </c>
      <c r="DE39" s="213">
        <v>0.34873631753092305</v>
      </c>
      <c r="DF39" s="213">
        <v>0.3258238925515623</v>
      </c>
      <c r="DG39" s="213">
        <v>0.32380580033594863</v>
      </c>
      <c r="DH39" s="213">
        <v>0.32692287964327615</v>
      </c>
      <c r="DI39" s="213">
        <v>0.32510331689305783</v>
      </c>
      <c r="DJ39" s="213">
        <v>0.29734254171145302</v>
      </c>
      <c r="DK39" s="213">
        <v>0.28943206009534389</v>
      </c>
      <c r="DL39" s="213">
        <v>0.28161200569463507</v>
      </c>
      <c r="DM39" s="213">
        <v>0.27712256041240907</v>
      </c>
      <c r="DN39" s="213">
        <v>0.24705399150668095</v>
      </c>
      <c r="DO39" s="213">
        <v>0.25153773759465903</v>
      </c>
      <c r="DP39" s="213">
        <v>0.24393273279023825</v>
      </c>
      <c r="DQ39" s="213">
        <v>0.24393273279023825</v>
      </c>
      <c r="DR39" s="213">
        <v>0.19200889378259711</v>
      </c>
      <c r="DS39" s="213">
        <v>0.19021022807795443</v>
      </c>
      <c r="DT39" s="213">
        <v>0.19004419155219845</v>
      </c>
      <c r="DU39" s="213">
        <v>0.19381477846662049</v>
      </c>
      <c r="DV39" s="213">
        <v>0.19757472688511307</v>
      </c>
      <c r="DW39" s="213">
        <v>0.19757472688511307</v>
      </c>
      <c r="DX39" s="213">
        <v>0.1887527541356204</v>
      </c>
      <c r="DY39" s="213">
        <v>0.18479703362796784</v>
      </c>
      <c r="DZ39" s="213">
        <v>0.18489768834820963</v>
      </c>
      <c r="EA39" s="213">
        <v>0.1823851916775581</v>
      </c>
      <c r="EB39" s="213">
        <v>0.18056140557348421</v>
      </c>
      <c r="EC39" s="213">
        <v>0.17990095575528212</v>
      </c>
      <c r="ED39" s="213">
        <v>0.17871710139182256</v>
      </c>
      <c r="EE39" s="213">
        <v>0.17625028647881921</v>
      </c>
      <c r="EF39" s="213">
        <v>0.17625028647881921</v>
      </c>
      <c r="EG39" s="213">
        <v>0.17625028647881921</v>
      </c>
      <c r="EH39" s="213">
        <v>0.17748330680178151</v>
      </c>
      <c r="EI39" s="213">
        <v>0.17274053381069487</v>
      </c>
      <c r="EJ39" s="213">
        <v>0.17274053381069487</v>
      </c>
      <c r="EK39" s="213">
        <v>0.16479848925007595</v>
      </c>
      <c r="EL39" s="213">
        <v>0.17063220455516814</v>
      </c>
      <c r="EM39" s="213">
        <v>0.17953434029347828</v>
      </c>
      <c r="EN39" s="213">
        <v>0.1779482541825908</v>
      </c>
      <c r="EO39" s="213">
        <v>0.18123927640095894</v>
      </c>
      <c r="EP39" s="213">
        <v>0.18098221973080286</v>
      </c>
      <c r="EQ39" s="213">
        <v>0.17437307594630927</v>
      </c>
      <c r="ER39" s="213"/>
      <c r="EU39" s="77">
        <f t="shared" si="125"/>
        <v>0.34951971973805052</v>
      </c>
      <c r="EV39" s="77">
        <f t="shared" si="125"/>
        <v>0.3258238925515623</v>
      </c>
      <c r="EW39" s="77">
        <f t="shared" si="125"/>
        <v>0.32510331689305783</v>
      </c>
      <c r="EX39" s="77">
        <f t="shared" si="125"/>
        <v>0.28161200569463507</v>
      </c>
      <c r="EY39" s="77">
        <f t="shared" si="125"/>
        <v>0.25153773759465903</v>
      </c>
      <c r="EZ39" s="77">
        <f t="shared" si="125"/>
        <v>0.19200889378259711</v>
      </c>
      <c r="FA39" s="77">
        <f t="shared" si="125"/>
        <v>0.19381477846662049</v>
      </c>
      <c r="FB39" s="77">
        <f t="shared" si="125"/>
        <v>0.1887527541356204</v>
      </c>
      <c r="FC39" s="77">
        <f t="shared" si="125"/>
        <v>0.1823851916775581</v>
      </c>
      <c r="FD39" s="77">
        <f t="shared" si="125"/>
        <v>0.17871710139182256</v>
      </c>
      <c r="FE39" s="77">
        <f t="shared" si="125"/>
        <v>0.17625028647881921</v>
      </c>
      <c r="FF39" s="77">
        <f t="shared" si="125"/>
        <v>0.17274053381069487</v>
      </c>
      <c r="FG39" s="77">
        <f t="shared" si="125"/>
        <v>0.17953434029347828</v>
      </c>
      <c r="FH39" s="77">
        <f t="shared" si="125"/>
        <v>0.18098221973080286</v>
      </c>
      <c r="FK39" s="213">
        <f t="shared" si="126"/>
        <v>0.1758854404381561</v>
      </c>
      <c r="FL39" s="213">
        <f t="shared" si="126"/>
        <v>0.26540240377301078</v>
      </c>
      <c r="FM39" s="213">
        <f t="shared" si="126"/>
        <v>0.22012589380800243</v>
      </c>
      <c r="FN39" s="213">
        <f t="shared" si="126"/>
        <v>0.26053324205081391</v>
      </c>
      <c r="FO39" s="213">
        <f t="shared" si="126"/>
        <v>0.28161200569463507</v>
      </c>
      <c r="FP39" s="213">
        <f t="shared" si="126"/>
        <v>0.1887527541356204</v>
      </c>
      <c r="FQ39" s="213">
        <f t="shared" si="126"/>
        <v>0.17274053381069487</v>
      </c>
      <c r="FR39" s="77">
        <f t="shared" si="127"/>
        <v>0.17953434029347828</v>
      </c>
    </row>
    <row r="40" spans="2:174" s="70" customFormat="1" ht="17.45" customHeight="1">
      <c r="B40" s="66" t="s">
        <v>30</v>
      </c>
      <c r="C40" s="69"/>
      <c r="D40" s="69"/>
      <c r="E40" s="69"/>
      <c r="F40" s="68"/>
      <c r="G40" s="68"/>
      <c r="H40" s="68"/>
      <c r="I40" s="213"/>
      <c r="J40" s="213"/>
      <c r="K40" s="213"/>
      <c r="L40" s="213"/>
      <c r="M40" s="213"/>
      <c r="N40" s="213">
        <v>6.0999999999999992E-2</v>
      </c>
      <c r="O40" s="213">
        <v>6.0999999999999999E-2</v>
      </c>
      <c r="P40" s="213">
        <v>7.400000000000001E-2</v>
      </c>
      <c r="Q40" s="213">
        <v>5.5E-2</v>
      </c>
      <c r="R40" s="213">
        <v>4.2000000000000003E-2</v>
      </c>
      <c r="S40" s="213">
        <v>4.2000000000000003E-2</v>
      </c>
      <c r="T40" s="213">
        <v>4.2000000000000003E-2</v>
      </c>
      <c r="U40" s="213">
        <v>4.2000000000000003E-2</v>
      </c>
      <c r="V40" s="213">
        <v>4.7999999999999994E-2</v>
      </c>
      <c r="W40" s="213">
        <v>5.099999999999999E-2</v>
      </c>
      <c r="X40" s="213">
        <v>6.0000000000000005E-2</v>
      </c>
      <c r="Y40" s="213">
        <v>7.7000000000000013E-2</v>
      </c>
      <c r="Z40" s="213">
        <v>8.1000000000000016E-2</v>
      </c>
      <c r="AA40" s="213">
        <v>8.1000000000000016E-2</v>
      </c>
      <c r="AB40" s="213">
        <v>9.0000000000000011E-2</v>
      </c>
      <c r="AC40" s="213">
        <v>0.08</v>
      </c>
      <c r="AD40" s="213">
        <v>0.08</v>
      </c>
      <c r="AE40" s="213">
        <v>7.4999999999999997E-2</v>
      </c>
      <c r="AF40" s="213">
        <v>7.4999999999999997E-2</v>
      </c>
      <c r="AG40" s="213">
        <v>7.9000000000000001E-2</v>
      </c>
      <c r="AH40" s="213">
        <v>9.3766298442593252E-2</v>
      </c>
      <c r="AI40" s="213">
        <v>0.10199458261511941</v>
      </c>
      <c r="AJ40" s="213">
        <v>9.9236641221374045E-2</v>
      </c>
      <c r="AK40" s="213">
        <v>8.5999999999999979E-2</v>
      </c>
      <c r="AL40" s="213">
        <v>9.799999999999999E-2</v>
      </c>
      <c r="AM40" s="213">
        <v>7.5999999999999998E-2</v>
      </c>
      <c r="AN40" s="213">
        <v>6.5000000000000002E-2</v>
      </c>
      <c r="AO40" s="213">
        <v>7.6000000000000012E-2</v>
      </c>
      <c r="AP40" s="213">
        <v>7.6000000000000012E-2</v>
      </c>
      <c r="AQ40" s="213">
        <v>7.5999999999999984E-2</v>
      </c>
      <c r="AR40" s="213">
        <v>5.6000000000000001E-2</v>
      </c>
      <c r="AS40" s="213">
        <v>7.0000000000000007E-2</v>
      </c>
      <c r="AT40" s="213">
        <v>8.4000000000000005E-2</v>
      </c>
      <c r="AU40" s="213">
        <v>7.3999999999999996E-2</v>
      </c>
      <c r="AV40" s="213">
        <v>7.8E-2</v>
      </c>
      <c r="AW40" s="213">
        <v>7.9000000000000001E-2</v>
      </c>
      <c r="AX40" s="213">
        <v>7.9000000000000001E-2</v>
      </c>
      <c r="AY40" s="213">
        <v>7.9000248941996518E-2</v>
      </c>
      <c r="AZ40" s="213">
        <v>8.8999253174010459E-2</v>
      </c>
      <c r="BA40" s="213">
        <v>8.6999999999999994E-2</v>
      </c>
      <c r="BB40" s="213">
        <v>6.5000000000000002E-2</v>
      </c>
      <c r="BC40" s="213">
        <v>5.1999999999999998E-2</v>
      </c>
      <c r="BD40" s="213">
        <v>5.1999999999999998E-2</v>
      </c>
      <c r="BE40" s="213">
        <v>5.2416680773098898E-2</v>
      </c>
      <c r="BF40" s="213">
        <v>5.2416680773098898E-2</v>
      </c>
      <c r="BG40" s="213">
        <v>5.2416680773098898E-2</v>
      </c>
      <c r="BH40" s="213">
        <v>6.2361366963067703E-2</v>
      </c>
      <c r="BI40" s="213">
        <v>6.3071683909705606E-2</v>
      </c>
      <c r="BJ40" s="213">
        <v>6.8880131837055797E-2</v>
      </c>
      <c r="BK40" s="213">
        <v>6.6270196636104506E-2</v>
      </c>
      <c r="BL40" s="213">
        <v>6.8818148999866394E-2</v>
      </c>
      <c r="BM40" s="213">
        <v>4.58693777017695E-2</v>
      </c>
      <c r="BN40" s="213">
        <v>3.9561634000289198E-2</v>
      </c>
      <c r="BO40" s="213">
        <v>3.5737449080837397E-2</v>
      </c>
      <c r="BP40" s="213">
        <v>3.7447086451638599E-2</v>
      </c>
      <c r="BQ40" s="213">
        <v>3.4674591026261102E-2</v>
      </c>
      <c r="BR40" s="213">
        <v>2.7458703748946701E-2</v>
      </c>
      <c r="BS40" s="213">
        <v>2.7458703748946701E-2</v>
      </c>
      <c r="BT40" s="213">
        <v>2.7458703748946701E-2</v>
      </c>
      <c r="BU40" s="213">
        <v>2.7458703748946701E-2</v>
      </c>
      <c r="BV40" s="213">
        <v>1.7306781410329899E-2</v>
      </c>
      <c r="BW40" s="213">
        <v>1.94152972877022E-2</v>
      </c>
      <c r="BX40" s="213">
        <v>2.6119972278037296E-2</v>
      </c>
      <c r="BY40" s="213">
        <v>2.6119972278037296E-2</v>
      </c>
      <c r="BZ40" s="213">
        <v>2.6119972278037296E-2</v>
      </c>
      <c r="CA40" s="213">
        <v>2.6119972278037296E-2</v>
      </c>
      <c r="CB40" s="213">
        <v>2.35302623115929E-2</v>
      </c>
      <c r="CC40" s="213">
        <v>3.2302318972093597E-2</v>
      </c>
      <c r="CD40" s="213">
        <v>3.3601910621600201E-2</v>
      </c>
      <c r="CE40" s="213">
        <v>4.3652617880665899E-2</v>
      </c>
      <c r="CF40" s="213">
        <v>5.2589460668218999E-2</v>
      </c>
      <c r="CG40" s="213">
        <v>5.3724266190673303E-2</v>
      </c>
      <c r="CH40" s="213">
        <v>7.16498057966823E-2</v>
      </c>
      <c r="CI40" s="213">
        <v>5.9246720481843602E-2</v>
      </c>
      <c r="CJ40" s="213">
        <v>3.1359967293377401E-2</v>
      </c>
      <c r="CK40" s="213">
        <v>2.9441693963733504E-2</v>
      </c>
      <c r="CL40" s="213">
        <v>1.3023368283550499E-2</v>
      </c>
      <c r="CM40" s="213">
        <v>1.2942549022540597E-2</v>
      </c>
      <c r="CN40" s="213">
        <v>1.2942549022540597E-2</v>
      </c>
      <c r="CO40" s="213">
        <v>2.6645074587003804E-2</v>
      </c>
      <c r="CP40" s="213">
        <v>1.6831758727998899E-2</v>
      </c>
      <c r="CQ40" s="213">
        <v>1.6831758727998899E-2</v>
      </c>
      <c r="CR40" s="213">
        <v>1.6831758727998899E-2</v>
      </c>
      <c r="CS40" s="213">
        <v>1.9165460004060199E-2</v>
      </c>
      <c r="CT40" s="213">
        <v>1.6831758727998899E-2</v>
      </c>
      <c r="CU40" s="213">
        <v>1.0358926219086699E-2</v>
      </c>
      <c r="CV40" s="213">
        <v>1.0358926219086699E-2</v>
      </c>
      <c r="CW40" s="213">
        <v>5.1082804072741898E-2</v>
      </c>
      <c r="CX40" s="213">
        <v>4.8000000000000001E-2</v>
      </c>
      <c r="CY40" s="213">
        <v>4.8003806785675299E-2</v>
      </c>
      <c r="CZ40" s="213">
        <v>4.6583644288998499E-2</v>
      </c>
      <c r="DA40" s="213">
        <v>4.54140752309036E-2</v>
      </c>
      <c r="DB40" s="213">
        <v>4.54140752309036E-2</v>
      </c>
      <c r="DC40" s="213">
        <v>4.54140752309036E-2</v>
      </c>
      <c r="DD40" s="213">
        <v>4.54140752309036E-2</v>
      </c>
      <c r="DE40" s="213">
        <v>4.1749944259918903E-2</v>
      </c>
      <c r="DF40" s="213">
        <v>4.6917436345326101E-2</v>
      </c>
      <c r="DG40" s="213">
        <v>3.6735339258699103E-2</v>
      </c>
      <c r="DH40" s="213">
        <v>1.03470274492512E-2</v>
      </c>
      <c r="DI40" s="213">
        <v>8.9671577647348101E-3</v>
      </c>
      <c r="DJ40" s="213">
        <v>2.6614266467879798E-2</v>
      </c>
      <c r="DK40" s="213">
        <v>2.6614266467879798E-2</v>
      </c>
      <c r="DL40" s="213">
        <v>2.6614266467879798E-2</v>
      </c>
      <c r="DM40" s="213">
        <v>3.4149330590619503E-2</v>
      </c>
      <c r="DN40" s="213">
        <v>3.1602726818822799E-2</v>
      </c>
      <c r="DO40" s="213">
        <v>1.2748232141725975E-2</v>
      </c>
      <c r="DP40" s="213">
        <v>5.187480016979021E-3</v>
      </c>
      <c r="DQ40" s="213">
        <v>5.187480016979021E-3</v>
      </c>
      <c r="DR40" s="213">
        <v>1.2355679567364167E-2</v>
      </c>
      <c r="DS40" s="213">
        <v>1.2355679567364167E-2</v>
      </c>
      <c r="DT40" s="213">
        <v>1.2355679567364167E-2</v>
      </c>
      <c r="DU40" s="213">
        <v>1.2355679567364167E-2</v>
      </c>
      <c r="DV40" s="213">
        <v>1.2355679567364167E-2</v>
      </c>
      <c r="DW40" s="213">
        <v>1.5357933627190774E-2</v>
      </c>
      <c r="DX40" s="213">
        <v>1.5357933627190774E-2</v>
      </c>
      <c r="DY40" s="213">
        <v>1.5357933627190774E-2</v>
      </c>
      <c r="DZ40" s="213">
        <v>1.7945189285659059E-2</v>
      </c>
      <c r="EA40" s="213">
        <v>1.7945189285659059E-2</v>
      </c>
      <c r="EB40" s="213">
        <v>7.7697477138925193E-3</v>
      </c>
      <c r="EC40" s="213">
        <v>1.6832375062785964E-2</v>
      </c>
      <c r="ED40" s="213">
        <v>1.4614443060034935E-2</v>
      </c>
      <c r="EE40" s="213">
        <v>1.0477757615720951E-2</v>
      </c>
      <c r="EF40" s="213">
        <v>7.8697563430660099E-3</v>
      </c>
      <c r="EG40" s="213">
        <v>3.5178979899863433E-2</v>
      </c>
      <c r="EH40" s="213">
        <v>3.082458764632327E-2</v>
      </c>
      <c r="EI40" s="213">
        <v>1.7257778844058012E-2</v>
      </c>
      <c r="EJ40" s="213">
        <v>2.2397533777127082E-2</v>
      </c>
      <c r="EK40" s="213">
        <v>2.2397533777127082E-2</v>
      </c>
      <c r="EL40" s="213">
        <v>2.7158880322843741E-2</v>
      </c>
      <c r="EM40" s="213">
        <v>2.7153015433505661E-2</v>
      </c>
      <c r="EN40" s="213">
        <v>1.7851444072123822E-2</v>
      </c>
      <c r="EO40" s="213"/>
      <c r="EP40" s="213"/>
      <c r="EQ40" s="213"/>
      <c r="ER40" s="213"/>
      <c r="EU40" s="77">
        <f t="shared" si="125"/>
        <v>4.54140752309036E-2</v>
      </c>
      <c r="EV40" s="77">
        <f t="shared" si="125"/>
        <v>4.6917436345326101E-2</v>
      </c>
      <c r="EW40" s="77">
        <f t="shared" si="125"/>
        <v>8.9671577647348101E-3</v>
      </c>
      <c r="EX40" s="77">
        <f t="shared" si="125"/>
        <v>2.6614266467879798E-2</v>
      </c>
      <c r="EY40" s="77">
        <f t="shared" si="125"/>
        <v>1.2748232141725975E-2</v>
      </c>
      <c r="EZ40" s="77">
        <f t="shared" si="125"/>
        <v>1.2355679567364167E-2</v>
      </c>
      <c r="FA40" s="77">
        <f t="shared" si="125"/>
        <v>1.2355679567364167E-2</v>
      </c>
      <c r="FB40" s="77">
        <f t="shared" si="125"/>
        <v>1.5357933627190774E-2</v>
      </c>
      <c r="FC40" s="77">
        <f t="shared" si="125"/>
        <v>1.7945189285659059E-2</v>
      </c>
      <c r="FD40" s="77">
        <f t="shared" si="125"/>
        <v>1.4614443060034935E-2</v>
      </c>
      <c r="FE40" s="77">
        <f t="shared" si="125"/>
        <v>3.5178979899863433E-2</v>
      </c>
      <c r="FF40" s="77">
        <f t="shared" si="125"/>
        <v>2.2397533777127082E-2</v>
      </c>
      <c r="FG40" s="77">
        <f t="shared" si="125"/>
        <v>2.7153015433505661E-2</v>
      </c>
      <c r="FH40" s="77">
        <f t="shared" si="125"/>
        <v>0</v>
      </c>
      <c r="FK40" s="213">
        <f t="shared" si="126"/>
        <v>3.7447086451638599E-2</v>
      </c>
      <c r="FL40" s="213">
        <f t="shared" si="126"/>
        <v>2.35302623115929E-2</v>
      </c>
      <c r="FM40" s="213">
        <f t="shared" si="126"/>
        <v>1.2942549022540597E-2</v>
      </c>
      <c r="FN40" s="213">
        <f t="shared" si="126"/>
        <v>4.6583644288998499E-2</v>
      </c>
      <c r="FO40" s="213">
        <f t="shared" si="126"/>
        <v>2.6614266467879798E-2</v>
      </c>
      <c r="FP40" s="213">
        <f t="shared" si="126"/>
        <v>1.5357933627190774E-2</v>
      </c>
      <c r="FQ40" s="213">
        <f t="shared" si="126"/>
        <v>2.2397533777127082E-2</v>
      </c>
      <c r="FR40" s="77">
        <f t="shared" si="127"/>
        <v>2.7153015433505661E-2</v>
      </c>
    </row>
    <row r="41" spans="2:174" s="70" customFormat="1" ht="17.45" customHeight="1">
      <c r="B41" s="66" t="s">
        <v>31</v>
      </c>
      <c r="C41" s="67"/>
      <c r="D41" s="67"/>
      <c r="E41" s="67"/>
      <c r="F41" s="68"/>
      <c r="G41" s="68"/>
      <c r="H41" s="68"/>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v>1.5744823990573871E-2</v>
      </c>
      <c r="BF41" s="214">
        <v>3.5949769084723804E-2</v>
      </c>
      <c r="BG41" s="214">
        <v>3.7918957477838133E-2</v>
      </c>
      <c r="BH41" s="214">
        <v>3.8067703686980592E-2</v>
      </c>
      <c r="BI41" s="213">
        <v>4.310846354604167E-2</v>
      </c>
      <c r="BJ41" s="213">
        <v>3.7873276535436512E-2</v>
      </c>
      <c r="BK41" s="213">
        <v>4.6284987920977246E-2</v>
      </c>
      <c r="BL41" s="213">
        <v>4.2225046973977332E-2</v>
      </c>
      <c r="BM41" s="213">
        <v>3.5043620532504538E-2</v>
      </c>
      <c r="BN41" s="213">
        <v>3.9981808265916373E-2</v>
      </c>
      <c r="BO41" s="213">
        <v>3.2886654551424692E-2</v>
      </c>
      <c r="BP41" s="213">
        <v>3.3642730730127648E-2</v>
      </c>
      <c r="BQ41" s="213">
        <v>3.6699175358662503E-2</v>
      </c>
      <c r="BR41" s="213">
        <v>3.4962533418684341E-2</v>
      </c>
      <c r="BS41" s="213">
        <v>3.9889294724554727E-2</v>
      </c>
      <c r="BT41" s="213">
        <v>4.9237718802936196E-2</v>
      </c>
      <c r="BU41" s="213">
        <v>5.1609260304912481E-2</v>
      </c>
      <c r="BV41" s="213">
        <v>5.2700485330360043E-2</v>
      </c>
      <c r="BW41" s="213">
        <v>5.2385413965001862E-2</v>
      </c>
      <c r="BX41" s="213">
        <v>5.5793981722849377E-2</v>
      </c>
      <c r="BY41" s="213">
        <v>4.5590864210264412E-2</v>
      </c>
      <c r="BZ41" s="213">
        <v>4.5590864210264405E-2</v>
      </c>
      <c r="CA41" s="213">
        <v>3.9102727945851401E-2</v>
      </c>
      <c r="CB41" s="213">
        <v>3.9102727945851401E-2</v>
      </c>
      <c r="CC41" s="213">
        <v>3.9102727945851401E-2</v>
      </c>
      <c r="CD41" s="213">
        <v>3.9969208125591724E-2</v>
      </c>
      <c r="CE41" s="213">
        <v>5.8477834932214617E-2</v>
      </c>
      <c r="CF41" s="213">
        <v>6.1922158292067368E-2</v>
      </c>
      <c r="CG41" s="213">
        <v>5.4087922470727988E-2</v>
      </c>
      <c r="CH41" s="213">
        <v>4.0270351151589785E-2</v>
      </c>
      <c r="CI41" s="213">
        <v>4.0270351151589785E-2</v>
      </c>
      <c r="CJ41" s="213">
        <v>4.0270351151589785E-2</v>
      </c>
      <c r="CK41" s="213">
        <v>4.5430436902066433E-2</v>
      </c>
      <c r="CL41" s="213">
        <v>4.4882733023532469E-2</v>
      </c>
      <c r="CM41" s="213">
        <v>5.1571872488514241E-2</v>
      </c>
      <c r="CN41" s="213">
        <v>5.0869456380373775E-2</v>
      </c>
      <c r="CO41" s="213">
        <v>5.2381947228449001E-2</v>
      </c>
      <c r="CP41" s="213">
        <v>5.460250061640215E-2</v>
      </c>
      <c r="CQ41" s="213">
        <v>6.0490223203446609E-2</v>
      </c>
      <c r="CR41" s="213">
        <v>5.6536968129657139E-2</v>
      </c>
      <c r="CS41" s="213">
        <v>5.3251497716018378E-2</v>
      </c>
      <c r="CT41" s="213">
        <v>4.983503008607048E-2</v>
      </c>
      <c r="CU41" s="213">
        <v>4.0240613277772466E-2</v>
      </c>
      <c r="CV41" s="213">
        <v>4.7610335981509835E-2</v>
      </c>
      <c r="CW41" s="213">
        <v>5.0818262065954106E-2</v>
      </c>
      <c r="CX41" s="213">
        <v>5.1094184363524871E-2</v>
      </c>
      <c r="CY41" s="213">
        <v>4.3770009542469686E-2</v>
      </c>
      <c r="CZ41" s="213">
        <v>4.4712963642626086E-2</v>
      </c>
      <c r="DA41" s="213">
        <v>0.1275671972430357</v>
      </c>
      <c r="DB41" s="213">
        <v>0.12676879179535835</v>
      </c>
      <c r="DC41" s="213">
        <v>0.12759919368954795</v>
      </c>
      <c r="DD41" s="213">
        <v>0.12267625807204478</v>
      </c>
      <c r="DE41" s="213">
        <v>0.12448155504415948</v>
      </c>
      <c r="DF41" s="213">
        <v>0.12748203705683436</v>
      </c>
      <c r="DG41" s="213">
        <v>0.12748203705683436</v>
      </c>
      <c r="DH41" s="213">
        <v>0.12967903957567881</v>
      </c>
      <c r="DI41" s="213">
        <v>0.10368674052526258</v>
      </c>
      <c r="DJ41" s="213">
        <v>0.10911729332648243</v>
      </c>
      <c r="DK41" s="213">
        <v>0.10958707644703937</v>
      </c>
      <c r="DL41" s="213">
        <v>0.10300823061532935</v>
      </c>
      <c r="DM41" s="213">
        <v>7.0731671510648561E-2</v>
      </c>
      <c r="DN41" s="213">
        <v>7.0731671510648561E-2</v>
      </c>
      <c r="DO41" s="213">
        <v>6.0845283287114922E-2</v>
      </c>
      <c r="DP41" s="213">
        <v>6.4219137903458234E-2</v>
      </c>
      <c r="DQ41" s="213">
        <v>6.4219137903458234E-2</v>
      </c>
      <c r="DR41" s="213">
        <v>5.7528019740052234E-2</v>
      </c>
      <c r="DS41" s="213">
        <v>5.7451762330752394E-2</v>
      </c>
      <c r="DT41" s="213">
        <v>5.4824869774564355E-2</v>
      </c>
      <c r="DU41" s="213">
        <v>5.0929696035058494E-2</v>
      </c>
      <c r="DV41" s="213">
        <v>4.9131540103906919E-2</v>
      </c>
      <c r="DW41" s="213">
        <v>5.7277576751187984E-2</v>
      </c>
      <c r="DX41" s="213">
        <v>4.7843542641830723E-2</v>
      </c>
      <c r="DY41" s="213">
        <v>5.7648975322048004E-2</v>
      </c>
      <c r="DZ41" s="213">
        <v>5.7596185490711709E-2</v>
      </c>
      <c r="EA41" s="213">
        <v>5.6809708052153594E-2</v>
      </c>
      <c r="EB41" s="213">
        <v>5.0860083191731215E-2</v>
      </c>
      <c r="EC41" s="213">
        <v>4.9707265698586835E-2</v>
      </c>
      <c r="ED41" s="213">
        <v>4.992124347607383E-2</v>
      </c>
      <c r="EE41" s="213">
        <v>5.4492483069375673E-2</v>
      </c>
      <c r="EF41" s="213">
        <v>6.1911451198018219E-2</v>
      </c>
      <c r="EG41" s="213">
        <v>6.0249049028629979E-2</v>
      </c>
      <c r="EH41" s="213">
        <v>5.6926442631418134E-2</v>
      </c>
      <c r="EI41" s="213">
        <v>5.4609529865775844E-2</v>
      </c>
      <c r="EJ41" s="213">
        <v>5.7813014911349769E-2</v>
      </c>
      <c r="EK41" s="213">
        <v>6.428457741886634E-2</v>
      </c>
      <c r="EL41" s="213">
        <v>7.43968473434483E-2</v>
      </c>
      <c r="EM41" s="213">
        <v>7.5631272371415745E-2</v>
      </c>
      <c r="EN41" s="213">
        <v>8.1688415945672319E-2</v>
      </c>
      <c r="EO41" s="213">
        <v>7.5260883742026469E-2</v>
      </c>
      <c r="EP41" s="213">
        <v>7.659722896169914E-2</v>
      </c>
      <c r="EQ41" s="213">
        <v>7.702830830326815E-2</v>
      </c>
      <c r="ER41" s="213"/>
      <c r="EU41" s="77">
        <f t="shared" si="125"/>
        <v>0.12759919368954795</v>
      </c>
      <c r="EV41" s="77">
        <f t="shared" si="125"/>
        <v>0.12748203705683436</v>
      </c>
      <c r="EW41" s="77">
        <f t="shared" si="125"/>
        <v>0.10368674052526258</v>
      </c>
      <c r="EX41" s="77">
        <f t="shared" si="125"/>
        <v>0.10300823061532935</v>
      </c>
      <c r="EY41" s="77">
        <f t="shared" si="125"/>
        <v>6.0845283287114922E-2</v>
      </c>
      <c r="EZ41" s="77">
        <f t="shared" si="125"/>
        <v>5.7528019740052234E-2</v>
      </c>
      <c r="FA41" s="77">
        <f t="shared" si="125"/>
        <v>5.0929696035058494E-2</v>
      </c>
      <c r="FB41" s="77">
        <f t="shared" si="125"/>
        <v>4.7843542641830723E-2</v>
      </c>
      <c r="FC41" s="77">
        <f t="shared" si="125"/>
        <v>5.6809708052153594E-2</v>
      </c>
      <c r="FD41" s="77">
        <f t="shared" si="125"/>
        <v>4.992124347607383E-2</v>
      </c>
      <c r="FE41" s="77">
        <f t="shared" si="125"/>
        <v>6.0249049028629979E-2</v>
      </c>
      <c r="FF41" s="77">
        <f t="shared" si="125"/>
        <v>5.7813014911349769E-2</v>
      </c>
      <c r="FG41" s="77">
        <f t="shared" si="125"/>
        <v>7.5631272371415745E-2</v>
      </c>
      <c r="FH41" s="77">
        <f t="shared" si="125"/>
        <v>7.659722896169914E-2</v>
      </c>
      <c r="FK41" s="213">
        <f t="shared" si="126"/>
        <v>3.3642730730127648E-2</v>
      </c>
      <c r="FL41" s="213">
        <f t="shared" si="126"/>
        <v>3.9102727945851401E-2</v>
      </c>
      <c r="FM41" s="213">
        <f t="shared" si="126"/>
        <v>5.0869456380373775E-2</v>
      </c>
      <c r="FN41" s="213">
        <f t="shared" si="126"/>
        <v>4.4712963642626086E-2</v>
      </c>
      <c r="FO41" s="213">
        <f t="shared" si="126"/>
        <v>0.10300823061532935</v>
      </c>
      <c r="FP41" s="213">
        <f t="shared" si="126"/>
        <v>4.7843542641830723E-2</v>
      </c>
      <c r="FQ41" s="213">
        <f t="shared" si="126"/>
        <v>5.7813014911349769E-2</v>
      </c>
      <c r="FR41" s="77">
        <f t="shared" si="127"/>
        <v>7.5631272371415745E-2</v>
      </c>
    </row>
    <row r="42" spans="2:174" s="70" customFormat="1" ht="17.45" customHeight="1">
      <c r="B42" s="66" t="s">
        <v>89</v>
      </c>
      <c r="C42" s="67"/>
      <c r="D42" s="67"/>
      <c r="E42" s="67"/>
      <c r="F42" s="68"/>
      <c r="G42" s="68"/>
      <c r="H42" s="68"/>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v>2.6591657957446956E-2</v>
      </c>
      <c r="BF42" s="214">
        <v>2.8039096749903538E-2</v>
      </c>
      <c r="BG42" s="214">
        <v>2.8029602179199375E-2</v>
      </c>
      <c r="BH42" s="214">
        <v>2.9204925929315659E-2</v>
      </c>
      <c r="BI42" s="213">
        <v>6.2634407598315942E-2</v>
      </c>
      <c r="BJ42" s="213">
        <v>6.1458364923997547E-2</v>
      </c>
      <c r="BK42" s="213">
        <v>5.8596816490517685E-2</v>
      </c>
      <c r="BL42" s="213">
        <v>6.102079373111912E-2</v>
      </c>
      <c r="BM42" s="213">
        <v>5.8217382478202254E-2</v>
      </c>
      <c r="BN42" s="213">
        <v>5.829053448542456E-2</v>
      </c>
      <c r="BO42" s="213">
        <v>4.8079081297582378E-2</v>
      </c>
      <c r="BP42" s="213">
        <v>4.1486194841348425E-2</v>
      </c>
      <c r="BQ42" s="213">
        <v>4.1486194841348425E-2</v>
      </c>
      <c r="BR42" s="213">
        <v>4.940005424554595E-2</v>
      </c>
      <c r="BS42" s="213">
        <v>4.8140426077131843E-2</v>
      </c>
      <c r="BT42" s="213">
        <v>4.6780127493672739E-2</v>
      </c>
      <c r="BU42" s="213">
        <v>4.7998988303928146E-2</v>
      </c>
      <c r="BV42" s="213">
        <v>4.7998988303928146E-2</v>
      </c>
      <c r="BW42" s="213">
        <v>4.9400886232447164E-2</v>
      </c>
      <c r="BX42" s="213">
        <v>6.7232861485828771E-2</v>
      </c>
      <c r="BY42" s="213">
        <v>6.7232861485828771E-2</v>
      </c>
      <c r="BZ42" s="213">
        <v>6.6014000675573364E-2</v>
      </c>
      <c r="CA42" s="213">
        <v>4.5196024433791317E-2</v>
      </c>
      <c r="CB42" s="213">
        <v>4.4190568263693254E-2</v>
      </c>
      <c r="CC42" s="213">
        <v>5.2309096445585561E-2</v>
      </c>
      <c r="CD42" s="213">
        <v>4.9962061397305371E-2</v>
      </c>
      <c r="CE42" s="213">
        <v>4.679681543049468E-2</v>
      </c>
      <c r="CF42" s="213">
        <v>4.2205238258262286E-2</v>
      </c>
      <c r="CG42" s="213">
        <v>3.6537523185634413E-2</v>
      </c>
      <c r="CH42" s="213">
        <v>3.9279591402556942E-2</v>
      </c>
      <c r="CI42" s="213">
        <v>4.328737270818208E-2</v>
      </c>
      <c r="CJ42" s="213">
        <v>3.1526197570784731E-2</v>
      </c>
      <c r="CK42" s="213">
        <v>2.8239386829960637E-2</v>
      </c>
      <c r="CL42" s="213">
        <v>3.3290872895457291E-2</v>
      </c>
      <c r="CM42" s="213">
        <v>3.1964469565289887E-2</v>
      </c>
      <c r="CN42" s="213">
        <v>3.4025186576887939E-2</v>
      </c>
      <c r="CO42" s="213">
        <v>3.068380886324025E-2</v>
      </c>
      <c r="CP42" s="213">
        <v>3.068380886324025E-2</v>
      </c>
      <c r="CQ42" s="213">
        <v>3.068380886324025E-2</v>
      </c>
      <c r="CR42" s="213">
        <v>3.0835558659794357E-2</v>
      </c>
      <c r="CS42" s="213">
        <v>3.0835558659794357E-2</v>
      </c>
      <c r="CT42" s="213">
        <v>2.1273508833100002E-2</v>
      </c>
      <c r="CU42" s="213">
        <v>1.9932084151726096E-2</v>
      </c>
      <c r="CV42" s="213">
        <v>2.3911901263080449E-2</v>
      </c>
      <c r="CW42" s="213">
        <v>2.2607556451239161E-2</v>
      </c>
      <c r="CX42" s="213">
        <v>2.0093497916709866E-2</v>
      </c>
      <c r="CY42" s="213">
        <v>2.1487192342102741E-2</v>
      </c>
      <c r="CZ42" s="213">
        <v>2.0141624075385122E-2</v>
      </c>
      <c r="DA42" s="213">
        <v>2.0140821451874728E-2</v>
      </c>
      <c r="DB42" s="213">
        <v>2.0168471776083878E-2</v>
      </c>
      <c r="DC42" s="213">
        <v>2.5641119967300223E-2</v>
      </c>
      <c r="DD42" s="213">
        <v>2.5641119967300223E-2</v>
      </c>
      <c r="DE42" s="213">
        <v>2.7434584300232056E-2</v>
      </c>
      <c r="DF42" s="213">
        <v>3.1791629991197889E-2</v>
      </c>
      <c r="DG42" s="213">
        <v>2.4487918039385218E-2</v>
      </c>
      <c r="DH42" s="213">
        <v>2.7499564862072771E-2</v>
      </c>
      <c r="DI42" s="213">
        <v>1.8564701555972351E-2</v>
      </c>
      <c r="DJ42" s="213">
        <v>1.2159322440174184E-2</v>
      </c>
      <c r="DK42" s="213">
        <v>9.0751395560377708E-3</v>
      </c>
      <c r="DL42" s="213">
        <v>1.1194991303713212E-2</v>
      </c>
      <c r="DM42" s="213">
        <v>1.8966988907630693E-2</v>
      </c>
      <c r="DN42" s="213">
        <v>1.7700857701720481E-2</v>
      </c>
      <c r="DO42" s="213">
        <v>1.5169986778140396E-2</v>
      </c>
      <c r="DP42" s="213">
        <v>1.284677422576226E-2</v>
      </c>
      <c r="DQ42" s="213">
        <v>2.1293513337430656E-2</v>
      </c>
      <c r="DR42" s="213">
        <v>2.6024035673151064E-2</v>
      </c>
      <c r="DS42" s="213">
        <v>0.11102380858427931</v>
      </c>
      <c r="DT42" s="213">
        <v>0.11102380858427931</v>
      </c>
      <c r="DU42" s="213">
        <v>0.11192383902560413</v>
      </c>
      <c r="DV42" s="213">
        <v>0.10840514649885767</v>
      </c>
      <c r="DW42" s="213">
        <v>0.10319454241972636</v>
      </c>
      <c r="DX42" s="213">
        <v>0.10253358878670611</v>
      </c>
      <c r="DY42" s="213">
        <v>9.4203189651709318E-2</v>
      </c>
      <c r="DZ42" s="213">
        <v>9.076817999196464E-2</v>
      </c>
      <c r="EA42" s="213">
        <v>9.0280521846909323E-2</v>
      </c>
      <c r="EB42" s="213">
        <v>1.9626898569310301E-2</v>
      </c>
      <c r="EC42" s="213">
        <v>2.4852988175135825E-2</v>
      </c>
      <c r="ED42" s="213">
        <v>2.9438785700019971E-2</v>
      </c>
      <c r="EE42" s="213">
        <v>2.9437609841827767E-2</v>
      </c>
      <c r="EF42" s="213">
        <v>2.9437609841827767E-2</v>
      </c>
      <c r="EG42" s="213">
        <v>2.944240293976674E-2</v>
      </c>
      <c r="EH42" s="213">
        <v>2.2255011580544687E-2</v>
      </c>
      <c r="EI42" s="213">
        <v>2.2255011580544687E-2</v>
      </c>
      <c r="EJ42" s="213">
        <v>2.2243464378367595E-2</v>
      </c>
      <c r="EK42" s="213"/>
      <c r="EL42" s="213"/>
      <c r="EM42" s="213"/>
      <c r="EN42" s="213"/>
      <c r="EO42" s="213"/>
      <c r="EP42" s="213"/>
      <c r="EQ42" s="213"/>
      <c r="ER42" s="213"/>
      <c r="EU42" s="77">
        <f t="shared" ref="EU42:FF51" si="128">_xlfn.XLOOKUP(EU$9,$I$8:$ER$8,$I42:$ER42,,,-1)</f>
        <v>2.5641119967300223E-2</v>
      </c>
      <c r="EV42" s="77">
        <f t="shared" si="128"/>
        <v>3.1791629991197889E-2</v>
      </c>
      <c r="EW42" s="77">
        <f t="shared" si="128"/>
        <v>1.8564701555972351E-2</v>
      </c>
      <c r="EX42" s="77">
        <f t="shared" si="128"/>
        <v>1.1194991303713212E-2</v>
      </c>
      <c r="EY42" s="77">
        <f t="shared" si="128"/>
        <v>1.5169986778140396E-2</v>
      </c>
      <c r="EZ42" s="77">
        <f t="shared" si="128"/>
        <v>2.6024035673151064E-2</v>
      </c>
      <c r="FA42" s="77">
        <f t="shared" si="128"/>
        <v>0.11192383902560413</v>
      </c>
      <c r="FB42" s="77">
        <f t="shared" si="128"/>
        <v>0.10253358878670611</v>
      </c>
      <c r="FC42" s="77">
        <f t="shared" si="128"/>
        <v>9.0280521846909323E-2</v>
      </c>
      <c r="FD42" s="77">
        <f t="shared" si="128"/>
        <v>2.9438785700019971E-2</v>
      </c>
      <c r="FE42" s="77">
        <f t="shared" si="128"/>
        <v>2.944240293976674E-2</v>
      </c>
      <c r="FF42" s="77">
        <f t="shared" si="128"/>
        <v>2.2243464378367595E-2</v>
      </c>
      <c r="FG42" s="77"/>
      <c r="FH42" s="77"/>
      <c r="FK42" s="213">
        <f t="shared" si="126"/>
        <v>4.1486194841348425E-2</v>
      </c>
      <c r="FL42" s="213">
        <f t="shared" si="126"/>
        <v>4.4190568263693254E-2</v>
      </c>
      <c r="FM42" s="213">
        <f t="shared" si="126"/>
        <v>3.4025186576887939E-2</v>
      </c>
      <c r="FN42" s="213">
        <f t="shared" si="126"/>
        <v>2.0141624075385122E-2</v>
      </c>
      <c r="FO42" s="213">
        <f t="shared" si="126"/>
        <v>1.1194991303713212E-2</v>
      </c>
      <c r="FP42" s="213">
        <f t="shared" si="126"/>
        <v>0.10253358878670611</v>
      </c>
      <c r="FQ42" s="213">
        <f t="shared" si="126"/>
        <v>2.2243464378367595E-2</v>
      </c>
      <c r="FR42" s="77"/>
    </row>
    <row r="43" spans="2:174" s="70" customFormat="1" ht="17.45" customHeight="1">
      <c r="B43" s="66" t="s">
        <v>84</v>
      </c>
      <c r="C43" s="67"/>
      <c r="D43" s="67"/>
      <c r="E43" s="67"/>
      <c r="F43" s="68"/>
      <c r="G43" s="68"/>
      <c r="H43" s="68"/>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v>6.5000000000000002E-2</v>
      </c>
      <c r="BF43" s="214">
        <v>6.7000000000000004E-2</v>
      </c>
      <c r="BG43" s="214">
        <v>5.7829567905602154E-2</v>
      </c>
      <c r="BH43" s="214">
        <v>5.5355869658689515E-2</v>
      </c>
      <c r="BI43" s="213">
        <v>4.1526835135767666E-2</v>
      </c>
      <c r="BJ43" s="213">
        <v>4.1358112043018945E-2</v>
      </c>
      <c r="BK43" s="213">
        <v>4.7832452526220114E-2</v>
      </c>
      <c r="BL43" s="213">
        <v>4.1839456206035824E-2</v>
      </c>
      <c r="BM43" s="213">
        <v>5.0021655632218047E-2</v>
      </c>
      <c r="BN43" s="213">
        <v>4.9658961176739611E-2</v>
      </c>
      <c r="BO43" s="213">
        <v>5.4559686484085095E-2</v>
      </c>
      <c r="BP43" s="213">
        <v>4.7168223615541703E-2</v>
      </c>
      <c r="BQ43" s="213">
        <v>9.749792483850718E-2</v>
      </c>
      <c r="BR43" s="213">
        <v>0.10278771743654955</v>
      </c>
      <c r="BS43" s="213">
        <v>0.10632977102313627</v>
      </c>
      <c r="BT43" s="213">
        <v>0.10632977102313627</v>
      </c>
      <c r="BU43" s="213">
        <v>0.10842363484191575</v>
      </c>
      <c r="BV43" s="213">
        <v>0.11258930173944851</v>
      </c>
      <c r="BW43" s="213">
        <v>0.11686990236896942</v>
      </c>
      <c r="BX43" s="213">
        <v>7.7818895837360638E-2</v>
      </c>
      <c r="BY43" s="213">
        <v>7.5398032695246683E-2</v>
      </c>
      <c r="BZ43" s="213">
        <v>7.8050813656343476E-2</v>
      </c>
      <c r="CA43" s="213">
        <v>7.3854542122719607E-2</v>
      </c>
      <c r="CB43" s="213">
        <v>7.4631589164516732E-2</v>
      </c>
      <c r="CC43" s="213">
        <v>8.2645940337033971E-2</v>
      </c>
      <c r="CD43" s="213">
        <v>9.4096916634924102E-2</v>
      </c>
      <c r="CE43" s="213">
        <v>9.4232587199604576E-2</v>
      </c>
      <c r="CF43" s="213">
        <v>9.9353267390369898E-2</v>
      </c>
      <c r="CG43" s="213">
        <v>0.11116449117964605</v>
      </c>
      <c r="CH43" s="213">
        <v>0.1113322441624273</v>
      </c>
      <c r="CI43" s="213">
        <v>0.113890952948415</v>
      </c>
      <c r="CJ43" s="213">
        <v>0.11307312317174398</v>
      </c>
      <c r="CK43" s="213">
        <v>0.1098151264251187</v>
      </c>
      <c r="CL43" s="213">
        <v>0.10943312814179995</v>
      </c>
      <c r="CM43" s="213">
        <v>0.11039723199421866</v>
      </c>
      <c r="CN43" s="213">
        <v>0.11198204907141793</v>
      </c>
      <c r="CO43" s="213">
        <v>0.11043774284419339</v>
      </c>
      <c r="CP43" s="213">
        <v>0.11386865838668384</v>
      </c>
      <c r="CQ43" s="213">
        <v>0.11798254879586258</v>
      </c>
      <c r="CR43" s="213">
        <v>0.11798254879586258</v>
      </c>
      <c r="CS43" s="213">
        <v>0.11798254879586258</v>
      </c>
      <c r="CT43" s="213">
        <v>0.11619055542550466</v>
      </c>
      <c r="CU43" s="213">
        <v>0.11435179785249062</v>
      </c>
      <c r="CV43" s="213">
        <v>0.11574140157209288</v>
      </c>
      <c r="CW43" s="213">
        <v>0.11574140157209288</v>
      </c>
      <c r="CX43" s="213">
        <v>0.11096982159184803</v>
      </c>
      <c r="CY43" s="213">
        <v>0.11329443747965962</v>
      </c>
      <c r="CZ43" s="213">
        <v>0.11446354254604439</v>
      </c>
      <c r="DA43" s="213">
        <v>0.13572494166029778</v>
      </c>
      <c r="DB43" s="213">
        <v>0.18191601094826207</v>
      </c>
      <c r="DC43" s="213">
        <v>0.14961880377713449</v>
      </c>
      <c r="DD43" s="213">
        <v>0.15852548118869236</v>
      </c>
      <c r="DE43" s="213">
        <v>0.17930809099552561</v>
      </c>
      <c r="DF43" s="213">
        <v>0.17846089764974599</v>
      </c>
      <c r="DG43" s="213">
        <v>0.16375627476361648</v>
      </c>
      <c r="DH43" s="213">
        <v>0.16214345354180451</v>
      </c>
      <c r="DI43" s="213">
        <v>0.13027051907831194</v>
      </c>
      <c r="DJ43" s="213">
        <v>0.13161990995500558</v>
      </c>
      <c r="DK43" s="213">
        <v>0.12508482477615207</v>
      </c>
      <c r="DL43" s="213">
        <v>0.15916894973940032</v>
      </c>
      <c r="DM43" s="213">
        <v>0.15916894973940032</v>
      </c>
      <c r="DN43" s="213">
        <v>0.15695854186515887</v>
      </c>
      <c r="DO43" s="213">
        <v>0.15894041187923327</v>
      </c>
      <c r="DP43" s="213">
        <v>0.16486138152302082</v>
      </c>
      <c r="DQ43" s="213">
        <v>0.11048522193761426</v>
      </c>
      <c r="DR43" s="213">
        <v>0.11376981470761613</v>
      </c>
      <c r="DS43" s="213">
        <v>0.11655116764108854</v>
      </c>
      <c r="DT43" s="213">
        <v>0.11875627502158277</v>
      </c>
      <c r="DU43" s="213">
        <v>9.2576263929256525E-2</v>
      </c>
      <c r="DV43" s="213">
        <v>8.9375566793025413E-2</v>
      </c>
      <c r="DW43" s="213">
        <v>8.4461895180029278E-2</v>
      </c>
      <c r="DX43" s="213">
        <v>8.3489478587927518E-2</v>
      </c>
      <c r="DY43" s="213">
        <v>9.6118188486098752E-2</v>
      </c>
      <c r="DZ43" s="213">
        <v>9.8474676548281001E-2</v>
      </c>
      <c r="EA43" s="213">
        <v>8.0384163395085015E-2</v>
      </c>
      <c r="EB43" s="213">
        <v>8.1531273242909319E-2</v>
      </c>
      <c r="EC43" s="213">
        <v>8.3765106232751477E-2</v>
      </c>
      <c r="ED43" s="213">
        <v>8.3765106232751477E-2</v>
      </c>
      <c r="EE43" s="213">
        <v>8.6138588696827348E-2</v>
      </c>
      <c r="EF43" s="213">
        <v>8.6138588696827348E-2</v>
      </c>
      <c r="EG43" s="213">
        <v>8.9924396170683971E-2</v>
      </c>
      <c r="EH43" s="213">
        <v>8.9952923764569676E-2</v>
      </c>
      <c r="EI43" s="213">
        <v>8.5708915249170764E-2</v>
      </c>
      <c r="EJ43" s="213">
        <v>8.6720909722562842E-2</v>
      </c>
      <c r="EK43" s="213">
        <v>8.6720909722562842E-2</v>
      </c>
      <c r="EL43" s="213">
        <v>8.5555746976281377E-2</v>
      </c>
      <c r="EM43" s="213">
        <v>9.1028731743882055E-2</v>
      </c>
      <c r="EN43" s="213">
        <v>8.9564363190783133E-2</v>
      </c>
      <c r="EO43" s="213">
        <v>8.8317910020342505E-2</v>
      </c>
      <c r="EP43" s="213">
        <v>8.2409094487425311E-2</v>
      </c>
      <c r="EQ43" s="213">
        <v>9.0492785403548409E-2</v>
      </c>
      <c r="ER43" s="213"/>
      <c r="EU43" s="77">
        <f t="shared" si="128"/>
        <v>0.14961880377713449</v>
      </c>
      <c r="EV43" s="77">
        <f t="shared" si="128"/>
        <v>0.17846089764974599</v>
      </c>
      <c r="EW43" s="77">
        <f t="shared" si="128"/>
        <v>0.13027051907831194</v>
      </c>
      <c r="EX43" s="77">
        <f t="shared" si="128"/>
        <v>0.15916894973940032</v>
      </c>
      <c r="EY43" s="77">
        <f t="shared" si="128"/>
        <v>0.15894041187923327</v>
      </c>
      <c r="EZ43" s="77">
        <f t="shared" si="128"/>
        <v>0.11376981470761613</v>
      </c>
      <c r="FA43" s="77">
        <f t="shared" si="128"/>
        <v>9.2576263929256525E-2</v>
      </c>
      <c r="FB43" s="77">
        <f t="shared" si="128"/>
        <v>8.3489478587927518E-2</v>
      </c>
      <c r="FC43" s="77">
        <f t="shared" si="128"/>
        <v>8.0384163395085015E-2</v>
      </c>
      <c r="FD43" s="77">
        <f t="shared" si="128"/>
        <v>8.3765106232751477E-2</v>
      </c>
      <c r="FE43" s="77">
        <f t="shared" si="128"/>
        <v>8.9924396170683971E-2</v>
      </c>
      <c r="FF43" s="77">
        <f t="shared" si="128"/>
        <v>8.6720909722562842E-2</v>
      </c>
      <c r="FG43" s="77">
        <f t="shared" ref="FG43:FH55" si="129">_xlfn.XLOOKUP(FG$9,$I$8:$ER$8,$I43:$ER43,,,-1)</f>
        <v>9.1028731743882055E-2</v>
      </c>
      <c r="FH43" s="77">
        <f t="shared" si="129"/>
        <v>8.2409094487425311E-2</v>
      </c>
      <c r="FK43" s="213">
        <f t="shared" si="126"/>
        <v>4.7168223615541703E-2</v>
      </c>
      <c r="FL43" s="213">
        <f t="shared" si="126"/>
        <v>7.4631589164516732E-2</v>
      </c>
      <c r="FM43" s="213">
        <f t="shared" si="126"/>
        <v>0.11198204907141793</v>
      </c>
      <c r="FN43" s="213">
        <f t="shared" si="126"/>
        <v>0.11446354254604439</v>
      </c>
      <c r="FO43" s="213">
        <f t="shared" si="126"/>
        <v>0.15916894973940032</v>
      </c>
      <c r="FP43" s="213">
        <f t="shared" si="126"/>
        <v>8.3489478587927518E-2</v>
      </c>
      <c r="FQ43" s="213">
        <f t="shared" si="126"/>
        <v>8.6720909722562842E-2</v>
      </c>
      <c r="FR43" s="77">
        <f t="shared" si="127"/>
        <v>9.1028731743882055E-2</v>
      </c>
    </row>
    <row r="44" spans="2:174" s="70" customFormat="1" ht="17.45" customHeight="1">
      <c r="B44" s="66" t="s">
        <v>101</v>
      </c>
      <c r="C44" s="67"/>
      <c r="D44" s="67"/>
      <c r="E44" s="67"/>
      <c r="F44" s="68"/>
      <c r="G44" s="68"/>
      <c r="H44" s="68"/>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v>1.5001243110005969E-2</v>
      </c>
      <c r="BF44" s="214">
        <v>1.5001243110005969E-2</v>
      </c>
      <c r="BG44" s="214">
        <v>1.753269522980818E-2</v>
      </c>
      <c r="BH44" s="214">
        <v>1.5694729472150244E-2</v>
      </c>
      <c r="BI44" s="213">
        <v>1.5806169193600225E-2</v>
      </c>
      <c r="BJ44" s="213">
        <v>1.6644735944901727E-2</v>
      </c>
      <c r="BK44" s="213">
        <v>8.46223970308029E-3</v>
      </c>
      <c r="BL44" s="213">
        <v>2.0147986613092077E-2</v>
      </c>
      <c r="BM44" s="213">
        <v>1.8718804171678972E-2</v>
      </c>
      <c r="BN44" s="213">
        <v>3.6324220675899778E-2</v>
      </c>
      <c r="BO44" s="213">
        <v>3.6130650605968144E-2</v>
      </c>
      <c r="BP44" s="213">
        <v>3.3396613698140801E-2</v>
      </c>
      <c r="BQ44" s="213">
        <v>3.437337787377974E-2</v>
      </c>
      <c r="BR44" s="213">
        <v>2.782930369028605E-2</v>
      </c>
      <c r="BS44" s="213">
        <v>2.4540064106535957E-2</v>
      </c>
      <c r="BT44" s="213">
        <v>2.7179599208458124E-2</v>
      </c>
      <c r="BU44" s="213">
        <v>3.980900458546198E-2</v>
      </c>
      <c r="BV44" s="213">
        <v>4.5338979005862409E-2</v>
      </c>
      <c r="BW44" s="213">
        <v>4.6629479051648645E-2</v>
      </c>
      <c r="BX44" s="213">
        <v>5.0591912648685351E-2</v>
      </c>
      <c r="BY44" s="213">
        <v>4.6876797321426987E-2</v>
      </c>
      <c r="BZ44" s="213">
        <v>3.9380226374427528E-2</v>
      </c>
      <c r="CA44" s="213">
        <v>3.2087895903131249E-2</v>
      </c>
      <c r="CB44" s="213">
        <v>3.7485176009824983E-2</v>
      </c>
      <c r="CC44" s="213">
        <v>2.0083429958051423E-2</v>
      </c>
      <c r="CD44" s="213">
        <v>2.6347966179926893E-2</v>
      </c>
      <c r="CE44" s="213">
        <v>2.7982233165818476E-2</v>
      </c>
      <c r="CF44" s="213">
        <v>2.228637433821019E-2</v>
      </c>
      <c r="CG44" s="213">
        <v>2.6284088919078116E-2</v>
      </c>
      <c r="CH44" s="213">
        <v>2.6284088919078116E-2</v>
      </c>
      <c r="CI44" s="213">
        <v>2.6885515006465327E-2</v>
      </c>
      <c r="CJ44" s="213">
        <v>2.0468865469238685E-2</v>
      </c>
      <c r="CK44" s="213">
        <v>1.7519469807750886E-2</v>
      </c>
      <c r="CL44" s="213">
        <v>2.0780173632127849E-2</v>
      </c>
      <c r="CM44" s="213">
        <v>2.4954533089050757E-2</v>
      </c>
      <c r="CN44" s="213">
        <v>3.5839926923129865E-2</v>
      </c>
      <c r="CO44" s="213">
        <v>2.119839861183977E-2</v>
      </c>
      <c r="CP44" s="213">
        <v>2.1693873919701605E-2</v>
      </c>
      <c r="CQ44" s="213">
        <v>2.622661422262158E-2</v>
      </c>
      <c r="CR44" s="213">
        <v>2.0406836940274255E-2</v>
      </c>
      <c r="CS44" s="213">
        <v>2.1780885688673132E-2</v>
      </c>
      <c r="CT44" s="213">
        <v>2.1058489046517036E-2</v>
      </c>
      <c r="CU44" s="213">
        <v>1.8335938864412683E-2</v>
      </c>
      <c r="CV44" s="213">
        <v>1.893975623632168E-2</v>
      </c>
      <c r="CW44" s="213">
        <v>2.5280757576079615E-2</v>
      </c>
      <c r="CX44" s="213">
        <v>1.7299806910576299E-2</v>
      </c>
      <c r="CY44" s="213">
        <v>1.7299806910576299E-2</v>
      </c>
      <c r="CZ44" s="213">
        <v>1.783191802868939E-2</v>
      </c>
      <c r="DA44" s="213">
        <v>2.0487250166927116E-2</v>
      </c>
      <c r="DB44" s="213">
        <v>2.1774050373710999E-2</v>
      </c>
      <c r="DC44" s="213">
        <v>2.1950879654942412E-2</v>
      </c>
      <c r="DD44" s="213">
        <v>2.3031306563266334E-2</v>
      </c>
      <c r="DE44" s="213">
        <v>2.7497366464355473E-2</v>
      </c>
      <c r="DF44" s="213">
        <v>3.1070060891447392E-2</v>
      </c>
      <c r="DG44" s="213">
        <v>2.238361123913208E-2</v>
      </c>
      <c r="DH44" s="213">
        <v>2.0577904574687847E-2</v>
      </c>
      <c r="DI44" s="213">
        <v>1.5940031018438737E-2</v>
      </c>
      <c r="DJ44" s="213">
        <v>1.5382663242310971E-2</v>
      </c>
      <c r="DK44" s="213">
        <v>1.8400839644467468E-2</v>
      </c>
      <c r="DL44" s="213">
        <v>2.5442699431484826E-2</v>
      </c>
      <c r="DM44" s="213">
        <v>1.8683929485151584E-2</v>
      </c>
      <c r="DN44" s="213">
        <v>2.3531843006867049E-2</v>
      </c>
      <c r="DO44" s="213">
        <v>2.9264412280720378E-2</v>
      </c>
      <c r="DP44" s="213">
        <v>2.9264412280720378E-2</v>
      </c>
      <c r="DQ44" s="213">
        <v>3.5032367784659214E-2</v>
      </c>
      <c r="DR44" s="213">
        <v>4.0375688527571889E-2</v>
      </c>
      <c r="DS44" s="213">
        <v>4.2759927758217992E-2</v>
      </c>
      <c r="DT44" s="213">
        <v>4.6888445782181466E-2</v>
      </c>
      <c r="DU44" s="213">
        <v>3.0800548463108982E-2</v>
      </c>
      <c r="DV44" s="213">
        <v>3.1114012261529742E-2</v>
      </c>
      <c r="DW44" s="213">
        <v>1.8280713074080017E-2</v>
      </c>
      <c r="DX44" s="213">
        <v>2.9662808966103762E-2</v>
      </c>
      <c r="DY44" s="213">
        <v>3.1110469287370532E-2</v>
      </c>
      <c r="DZ44" s="213">
        <v>2.9161090371205185E-2</v>
      </c>
      <c r="EA44" s="213">
        <v>2.3131823975959778E-2</v>
      </c>
      <c r="EB44" s="213">
        <v>2.2794877447993668E-2</v>
      </c>
      <c r="EC44" s="213">
        <v>2.2284200064380567E-2</v>
      </c>
      <c r="ED44" s="213">
        <v>3.7410816358299702E-2</v>
      </c>
      <c r="EE44" s="213">
        <v>3.6635995500403959E-2</v>
      </c>
      <c r="EF44" s="213">
        <v>2.8394719102785619E-2</v>
      </c>
      <c r="EG44" s="213">
        <v>2.71814200775807E-2</v>
      </c>
      <c r="EH44" s="213">
        <v>3.021026524935496E-2</v>
      </c>
      <c r="EI44" s="213">
        <v>3.1900783484763849E-2</v>
      </c>
      <c r="EJ44" s="213">
        <v>3.059344938271431E-2</v>
      </c>
      <c r="EK44" s="213">
        <v>3.9433450988706632E-2</v>
      </c>
      <c r="EL44" s="213">
        <v>4.1779510966251786E-2</v>
      </c>
      <c r="EM44" s="213">
        <v>3.9261581634773397E-2</v>
      </c>
      <c r="EN44" s="213">
        <v>5.8878636991497396E-2</v>
      </c>
      <c r="EO44" s="213">
        <v>6.0760042910987869E-2</v>
      </c>
      <c r="EP44" s="213">
        <v>3.3734978824005404E-2</v>
      </c>
      <c r="EQ44" s="213">
        <v>3.5638122217754142E-2</v>
      </c>
      <c r="ER44" s="213"/>
      <c r="EU44" s="77">
        <f t="shared" si="128"/>
        <v>2.1950879654942412E-2</v>
      </c>
      <c r="EV44" s="77">
        <f t="shared" si="128"/>
        <v>3.1070060891447392E-2</v>
      </c>
      <c r="EW44" s="77">
        <f t="shared" si="128"/>
        <v>1.5940031018438737E-2</v>
      </c>
      <c r="EX44" s="77">
        <f t="shared" si="128"/>
        <v>2.5442699431484826E-2</v>
      </c>
      <c r="EY44" s="77">
        <f t="shared" si="128"/>
        <v>2.9264412280720378E-2</v>
      </c>
      <c r="EZ44" s="77">
        <f t="shared" si="128"/>
        <v>4.0375688527571889E-2</v>
      </c>
      <c r="FA44" s="77">
        <f t="shared" si="128"/>
        <v>3.0800548463108982E-2</v>
      </c>
      <c r="FB44" s="77">
        <f t="shared" si="128"/>
        <v>2.9662808966103762E-2</v>
      </c>
      <c r="FC44" s="77">
        <f t="shared" si="128"/>
        <v>2.3131823975959778E-2</v>
      </c>
      <c r="FD44" s="77">
        <f t="shared" si="128"/>
        <v>3.7410816358299702E-2</v>
      </c>
      <c r="FE44" s="77">
        <f t="shared" si="128"/>
        <v>2.71814200775807E-2</v>
      </c>
      <c r="FF44" s="77">
        <f t="shared" si="128"/>
        <v>3.059344938271431E-2</v>
      </c>
      <c r="FG44" s="77">
        <f t="shared" si="129"/>
        <v>3.9261581634773397E-2</v>
      </c>
      <c r="FH44" s="77">
        <f t="shared" si="129"/>
        <v>3.3734978824005404E-2</v>
      </c>
      <c r="FK44" s="213">
        <f t="shared" si="126"/>
        <v>3.3396613698140801E-2</v>
      </c>
      <c r="FL44" s="213">
        <f t="shared" si="126"/>
        <v>3.7485176009824983E-2</v>
      </c>
      <c r="FM44" s="213">
        <f t="shared" si="126"/>
        <v>3.5839926923129865E-2</v>
      </c>
      <c r="FN44" s="213">
        <f t="shared" si="126"/>
        <v>1.783191802868939E-2</v>
      </c>
      <c r="FO44" s="213">
        <f t="shared" si="126"/>
        <v>2.5442699431484826E-2</v>
      </c>
      <c r="FP44" s="213">
        <f t="shared" si="126"/>
        <v>2.9662808966103762E-2</v>
      </c>
      <c r="FQ44" s="213">
        <f t="shared" si="126"/>
        <v>3.059344938271431E-2</v>
      </c>
      <c r="FR44" s="77">
        <f t="shared" si="127"/>
        <v>3.9261581634773397E-2</v>
      </c>
    </row>
    <row r="45" spans="2:174" s="70" customFormat="1" ht="17.45" customHeight="1">
      <c r="B45" s="66" t="s">
        <v>115</v>
      </c>
      <c r="C45" s="67"/>
      <c r="D45" s="67"/>
      <c r="E45" s="67"/>
      <c r="F45" s="68"/>
      <c r="G45" s="68"/>
      <c r="H45" s="68"/>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v>2.4707725100116262E-2</v>
      </c>
      <c r="BF45" s="214">
        <v>2.4707725100116262E-2</v>
      </c>
      <c r="BG45" s="214">
        <v>2.8820027558885589E-2</v>
      </c>
      <c r="BH45" s="214">
        <v>2.9692007923179605E-2</v>
      </c>
      <c r="BI45" s="213">
        <v>1.5344701373638204E-2</v>
      </c>
      <c r="BJ45" s="213">
        <v>1.761077380183439E-2</v>
      </c>
      <c r="BK45" s="213">
        <v>1.9195947982603455E-2</v>
      </c>
      <c r="BL45" s="213">
        <v>1.9195947982603455E-2</v>
      </c>
      <c r="BM45" s="213">
        <v>1.9195947982603455E-2</v>
      </c>
      <c r="BN45" s="213">
        <v>6.1267909081116016E-3</v>
      </c>
      <c r="BO45" s="213">
        <v>4.9822255736292143E-3</v>
      </c>
      <c r="BP45" s="213">
        <v>8.4169988150382419E-3</v>
      </c>
      <c r="BQ45" s="213">
        <v>1.4344829213160246E-2</v>
      </c>
      <c r="BR45" s="213">
        <v>1.434482921316025E-2</v>
      </c>
      <c r="BS45" s="213">
        <v>1.434482921316025E-2</v>
      </c>
      <c r="BT45" s="213">
        <v>1.7610013661231484E-2</v>
      </c>
      <c r="BU45" s="213">
        <v>1.9786803293278976E-2</v>
      </c>
      <c r="BV45" s="213">
        <v>1.9786803293278976E-2</v>
      </c>
      <c r="BW45" s="213">
        <v>1.9786803293278976E-2</v>
      </c>
      <c r="BX45" s="213">
        <v>2.0995833002704363E-2</v>
      </c>
      <c r="BY45" s="213">
        <v>1.7730648554633126E-2</v>
      </c>
      <c r="BZ45" s="213">
        <v>1.7730648554633126E-2</v>
      </c>
      <c r="CA45" s="213">
        <v>1.5028426942436243E-2</v>
      </c>
      <c r="CB45" s="213">
        <v>1.5028426942436243E-2</v>
      </c>
      <c r="CC45" s="213">
        <v>1.5028426942436243E-2</v>
      </c>
      <c r="CD45" s="213">
        <v>2.4703345393248304E-2</v>
      </c>
      <c r="CE45" s="213">
        <v>2.4703345393248304E-2</v>
      </c>
      <c r="CF45" s="213">
        <v>2.7405567005445192E-2</v>
      </c>
      <c r="CG45" s="213">
        <v>2.7405567005445185E-2</v>
      </c>
      <c r="CH45" s="213">
        <v>2.7405567005445185E-2</v>
      </c>
      <c r="CI45" s="213">
        <v>2.7405567005445185E-2</v>
      </c>
      <c r="CJ45" s="213">
        <v>2.4703345393248304E-2</v>
      </c>
      <c r="CK45" s="213">
        <v>1.8277526738053926E-2</v>
      </c>
      <c r="CL45" s="213">
        <v>1.2311192987949377E-2</v>
      </c>
      <c r="CM45" s="213">
        <v>1.2311192987949377E-2</v>
      </c>
      <c r="CN45" s="213">
        <v>1.0759024026181525E-2</v>
      </c>
      <c r="CO45" s="213">
        <v>1.0759024026181521E-2</v>
      </c>
      <c r="CP45" s="213">
        <v>7.5099242305638374E-3</v>
      </c>
      <c r="CQ45" s="213">
        <v>7.5099242305638417E-3</v>
      </c>
      <c r="CR45" s="213">
        <v>5.6762738508588121E-3</v>
      </c>
      <c r="CS45" s="213">
        <v>5.6762738508588121E-3</v>
      </c>
      <c r="CT45" s="213">
        <v>7.7742486858838932E-3</v>
      </c>
      <c r="CU45" s="213">
        <v>7.7742486858838932E-3</v>
      </c>
      <c r="CV45" s="213">
        <v>5.517035791568637E-3</v>
      </c>
      <c r="CW45" s="213">
        <v>5.517035791568637E-3</v>
      </c>
      <c r="CX45" s="213">
        <v>5.517035791568637E-3</v>
      </c>
      <c r="CY45" s="213">
        <v>5.5095061736988287E-3</v>
      </c>
      <c r="CZ45" s="213">
        <v>5.5095061736988287E-3</v>
      </c>
      <c r="DA45" s="213">
        <v>1.8376799892486993E-2</v>
      </c>
      <c r="DB45" s="213">
        <v>1.9865276779064515E-2</v>
      </c>
      <c r="DC45" s="213">
        <v>2.1344822684878917E-2</v>
      </c>
      <c r="DD45" s="213">
        <v>1.1761160277736514E-2</v>
      </c>
      <c r="DE45" s="213">
        <v>2.4005377751796238E-2</v>
      </c>
      <c r="DF45" s="213">
        <v>2.6698528492359253E-2</v>
      </c>
      <c r="DG45" s="213">
        <v>2.6664674269795446E-2</v>
      </c>
      <c r="DH45" s="213">
        <v>2.7869718591731197E-2</v>
      </c>
      <c r="DI45" s="213">
        <v>3.0826293234567374E-2</v>
      </c>
      <c r="DJ45" s="213">
        <v>2.1993926747394317E-2</v>
      </c>
      <c r="DK45" s="213">
        <v>1.9952609417277282E-2</v>
      </c>
      <c r="DL45" s="213">
        <v>1.4743914739645319E-2</v>
      </c>
      <c r="DM45" s="213">
        <v>1.4754426675140387E-2</v>
      </c>
      <c r="DN45" s="213">
        <v>2.1952997535321268E-2</v>
      </c>
      <c r="DO45" s="213">
        <v>2.7638047376305434E-2</v>
      </c>
      <c r="DP45" s="213">
        <v>3.7206234595757968E-2</v>
      </c>
      <c r="DQ45" s="213">
        <v>4.2082186220763637E-2</v>
      </c>
      <c r="DR45" s="213">
        <v>0.10998982619074957</v>
      </c>
      <c r="DS45" s="213">
        <v>9.8811987470993942E-2</v>
      </c>
      <c r="DT45" s="213">
        <v>0.1010657131947096</v>
      </c>
      <c r="DU45" s="213">
        <v>0.10167720986619171</v>
      </c>
      <c r="DV45" s="213">
        <v>3.5284159031859233E-2</v>
      </c>
      <c r="DW45" s="213">
        <v>2.9462924342641084E-2</v>
      </c>
      <c r="DX45" s="213">
        <v>6.8850045722177386E-2</v>
      </c>
      <c r="DY45" s="213">
        <v>7.0749581962095812E-2</v>
      </c>
      <c r="DZ45" s="213">
        <v>3.6773808294650309E-2</v>
      </c>
      <c r="EA45" s="213">
        <v>3.89345941820574E-2</v>
      </c>
      <c r="EB45" s="213">
        <v>1.0460651876105011E-2</v>
      </c>
      <c r="EC45" s="213">
        <v>1.0460651876105002E-2</v>
      </c>
      <c r="ED45" s="213">
        <v>1.3410638825434836E-2</v>
      </c>
      <c r="EE45" s="213">
        <v>1.3410638825434836E-2</v>
      </c>
      <c r="EF45" s="213">
        <v>1.3890193140632327E-2</v>
      </c>
      <c r="EG45" s="213">
        <v>1.0190397307320976E-2</v>
      </c>
      <c r="EH45" s="213">
        <v>1.1189600687941495E-2</v>
      </c>
      <c r="EI45" s="213">
        <v>7.6602075430886631E-3</v>
      </c>
      <c r="EJ45" s="213">
        <v>2.2210381374933382E-3</v>
      </c>
      <c r="EK45" s="213">
        <v>4.0253018976423218E-3</v>
      </c>
      <c r="EL45" s="213">
        <v>4.0253018976423227E-3</v>
      </c>
      <c r="EM45" s="213">
        <v>0</v>
      </c>
      <c r="EN45" s="213">
        <v>4.6953062764110943E-3</v>
      </c>
      <c r="EO45" s="213">
        <v>2.2210381374933386E-3</v>
      </c>
      <c r="EP45" s="213">
        <v>1.3403780512896256E-2</v>
      </c>
      <c r="EQ45" s="213">
        <v>2.0388708052186472E-2</v>
      </c>
      <c r="ER45" s="213"/>
      <c r="EU45" s="77">
        <f t="shared" si="128"/>
        <v>2.1344822684878917E-2</v>
      </c>
      <c r="EV45" s="77">
        <f t="shared" si="128"/>
        <v>2.6698528492359253E-2</v>
      </c>
      <c r="EW45" s="77">
        <f t="shared" si="128"/>
        <v>3.0826293234567374E-2</v>
      </c>
      <c r="EX45" s="77">
        <f t="shared" si="128"/>
        <v>1.4743914739645319E-2</v>
      </c>
      <c r="EY45" s="77">
        <f t="shared" si="128"/>
        <v>2.7638047376305434E-2</v>
      </c>
      <c r="EZ45" s="77">
        <f t="shared" si="128"/>
        <v>0.10998982619074957</v>
      </c>
      <c r="FA45" s="77">
        <f t="shared" si="128"/>
        <v>0.10167720986619171</v>
      </c>
      <c r="FB45" s="77">
        <f t="shared" si="128"/>
        <v>6.8850045722177386E-2</v>
      </c>
      <c r="FC45" s="77">
        <f t="shared" si="128"/>
        <v>3.89345941820574E-2</v>
      </c>
      <c r="FD45" s="77">
        <f t="shared" si="128"/>
        <v>1.3410638825434836E-2</v>
      </c>
      <c r="FE45" s="77">
        <f t="shared" si="128"/>
        <v>1.0190397307320976E-2</v>
      </c>
      <c r="FF45" s="77">
        <f t="shared" si="128"/>
        <v>2.2210381374933382E-3</v>
      </c>
      <c r="FG45" s="77">
        <f t="shared" si="129"/>
        <v>0</v>
      </c>
      <c r="FH45" s="77">
        <f t="shared" si="129"/>
        <v>1.3403780512896256E-2</v>
      </c>
      <c r="FK45" s="213">
        <f t="shared" si="126"/>
        <v>8.4169988150382419E-3</v>
      </c>
      <c r="FL45" s="213">
        <f t="shared" si="126"/>
        <v>1.5028426942436243E-2</v>
      </c>
      <c r="FM45" s="213">
        <f t="shared" si="126"/>
        <v>1.0759024026181525E-2</v>
      </c>
      <c r="FN45" s="213">
        <f t="shared" si="126"/>
        <v>5.5095061736988287E-3</v>
      </c>
      <c r="FO45" s="213">
        <f t="shared" si="126"/>
        <v>1.4743914739645319E-2</v>
      </c>
      <c r="FP45" s="213">
        <f t="shared" si="126"/>
        <v>6.8850045722177386E-2</v>
      </c>
      <c r="FQ45" s="213">
        <f t="shared" si="126"/>
        <v>2.2210381374933382E-3</v>
      </c>
      <c r="FR45" s="77">
        <f t="shared" si="127"/>
        <v>0</v>
      </c>
    </row>
    <row r="46" spans="2:174" s="70" customFormat="1" ht="17.45" customHeight="1">
      <c r="B46" s="66" t="s">
        <v>36</v>
      </c>
      <c r="C46" s="67"/>
      <c r="D46" s="67"/>
      <c r="E46" s="67"/>
      <c r="F46" s="68"/>
      <c r="G46" s="68"/>
      <c r="H46" s="68"/>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v>3.8351787705389453E-2</v>
      </c>
      <c r="BF46" s="214">
        <v>4.059458230804381E-2</v>
      </c>
      <c r="BG46" s="214">
        <v>4.059458230804381E-2</v>
      </c>
      <c r="BH46" s="214">
        <v>4.059458230804381E-2</v>
      </c>
      <c r="BI46" s="213">
        <v>2.9359457189986529E-2</v>
      </c>
      <c r="BJ46" s="213">
        <v>3.0702447970019073E-2</v>
      </c>
      <c r="BK46" s="213">
        <v>3.83245921420938E-2</v>
      </c>
      <c r="BL46" s="213">
        <v>3.9636358386490586E-2</v>
      </c>
      <c r="BM46" s="213">
        <v>4.1018295899144082E-2</v>
      </c>
      <c r="BN46" s="213">
        <v>3.2817087677488824E-2</v>
      </c>
      <c r="BO46" s="213">
        <v>2.7420279227928033E-2</v>
      </c>
      <c r="BP46" s="213">
        <v>2.7420279227928033E-2</v>
      </c>
      <c r="BQ46" s="213">
        <v>2.3700866262627886E-2</v>
      </c>
      <c r="BR46" s="213">
        <v>2.8845091721234062E-2</v>
      </c>
      <c r="BS46" s="213">
        <v>3.0823988635612021E-2</v>
      </c>
      <c r="BT46" s="213">
        <v>3.5799769475632605E-2</v>
      </c>
      <c r="BU46" s="213">
        <v>3.9922751170332525E-2</v>
      </c>
      <c r="BV46" s="213">
        <v>4.5196675963520339E-2</v>
      </c>
      <c r="BW46" s="213">
        <v>4.0123528291947388E-2</v>
      </c>
      <c r="BX46" s="213">
        <v>4.2015802301013247E-2</v>
      </c>
      <c r="BY46" s="213">
        <v>3.4452749723259957E-2</v>
      </c>
      <c r="BZ46" s="213">
        <v>3.1836267936061549E-2</v>
      </c>
      <c r="CA46" s="213">
        <v>2.2405786678673E-2</v>
      </c>
      <c r="CB46" s="213">
        <v>1.8982167432675032E-2</v>
      </c>
      <c r="CC46" s="213">
        <v>1.8167643524585293E-2</v>
      </c>
      <c r="CD46" s="213">
        <v>2.5837463869351169E-2</v>
      </c>
      <c r="CE46" s="213">
        <v>2.4716066568023994E-2</v>
      </c>
      <c r="CF46" s="213">
        <v>2.4716066568023994E-2</v>
      </c>
      <c r="CG46" s="213">
        <v>2.492020116658894E-2</v>
      </c>
      <c r="CH46" s="213">
        <v>2.3496630939754438E-2</v>
      </c>
      <c r="CI46" s="213">
        <v>2.237523363842726E-2</v>
      </c>
      <c r="CJ46" s="213">
        <v>1.9744314700343501E-2</v>
      </c>
      <c r="CK46" s="213">
        <v>1.0319541153770094E-2</v>
      </c>
      <c r="CL46" s="213">
        <v>1.3767669981503659E-2</v>
      </c>
      <c r="CM46" s="213">
        <v>5.2440432483320896E-3</v>
      </c>
      <c r="CN46" s="213">
        <v>7.1665345499486808E-3</v>
      </c>
      <c r="CO46" s="213">
        <v>7.1665345499486808E-3</v>
      </c>
      <c r="CP46" s="213">
        <v>9.4093291526030354E-3</v>
      </c>
      <c r="CQ46" s="213">
        <v>9.7155310504504558E-3</v>
      </c>
      <c r="CR46" s="213">
        <v>1.3067636037411691E-2</v>
      </c>
      <c r="CS46" s="213">
        <v>1.1677640580078006E-2</v>
      </c>
      <c r="CT46" s="213">
        <v>1.1544498646929394E-2</v>
      </c>
      <c r="CU46" s="213">
        <v>1.1141548146444294E-2</v>
      </c>
      <c r="CV46" s="213">
        <v>8.6674187966782803E-3</v>
      </c>
      <c r="CW46" s="213">
        <v>1.1973338883030505E-2</v>
      </c>
      <c r="CX46" s="213">
        <v>9.0063087974981224E-3</v>
      </c>
      <c r="CY46" s="213">
        <v>8.9093882487817719E-3</v>
      </c>
      <c r="CZ46" s="213">
        <v>8.9093882487817737E-3</v>
      </c>
      <c r="DA46" s="213">
        <v>1.1052593670225179E-2</v>
      </c>
      <c r="DB46" s="213">
        <v>1.1052593670225179E-2</v>
      </c>
      <c r="DC46" s="213">
        <v>1.222792128325462E-2</v>
      </c>
      <c r="DD46" s="213">
        <v>1.222792128325462E-2</v>
      </c>
      <c r="DE46" s="213">
        <v>1.2227921283254617E-2</v>
      </c>
      <c r="DF46" s="213">
        <v>1.4478336763723303E-2</v>
      </c>
      <c r="DG46" s="213">
        <v>1.3369725007858197E-2</v>
      </c>
      <c r="DH46" s="213">
        <v>1.753830436172342E-2</v>
      </c>
      <c r="DI46" s="213">
        <v>1.453044815464271E-2</v>
      </c>
      <c r="DJ46" s="213">
        <v>1.7376327554279657E-2</v>
      </c>
      <c r="DK46" s="213">
        <v>1.8786986225664892E-2</v>
      </c>
      <c r="DL46" s="213">
        <v>1.3471292432197936E-2</v>
      </c>
      <c r="DM46" s="213">
        <v>1.3471292432197936E-2</v>
      </c>
      <c r="DN46" s="213">
        <v>2.7093940241843324E-2</v>
      </c>
      <c r="DO46" s="213">
        <v>4.1808603822984569E-2</v>
      </c>
      <c r="DP46" s="213">
        <v>3.5949557501268763E-2</v>
      </c>
      <c r="DQ46" s="213">
        <v>3.5949557501268763E-2</v>
      </c>
      <c r="DR46" s="213">
        <v>2.9162131813937769E-2</v>
      </c>
      <c r="DS46" s="213">
        <v>3.2931079864191741E-2</v>
      </c>
      <c r="DT46" s="213">
        <v>3.403969162005685E-2</v>
      </c>
      <c r="DU46" s="213">
        <v>2.1856911414286553E-2</v>
      </c>
      <c r="DV46" s="213">
        <v>1.9270261290497102E-2</v>
      </c>
      <c r="DW46" s="213">
        <v>1.7399561932396588E-2</v>
      </c>
      <c r="DX46" s="213">
        <v>3.8255071649843313E-2</v>
      </c>
      <c r="DY46" s="213">
        <v>3.9363683405708422E-2</v>
      </c>
      <c r="DZ46" s="213">
        <v>3.8018412912737977E-2</v>
      </c>
      <c r="EA46" s="213">
        <v>5.3423469443639522E-2</v>
      </c>
      <c r="EB46" s="213">
        <v>5.4532081199504631E-2</v>
      </c>
      <c r="EC46" s="213">
        <v>5.926581741046525E-2</v>
      </c>
      <c r="ED46" s="213">
        <v>3.9970354582506973E-2</v>
      </c>
      <c r="EE46" s="213">
        <v>4.6076912703708318E-2</v>
      </c>
      <c r="EF46" s="213">
        <v>4.102268028616636E-2</v>
      </c>
      <c r="EG46" s="213">
        <v>3.0765336522169114E-2</v>
      </c>
      <c r="EH46" s="213">
        <v>2.1287774043229717E-2</v>
      </c>
      <c r="EI46" s="213">
        <v>1.8198942338054146E-2</v>
      </c>
      <c r="EJ46" s="213">
        <v>1.3737348877526199E-2</v>
      </c>
      <c r="EK46" s="213">
        <v>1.4550922810260341E-2</v>
      </c>
      <c r="EL46" s="213">
        <v>1.6680497210990772E-2</v>
      </c>
      <c r="EM46" s="213">
        <v>1.9879959589094155E-2</v>
      </c>
      <c r="EN46" s="213">
        <v>1.6189547423996031E-2</v>
      </c>
      <c r="EO46" s="213">
        <v>1.512476022363082E-2</v>
      </c>
      <c r="EP46" s="213">
        <v>1.512476022363082E-2</v>
      </c>
      <c r="EQ46" s="213">
        <v>1.3849565971696429E-2</v>
      </c>
      <c r="ER46" s="213"/>
      <c r="EU46" s="77">
        <f t="shared" si="128"/>
        <v>1.222792128325462E-2</v>
      </c>
      <c r="EV46" s="77">
        <f t="shared" si="128"/>
        <v>1.4478336763723303E-2</v>
      </c>
      <c r="EW46" s="77">
        <f t="shared" si="128"/>
        <v>1.453044815464271E-2</v>
      </c>
      <c r="EX46" s="77">
        <f t="shared" si="128"/>
        <v>1.3471292432197936E-2</v>
      </c>
      <c r="EY46" s="77">
        <f t="shared" si="128"/>
        <v>4.1808603822984569E-2</v>
      </c>
      <c r="EZ46" s="77">
        <f t="shared" si="128"/>
        <v>2.9162131813937769E-2</v>
      </c>
      <c r="FA46" s="77">
        <f t="shared" si="128"/>
        <v>2.1856911414286553E-2</v>
      </c>
      <c r="FB46" s="77">
        <f t="shared" si="128"/>
        <v>3.8255071649843313E-2</v>
      </c>
      <c r="FC46" s="77">
        <f t="shared" si="128"/>
        <v>5.3423469443639522E-2</v>
      </c>
      <c r="FD46" s="77">
        <f t="shared" si="128"/>
        <v>3.9970354582506973E-2</v>
      </c>
      <c r="FE46" s="77">
        <f t="shared" si="128"/>
        <v>3.0765336522169114E-2</v>
      </c>
      <c r="FF46" s="77">
        <f t="shared" si="128"/>
        <v>1.3737348877526199E-2</v>
      </c>
      <c r="FG46" s="77">
        <f t="shared" si="129"/>
        <v>1.9879959589094155E-2</v>
      </c>
      <c r="FH46" s="77">
        <f t="shared" si="129"/>
        <v>1.512476022363082E-2</v>
      </c>
      <c r="FK46" s="213">
        <f t="shared" si="126"/>
        <v>2.7420279227928033E-2</v>
      </c>
      <c r="FL46" s="213">
        <f t="shared" si="126"/>
        <v>1.8982167432675032E-2</v>
      </c>
      <c r="FM46" s="213">
        <f t="shared" si="126"/>
        <v>7.1665345499486808E-3</v>
      </c>
      <c r="FN46" s="213">
        <f t="shared" si="126"/>
        <v>8.9093882487817737E-3</v>
      </c>
      <c r="FO46" s="213">
        <f t="shared" si="126"/>
        <v>1.3471292432197936E-2</v>
      </c>
      <c r="FP46" s="213">
        <f t="shared" si="126"/>
        <v>3.8255071649843313E-2</v>
      </c>
      <c r="FQ46" s="213">
        <f t="shared" si="126"/>
        <v>1.3737348877526199E-2</v>
      </c>
      <c r="FR46" s="77">
        <f t="shared" si="127"/>
        <v>1.9879959589094155E-2</v>
      </c>
    </row>
    <row r="47" spans="2:174" s="70" customFormat="1" ht="17.25" customHeight="1">
      <c r="B47" s="66" t="s">
        <v>102</v>
      </c>
      <c r="C47" s="67"/>
      <c r="D47" s="67"/>
      <c r="E47" s="67"/>
      <c r="F47" s="68"/>
      <c r="G47" s="68"/>
      <c r="H47" s="68"/>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v>3.0665108494418971E-2</v>
      </c>
      <c r="CP47" s="213">
        <v>3.3082986692832148E-2</v>
      </c>
      <c r="CQ47" s="213">
        <v>3.1545416429628936E-2</v>
      </c>
      <c r="CR47" s="213">
        <v>4.243496069330769E-2</v>
      </c>
      <c r="CS47" s="213">
        <v>2.8991278099265518E-2</v>
      </c>
      <c r="CT47" s="213">
        <v>1.9102631871800575E-2</v>
      </c>
      <c r="CU47" s="213">
        <v>1.9708087580681058E-2</v>
      </c>
      <c r="CV47" s="213">
        <v>1.4211690407300243E-2</v>
      </c>
      <c r="CW47" s="213">
        <v>1.2324379590474069E-2</v>
      </c>
      <c r="CX47" s="213">
        <v>1.2369241041620297E-2</v>
      </c>
      <c r="CY47" s="213">
        <v>1.2369241041620297E-2</v>
      </c>
      <c r="CZ47" s="213">
        <v>1.1893153238370797E-2</v>
      </c>
      <c r="DA47" s="213">
        <v>1.189638433262985E-2</v>
      </c>
      <c r="DB47" s="213">
        <v>1.2361122174917444E-2</v>
      </c>
      <c r="DC47" s="213">
        <v>1.1881078595309003E-2</v>
      </c>
      <c r="DD47" s="213">
        <v>1.9582995186693472E-2</v>
      </c>
      <c r="DE47" s="213">
        <v>1.8053812885274106E-2</v>
      </c>
      <c r="DF47" s="213">
        <v>2.7445969877613236E-2</v>
      </c>
      <c r="DG47" s="213">
        <v>2.7445969877613236E-2</v>
      </c>
      <c r="DH47" s="213">
        <v>3.876456262638104E-2</v>
      </c>
      <c r="DI47" s="213">
        <v>3.4483418542657844E-2</v>
      </c>
      <c r="DJ47" s="213">
        <v>3.467688366656773E-2</v>
      </c>
      <c r="DK47" s="213">
        <v>3.1692788517914489E-2</v>
      </c>
      <c r="DL47" s="213">
        <v>3.1692788517914489E-2</v>
      </c>
      <c r="DM47" s="213">
        <v>3.603635891677625E-2</v>
      </c>
      <c r="DN47" s="213">
        <v>3.7009947795732849E-2</v>
      </c>
      <c r="DO47" s="213">
        <v>3.7565638088689846E-2</v>
      </c>
      <c r="DP47" s="213">
        <v>3.7565638088689846E-2</v>
      </c>
      <c r="DQ47" s="213">
        <v>3.8148469172411173E-2</v>
      </c>
      <c r="DR47" s="213">
        <v>4.1917559500094466E-2</v>
      </c>
      <c r="DS47" s="213">
        <v>2.8476604812340565E-2</v>
      </c>
      <c r="DT47" s="213">
        <v>3.2770069135945087E-2</v>
      </c>
      <c r="DU47" s="213">
        <v>2.5178650775617688E-2</v>
      </c>
      <c r="DV47" s="213">
        <v>3.0507640654538447E-2</v>
      </c>
      <c r="DW47" s="213">
        <v>2.9186788837340716E-2</v>
      </c>
      <c r="DX47" s="213">
        <v>2.6645297353459739E-2</v>
      </c>
      <c r="DY47" s="213">
        <v>3.0782528150741343E-2</v>
      </c>
      <c r="DZ47" s="213">
        <v>3.3566585496121015E-2</v>
      </c>
      <c r="EA47" s="213">
        <v>2.6227463683898639E-2</v>
      </c>
      <c r="EB47" s="213">
        <v>2.8526444723136934E-2</v>
      </c>
      <c r="EC47" s="213">
        <v>2.4846960909314361E-2</v>
      </c>
      <c r="ED47" s="213">
        <v>2.2107193864370205E-2</v>
      </c>
      <c r="EE47" s="213">
        <v>2.3421892093078926E-2</v>
      </c>
      <c r="EF47" s="213">
        <v>2.3421892093078926E-2</v>
      </c>
      <c r="EG47" s="213">
        <v>2.2100926764763034E-2</v>
      </c>
      <c r="EH47" s="213">
        <v>2.2102465857597415E-2</v>
      </c>
      <c r="EI47" s="213">
        <v>2.3378257638907746E-2</v>
      </c>
      <c r="EJ47" s="213">
        <v>2.2467440775841469E-2</v>
      </c>
      <c r="EK47" s="213">
        <v>2.7981549279536447E-2</v>
      </c>
      <c r="EL47" s="213">
        <v>3.0041121906375069E-2</v>
      </c>
      <c r="EM47" s="213">
        <v>3.114450289398292E-2</v>
      </c>
      <c r="EN47" s="213">
        <v>3.3050491642238451E-2</v>
      </c>
      <c r="EO47" s="213">
        <v>3.197596454373644E-2</v>
      </c>
      <c r="EP47" s="213">
        <v>1.6822768738946468E-2</v>
      </c>
      <c r="EQ47" s="213">
        <v>1.992880506847234E-2</v>
      </c>
      <c r="ER47" s="213"/>
      <c r="EU47" s="77">
        <f t="shared" si="128"/>
        <v>1.1881078595309003E-2</v>
      </c>
      <c r="EV47" s="77">
        <f t="shared" si="128"/>
        <v>2.7445969877613236E-2</v>
      </c>
      <c r="EW47" s="77">
        <f t="shared" si="128"/>
        <v>3.4483418542657844E-2</v>
      </c>
      <c r="EX47" s="77">
        <f t="shared" si="128"/>
        <v>3.1692788517914489E-2</v>
      </c>
      <c r="EY47" s="77">
        <f t="shared" si="128"/>
        <v>3.7565638088689846E-2</v>
      </c>
      <c r="EZ47" s="77">
        <f t="shared" si="128"/>
        <v>4.1917559500094466E-2</v>
      </c>
      <c r="FA47" s="77">
        <f t="shared" si="128"/>
        <v>2.5178650775617688E-2</v>
      </c>
      <c r="FB47" s="77">
        <f t="shared" si="128"/>
        <v>2.6645297353459739E-2</v>
      </c>
      <c r="FC47" s="77">
        <f t="shared" si="128"/>
        <v>2.6227463683898639E-2</v>
      </c>
      <c r="FD47" s="77">
        <f t="shared" si="128"/>
        <v>2.2107193864370205E-2</v>
      </c>
      <c r="FE47" s="77">
        <f t="shared" si="128"/>
        <v>2.2100926764763034E-2</v>
      </c>
      <c r="FF47" s="77">
        <f t="shared" si="128"/>
        <v>2.2467440775841469E-2</v>
      </c>
      <c r="FG47" s="77">
        <f t="shared" si="129"/>
        <v>3.114450289398292E-2</v>
      </c>
      <c r="FH47" s="77">
        <f t="shared" si="129"/>
        <v>1.6822768738946468E-2</v>
      </c>
      <c r="FK47" s="213"/>
      <c r="FL47" s="213"/>
      <c r="FM47" s="213"/>
      <c r="FN47" s="213">
        <f t="shared" si="126"/>
        <v>1.1893153238370797E-2</v>
      </c>
      <c r="FO47" s="213">
        <f t="shared" si="126"/>
        <v>3.1692788517914489E-2</v>
      </c>
      <c r="FP47" s="213">
        <f t="shared" si="126"/>
        <v>2.6645297353459739E-2</v>
      </c>
      <c r="FQ47" s="213">
        <f t="shared" si="126"/>
        <v>2.2467440775841469E-2</v>
      </c>
      <c r="FR47" s="77">
        <f t="shared" si="127"/>
        <v>3.114450289398292E-2</v>
      </c>
    </row>
    <row r="48" spans="2:174" s="70" customFormat="1" ht="17.25" customHeight="1">
      <c r="B48" s="66" t="s">
        <v>149</v>
      </c>
      <c r="C48" s="67"/>
      <c r="D48" s="67"/>
      <c r="E48" s="67"/>
      <c r="F48" s="68"/>
      <c r="G48" s="68"/>
      <c r="H48" s="68"/>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v>2.3353047878557912E-2</v>
      </c>
      <c r="CP48" s="213">
        <v>2.7031695773241975E-2</v>
      </c>
      <c r="CQ48" s="213">
        <v>2.6015128671022274E-2</v>
      </c>
      <c r="CR48" s="213">
        <v>2.9823069290344187E-2</v>
      </c>
      <c r="CS48" s="213">
        <v>3.2865040398963923E-2</v>
      </c>
      <c r="CT48" s="213">
        <v>2.4767722065437293E-2</v>
      </c>
      <c r="CU48" s="213">
        <v>2.4238089715338706E-2</v>
      </c>
      <c r="CV48" s="213">
        <v>2.2929859151299588E-2</v>
      </c>
      <c r="CW48" s="213">
        <v>2.2303836290769444E-2</v>
      </c>
      <c r="CX48" s="213">
        <v>1.7090501411064277E-2</v>
      </c>
      <c r="CY48" s="213">
        <v>1.7090501411064277E-2</v>
      </c>
      <c r="CZ48" s="213">
        <v>1.613020450767386E-2</v>
      </c>
      <c r="DA48" s="213">
        <v>1.7163757187840061E-2</v>
      </c>
      <c r="DB48" s="213">
        <v>1.8580397560802833E-2</v>
      </c>
      <c r="DC48" s="213">
        <v>3.2265143563623228E-2</v>
      </c>
      <c r="DD48" s="213">
        <v>3.2838754129184709E-2</v>
      </c>
      <c r="DE48" s="213">
        <v>3.0169803666522842E-2</v>
      </c>
      <c r="DF48" s="213">
        <v>3.2163403027746819E-2</v>
      </c>
      <c r="DG48" s="213">
        <v>3.1361584576649892E-2</v>
      </c>
      <c r="DH48" s="213">
        <v>2.9133595626444801E-2</v>
      </c>
      <c r="DI48" s="213">
        <v>2.9222715184453005E-2</v>
      </c>
      <c r="DJ48" s="213">
        <v>3.5417297178953852E-2</v>
      </c>
      <c r="DK48" s="213">
        <v>3.5417297178953852E-2</v>
      </c>
      <c r="DL48" s="213">
        <v>3.0384617861259379E-2</v>
      </c>
      <c r="DM48" s="213">
        <v>2.1401545615956533E-2</v>
      </c>
      <c r="DN48" s="213">
        <v>2.1624336615689379E-2</v>
      </c>
      <c r="DO48" s="213">
        <v>2.4309640273982736E-2</v>
      </c>
      <c r="DP48" s="213">
        <v>2.5637580607280136E-2</v>
      </c>
      <c r="DQ48" s="213">
        <v>2.8434908337610046E-2</v>
      </c>
      <c r="DR48" s="213">
        <v>3.586131774790087E-2</v>
      </c>
      <c r="DS48" s="213">
        <v>3.8440007126792339E-2</v>
      </c>
      <c r="DT48" s="213">
        <v>3.6717698975652698E-2</v>
      </c>
      <c r="DU48" s="213">
        <v>3.6717698975652684E-2</v>
      </c>
      <c r="DV48" s="213">
        <v>3.0616718477284213E-2</v>
      </c>
      <c r="DW48" s="213">
        <v>3.061671847728422E-2</v>
      </c>
      <c r="DX48" s="213">
        <v>3.2241265349540929E-2</v>
      </c>
      <c r="DY48" s="213">
        <v>3.2241265349540929E-2</v>
      </c>
      <c r="DZ48" s="213">
        <v>3.3125574478193066E-2</v>
      </c>
      <c r="EA48" s="213">
        <v>3.3120410629266635E-2</v>
      </c>
      <c r="EB48" s="213">
        <v>3.3733617689280883E-2</v>
      </c>
      <c r="EC48" s="213">
        <v>3.1890898199882264E-2</v>
      </c>
      <c r="ED48" s="213">
        <v>3.9585807677610579E-2</v>
      </c>
      <c r="EE48" s="213">
        <v>4.7146198890805249E-2</v>
      </c>
      <c r="EF48" s="213">
        <v>4.6127887882512111E-2</v>
      </c>
      <c r="EG48" s="213">
        <v>4.208717609757609E-2</v>
      </c>
      <c r="EH48" s="213">
        <v>3.805730839538559E-2</v>
      </c>
      <c r="EI48" s="213">
        <v>4.2526877833662095E-2</v>
      </c>
      <c r="EJ48" s="213">
        <v>4.4016390056492508E-2</v>
      </c>
      <c r="EK48" s="213">
        <v>4.4650768897105148E-2</v>
      </c>
      <c r="EL48" s="213">
        <v>4.3461074559150471E-2</v>
      </c>
      <c r="EM48" s="213">
        <v>3.6969562787410051E-2</v>
      </c>
      <c r="EN48" s="213">
        <v>3.6292479347192291E-2</v>
      </c>
      <c r="EO48" s="213">
        <v>2.6046461060822763E-2</v>
      </c>
      <c r="EP48" s="213">
        <v>2.4795886736015897E-2</v>
      </c>
      <c r="EQ48" s="213">
        <v>2.0803233095642408E-2</v>
      </c>
      <c r="ER48" s="213"/>
      <c r="EU48" s="77">
        <f t="shared" si="128"/>
        <v>3.2265143563623228E-2</v>
      </c>
      <c r="EV48" s="77">
        <f t="shared" si="128"/>
        <v>3.2163403027746819E-2</v>
      </c>
      <c r="EW48" s="77">
        <f t="shared" si="128"/>
        <v>2.9222715184453005E-2</v>
      </c>
      <c r="EX48" s="77">
        <f t="shared" si="128"/>
        <v>3.0384617861259379E-2</v>
      </c>
      <c r="EY48" s="77">
        <f t="shared" si="128"/>
        <v>2.4309640273982736E-2</v>
      </c>
      <c r="EZ48" s="77">
        <f t="shared" si="128"/>
        <v>3.586131774790087E-2</v>
      </c>
      <c r="FA48" s="77">
        <f t="shared" si="128"/>
        <v>3.6717698975652684E-2</v>
      </c>
      <c r="FB48" s="77">
        <f t="shared" si="128"/>
        <v>3.2241265349540929E-2</v>
      </c>
      <c r="FC48" s="77">
        <f t="shared" si="128"/>
        <v>3.3120410629266635E-2</v>
      </c>
      <c r="FD48" s="77">
        <f t="shared" si="128"/>
        <v>3.9585807677610579E-2</v>
      </c>
      <c r="FE48" s="77">
        <f t="shared" si="128"/>
        <v>4.208717609757609E-2</v>
      </c>
      <c r="FF48" s="77">
        <f t="shared" si="128"/>
        <v>4.4016390056492508E-2</v>
      </c>
      <c r="FG48" s="77">
        <f t="shared" si="129"/>
        <v>3.6969562787410051E-2</v>
      </c>
      <c r="FH48" s="77">
        <f t="shared" si="129"/>
        <v>2.4795886736015897E-2</v>
      </c>
      <c r="FK48" s="213"/>
      <c r="FL48" s="213"/>
      <c r="FM48" s="213"/>
      <c r="FN48" s="213">
        <f t="shared" si="126"/>
        <v>1.613020450767386E-2</v>
      </c>
      <c r="FO48" s="213">
        <f t="shared" si="126"/>
        <v>3.0384617861259379E-2</v>
      </c>
      <c r="FP48" s="213">
        <f t="shared" si="126"/>
        <v>3.2241265349540929E-2</v>
      </c>
      <c r="FQ48" s="213">
        <f t="shared" si="126"/>
        <v>4.4016390056492508E-2</v>
      </c>
      <c r="FR48" s="77">
        <f t="shared" si="127"/>
        <v>3.6969562787410051E-2</v>
      </c>
    </row>
    <row r="49" spans="2:174" s="70" customFormat="1" ht="17.25" customHeight="1">
      <c r="B49" s="66" t="s">
        <v>147</v>
      </c>
      <c r="C49" s="67"/>
      <c r="D49" s="67"/>
      <c r="E49" s="67"/>
      <c r="F49" s="68"/>
      <c r="G49" s="68"/>
      <c r="H49" s="68"/>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v>0.12154768184748845</v>
      </c>
      <c r="CP49" s="213">
        <v>0.13249361703133528</v>
      </c>
      <c r="CQ49" s="213">
        <v>0.11597175342031045</v>
      </c>
      <c r="CR49" s="213">
        <v>0.11741015509307753</v>
      </c>
      <c r="CS49" s="213">
        <v>0.11895297865476484</v>
      </c>
      <c r="CT49" s="213">
        <v>0.11731005855456096</v>
      </c>
      <c r="CU49" s="213">
        <v>0.12091306082549171</v>
      </c>
      <c r="CV49" s="213">
        <v>0.12020207627182349</v>
      </c>
      <c r="CW49" s="213">
        <v>0.11447240014981548</v>
      </c>
      <c r="CX49" s="213">
        <v>0.11472841068904766</v>
      </c>
      <c r="CY49" s="213">
        <v>0.1128197220607135</v>
      </c>
      <c r="CZ49" s="213">
        <v>0.1229927428316695</v>
      </c>
      <c r="DA49" s="213">
        <v>5.6420601691832564E-2</v>
      </c>
      <c r="DB49" s="213">
        <v>4.8130129372874142E-2</v>
      </c>
      <c r="DC49" s="213">
        <v>6.0056433065080614E-2</v>
      </c>
      <c r="DD49" s="213">
        <v>6.0437870731470472E-2</v>
      </c>
      <c r="DE49" s="213">
        <v>7.9244544731247299E-2</v>
      </c>
      <c r="DF49" s="213">
        <v>7.7055915689522483E-2</v>
      </c>
      <c r="DG49" s="213">
        <v>7.2811117342805473E-2</v>
      </c>
      <c r="DH49" s="213">
        <v>8.4414242465084333E-2</v>
      </c>
      <c r="DI49" s="213">
        <v>6.4471371161167551E-2</v>
      </c>
      <c r="DJ49" s="213">
        <v>6.4038051015838648E-2</v>
      </c>
      <c r="DK49" s="213">
        <v>5.8345163887718231E-2</v>
      </c>
      <c r="DL49" s="213">
        <v>5.5452788986773145E-2</v>
      </c>
      <c r="DM49" s="213">
        <v>5.7447510308378934E-2</v>
      </c>
      <c r="DN49" s="213">
        <v>5.5269026516866437E-2</v>
      </c>
      <c r="DO49" s="213">
        <v>5.2996937774357586E-2</v>
      </c>
      <c r="DP49" s="213">
        <v>5.0781136778644098E-2</v>
      </c>
      <c r="DQ49" s="213">
        <v>5.2458769311034464E-2</v>
      </c>
      <c r="DR49" s="213">
        <v>5.3325410857656297E-2</v>
      </c>
      <c r="DS49" s="213">
        <v>5.4105967942958175E-2</v>
      </c>
      <c r="DT49" s="213">
        <v>5.7526158662067763E-2</v>
      </c>
      <c r="DU49" s="213">
        <v>3.9250208683792802E-2</v>
      </c>
      <c r="DV49" s="213">
        <v>3.910056995856425E-2</v>
      </c>
      <c r="DW49" s="213">
        <v>4.0692471290783051E-2</v>
      </c>
      <c r="DX49" s="213">
        <v>4.0692471290783051E-2</v>
      </c>
      <c r="DY49" s="213">
        <v>4.0692471290783051E-2</v>
      </c>
      <c r="DZ49" s="213">
        <v>3.9100569958564244E-2</v>
      </c>
      <c r="EA49" s="213">
        <v>3.8244416478436377E-2</v>
      </c>
      <c r="EB49" s="213">
        <v>4.0035450195485468E-2</v>
      </c>
      <c r="EC49" s="213">
        <v>4.0035450195485468E-2</v>
      </c>
      <c r="ED49" s="213">
        <v>4.2413750785820374E-2</v>
      </c>
      <c r="EE49" s="213">
        <v>4.4350660552221872E-2</v>
      </c>
      <c r="EF49" s="213">
        <v>4.405022535534131E-2</v>
      </c>
      <c r="EG49" s="213">
        <v>3.0324430977339223E-2</v>
      </c>
      <c r="EH49" s="213">
        <v>2.9819366292880199E-2</v>
      </c>
      <c r="EI49" s="213">
        <v>2.7577689512860049E-2</v>
      </c>
      <c r="EJ49" s="213">
        <v>2.7619368203153492E-2</v>
      </c>
      <c r="EK49" s="213">
        <v>2.83907134089319E-2</v>
      </c>
      <c r="EL49" s="213">
        <v>3.199823560211091E-2</v>
      </c>
      <c r="EM49" s="213">
        <v>3.199823560211091E-2</v>
      </c>
      <c r="EN49" s="213">
        <v>3.3937452442154174E-2</v>
      </c>
      <c r="EO49" s="213">
        <v>2.4762351870606193E-2</v>
      </c>
      <c r="EP49" s="213">
        <v>2.4762351870606193E-2</v>
      </c>
      <c r="EQ49" s="213">
        <v>2.293051554513845E-2</v>
      </c>
      <c r="ER49" s="213"/>
      <c r="EU49" s="77">
        <f t="shared" si="128"/>
        <v>6.0056433065080614E-2</v>
      </c>
      <c r="EV49" s="77">
        <f t="shared" si="128"/>
        <v>7.7055915689522483E-2</v>
      </c>
      <c r="EW49" s="77">
        <f t="shared" si="128"/>
        <v>6.4471371161167551E-2</v>
      </c>
      <c r="EX49" s="77">
        <f t="shared" si="128"/>
        <v>5.5452788986773145E-2</v>
      </c>
      <c r="EY49" s="77">
        <f t="shared" si="128"/>
        <v>5.2996937774357586E-2</v>
      </c>
      <c r="EZ49" s="77">
        <f t="shared" si="128"/>
        <v>5.3325410857656297E-2</v>
      </c>
      <c r="FA49" s="77">
        <f t="shared" si="128"/>
        <v>3.9250208683792802E-2</v>
      </c>
      <c r="FB49" s="77">
        <f t="shared" si="128"/>
        <v>4.0692471290783051E-2</v>
      </c>
      <c r="FC49" s="77">
        <f t="shared" si="128"/>
        <v>3.8244416478436377E-2</v>
      </c>
      <c r="FD49" s="77">
        <f t="shared" si="128"/>
        <v>4.2413750785820374E-2</v>
      </c>
      <c r="FE49" s="77">
        <f t="shared" si="128"/>
        <v>3.0324430977339223E-2</v>
      </c>
      <c r="FF49" s="77">
        <f t="shared" si="128"/>
        <v>2.7619368203153492E-2</v>
      </c>
      <c r="FG49" s="77">
        <f t="shared" si="129"/>
        <v>3.199823560211091E-2</v>
      </c>
      <c r="FH49" s="77">
        <f t="shared" si="129"/>
        <v>2.4762351870606193E-2</v>
      </c>
      <c r="FK49" s="213"/>
      <c r="FL49" s="213"/>
      <c r="FM49" s="213"/>
      <c r="FN49" s="213"/>
      <c r="FO49" s="213">
        <f t="shared" si="126"/>
        <v>5.5452788986773145E-2</v>
      </c>
      <c r="FP49" s="213">
        <f t="shared" si="126"/>
        <v>4.0692471290783051E-2</v>
      </c>
      <c r="FQ49" s="213">
        <f t="shared" si="126"/>
        <v>2.7619368203153492E-2</v>
      </c>
      <c r="FR49" s="77">
        <f t="shared" si="127"/>
        <v>3.199823560211091E-2</v>
      </c>
    </row>
    <row r="50" spans="2:174" s="70" customFormat="1" ht="17.25" customHeight="1">
      <c r="B50" s="66" t="s">
        <v>155</v>
      </c>
      <c r="C50" s="67"/>
      <c r="D50" s="67"/>
      <c r="E50" s="67"/>
      <c r="F50" s="68"/>
      <c r="G50" s="68"/>
      <c r="H50" s="68"/>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3">
        <v>2.2299950825350016E-2</v>
      </c>
      <c r="BF50" s="213">
        <v>2.5754844194477381E-2</v>
      </c>
      <c r="BG50" s="213">
        <v>2.7746624315061759E-2</v>
      </c>
      <c r="BH50" s="213">
        <v>3.2849722896259828E-2</v>
      </c>
      <c r="BI50" s="213">
        <v>3.5130512249000809E-2</v>
      </c>
      <c r="BJ50" s="213">
        <v>3.5130512249000809E-2</v>
      </c>
      <c r="BK50" s="213">
        <v>3.1545457005779917E-2</v>
      </c>
      <c r="BL50" s="213">
        <v>2.9012901878634482E-2</v>
      </c>
      <c r="BM50" s="213">
        <v>2.9730955744095726E-2</v>
      </c>
      <c r="BN50" s="213">
        <v>2.718846902821638E-2</v>
      </c>
      <c r="BO50" s="213">
        <v>2.4215249657585567E-2</v>
      </c>
      <c r="BP50" s="213">
        <v>6.8396273510993441E-3</v>
      </c>
      <c r="BQ50" s="213">
        <v>1.081916500682182E-2</v>
      </c>
      <c r="BR50" s="213">
        <v>8.2831450304618279E-3</v>
      </c>
      <c r="BS50" s="213">
        <v>8.2773201571943091E-3</v>
      </c>
      <c r="BT50" s="213">
        <v>1.7395859729126859E-2</v>
      </c>
      <c r="BU50" s="213">
        <v>1.7395859729126859E-2</v>
      </c>
      <c r="BV50" s="213">
        <v>1.5964175929536629E-2</v>
      </c>
      <c r="BW50" s="213">
        <v>1.6141603745505998E-2</v>
      </c>
      <c r="BX50" s="213">
        <v>1.8030801276518599E-2</v>
      </c>
      <c r="BY50" s="213">
        <v>1.8030801276518599E-2</v>
      </c>
      <c r="BZ50" s="213">
        <v>1.892611453758896E-2</v>
      </c>
      <c r="CA50" s="213">
        <v>1.9353241527212826E-2</v>
      </c>
      <c r="CB50" s="213">
        <v>1.7506982415308209E-2</v>
      </c>
      <c r="CC50" s="213">
        <v>1.922810993527569E-2</v>
      </c>
      <c r="CD50" s="213">
        <v>1.8843093514568518E-2</v>
      </c>
      <c r="CE50" s="213">
        <v>2.0936643528232046E-2</v>
      </c>
      <c r="CF50" s="213">
        <v>2.5454412405341451E-2</v>
      </c>
      <c r="CG50" s="213">
        <v>2.4841554509479277E-2</v>
      </c>
      <c r="CH50" s="213">
        <v>1.7127548762793116E-2</v>
      </c>
      <c r="CI50" s="213">
        <v>2.5357224119617047E-2</v>
      </c>
      <c r="CJ50" s="213">
        <v>2.2758066341867219E-2</v>
      </c>
      <c r="CK50" s="213">
        <v>1.3220579676671722E-2</v>
      </c>
      <c r="CL50" s="213">
        <v>1.9583782590948218E-2</v>
      </c>
      <c r="CM50" s="213">
        <v>1.3571600896876363E-2</v>
      </c>
      <c r="CN50" s="213">
        <v>1.3571600896876363E-2</v>
      </c>
      <c r="CO50" s="213">
        <v>1.9794166644751653E-2</v>
      </c>
      <c r="CP50" s="213">
        <v>1.6358276149166007E-2</v>
      </c>
      <c r="CQ50" s="213">
        <v>2.0105708489938291E-2</v>
      </c>
      <c r="CR50" s="213">
        <v>1.5516475923617167E-2</v>
      </c>
      <c r="CS50" s="213">
        <v>9.7713220181412912E-3</v>
      </c>
      <c r="CT50" s="213">
        <v>1.5807923776148123E-2</v>
      </c>
      <c r="CU50" s="213">
        <v>1.4220426681347063E-2</v>
      </c>
      <c r="CV50" s="213">
        <v>1.2098051669163971E-2</v>
      </c>
      <c r="CW50" s="213">
        <v>1.840645018490521E-2</v>
      </c>
      <c r="CX50" s="213">
        <v>1.0778769426603402E-2</v>
      </c>
      <c r="CY50" s="213">
        <v>1.0779811780137614E-2</v>
      </c>
      <c r="CZ50" s="213">
        <v>1.3288548266284632E-2</v>
      </c>
      <c r="DA50" s="213">
        <v>1.4254809992501304E-2</v>
      </c>
      <c r="DB50" s="213">
        <v>3.2841641273197303E-2</v>
      </c>
      <c r="DC50" s="213">
        <v>2.9162758709541294E-2</v>
      </c>
      <c r="DD50" s="213">
        <v>2.6821424200989093E-2</v>
      </c>
      <c r="DE50" s="213">
        <v>2.8565281663729649E-2</v>
      </c>
      <c r="DF50" s="213">
        <v>2.7122664372377033E-2</v>
      </c>
      <c r="DG50" s="213">
        <v>2.7747034139371411E-2</v>
      </c>
      <c r="DH50" s="213">
        <v>2.5753845711246795E-2</v>
      </c>
      <c r="DI50" s="213">
        <v>3.0977715577744421E-2</v>
      </c>
      <c r="DJ50" s="213">
        <v>3.1395772640344148E-2</v>
      </c>
      <c r="DK50" s="213">
        <v>3.1395772640344148E-2</v>
      </c>
      <c r="DL50" s="213">
        <v>3.1395772640344148E-2</v>
      </c>
      <c r="DM50" s="213">
        <v>3.1395772640344148E-2</v>
      </c>
      <c r="DN50" s="213">
        <v>3.0559658515144705E-2</v>
      </c>
      <c r="DO50" s="213">
        <v>3.0559658515144705E-2</v>
      </c>
      <c r="DP50" s="213">
        <v>3.3706867145010116E-2</v>
      </c>
      <c r="DQ50" s="213">
        <v>2.8088190160801982E-2</v>
      </c>
      <c r="DR50" s="213">
        <v>2.8591445569460239E-2</v>
      </c>
      <c r="DS50" s="213">
        <v>3.0825384440571178E-2</v>
      </c>
      <c r="DT50" s="213">
        <v>3.0847925359044834E-2</v>
      </c>
      <c r="DU50" s="213">
        <v>1.052954859776419E-2</v>
      </c>
      <c r="DV50" s="213">
        <v>1.112297748734877E-2</v>
      </c>
      <c r="DW50" s="213">
        <v>1.052954859776419E-2</v>
      </c>
      <c r="DX50" s="213">
        <v>1.052954859776419E-2</v>
      </c>
      <c r="DY50" s="213">
        <v>1.052954859776419E-2</v>
      </c>
      <c r="DZ50" s="213">
        <v>1.1053430395447539E-2</v>
      </c>
      <c r="EA50" s="213">
        <v>1.2053046004113383E-2</v>
      </c>
      <c r="EB50" s="213">
        <v>1.2053046004113383E-2</v>
      </c>
      <c r="EC50" s="213">
        <v>1.2053046004113383E-2</v>
      </c>
      <c r="ED50" s="213">
        <v>1.5647699398051097E-2</v>
      </c>
      <c r="EE50" s="213">
        <v>1.5550016445608624E-2</v>
      </c>
      <c r="EF50" s="213">
        <v>1.5259939686225714E-2</v>
      </c>
      <c r="EG50" s="213">
        <v>1.6274217644751076E-2</v>
      </c>
      <c r="EH50" s="213">
        <v>1.6274217644751076E-2</v>
      </c>
      <c r="EI50" s="213">
        <v>1.6518524095788738E-2</v>
      </c>
      <c r="EJ50" s="213">
        <v>1.6518524095788738E-2</v>
      </c>
      <c r="EK50" s="213">
        <v>1.6132151363004117E-2</v>
      </c>
      <c r="EL50" s="213">
        <v>1.6012945984382767E-2</v>
      </c>
      <c r="EM50" s="213">
        <v>1.4347355454016076E-2</v>
      </c>
      <c r="EN50" s="213">
        <v>1.4347355454016076E-2</v>
      </c>
      <c r="EO50" s="213">
        <v>1.4347355454016076E-2</v>
      </c>
      <c r="EP50" s="213">
        <v>1.6901919599448118E-2</v>
      </c>
      <c r="EQ50" s="213">
        <v>2.5451668723712701E-2</v>
      </c>
      <c r="ER50" s="213"/>
      <c r="EU50" s="77">
        <f t="shared" si="128"/>
        <v>2.9162758709541294E-2</v>
      </c>
      <c r="EV50" s="77">
        <f t="shared" si="128"/>
        <v>2.7122664372377033E-2</v>
      </c>
      <c r="EW50" s="77">
        <f t="shared" si="128"/>
        <v>3.0977715577744421E-2</v>
      </c>
      <c r="EX50" s="77">
        <f t="shared" si="128"/>
        <v>3.1395772640344148E-2</v>
      </c>
      <c r="EY50" s="77">
        <f t="shared" si="128"/>
        <v>3.0559658515144705E-2</v>
      </c>
      <c r="EZ50" s="77">
        <f t="shared" si="128"/>
        <v>2.8591445569460239E-2</v>
      </c>
      <c r="FA50" s="77">
        <f t="shared" si="128"/>
        <v>1.052954859776419E-2</v>
      </c>
      <c r="FB50" s="77">
        <f t="shared" si="128"/>
        <v>1.052954859776419E-2</v>
      </c>
      <c r="FC50" s="77">
        <f t="shared" si="128"/>
        <v>1.2053046004113383E-2</v>
      </c>
      <c r="FD50" s="77">
        <f t="shared" si="128"/>
        <v>1.5647699398051097E-2</v>
      </c>
      <c r="FE50" s="77">
        <f t="shared" si="128"/>
        <v>1.6274217644751076E-2</v>
      </c>
      <c r="FF50" s="77">
        <f t="shared" si="128"/>
        <v>1.6518524095788738E-2</v>
      </c>
      <c r="FG50" s="77">
        <f t="shared" si="129"/>
        <v>1.4347355454016076E-2</v>
      </c>
      <c r="FH50" s="77">
        <f t="shared" si="129"/>
        <v>1.6901919599448118E-2</v>
      </c>
      <c r="FK50" s="213">
        <f t="shared" ref="FK50:FQ55" si="130">_xlfn.XLOOKUP(FK$9,$I$6:$EJ$6,$I50:$EJ50,,,-1)</f>
        <v>6.8396273510993441E-3</v>
      </c>
      <c r="FL50" s="213">
        <f t="shared" si="130"/>
        <v>1.7506982415308209E-2</v>
      </c>
      <c r="FM50" s="213">
        <f t="shared" si="130"/>
        <v>1.3571600896876363E-2</v>
      </c>
      <c r="FN50" s="213">
        <f t="shared" si="130"/>
        <v>1.3288548266284632E-2</v>
      </c>
      <c r="FO50" s="213">
        <f t="shared" si="126"/>
        <v>3.1395772640344148E-2</v>
      </c>
      <c r="FP50" s="213">
        <f t="shared" si="126"/>
        <v>1.052954859776419E-2</v>
      </c>
      <c r="FQ50" s="213">
        <f t="shared" si="126"/>
        <v>1.6518524095788738E-2</v>
      </c>
      <c r="FR50" s="77">
        <f t="shared" si="127"/>
        <v>1.4347355454016076E-2</v>
      </c>
    </row>
    <row r="51" spans="2:174" s="70" customFormat="1" ht="17.25" customHeight="1">
      <c r="B51" s="66" t="s">
        <v>156</v>
      </c>
      <c r="C51" s="67"/>
      <c r="D51" s="67"/>
      <c r="E51" s="67"/>
      <c r="F51" s="68"/>
      <c r="G51" s="68"/>
      <c r="H51" s="68"/>
      <c r="I51" s="213">
        <v>2.1835820198028412E-2</v>
      </c>
      <c r="J51" s="213">
        <v>8.355953789708841E-3</v>
      </c>
      <c r="K51" s="213">
        <v>1.1761596673029671E-2</v>
      </c>
      <c r="L51" s="213">
        <v>1.1033227779136127E-2</v>
      </c>
      <c r="M51" s="213">
        <v>1.1033227779136127E-2</v>
      </c>
      <c r="N51" s="213">
        <v>1.0894817566212144E-2</v>
      </c>
      <c r="O51" s="213">
        <v>1.6245587104428569E-2</v>
      </c>
      <c r="P51" s="213">
        <v>2.4774858667890039E-2</v>
      </c>
      <c r="Q51" s="213">
        <v>2.3209289422064135E-2</v>
      </c>
      <c r="R51" s="213">
        <v>2.3209289422064138E-2</v>
      </c>
      <c r="S51" s="213">
        <v>3.6135311980831142E-2</v>
      </c>
      <c r="T51" s="213">
        <v>3.585639670378845E-2</v>
      </c>
      <c r="U51" s="213">
        <v>3.585639670378845E-2</v>
      </c>
      <c r="V51" s="213">
        <v>3.5476313618115297E-2</v>
      </c>
      <c r="W51" s="213">
        <v>4.0261298023489836E-2</v>
      </c>
      <c r="X51" s="213">
        <v>3.3847862866018485E-2</v>
      </c>
      <c r="Y51" s="213">
        <v>2.2176672333284578E-2</v>
      </c>
      <c r="Z51" s="213">
        <v>2.1490551122925073E-2</v>
      </c>
      <c r="AA51" s="213">
        <v>2.1538200594197872E-2</v>
      </c>
      <c r="AB51" s="213">
        <v>2.1538200594197872E-2</v>
      </c>
      <c r="AC51" s="213">
        <v>2.1538200594197872E-2</v>
      </c>
      <c r="AD51" s="213">
        <v>1.9337069286047736E-2</v>
      </c>
      <c r="AE51" s="213">
        <v>1.7803478103136948E-2</v>
      </c>
      <c r="AF51" s="213">
        <v>1.5593002332581981E-2</v>
      </c>
      <c r="AG51" s="213">
        <v>1.5427393330802213E-2</v>
      </c>
      <c r="AH51" s="213">
        <v>1.5427389696499786E-2</v>
      </c>
      <c r="AI51" s="213">
        <v>1.5427389696499786E-2</v>
      </c>
      <c r="AJ51" s="213">
        <v>1.6380210537755624E-2</v>
      </c>
      <c r="AK51" s="213">
        <v>2.4324336633629158E-2</v>
      </c>
      <c r="AL51" s="213">
        <v>3.0543899410262476E-2</v>
      </c>
      <c r="AM51" s="213">
        <v>2.9582440832684066E-2</v>
      </c>
      <c r="AN51" s="213">
        <v>2.5423606367990494E-2</v>
      </c>
      <c r="AO51" s="213">
        <v>2.57020555770801E-2</v>
      </c>
      <c r="AP51" s="213">
        <v>1.9677705641337005E-2</v>
      </c>
      <c r="AQ51" s="213">
        <v>1.9476681959647951E-2</v>
      </c>
      <c r="AR51" s="213">
        <v>2.0958446363348107E-2</v>
      </c>
      <c r="AS51" s="213">
        <v>1.9693803240847258E-2</v>
      </c>
      <c r="AT51" s="213">
        <v>1.9693803240847258E-2</v>
      </c>
      <c r="AU51" s="213">
        <v>2.0279441763517939E-2</v>
      </c>
      <c r="AV51" s="213">
        <v>2.1809420440873202E-2</v>
      </c>
      <c r="AW51" s="213">
        <v>2.5681403534781572E-2</v>
      </c>
      <c r="AX51" s="213">
        <v>2.5127646111628762E-2</v>
      </c>
      <c r="AY51" s="213">
        <v>2.5466480950100737E-2</v>
      </c>
      <c r="AZ51" s="213">
        <v>2.051360294273542E-2</v>
      </c>
      <c r="BA51" s="213">
        <v>2.1020716589746313E-2</v>
      </c>
      <c r="BB51" s="213">
        <v>4.8644668498599657E-2</v>
      </c>
      <c r="BC51" s="213">
        <v>4.8989157128119146E-2</v>
      </c>
      <c r="BD51" s="213">
        <v>5.3315485152595044E-2</v>
      </c>
      <c r="BE51" s="213">
        <v>5.0462126745745413E-2</v>
      </c>
      <c r="BF51" s="213">
        <v>5.0758401101609778E-2</v>
      </c>
      <c r="BG51" s="213">
        <v>2.5814346149273595E-2</v>
      </c>
      <c r="BH51" s="213">
        <v>2.3646902531312186E-2</v>
      </c>
      <c r="BI51" s="213">
        <v>3.2542121921177045E-2</v>
      </c>
      <c r="BJ51" s="213">
        <v>3.0884932945252932E-2</v>
      </c>
      <c r="BK51" s="213">
        <v>2.0249523785891562E-2</v>
      </c>
      <c r="BL51" s="213">
        <v>1.9546019424855541E-2</v>
      </c>
      <c r="BM51" s="213">
        <v>2.0485361123811628E-2</v>
      </c>
      <c r="BN51" s="213">
        <v>9.1262396140444936E-3</v>
      </c>
      <c r="BO51" s="213">
        <v>9.1262396140444936E-3</v>
      </c>
      <c r="BP51" s="213">
        <v>6.8176801677519048E-3</v>
      </c>
      <c r="BQ51" s="213">
        <v>1.663950640019491E-2</v>
      </c>
      <c r="BR51" s="213">
        <v>4.1585178646918568E-2</v>
      </c>
      <c r="BS51" s="213">
        <v>4.2014460252422323E-2</v>
      </c>
      <c r="BT51" s="213">
        <v>4.0399731277591694E-2</v>
      </c>
      <c r="BU51" s="213">
        <v>4.2376789680920901E-2</v>
      </c>
      <c r="BV51" s="213">
        <v>4.5888785817543985E-2</v>
      </c>
      <c r="BW51" s="213">
        <v>4.5302966147784972E-2</v>
      </c>
      <c r="BX51" s="213">
        <v>4.4421199354174982E-2</v>
      </c>
      <c r="BY51" s="213">
        <v>5.3306416601271785E-2</v>
      </c>
      <c r="BZ51" s="213">
        <v>5.4189208063543333E-2</v>
      </c>
      <c r="CA51" s="213">
        <v>3.8340184951116997E-2</v>
      </c>
      <c r="CB51" s="213">
        <v>3.373603337203953E-2</v>
      </c>
      <c r="CC51" s="213">
        <v>4.4688637874843493E-2</v>
      </c>
      <c r="CD51" s="213">
        <v>3.3656658308261166E-2</v>
      </c>
      <c r="CE51" s="213">
        <v>3.2520616134794067E-2</v>
      </c>
      <c r="CF51" s="213">
        <v>3.6188459582496398E-2</v>
      </c>
      <c r="CG51" s="213">
        <v>3.9607069520142944E-2</v>
      </c>
      <c r="CH51" s="213">
        <v>3.1388454461440986E-2</v>
      </c>
      <c r="CI51" s="213">
        <v>3.5963107464240529E-2</v>
      </c>
      <c r="CJ51" s="213">
        <v>2.3530231199621991E-2</v>
      </c>
      <c r="CK51" s="213">
        <v>1.586796319129874E-2</v>
      </c>
      <c r="CL51" s="213">
        <v>1.7858717286523221E-2</v>
      </c>
      <c r="CM51" s="213">
        <v>1.6363484940086308E-2</v>
      </c>
      <c r="CN51" s="213">
        <v>1.4660242191868646E-2</v>
      </c>
      <c r="CO51" s="213">
        <v>1.9977508087389271E-2</v>
      </c>
      <c r="CP51" s="213">
        <v>2.7041194647860849E-2</v>
      </c>
      <c r="CQ51" s="213">
        <v>2.8027353052666903E-2</v>
      </c>
      <c r="CR51" s="213">
        <v>2.7574615261518332E-2</v>
      </c>
      <c r="CS51" s="213">
        <v>3.2679458413402224E-2</v>
      </c>
      <c r="CT51" s="213">
        <v>2.0726030366524553E-2</v>
      </c>
      <c r="CU51" s="213">
        <v>1.3230564638720195E-2</v>
      </c>
      <c r="CV51" s="213">
        <v>1.3597655722771934E-2</v>
      </c>
      <c r="CW51" s="213">
        <v>1.0906661538058292E-2</v>
      </c>
      <c r="CX51" s="213">
        <v>1.2632200019888983E-2</v>
      </c>
      <c r="CY51" s="213">
        <v>1.0281598908709557E-2</v>
      </c>
      <c r="CZ51" s="213">
        <v>8.8102920020888507E-3</v>
      </c>
      <c r="DA51" s="213">
        <v>1.8587067898458008E-2</v>
      </c>
      <c r="DB51" s="213">
        <v>4.644039697144136E-2</v>
      </c>
      <c r="DC51" s="213">
        <v>4.4945611763119273E-2</v>
      </c>
      <c r="DD51" s="213">
        <v>4.441185589413673E-2</v>
      </c>
      <c r="DE51" s="213">
        <v>4.9131468845242263E-2</v>
      </c>
      <c r="DF51" s="213">
        <v>5.1868943961799766E-2</v>
      </c>
      <c r="DG51" s="213">
        <v>5.0173793827858235E-2</v>
      </c>
      <c r="DH51" s="213">
        <v>2.0318829898950043E-2</v>
      </c>
      <c r="DI51" s="213">
        <v>2.6453153323624013E-2</v>
      </c>
      <c r="DJ51" s="213">
        <v>1.865748027824107E-2</v>
      </c>
      <c r="DK51" s="213">
        <v>2.0774023412707242E-2</v>
      </c>
      <c r="DL51" s="213">
        <v>1.7755787691864575E-2</v>
      </c>
      <c r="DM51" s="213">
        <v>1.4519725020685327E-2</v>
      </c>
      <c r="DN51" s="213">
        <v>3.2356539747354585E-2</v>
      </c>
      <c r="DO51" s="213">
        <v>1.8457134962710679E-2</v>
      </c>
      <c r="DP51" s="213">
        <v>2.0468147356865082E-2</v>
      </c>
      <c r="DQ51" s="213">
        <v>1.4840627026320644E-2</v>
      </c>
      <c r="DR51" s="213">
        <v>1.667030241646485E-2</v>
      </c>
      <c r="DS51" s="213">
        <v>1.6655925543966603E-2</v>
      </c>
      <c r="DT51" s="213">
        <v>1.8119088568649428E-2</v>
      </c>
      <c r="DU51" s="213">
        <v>1.4681536831945423E-2</v>
      </c>
      <c r="DV51" s="213">
        <v>1.6694522683203244E-2</v>
      </c>
      <c r="DW51" s="213">
        <v>1.7233796577713539E-2</v>
      </c>
      <c r="DX51" s="213">
        <v>1.022466155197309E-2</v>
      </c>
      <c r="DY51" s="213">
        <v>1.6487493463016738E-2</v>
      </c>
      <c r="DZ51" s="213">
        <v>1.790636893519864E-2</v>
      </c>
      <c r="EA51" s="213">
        <v>3.0528909927354728E-2</v>
      </c>
      <c r="EB51" s="213">
        <v>2.9256746171931539E-2</v>
      </c>
      <c r="EC51" s="213">
        <v>2.8988944499576633E-2</v>
      </c>
      <c r="ED51" s="213">
        <v>3.0827531665384506E-2</v>
      </c>
      <c r="EE51" s="213">
        <v>3.0452274325826766E-2</v>
      </c>
      <c r="EF51" s="213">
        <v>3.2780462342765847E-2</v>
      </c>
      <c r="EG51" s="213">
        <v>2.7120222933092328E-2</v>
      </c>
      <c r="EH51" s="213">
        <v>1.7346889156012391E-2</v>
      </c>
      <c r="EI51" s="213">
        <v>9.7060974433387289E-3</v>
      </c>
      <c r="EJ51" s="213">
        <v>6.5500080701991698E-3</v>
      </c>
      <c r="EK51" s="213">
        <v>1.6879843361896466E-2</v>
      </c>
      <c r="EL51" s="213">
        <v>1.2371001422269157E-2</v>
      </c>
      <c r="EM51" s="213">
        <v>1.1833011618227118E-2</v>
      </c>
      <c r="EN51" s="213">
        <v>1.495308493935662E-2</v>
      </c>
      <c r="EO51" s="213">
        <v>1.6479737143692191E-2</v>
      </c>
      <c r="EP51" s="213">
        <v>1.9288884899116954E-2</v>
      </c>
      <c r="EQ51" s="213">
        <v>1.6563728175888144E-2</v>
      </c>
      <c r="ER51" s="213"/>
      <c r="EU51" s="77">
        <f t="shared" si="128"/>
        <v>4.4945611763119273E-2</v>
      </c>
      <c r="EV51" s="77">
        <f t="shared" si="128"/>
        <v>5.1868943961799766E-2</v>
      </c>
      <c r="EW51" s="77">
        <f t="shared" si="128"/>
        <v>2.6453153323624013E-2</v>
      </c>
      <c r="EX51" s="77">
        <f t="shared" si="128"/>
        <v>1.7755787691864575E-2</v>
      </c>
      <c r="EY51" s="77">
        <f t="shared" si="128"/>
        <v>1.8457134962710679E-2</v>
      </c>
      <c r="EZ51" s="77">
        <f t="shared" si="128"/>
        <v>1.667030241646485E-2</v>
      </c>
      <c r="FA51" s="77">
        <f t="shared" si="128"/>
        <v>1.4681536831945423E-2</v>
      </c>
      <c r="FB51" s="77">
        <f t="shared" si="128"/>
        <v>1.022466155197309E-2</v>
      </c>
      <c r="FC51" s="77">
        <f t="shared" si="128"/>
        <v>3.0528909927354728E-2</v>
      </c>
      <c r="FD51" s="77">
        <f t="shared" si="128"/>
        <v>3.0827531665384506E-2</v>
      </c>
      <c r="FE51" s="77">
        <f t="shared" si="128"/>
        <v>2.7120222933092328E-2</v>
      </c>
      <c r="FF51" s="77">
        <f t="shared" si="128"/>
        <v>6.5500080701991698E-3</v>
      </c>
      <c r="FG51" s="77">
        <f t="shared" si="129"/>
        <v>1.1833011618227118E-2</v>
      </c>
      <c r="FH51" s="77">
        <f t="shared" si="129"/>
        <v>1.9288884899116954E-2</v>
      </c>
      <c r="FK51" s="213">
        <f t="shared" si="130"/>
        <v>6.8176801677519048E-3</v>
      </c>
      <c r="FL51" s="213">
        <f t="shared" si="130"/>
        <v>3.373603337203953E-2</v>
      </c>
      <c r="FM51" s="213">
        <f t="shared" si="130"/>
        <v>1.4660242191868646E-2</v>
      </c>
      <c r="FN51" s="213">
        <f t="shared" si="130"/>
        <v>8.8102920020888507E-3</v>
      </c>
      <c r="FO51" s="213">
        <f t="shared" si="130"/>
        <v>1.7755787691864575E-2</v>
      </c>
      <c r="FP51" s="213">
        <f t="shared" si="130"/>
        <v>1.022466155197309E-2</v>
      </c>
      <c r="FQ51" s="213">
        <f t="shared" si="130"/>
        <v>6.5500080701991698E-3</v>
      </c>
      <c r="FR51" s="77">
        <f t="shared" si="127"/>
        <v>1.1833011618227118E-2</v>
      </c>
    </row>
    <row r="52" spans="2:174" s="70" customFormat="1" ht="17.25" customHeight="1">
      <c r="B52" s="66" t="s">
        <v>198</v>
      </c>
      <c r="C52" s="67"/>
      <c r="D52" s="67"/>
      <c r="E52" s="67"/>
      <c r="F52" s="68"/>
      <c r="G52" s="68"/>
      <c r="H52" s="68"/>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v>4.7938417979118741E-2</v>
      </c>
      <c r="CP52" s="213">
        <v>6.912050964431074E-2</v>
      </c>
      <c r="CQ52" s="213">
        <v>6.8642718102990621E-2</v>
      </c>
      <c r="CR52" s="213">
        <v>5.09113431251106E-2</v>
      </c>
      <c r="CS52" s="213">
        <v>7.1704123164041761E-2</v>
      </c>
      <c r="CT52" s="213">
        <v>7.3845337108476378E-2</v>
      </c>
      <c r="CU52" s="213">
        <v>7.3845337108476378E-2</v>
      </c>
      <c r="CV52" s="213">
        <v>7.0571580251282962E-2</v>
      </c>
      <c r="CW52" s="213">
        <v>8.2569456733321542E-2</v>
      </c>
      <c r="CX52" s="213">
        <v>8.789594761989028E-2</v>
      </c>
      <c r="CY52" s="213">
        <v>6.2378340116793489E-2</v>
      </c>
      <c r="CZ52" s="213">
        <v>4.397451778446293E-2</v>
      </c>
      <c r="DA52" s="213">
        <v>4.7269332861440451E-2</v>
      </c>
      <c r="DB52" s="213">
        <v>4.7269332861440451E-2</v>
      </c>
      <c r="DC52" s="213">
        <v>5.0483808175544119E-2</v>
      </c>
      <c r="DD52" s="213">
        <v>6.9168111838612642E-2</v>
      </c>
      <c r="DE52" s="213">
        <v>7.1350203503804638E-2</v>
      </c>
      <c r="DF52" s="213">
        <v>7.1778446292691561E-2</v>
      </c>
      <c r="DG52" s="213">
        <v>7.4730136259069185E-2</v>
      </c>
      <c r="DH52" s="213">
        <v>6.2059812422580074E-2</v>
      </c>
      <c r="DI52" s="213">
        <v>5.8130596354627515E-2</v>
      </c>
      <c r="DJ52" s="213">
        <v>7.79685011502389E-2</v>
      </c>
      <c r="DK52" s="213">
        <v>7.7543797557954347E-2</v>
      </c>
      <c r="DL52" s="213">
        <v>6.8430366306848345E-2</v>
      </c>
      <c r="DM52" s="213">
        <v>7.3948595750711957E-2</v>
      </c>
      <c r="DN52" s="213">
        <v>7.6493812680355419E-2</v>
      </c>
      <c r="DO52" s="213">
        <v>9.4852356037248592E-2</v>
      </c>
      <c r="DP52" s="213">
        <v>0.11886618865038401</v>
      </c>
      <c r="DQ52" s="213">
        <v>0.23042174165275311</v>
      </c>
      <c r="DR52" s="213">
        <v>0.21305678007170556</v>
      </c>
      <c r="DS52" s="213">
        <v>0.1177483162054523</v>
      </c>
      <c r="DT52" s="213">
        <v>0.12012977067744311</v>
      </c>
      <c r="DU52" s="213">
        <v>0.13125404115091602</v>
      </c>
      <c r="DV52" s="213">
        <v>0.12767314580099248</v>
      </c>
      <c r="DW52" s="213">
        <v>0.11418996368851304</v>
      </c>
      <c r="DX52" s="213">
        <v>0.11522852287761848</v>
      </c>
      <c r="DY52" s="213">
        <v>0.12133977855289362</v>
      </c>
      <c r="DZ52" s="213">
        <v>0.12329791765166034</v>
      </c>
      <c r="EA52" s="213">
        <v>0.12386250432539082</v>
      </c>
      <c r="EB52" s="213">
        <v>0.10501688035100218</v>
      </c>
      <c r="EC52" s="213">
        <v>0.10058666283104184</v>
      </c>
      <c r="ED52" s="213">
        <v>0.11088740569402518</v>
      </c>
      <c r="EE52" s="213">
        <v>0.11201945725958631</v>
      </c>
      <c r="EF52" s="213">
        <v>0.10963580841086003</v>
      </c>
      <c r="EG52" s="213">
        <v>0.10876814181790047</v>
      </c>
      <c r="EH52" s="213">
        <v>0.11523217826804115</v>
      </c>
      <c r="EI52" s="213">
        <v>0.10408564565034538</v>
      </c>
      <c r="EJ52" s="213">
        <v>0.10393286126558221</v>
      </c>
      <c r="EK52" s="213">
        <v>0.11330705961228882</v>
      </c>
      <c r="EL52" s="213">
        <v>0.11331148557940246</v>
      </c>
      <c r="EM52" s="213">
        <v>0.12318564117126667</v>
      </c>
      <c r="EN52" s="213">
        <v>0.13506210428534526</v>
      </c>
      <c r="EO52" s="213">
        <v>0.13305200706101086</v>
      </c>
      <c r="EP52" s="213">
        <v>0.13007421638694847</v>
      </c>
      <c r="EQ52" s="213">
        <v>0.13155905788714115</v>
      </c>
      <c r="ER52" s="213"/>
      <c r="EU52" s="213"/>
      <c r="EV52" s="213"/>
      <c r="EW52" s="213"/>
      <c r="EX52" s="213"/>
      <c r="EY52" s="77">
        <f t="shared" ref="EY52:FF53" si="131">_xlfn.XLOOKUP(EY$9,$I$8:$ER$8,$I52:$ER52,,,-1)</f>
        <v>9.4852356037248592E-2</v>
      </c>
      <c r="EZ52" s="77">
        <f t="shared" si="131"/>
        <v>0.21305678007170556</v>
      </c>
      <c r="FA52" s="77">
        <f t="shared" si="131"/>
        <v>0.13125404115091602</v>
      </c>
      <c r="FB52" s="77">
        <f t="shared" si="131"/>
        <v>0.11522852287761848</v>
      </c>
      <c r="FC52" s="77">
        <f t="shared" si="131"/>
        <v>0.12386250432539082</v>
      </c>
      <c r="FD52" s="77">
        <f t="shared" si="131"/>
        <v>0.11088740569402518</v>
      </c>
      <c r="FE52" s="77">
        <f t="shared" si="131"/>
        <v>0.10876814181790047</v>
      </c>
      <c r="FF52" s="77">
        <f t="shared" si="131"/>
        <v>0.10393286126558221</v>
      </c>
      <c r="FG52" s="77">
        <f t="shared" si="129"/>
        <v>0.12318564117126667</v>
      </c>
      <c r="FH52" s="77">
        <f t="shared" si="129"/>
        <v>0.13007421638694847</v>
      </c>
      <c r="FK52" s="213"/>
      <c r="FL52" s="213"/>
      <c r="FM52" s="213"/>
      <c r="FN52" s="213"/>
      <c r="FO52" s="213"/>
      <c r="FP52" s="213">
        <f t="shared" si="130"/>
        <v>0.11522852287761848</v>
      </c>
      <c r="FQ52" s="213">
        <f t="shared" si="130"/>
        <v>0.10393286126558221</v>
      </c>
      <c r="FR52" s="77">
        <f t="shared" si="127"/>
        <v>0.12318564117126667</v>
      </c>
    </row>
    <row r="53" spans="2:174" s="70" customFormat="1" ht="17.25" customHeight="1">
      <c r="B53" s="66" t="s">
        <v>183</v>
      </c>
      <c r="C53" s="67"/>
      <c r="D53" s="67"/>
      <c r="E53" s="67"/>
      <c r="F53" s="68"/>
      <c r="G53" s="68"/>
      <c r="H53" s="68"/>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v>9.5737773274309226E-2</v>
      </c>
      <c r="CP53" s="213">
        <v>9.8600047527887327E-2</v>
      </c>
      <c r="CQ53" s="213">
        <v>0.10097202480284329</v>
      </c>
      <c r="CR53" s="213">
        <v>0.10097202480284329</v>
      </c>
      <c r="CS53" s="213">
        <v>9.5349069363329653E-2</v>
      </c>
      <c r="CT53" s="213">
        <v>9.6422422208421343E-2</v>
      </c>
      <c r="CU53" s="213">
        <v>9.6422422208421343E-2</v>
      </c>
      <c r="CV53" s="213">
        <v>9.4752762227167553E-2</v>
      </c>
      <c r="CW53" s="213">
        <v>0.1011796280280257</v>
      </c>
      <c r="CX53" s="213">
        <v>9.8131835998752748E-2</v>
      </c>
      <c r="CY53" s="213">
        <v>9.5857034701541832E-2</v>
      </c>
      <c r="CZ53" s="213">
        <v>9.7502400688359137E-2</v>
      </c>
      <c r="DA53" s="213">
        <v>3.6737686706435291E-2</v>
      </c>
      <c r="DB53" s="213">
        <v>9.6298226744378657E-2</v>
      </c>
      <c r="DC53" s="213">
        <v>9.6298226744378657E-2</v>
      </c>
      <c r="DD53" s="213">
        <v>5.4312993199832953E-2</v>
      </c>
      <c r="DE53" s="213">
        <v>5.3240514771976888E-2</v>
      </c>
      <c r="DF53" s="213">
        <v>6.4376091858572293E-2</v>
      </c>
      <c r="DG53" s="213">
        <v>6.5292203991757614E-2</v>
      </c>
      <c r="DH53" s="213">
        <v>4.57874964386914E-2</v>
      </c>
      <c r="DI53" s="213">
        <v>4.5058231111843379E-2</v>
      </c>
      <c r="DJ53" s="213">
        <v>4.9248277748149445E-2</v>
      </c>
      <c r="DK53" s="213">
        <v>4.5781094005907574E-2</v>
      </c>
      <c r="DL53" s="213">
        <v>4.8554664844043034E-2</v>
      </c>
      <c r="DM53" s="213">
        <v>5.6563719272682451E-2</v>
      </c>
      <c r="DN53" s="213">
        <v>6.6615024731074279E-2</v>
      </c>
      <c r="DO53" s="213">
        <v>6.750727449078564E-2</v>
      </c>
      <c r="DP53" s="213">
        <v>0.17111000414745636</v>
      </c>
      <c r="DQ53" s="213">
        <v>0.17211329358504801</v>
      </c>
      <c r="DR53" s="213">
        <v>0.17470797737990484</v>
      </c>
      <c r="DS53" s="213">
        <v>0.17275977011242</v>
      </c>
      <c r="DT53" s="213">
        <v>0.16705427462305311</v>
      </c>
      <c r="DU53" s="213">
        <v>0.15610674543176328</v>
      </c>
      <c r="DV53" s="213">
        <v>5.2934809126675031E-2</v>
      </c>
      <c r="DW53" s="213">
        <v>5.745160862229131E-2</v>
      </c>
      <c r="DX53" s="213">
        <v>4.0192807173867723E-2</v>
      </c>
      <c r="DY53" s="213">
        <v>4.0192807173867702E-2</v>
      </c>
      <c r="DZ53" s="213">
        <v>4.0192807173867723E-2</v>
      </c>
      <c r="EA53" s="213">
        <v>3.8941551178266011E-2</v>
      </c>
      <c r="EB53" s="213">
        <v>3.7149980093654611E-2</v>
      </c>
      <c r="EC53" s="213">
        <v>5.6819345176028831E-2</v>
      </c>
      <c r="ED53" s="213">
        <v>5.4225358788177365E-2</v>
      </c>
      <c r="EE53" s="213">
        <v>5.0039812690768959E-2</v>
      </c>
      <c r="EF53" s="213">
        <v>5.1478283125106522E-2</v>
      </c>
      <c r="EG53" s="213">
        <v>4.749748800879651E-2</v>
      </c>
      <c r="EH53" s="213">
        <v>4.6106887595503028E-2</v>
      </c>
      <c r="EI53" s="213">
        <v>4.4971277987373527E-2</v>
      </c>
      <c r="EJ53" s="213">
        <v>4.4971277987373527E-2</v>
      </c>
      <c r="EK53" s="213">
        <v>4.7435873130225251E-2</v>
      </c>
      <c r="EL53" s="213">
        <v>2.398998995203501E-2</v>
      </c>
      <c r="EM53" s="213">
        <v>2.5582971543405275E-2</v>
      </c>
      <c r="EN53" s="213">
        <v>2.5582971543405275E-2</v>
      </c>
      <c r="EO53" s="213">
        <v>2.7643209930255958E-2</v>
      </c>
      <c r="EP53" s="213">
        <v>2.6355961539552844E-2</v>
      </c>
      <c r="EQ53" s="213">
        <v>4.0505289919360178E-2</v>
      </c>
      <c r="ER53" s="213"/>
      <c r="EU53" s="213"/>
      <c r="EV53" s="213"/>
      <c r="EW53" s="213"/>
      <c r="EX53" s="213"/>
      <c r="EY53" s="77">
        <f t="shared" si="131"/>
        <v>6.750727449078564E-2</v>
      </c>
      <c r="EZ53" s="77">
        <f t="shared" si="131"/>
        <v>0.17470797737990484</v>
      </c>
      <c r="FA53" s="77">
        <f t="shared" si="131"/>
        <v>0.15610674543176328</v>
      </c>
      <c r="FB53" s="77">
        <f t="shared" si="131"/>
        <v>4.0192807173867723E-2</v>
      </c>
      <c r="FC53" s="77">
        <f t="shared" si="131"/>
        <v>3.8941551178266011E-2</v>
      </c>
      <c r="FD53" s="77">
        <f t="shared" si="131"/>
        <v>5.4225358788177365E-2</v>
      </c>
      <c r="FE53" s="77">
        <f t="shared" si="131"/>
        <v>4.749748800879651E-2</v>
      </c>
      <c r="FF53" s="77">
        <f t="shared" si="131"/>
        <v>4.4971277987373527E-2</v>
      </c>
      <c r="FG53" s="77">
        <f t="shared" si="129"/>
        <v>2.5582971543405275E-2</v>
      </c>
      <c r="FH53" s="77">
        <f t="shared" si="129"/>
        <v>2.6355961539552844E-2</v>
      </c>
      <c r="FK53" s="213"/>
      <c r="FL53" s="213"/>
      <c r="FM53" s="213"/>
      <c r="FN53" s="213"/>
      <c r="FO53" s="213"/>
      <c r="FP53" s="213">
        <f t="shared" si="130"/>
        <v>4.0192807173867723E-2</v>
      </c>
      <c r="FQ53" s="213">
        <f t="shared" si="130"/>
        <v>4.4971277987373527E-2</v>
      </c>
      <c r="FR53" s="77">
        <f t="shared" si="127"/>
        <v>2.5582971543405275E-2</v>
      </c>
    </row>
    <row r="54" spans="2:174" s="70" customFormat="1" ht="17.25" customHeight="1">
      <c r="B54" s="66" t="s">
        <v>203</v>
      </c>
      <c r="C54" s="67"/>
      <c r="D54" s="67"/>
      <c r="E54" s="67"/>
      <c r="F54" s="68"/>
      <c r="G54" s="68"/>
      <c r="H54" s="68"/>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13"/>
      <c r="DW54" s="213"/>
      <c r="DX54" s="213"/>
      <c r="DY54" s="213">
        <v>3.3027614090599892E-2</v>
      </c>
      <c r="DZ54" s="213">
        <v>3.2942267468670135E-2</v>
      </c>
      <c r="EA54" s="213">
        <v>2.7179459743144868E-2</v>
      </c>
      <c r="EB54" s="213">
        <v>2.5669461450077306E-2</v>
      </c>
      <c r="EC54" s="213">
        <v>2.5909960587694278E-2</v>
      </c>
      <c r="ED54" s="213">
        <v>2.9676166892134603E-2</v>
      </c>
      <c r="EE54" s="213">
        <v>3.5097333363905248E-2</v>
      </c>
      <c r="EF54" s="213">
        <v>3.7204503244445464E-2</v>
      </c>
      <c r="EG54" s="213">
        <v>3.3450270943678861E-2</v>
      </c>
      <c r="EH54" s="213">
        <v>3.1952246654285033E-2</v>
      </c>
      <c r="EI54" s="213">
        <v>3.3068631422333308E-2</v>
      </c>
      <c r="EJ54" s="213">
        <v>3.5896534417617587E-2</v>
      </c>
      <c r="EK54" s="213">
        <v>3.5922011021178708E-2</v>
      </c>
      <c r="EL54" s="213">
        <v>3.6045572548450124E-2</v>
      </c>
      <c r="EM54" s="213">
        <v>3.2870678212663394E-2</v>
      </c>
      <c r="EN54" s="213">
        <v>3.426705085384836E-2</v>
      </c>
      <c r="EO54" s="213">
        <v>5.8188562533597263E-2</v>
      </c>
      <c r="EP54" s="213">
        <v>4.3742993987567515E-2</v>
      </c>
      <c r="EQ54" s="213">
        <v>4.330989503719556E-2</v>
      </c>
      <c r="ER54" s="213"/>
      <c r="EU54" s="213"/>
      <c r="EV54" s="213"/>
      <c r="EW54" s="213"/>
      <c r="EX54" s="213"/>
      <c r="EY54" s="213"/>
      <c r="EZ54" s="213"/>
      <c r="FA54" s="213"/>
      <c r="FB54" s="213"/>
      <c r="FC54" s="77">
        <f t="shared" ref="FC54:FF55" si="132">_xlfn.XLOOKUP(FC$9,$I$8:$ER$8,$I54:$ER54,,,-1)</f>
        <v>2.7179459743144868E-2</v>
      </c>
      <c r="FD54" s="77">
        <f t="shared" si="132"/>
        <v>2.9676166892134603E-2</v>
      </c>
      <c r="FE54" s="77">
        <f t="shared" si="132"/>
        <v>3.3450270943678861E-2</v>
      </c>
      <c r="FF54" s="77">
        <f t="shared" si="132"/>
        <v>3.5896534417617587E-2</v>
      </c>
      <c r="FG54" s="77">
        <f t="shared" si="129"/>
        <v>3.2870678212663394E-2</v>
      </c>
      <c r="FH54" s="77">
        <f t="shared" si="129"/>
        <v>4.3742993987567515E-2</v>
      </c>
      <c r="FK54" s="213"/>
      <c r="FL54" s="213"/>
      <c r="FM54" s="213"/>
      <c r="FN54" s="213"/>
      <c r="FO54" s="213"/>
      <c r="FP54" s="213"/>
      <c r="FQ54" s="213">
        <f t="shared" si="130"/>
        <v>3.5896534417617587E-2</v>
      </c>
      <c r="FR54" s="77">
        <f t="shared" si="127"/>
        <v>3.2870678212663394E-2</v>
      </c>
    </row>
    <row r="55" spans="2:174" s="70" customFormat="1" ht="17.25" customHeight="1">
      <c r="B55" s="125" t="s">
        <v>152</v>
      </c>
      <c r="C55" s="69"/>
      <c r="D55" s="69"/>
      <c r="E55" s="69"/>
      <c r="F55" s="126"/>
      <c r="G55" s="126"/>
      <c r="H55" s="126"/>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6">
        <f t="shared" ref="BE55:CJ55" si="133">SUMPRODUCT(BE35:BE54,BE175:BE194)/BE195</f>
        <v>6.4656866684014172E-2</v>
      </c>
      <c r="BF55" s="216">
        <f t="shared" si="133"/>
        <v>6.6290880044902745E-2</v>
      </c>
      <c r="BG55" s="216">
        <f t="shared" si="133"/>
        <v>6.6268081607488663E-2</v>
      </c>
      <c r="BH55" s="216">
        <f t="shared" si="133"/>
        <v>6.7466791662562281E-2</v>
      </c>
      <c r="BI55" s="216">
        <f t="shared" si="133"/>
        <v>5.7218487994825304E-2</v>
      </c>
      <c r="BJ55" s="216">
        <f t="shared" si="133"/>
        <v>5.0372321802646537E-2</v>
      </c>
      <c r="BK55" s="216">
        <f t="shared" si="133"/>
        <v>5.2484509804021959E-2</v>
      </c>
      <c r="BL55" s="216">
        <f t="shared" si="133"/>
        <v>5.1729606098220984E-2</v>
      </c>
      <c r="BM55" s="216">
        <f t="shared" si="133"/>
        <v>5.2869681234142332E-2</v>
      </c>
      <c r="BN55" s="216">
        <f t="shared" si="133"/>
        <v>5.1721286387514651E-2</v>
      </c>
      <c r="BO55" s="216">
        <f t="shared" si="133"/>
        <v>5.0719760431164156E-2</v>
      </c>
      <c r="BP55" s="216">
        <f t="shared" si="133"/>
        <v>4.7849149895773796E-2</v>
      </c>
      <c r="BQ55" s="216">
        <f t="shared" si="133"/>
        <v>6.1132270465591991E-2</v>
      </c>
      <c r="BR55" s="216">
        <f t="shared" si="133"/>
        <v>6.4975429751754396E-2</v>
      </c>
      <c r="BS55" s="216">
        <f t="shared" si="133"/>
        <v>6.765910937755272E-2</v>
      </c>
      <c r="BT55" s="216">
        <f t="shared" si="133"/>
        <v>6.9871284025377595E-2</v>
      </c>
      <c r="BU55" s="216">
        <f t="shared" si="133"/>
        <v>7.5203124731126864E-2</v>
      </c>
      <c r="BV55" s="216">
        <f t="shared" si="133"/>
        <v>7.7820076850905487E-2</v>
      </c>
      <c r="BW55" s="216">
        <f t="shared" si="133"/>
        <v>7.812550675410472E-2</v>
      </c>
      <c r="BX55" s="216">
        <f t="shared" si="133"/>
        <v>7.2263613723962603E-2</v>
      </c>
      <c r="BY55" s="216">
        <f t="shared" si="133"/>
        <v>7.5428732859005906E-2</v>
      </c>
      <c r="BZ55" s="216">
        <f t="shared" si="133"/>
        <v>7.5687105450141179E-2</v>
      </c>
      <c r="CA55" s="216">
        <f t="shared" si="133"/>
        <v>7.3636538671572452E-2</v>
      </c>
      <c r="CB55" s="216">
        <f t="shared" si="133"/>
        <v>7.2232529661114167E-2</v>
      </c>
      <c r="CC55" s="216">
        <f t="shared" si="133"/>
        <v>7.3954636820096453E-2</v>
      </c>
      <c r="CD55" s="216">
        <f t="shared" si="133"/>
        <v>7.6887055895707573E-2</v>
      </c>
      <c r="CE55" s="216">
        <f t="shared" si="133"/>
        <v>7.9663893264550631E-2</v>
      </c>
      <c r="CF55" s="216">
        <f t="shared" si="133"/>
        <v>8.4055162370293812E-2</v>
      </c>
      <c r="CG55" s="216">
        <f t="shared" si="133"/>
        <v>8.4370513299857439E-2</v>
      </c>
      <c r="CH55" s="216">
        <f t="shared" si="133"/>
        <v>8.2825068444166469E-2</v>
      </c>
      <c r="CI55" s="216">
        <f t="shared" si="133"/>
        <v>7.9773291060310572E-2</v>
      </c>
      <c r="CJ55" s="216">
        <f t="shared" si="133"/>
        <v>7.1201232988650734E-2</v>
      </c>
      <c r="CK55" s="216">
        <f t="shared" ref="CK55:DP55" si="134">SUMPRODUCT(CK35:CK54,CK175:CK194)/CK195</f>
        <v>6.8235346774318126E-2</v>
      </c>
      <c r="CL55" s="216">
        <f t="shared" si="134"/>
        <v>6.6648749236172644E-2</v>
      </c>
      <c r="CM55" s="216">
        <f t="shared" si="134"/>
        <v>6.4460326121692238E-2</v>
      </c>
      <c r="CN55" s="216">
        <f t="shared" si="134"/>
        <v>6.3802611620771207E-2</v>
      </c>
      <c r="CO55" s="216">
        <f t="shared" si="134"/>
        <v>6.5257389157936899E-2</v>
      </c>
      <c r="CP55" s="216">
        <f t="shared" si="134"/>
        <v>6.6595015804665952E-2</v>
      </c>
      <c r="CQ55" s="216">
        <f t="shared" si="134"/>
        <v>6.9004557442210471E-2</v>
      </c>
      <c r="CR55" s="216">
        <f t="shared" si="134"/>
        <v>6.9679045571955742E-2</v>
      </c>
      <c r="CS55" s="216">
        <f t="shared" si="134"/>
        <v>6.9281428568989376E-2</v>
      </c>
      <c r="CT55" s="216">
        <f t="shared" si="134"/>
        <v>6.6931068240510941E-2</v>
      </c>
      <c r="CU55" s="216">
        <f t="shared" si="134"/>
        <v>6.5542969267237378E-2</v>
      </c>
      <c r="CV55" s="216">
        <f t="shared" si="134"/>
        <v>6.4347469592811693E-2</v>
      </c>
      <c r="CW55" s="216">
        <f t="shared" si="134"/>
        <v>6.8090255197528135E-2</v>
      </c>
      <c r="CX55" s="216">
        <f t="shared" si="134"/>
        <v>6.3205848292068795E-2</v>
      </c>
      <c r="CY55" s="216">
        <f t="shared" si="134"/>
        <v>6.3961153375606983E-2</v>
      </c>
      <c r="CZ55" s="216">
        <f t="shared" si="134"/>
        <v>6.1330103457605006E-2</v>
      </c>
      <c r="DA55" s="216">
        <f t="shared" si="134"/>
        <v>6.819923208503452E-2</v>
      </c>
      <c r="DB55" s="216">
        <f t="shared" si="134"/>
        <v>8.1046718623901767E-2</v>
      </c>
      <c r="DC55" s="216">
        <f t="shared" si="134"/>
        <v>8.3092131260387656E-2</v>
      </c>
      <c r="DD55" s="216">
        <f t="shared" si="134"/>
        <v>8.6772295534507798E-2</v>
      </c>
      <c r="DE55" s="216">
        <f t="shared" si="134"/>
        <v>9.2985398773967831E-2</v>
      </c>
      <c r="DF55" s="216">
        <f t="shared" si="134"/>
        <v>9.0826811422586792E-2</v>
      </c>
      <c r="DG55" s="216">
        <f t="shared" si="134"/>
        <v>8.5494799095456722E-2</v>
      </c>
      <c r="DH55" s="216">
        <f t="shared" si="134"/>
        <v>8.2456736280846196E-2</v>
      </c>
      <c r="DI55" s="216">
        <f t="shared" si="134"/>
        <v>7.4356844508925962E-2</v>
      </c>
      <c r="DJ55" s="216">
        <f t="shared" si="134"/>
        <v>6.9679544764870538E-2</v>
      </c>
      <c r="DK55" s="216">
        <f t="shared" si="134"/>
        <v>6.4058133903648742E-2</v>
      </c>
      <c r="DL55" s="216">
        <f t="shared" si="134"/>
        <v>6.5154216921620961E-2</v>
      </c>
      <c r="DM55" s="216">
        <f t="shared" si="134"/>
        <v>6.6081552752083522E-2</v>
      </c>
      <c r="DN55" s="216">
        <f t="shared" si="134"/>
        <v>6.7647552985388826E-2</v>
      </c>
      <c r="DO55" s="216">
        <f t="shared" si="134"/>
        <v>6.6989289750140388E-2</v>
      </c>
      <c r="DP55" s="216">
        <f t="shared" si="134"/>
        <v>6.7194482041753503E-2</v>
      </c>
      <c r="DQ55" s="216">
        <f t="shared" ref="DQ55:EK55" si="135">SUMPRODUCT(DQ35:DQ54,DQ175:DQ194)/DQ195</f>
        <v>6.0036009950570041E-2</v>
      </c>
      <c r="DR55" s="216">
        <f t="shared" si="135"/>
        <v>5.7899565474418269E-2</v>
      </c>
      <c r="DS55" s="216">
        <f t="shared" si="135"/>
        <v>5.5883363299906251E-2</v>
      </c>
      <c r="DT55" s="216">
        <f t="shared" si="135"/>
        <v>5.6999648920466002E-2</v>
      </c>
      <c r="DU55" s="216">
        <f t="shared" si="135"/>
        <v>5.0417758049557101E-2</v>
      </c>
      <c r="DV55" s="216">
        <f t="shared" si="135"/>
        <v>4.9216146414778845E-2</v>
      </c>
      <c r="DW55" s="216">
        <f t="shared" si="135"/>
        <v>4.7149453808406565E-2</v>
      </c>
      <c r="DX55" s="216">
        <f t="shared" si="135"/>
        <v>4.7189809090322277E-2</v>
      </c>
      <c r="DY55" s="216">
        <f t="shared" si="135"/>
        <v>4.930862360108243E-2</v>
      </c>
      <c r="DZ55" s="216">
        <f t="shared" si="135"/>
        <v>4.9747702468456771E-2</v>
      </c>
      <c r="EA55" s="216">
        <f t="shared" si="135"/>
        <v>4.8275302611204232E-2</v>
      </c>
      <c r="EB55" s="216">
        <f t="shared" si="135"/>
        <v>4.7109298753596464E-2</v>
      </c>
      <c r="EC55" s="216">
        <f t="shared" si="135"/>
        <v>4.7611169787449517E-2</v>
      </c>
      <c r="ED55" s="216">
        <f t="shared" si="135"/>
        <v>4.8805483284423107E-2</v>
      </c>
      <c r="EE55" s="216">
        <f t="shared" si="135"/>
        <v>5.1521173173106886E-2</v>
      </c>
      <c r="EF55" s="216">
        <f t="shared" si="135"/>
        <v>5.1409454129824922E-2</v>
      </c>
      <c r="EG55" s="216">
        <f t="shared" si="135"/>
        <v>4.9878036621393368E-2</v>
      </c>
      <c r="EH55" s="216">
        <f t="shared" si="135"/>
        <v>4.8284308662151998E-2</v>
      </c>
      <c r="EI55" s="216">
        <f t="shared" si="135"/>
        <v>4.6223862279077994E-2</v>
      </c>
      <c r="EJ55" s="216">
        <f t="shared" si="135"/>
        <v>4.6044790054290893E-2</v>
      </c>
      <c r="EK55" s="216">
        <f t="shared" si="135"/>
        <v>4.6293965089801617E-2</v>
      </c>
      <c r="EL55" s="216">
        <f>SUMPRODUCT(EL35:EL54,EL175:EL194)/EL195</f>
        <v>4.5807362505023097E-2</v>
      </c>
      <c r="EM55" s="216">
        <f>SUMPRODUCT(EM35:EM54,EM175:EM194)/EM195</f>
        <v>4.6912404850397812E-2</v>
      </c>
      <c r="EN55" s="216">
        <f>SUMPRODUCT(EN35:EN54,EN175:EN194)/EN195</f>
        <v>4.7818762705550272E-2</v>
      </c>
      <c r="EO55" s="216">
        <f>SUMPRODUCT(EO35:EO54,EO175:EO194)/EO195</f>
        <v>4.7167480203707847E-2</v>
      </c>
      <c r="EP55" s="216">
        <f>SUMPRODUCT(EP35:EP54,EP175:EP194)/EP195</f>
        <v>4.3757301247080466E-2</v>
      </c>
      <c r="EQ55" s="216">
        <f>SUMPRODUCT(EQ35:EQ54,EQ175:EQ194)/EQ195</f>
        <v>4.3891831908409597E-2</v>
      </c>
      <c r="ER55" s="216"/>
      <c r="EU55" s="216">
        <f t="shared" ref="EU55:FB55" si="136">_xlfn.XLOOKUP(EU$9,$I$8:$ER$8,$I55:$ER55,,,-1)</f>
        <v>8.3092131260387656E-2</v>
      </c>
      <c r="EV55" s="216">
        <f t="shared" si="136"/>
        <v>9.0826811422586792E-2</v>
      </c>
      <c r="EW55" s="216">
        <f t="shared" si="136"/>
        <v>7.4356844508925962E-2</v>
      </c>
      <c r="EX55" s="216">
        <f t="shared" si="136"/>
        <v>6.5154216921620961E-2</v>
      </c>
      <c r="EY55" s="216">
        <f t="shared" si="136"/>
        <v>6.6989289750140388E-2</v>
      </c>
      <c r="EZ55" s="216">
        <f t="shared" si="136"/>
        <v>5.7899565474418269E-2</v>
      </c>
      <c r="FA55" s="216">
        <f t="shared" si="136"/>
        <v>5.0417758049557101E-2</v>
      </c>
      <c r="FB55" s="216">
        <f t="shared" si="136"/>
        <v>4.7189809090322277E-2</v>
      </c>
      <c r="FC55" s="216">
        <f t="shared" si="132"/>
        <v>4.8275302611204232E-2</v>
      </c>
      <c r="FD55" s="216">
        <f t="shared" si="132"/>
        <v>4.8805483284423107E-2</v>
      </c>
      <c r="FE55" s="216">
        <f t="shared" si="132"/>
        <v>4.9878036621393368E-2</v>
      </c>
      <c r="FF55" s="216">
        <f t="shared" si="132"/>
        <v>4.6044790054290893E-2</v>
      </c>
      <c r="FG55" s="216">
        <f t="shared" si="129"/>
        <v>4.6912404850397812E-2</v>
      </c>
      <c r="FH55" s="216">
        <f t="shared" si="129"/>
        <v>4.3757301247080466E-2</v>
      </c>
      <c r="FJ55" s="216"/>
      <c r="FK55" s="216">
        <f t="shared" ref="FK55:FO55" si="137">_xlfn.XLOOKUP(FK$9,$I$6:$EJ$6,$I55:$EJ55,,,-1)</f>
        <v>4.7849149895773796E-2</v>
      </c>
      <c r="FL55" s="216">
        <f t="shared" si="137"/>
        <v>7.2232529661114167E-2</v>
      </c>
      <c r="FM55" s="216">
        <f t="shared" si="137"/>
        <v>6.3802611620771207E-2</v>
      </c>
      <c r="FN55" s="216">
        <f t="shared" si="137"/>
        <v>6.1330103457605006E-2</v>
      </c>
      <c r="FO55" s="216">
        <f t="shared" si="137"/>
        <v>6.5154216921620961E-2</v>
      </c>
      <c r="FP55" s="216">
        <f t="shared" si="130"/>
        <v>4.7189809090322277E-2</v>
      </c>
      <c r="FQ55" s="216">
        <f t="shared" si="130"/>
        <v>4.6044790054290893E-2</v>
      </c>
      <c r="FR55" s="216">
        <f t="shared" si="127"/>
        <v>4.6912404850397812E-2</v>
      </c>
    </row>
    <row r="56" spans="2:174" ht="17.45" customHeight="1">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row>
    <row r="57" spans="2:174" ht="17.45" customHeight="1">
      <c r="B57" s="71" t="s">
        <v>81</v>
      </c>
      <c r="C57" s="72"/>
      <c r="D57" s="72"/>
      <c r="E57" s="72"/>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236"/>
      <c r="EU57" s="73"/>
      <c r="EV57" s="73"/>
      <c r="EW57" s="73"/>
      <c r="EX57" s="73"/>
      <c r="EY57" s="73"/>
      <c r="EZ57" s="73"/>
      <c r="FA57" s="73"/>
      <c r="FB57" s="73"/>
      <c r="FC57" s="73"/>
      <c r="FD57" s="73"/>
      <c r="FE57" s="73"/>
      <c r="FF57" s="73"/>
      <c r="FG57" s="73"/>
      <c r="FH57" s="73"/>
      <c r="FK57" s="73"/>
      <c r="FL57" s="73"/>
      <c r="FM57" s="73"/>
      <c r="FN57" s="73"/>
      <c r="FO57" s="73"/>
      <c r="FP57" s="73"/>
      <c r="FQ57" s="73"/>
      <c r="FR57" s="73"/>
    </row>
    <row r="58" spans="2:174" s="70" customFormat="1" ht="17.45" customHeight="1">
      <c r="B58" s="66" t="s">
        <v>27</v>
      </c>
      <c r="C58" s="67"/>
      <c r="D58" s="67"/>
      <c r="E58" s="67"/>
      <c r="F58" s="68"/>
      <c r="G58" s="68"/>
      <c r="H58" s="68"/>
      <c r="I58" s="213">
        <v>3.9926624940929134E-3</v>
      </c>
      <c r="J58" s="213">
        <v>1.2344480019299553E-6</v>
      </c>
      <c r="K58" s="213">
        <v>2.2526982630479697E-3</v>
      </c>
      <c r="L58" s="213">
        <v>3.5089257128039231E-3</v>
      </c>
      <c r="M58" s="213">
        <v>2.1251913584999782E-3</v>
      </c>
      <c r="N58" s="213">
        <v>3.2999999999999696E-3</v>
      </c>
      <c r="O58" s="213">
        <v>6.224734652367947E-3</v>
      </c>
      <c r="P58" s="213">
        <v>1.0969861745782072E-2</v>
      </c>
      <c r="Q58" s="213">
        <v>1.882297737998595E-2</v>
      </c>
      <c r="R58" s="213">
        <v>1.2964012802789027E-2</v>
      </c>
      <c r="S58" s="213">
        <v>2.3712342948437048E-2</v>
      </c>
      <c r="T58" s="213">
        <v>2.915550130476996E-2</v>
      </c>
      <c r="U58" s="213">
        <v>2.915550130476996E-2</v>
      </c>
      <c r="V58" s="213">
        <v>2.558840803552298E-2</v>
      </c>
      <c r="W58" s="213">
        <v>2.9014543658390957E-2</v>
      </c>
      <c r="X58" s="213">
        <v>3.0521851196830041E-2</v>
      </c>
      <c r="Y58" s="213">
        <v>3.3519781769684065E-2</v>
      </c>
      <c r="Z58" s="213">
        <v>3.337092215806392E-2</v>
      </c>
      <c r="AA58" s="213">
        <v>3.9771557489153953E-2</v>
      </c>
      <c r="AB58" s="213">
        <v>3.1432007862244982E-2</v>
      </c>
      <c r="AC58" s="213">
        <v>2.9684895028882052E-2</v>
      </c>
      <c r="AD58" s="213">
        <v>4.3327881741112018E-2</v>
      </c>
      <c r="AE58" s="213">
        <v>5.7377014106206992E-2</v>
      </c>
      <c r="AF58" s="213">
        <v>6.3364102868028072E-2</v>
      </c>
      <c r="AG58" s="213">
        <v>8.0427772247714024E-2</v>
      </c>
      <c r="AH58" s="213">
        <v>9.7400000000000042E-2</v>
      </c>
      <c r="AI58" s="213">
        <v>8.5925544405656806E-2</v>
      </c>
      <c r="AJ58" s="213">
        <v>8.8624804721492811E-2</v>
      </c>
      <c r="AK58" s="213">
        <v>8.7347534267277593E-2</v>
      </c>
      <c r="AL58" s="213">
        <v>8.0249131540953256E-2</v>
      </c>
      <c r="AM58" s="213">
        <v>8.5079572054737262E-2</v>
      </c>
      <c r="AN58" s="213">
        <v>8.9799999999999991E-2</v>
      </c>
      <c r="AO58" s="213">
        <v>8.1744565870593311E-2</v>
      </c>
      <c r="AP58" s="213">
        <v>8.7830846230913751E-2</v>
      </c>
      <c r="AQ58" s="213">
        <v>9.7581407870435788E-2</v>
      </c>
      <c r="AR58" s="213">
        <v>8.8557789113810625E-2</v>
      </c>
      <c r="AS58" s="213">
        <v>6.1481178852281992E-2</v>
      </c>
      <c r="AT58" s="213">
        <v>6.0545747995451982E-2</v>
      </c>
      <c r="AU58" s="213">
        <v>5.9461387097313967E-2</v>
      </c>
      <c r="AV58" s="213">
        <v>5.9252438470740021E-2</v>
      </c>
      <c r="AW58" s="213">
        <v>5.2072357241556011E-2</v>
      </c>
      <c r="AX58" s="213">
        <v>6.3611621033971999E-2</v>
      </c>
      <c r="AY58" s="213">
        <v>4.7874519747464039E-2</v>
      </c>
      <c r="AZ58" s="213">
        <v>9.3339296786170145E-3</v>
      </c>
      <c r="BA58" s="213">
        <v>-4.6414974840991441E-4</v>
      </c>
      <c r="BB58" s="213">
        <v>-4.012970383300285E-4</v>
      </c>
      <c r="BC58" s="213">
        <v>-6.1144453346799743E-3</v>
      </c>
      <c r="BD58" s="213">
        <v>-1.0567485364080031E-2</v>
      </c>
      <c r="BE58" s="213">
        <v>-1.4181832304140052E-2</v>
      </c>
      <c r="BF58" s="213">
        <v>-1.7438731556050024E-2</v>
      </c>
      <c r="BG58" s="213">
        <v>-6.7330583576492575E-3</v>
      </c>
      <c r="BH58" s="213">
        <v>-8.5287528155484349E-3</v>
      </c>
      <c r="BI58" s="213">
        <v>-1.0796466687260198E-2</v>
      </c>
      <c r="BJ58" s="213">
        <v>-9.9237819100506108E-3</v>
      </c>
      <c r="BK58" s="213">
        <v>-3.6367340821663596E-3</v>
      </c>
      <c r="BL58" s="213">
        <v>2.459382501164431E-2</v>
      </c>
      <c r="BM58" s="213">
        <v>3.2462075851940386E-2</v>
      </c>
      <c r="BN58" s="213">
        <v>3.1607954440778574E-2</v>
      </c>
      <c r="BO58" s="213">
        <v>2.8071296337845553E-2</v>
      </c>
      <c r="BP58" s="213">
        <v>1.997555517833105E-2</v>
      </c>
      <c r="BQ58" s="213">
        <v>1.9586420737484622E-2</v>
      </c>
      <c r="BR58" s="213">
        <v>2.267771994823442E-2</v>
      </c>
      <c r="BS58" s="213">
        <v>2.6322988442328499E-2</v>
      </c>
      <c r="BT58" s="213">
        <v>2.4153712412220196E-2</v>
      </c>
      <c r="BU58" s="213">
        <v>2.198092538303742E-2</v>
      </c>
      <c r="BV58" s="213">
        <v>1.7125197053963759E-2</v>
      </c>
      <c r="BW58" s="213">
        <v>2.0537709096929091E-2</v>
      </c>
      <c r="BX58" s="213">
        <v>3.0564829538742733E-2</v>
      </c>
      <c r="BY58" s="213">
        <v>3.6693781566461747E-2</v>
      </c>
      <c r="BZ58" s="213">
        <v>4.4364974121502976E-2</v>
      </c>
      <c r="CA58" s="213">
        <v>6.515512006215507E-2</v>
      </c>
      <c r="CB58" s="213">
        <v>7.3704601895281496E-2</v>
      </c>
      <c r="CC58" s="213">
        <v>0.11586642538122316</v>
      </c>
      <c r="CD58" s="213">
        <v>0.10142195504627405</v>
      </c>
      <c r="CE58" s="213">
        <v>0.10114338281167812</v>
      </c>
      <c r="CF58" s="213">
        <v>9.026723399129466E-2</v>
      </c>
      <c r="CG58" s="213">
        <v>0.14873789801897186</v>
      </c>
      <c r="CH58" s="213">
        <v>0.1549642488314168</v>
      </c>
      <c r="CI58" s="213">
        <v>0.16558028693905813</v>
      </c>
      <c r="CJ58" s="213">
        <v>0.15890893596601052</v>
      </c>
      <c r="CK58" s="213">
        <v>0.14918004389422501</v>
      </c>
      <c r="CL58" s="213">
        <v>0.13773138167460675</v>
      </c>
      <c r="CM58" s="213">
        <v>0.11011005665976636</v>
      </c>
      <c r="CN58" s="213">
        <v>0.10940207575572791</v>
      </c>
      <c r="CO58" s="213">
        <v>8.6970850032304758E-2</v>
      </c>
      <c r="CP58" s="213">
        <v>0.10683196354242719</v>
      </c>
      <c r="CQ58" s="213">
        <v>9.5858258522466877E-2</v>
      </c>
      <c r="CR58" s="213">
        <v>9.4565333538437657E-2</v>
      </c>
      <c r="CS58" s="213">
        <v>5.2249189087273384E-2</v>
      </c>
      <c r="CT58" s="213">
        <v>3.7795103837435118E-2</v>
      </c>
      <c r="CU58" s="213">
        <v>1.8565264484278199E-2</v>
      </c>
      <c r="CV58" s="213">
        <v>1.2454432011423044E-2</v>
      </c>
      <c r="CW58" s="213">
        <v>1.1687022467895325E-2</v>
      </c>
      <c r="CX58" s="213">
        <v>7.8039143658770183E-3</v>
      </c>
      <c r="CY58" s="213">
        <v>7.6443540001052135E-3</v>
      </c>
      <c r="CZ58" s="213">
        <v>3.7888916274710915E-3</v>
      </c>
      <c r="DA58" s="213">
        <v>8.8319194862275241E-3</v>
      </c>
      <c r="DB58" s="213">
        <v>-6.5196992254454855E-3</v>
      </c>
      <c r="DC58" s="213">
        <v>-1.6309051909297878E-3</v>
      </c>
      <c r="DD58" s="213">
        <v>5.2265385204475212E-4</v>
      </c>
      <c r="DE58" s="213">
        <v>-2.1580206284621539E-5</v>
      </c>
      <c r="DF58" s="213">
        <v>4.6892598073419167E-3</v>
      </c>
      <c r="DG58" s="213">
        <v>7.6390180342008618E-3</v>
      </c>
      <c r="DH58" s="213">
        <v>9.9420074002418701E-3</v>
      </c>
      <c r="DI58" s="213">
        <v>7.7108377681907037E-3</v>
      </c>
      <c r="DJ58" s="213">
        <v>1.2605704869340095E-2</v>
      </c>
      <c r="DK58" s="213">
        <v>1.5280735363726761E-2</v>
      </c>
      <c r="DL58" s="213">
        <v>2.1906679322643563E-2</v>
      </c>
      <c r="DM58" s="213">
        <v>1.0044176440085373E-2</v>
      </c>
      <c r="DN58" s="213">
        <v>1.5115777004841568E-2</v>
      </c>
      <c r="DO58" s="213">
        <v>1.0535058437426748E-2</v>
      </c>
      <c r="DP58" s="213">
        <v>8.7466547045574883E-3</v>
      </c>
      <c r="DQ58" s="213">
        <v>7.3071647121540906E-3</v>
      </c>
      <c r="DR58" s="213">
        <v>6.4117581721168104E-4</v>
      </c>
      <c r="DS58" s="213">
        <v>8.9350414021299729E-3</v>
      </c>
      <c r="DT58" s="213">
        <v>4.2858850250114822E-3</v>
      </c>
      <c r="DU58" s="213">
        <v>5.5427557007116102E-3</v>
      </c>
      <c r="DV58" s="213">
        <v>-2.473592966798055E-3</v>
      </c>
      <c r="DW58" s="213">
        <v>3.4060501272356047E-3</v>
      </c>
      <c r="DX58" s="213">
        <v>1.5166934789849762E-3</v>
      </c>
      <c r="DY58" s="213">
        <v>2.3590587285237108E-3</v>
      </c>
      <c r="DZ58" s="213">
        <v>-4.1228338048722168E-3</v>
      </c>
      <c r="EA58" s="213">
        <v>-4.1356094088740303E-3</v>
      </c>
      <c r="EB58" s="213">
        <v>7.7146767577096487E-4</v>
      </c>
      <c r="EC58" s="213">
        <v>2.200513068372989E-3</v>
      </c>
      <c r="ED58" s="213">
        <v>4.6173462857398428E-3</v>
      </c>
      <c r="EE58" s="213">
        <v>-5.6540983325996663E-3</v>
      </c>
      <c r="EF58" s="213">
        <v>4.8035087719078273E-4</v>
      </c>
      <c r="EG58" s="213">
        <v>4.8540344293616089E-3</v>
      </c>
      <c r="EH58" s="213">
        <v>4.6721862389274005E-3</v>
      </c>
      <c r="EI58" s="213">
        <v>-2.3378892936815054E-2</v>
      </c>
      <c r="EJ58" s="213">
        <v>-1.9110732350707149E-2</v>
      </c>
      <c r="EK58" s="213">
        <v>-2.138154128791192E-2</v>
      </c>
      <c r="EL58" s="213">
        <v>-1.9956539007017771E-2</v>
      </c>
      <c r="EM58" s="213">
        <v>-2.0421195280789339E-2</v>
      </c>
      <c r="EN58" s="213">
        <v>-2.1751025747058561E-2</v>
      </c>
      <c r="EO58" s="213">
        <v>-2.077076195800287E-2</v>
      </c>
      <c r="EP58" s="213">
        <v>-2.2782762861794925E-2</v>
      </c>
      <c r="EQ58" s="213">
        <v>-2.0609577042571825E-2</v>
      </c>
      <c r="ER58" s="213"/>
      <c r="EU58" s="77">
        <f t="shared" ref="EU58:FH64" si="138">_xlfn.XLOOKUP(EU$9,$I$8:$ER$8,$I58:$ER58,,,-1)</f>
        <v>-1.6309051909297878E-3</v>
      </c>
      <c r="EV58" s="77">
        <f t="shared" si="138"/>
        <v>4.6892598073419167E-3</v>
      </c>
      <c r="EW58" s="77">
        <f t="shared" si="138"/>
        <v>7.7108377681907037E-3</v>
      </c>
      <c r="EX58" s="77">
        <f t="shared" si="138"/>
        <v>2.1906679322643563E-2</v>
      </c>
      <c r="EY58" s="77">
        <f t="shared" si="138"/>
        <v>1.0535058437426748E-2</v>
      </c>
      <c r="EZ58" s="77">
        <f t="shared" si="138"/>
        <v>6.4117581721168104E-4</v>
      </c>
      <c r="FA58" s="77">
        <f t="shared" si="138"/>
        <v>5.5427557007116102E-3</v>
      </c>
      <c r="FB58" s="77">
        <f t="shared" si="138"/>
        <v>1.5166934789849762E-3</v>
      </c>
      <c r="FC58" s="77">
        <f t="shared" si="138"/>
        <v>-4.1356094088740303E-3</v>
      </c>
      <c r="FD58" s="77">
        <f t="shared" si="138"/>
        <v>4.6173462857398428E-3</v>
      </c>
      <c r="FE58" s="77">
        <f t="shared" si="138"/>
        <v>4.8540344293616089E-3</v>
      </c>
      <c r="FF58" s="77">
        <f t="shared" si="138"/>
        <v>-1.9110732350707149E-2</v>
      </c>
      <c r="FG58" s="77">
        <f t="shared" si="138"/>
        <v>-2.0421195280789339E-2</v>
      </c>
      <c r="FH58" s="77">
        <f t="shared" si="138"/>
        <v>-2.2782762861794925E-2</v>
      </c>
      <c r="FK58" s="213">
        <f t="shared" ref="FK58:FQ73" si="139">_xlfn.XLOOKUP(FK$9,$I$6:$EJ$6,$I58:$EJ58,,,-1)</f>
        <v>1.997555517833105E-2</v>
      </c>
      <c r="FL58" s="213">
        <f t="shared" si="139"/>
        <v>7.3704601895281496E-2</v>
      </c>
      <c r="FM58" s="213">
        <f t="shared" si="139"/>
        <v>0.10940207575572791</v>
      </c>
      <c r="FN58" s="213">
        <f t="shared" si="139"/>
        <v>3.7888916274710915E-3</v>
      </c>
      <c r="FO58" s="213">
        <f t="shared" si="139"/>
        <v>2.1906679322643563E-2</v>
      </c>
      <c r="FP58" s="213">
        <f t="shared" si="139"/>
        <v>1.5166934789849762E-3</v>
      </c>
      <c r="FQ58" s="213">
        <f t="shared" si="139"/>
        <v>-1.9110732350707149E-2</v>
      </c>
      <c r="FR58" s="213">
        <f t="shared" ref="FR58:FR78" si="140">_xlfn.XLOOKUP(FR$9,$I$6:$EM$6,$I58:$EM58,,,-1)</f>
        <v>-2.0421195280789339E-2</v>
      </c>
    </row>
    <row r="59" spans="2:174" s="70" customFormat="1" ht="17.45" customHeight="1">
      <c r="B59" s="66" t="s">
        <v>26</v>
      </c>
      <c r="C59" s="67"/>
      <c r="D59" s="67"/>
      <c r="E59" s="67"/>
      <c r="F59" s="68"/>
      <c r="G59" s="68"/>
      <c r="H59" s="68"/>
      <c r="I59" s="213">
        <v>4.8409002514630983E-2</v>
      </c>
      <c r="J59" s="213">
        <v>5.0174190866527191E-2</v>
      </c>
      <c r="K59" s="213">
        <v>4.9903221954238797E-2</v>
      </c>
      <c r="L59" s="213">
        <v>5.3287630594685664E-2</v>
      </c>
      <c r="M59" s="213">
        <v>5.6922013092857049E-2</v>
      </c>
      <c r="N59" s="213">
        <v>5.8430410911975206E-2</v>
      </c>
      <c r="O59" s="213">
        <v>6.0681783309234572E-2</v>
      </c>
      <c r="P59" s="213">
        <v>3.4653001332336841E-2</v>
      </c>
      <c r="Q59" s="213">
        <v>3.9352729656434215E-2</v>
      </c>
      <c r="R59" s="213">
        <v>4.0447364205508429E-2</v>
      </c>
      <c r="S59" s="213">
        <v>4.422433069155729E-2</v>
      </c>
      <c r="T59" s="213">
        <v>4.4498125012455869E-2</v>
      </c>
      <c r="U59" s="213">
        <v>5.6099597587766614E-2</v>
      </c>
      <c r="V59" s="213">
        <v>4.0357145151424745E-2</v>
      </c>
      <c r="W59" s="213">
        <v>3.6706771507315827E-2</v>
      </c>
      <c r="X59" s="213">
        <v>3.5292396739764031E-2</v>
      </c>
      <c r="Y59" s="213">
        <v>3.5052312111324757E-2</v>
      </c>
      <c r="Z59" s="213">
        <v>2.4854471576200909E-2</v>
      </c>
      <c r="AA59" s="213">
        <v>1.8766558077073281E-2</v>
      </c>
      <c r="AB59" s="213">
        <v>1.5000000000000013E-2</v>
      </c>
      <c r="AC59" s="213">
        <v>4.9000000000000044E-2</v>
      </c>
      <c r="AD59" s="213">
        <v>4.3829605633394664E-2</v>
      </c>
      <c r="AE59" s="213">
        <v>4.2231657378852372E-2</v>
      </c>
      <c r="AF59" s="213">
        <v>3.5581920174001191E-2</v>
      </c>
      <c r="AG59" s="213">
        <v>4.4000000000000039E-2</v>
      </c>
      <c r="AH59" s="213">
        <v>5.2000000000000046E-2</v>
      </c>
      <c r="AI59" s="213">
        <v>1.4000000000000012E-2</v>
      </c>
      <c r="AJ59" s="213">
        <v>5.3635001122990689E-2</v>
      </c>
      <c r="AK59" s="213">
        <v>6.1693289045265942E-3</v>
      </c>
      <c r="AL59" s="213">
        <v>1.2849247702941824E-3</v>
      </c>
      <c r="AM59" s="213">
        <v>3.9999999999995595E-4</v>
      </c>
      <c r="AN59" s="213">
        <v>3.7188972025165801E-2</v>
      </c>
      <c r="AO59" s="213">
        <v>7.5461892422498345E-2</v>
      </c>
      <c r="AP59" s="213">
        <v>1.102282134352861E-2</v>
      </c>
      <c r="AQ59" s="213">
        <v>4.9129453563169445E-2</v>
      </c>
      <c r="AR59" s="213">
        <v>-2.2179981246069014E-2</v>
      </c>
      <c r="AS59" s="213">
        <v>4.1572699999999997E-2</v>
      </c>
      <c r="AT59" s="213">
        <v>3.5862400000000003E-2</v>
      </c>
      <c r="AU59" s="213">
        <v>-1.17365E-2</v>
      </c>
      <c r="AV59" s="213">
        <v>1.8776399999999999E-2</v>
      </c>
      <c r="AW59" s="213">
        <v>7.7520000000000002E-3</v>
      </c>
      <c r="AX59" s="213">
        <v>2.6541199999999997E-2</v>
      </c>
      <c r="AY59" s="213">
        <v>-9.0086000000000003E-3</v>
      </c>
      <c r="AZ59" s="213">
        <v>1.7477199999999998E-2</v>
      </c>
      <c r="BA59" s="213">
        <v>1.7399999999999999E-2</v>
      </c>
      <c r="BB59" s="213">
        <v>3.2944500000000002E-2</v>
      </c>
      <c r="BC59" s="213">
        <v>-3.1462580664284534E-2</v>
      </c>
      <c r="BD59" s="213">
        <v>9.7159192452407339E-3</v>
      </c>
      <c r="BE59" s="213">
        <v>7.3508705599488744E-3</v>
      </c>
      <c r="BF59" s="213">
        <v>2.0811310871102773E-3</v>
      </c>
      <c r="BG59" s="213">
        <v>3.94658550604432E-3</v>
      </c>
      <c r="BH59" s="213">
        <v>2.0774069137521334E-3</v>
      </c>
      <c r="BI59" s="213">
        <v>-1.0347571597410843E-2</v>
      </c>
      <c r="BJ59" s="213">
        <v>-1.2228586109104711E-2</v>
      </c>
      <c r="BK59" s="213">
        <v>-1.1603160016881775E-2</v>
      </c>
      <c r="BL59" s="213">
        <v>-1.4630647368689909E-2</v>
      </c>
      <c r="BM59" s="213">
        <v>-1.5464129177961139E-2</v>
      </c>
      <c r="BN59" s="213">
        <v>-1.6857633582846754E-2</v>
      </c>
      <c r="BO59" s="213">
        <v>-1.6232597179862696E-2</v>
      </c>
      <c r="BP59" s="213">
        <v>-1.9858433800756359E-2</v>
      </c>
      <c r="BQ59" s="213">
        <v>-1.5127801763917148E-2</v>
      </c>
      <c r="BR59" s="213">
        <v>-1.2630221509681405E-2</v>
      </c>
      <c r="BS59" s="213">
        <v>-2.5298665672575105E-3</v>
      </c>
      <c r="BT59" s="213">
        <v>-4.860156922332326E-3</v>
      </c>
      <c r="BU59" s="213">
        <v>6.4001024291990838E-3</v>
      </c>
      <c r="BV59" s="213">
        <v>2.5045328569849312E-3</v>
      </c>
      <c r="BW59" s="213">
        <v>-8.0580619345083093E-4</v>
      </c>
      <c r="BX59" s="213">
        <v>2.9661471030559827E-3</v>
      </c>
      <c r="BY59" s="213">
        <v>4.3625855158407889E-3</v>
      </c>
      <c r="BZ59" s="213">
        <v>-2.4468157443748861E-3</v>
      </c>
      <c r="CA59" s="213">
        <v>1.6334204561024412E-2</v>
      </c>
      <c r="CB59" s="213">
        <v>2.0671530020664686E-2</v>
      </c>
      <c r="CC59" s="213">
        <v>2.8948130708676523E-2</v>
      </c>
      <c r="CD59" s="213">
        <v>4.0695010012080535E-2</v>
      </c>
      <c r="CE59" s="213">
        <v>3.3522457460890998E-2</v>
      </c>
      <c r="CF59" s="213">
        <v>5.0871131372696388E-2</v>
      </c>
      <c r="CG59" s="213">
        <v>6.658043078498832E-2</v>
      </c>
      <c r="CH59" s="213">
        <v>4.2969562284075558E-2</v>
      </c>
      <c r="CI59" s="213">
        <v>6.5604512974704599E-2</v>
      </c>
      <c r="CJ59" s="213">
        <v>5.7704166896202946E-2</v>
      </c>
      <c r="CK59" s="213">
        <v>6.50940060728884E-2</v>
      </c>
      <c r="CL59" s="213">
        <v>7.4495123279121334E-2</v>
      </c>
      <c r="CM59" s="213">
        <v>7.2677179160741789E-2</v>
      </c>
      <c r="CN59" s="213">
        <v>5.1341857048856854E-2</v>
      </c>
      <c r="CO59" s="213">
        <v>6.7361224361699557E-2</v>
      </c>
      <c r="CP59" s="213">
        <v>8.5794891655310734E-2</v>
      </c>
      <c r="CQ59" s="213">
        <v>6.2393947498592506E-2</v>
      </c>
      <c r="CR59" s="213">
        <v>5.2067404071181267E-2</v>
      </c>
      <c r="CS59" s="213">
        <v>4.2774856950970386E-2</v>
      </c>
      <c r="CT59" s="213">
        <v>5.548228906452235E-2</v>
      </c>
      <c r="CU59" s="213">
        <v>4.3633922838292927E-2</v>
      </c>
      <c r="CV59" s="213">
        <v>5.8026575183533158E-2</v>
      </c>
      <c r="CW59" s="213">
        <v>4.9679595203268478E-2</v>
      </c>
      <c r="CX59" s="213">
        <v>4.4587837697506849E-2</v>
      </c>
      <c r="CY59" s="213">
        <v>3.016854239245581E-2</v>
      </c>
      <c r="CZ59" s="213">
        <v>3.0808482028746975E-2</v>
      </c>
      <c r="DA59" s="213">
        <v>2.1714735588140965E-2</v>
      </c>
      <c r="DB59" s="213">
        <v>7.8794965314120669E-3</v>
      </c>
      <c r="DC59" s="213">
        <v>1.3895794744954282E-2</v>
      </c>
      <c r="DD59" s="213">
        <v>2.0554118420614942E-2</v>
      </c>
      <c r="DE59" s="213">
        <v>8.2427092865909879E-3</v>
      </c>
      <c r="DF59" s="213">
        <v>7.7968074555571087E-3</v>
      </c>
      <c r="DG59" s="213">
        <v>8.5139672355489804E-3</v>
      </c>
      <c r="DH59" s="213">
        <v>-7.5633197327700241E-3</v>
      </c>
      <c r="DI59" s="213">
        <v>-1.4171558148106556E-2</v>
      </c>
      <c r="DJ59" s="213">
        <v>-2.0525257832164634E-2</v>
      </c>
      <c r="DK59" s="213">
        <v>-1.1939701756189969E-2</v>
      </c>
      <c r="DL59" s="213">
        <v>2.7929226618582659E-3</v>
      </c>
      <c r="DM59" s="213">
        <v>-1.5314491209297287E-3</v>
      </c>
      <c r="DN59" s="213">
        <v>-2.3619259862130981E-3</v>
      </c>
      <c r="DO59" s="213">
        <v>-2.6262098680174262E-4</v>
      </c>
      <c r="DP59" s="213">
        <v>-7.4714970535274539E-3</v>
      </c>
      <c r="DQ59" s="213">
        <v>5.1316217501345962E-3</v>
      </c>
      <c r="DR59" s="213">
        <v>2.4710636175178102E-3</v>
      </c>
      <c r="DS59" s="213">
        <v>-1.8042857105737831E-4</v>
      </c>
      <c r="DT59" s="213">
        <v>5.5607574331804077E-3</v>
      </c>
      <c r="DU59" s="213">
        <v>1.1454863271221916E-2</v>
      </c>
      <c r="DV59" s="213">
        <v>1.4243288964046252E-2</v>
      </c>
      <c r="DW59" s="213">
        <v>1.2373855411599299E-2</v>
      </c>
      <c r="DX59" s="213">
        <v>1.0362046543980763E-2</v>
      </c>
      <c r="DY59" s="213">
        <v>1.3201630870728898E-2</v>
      </c>
      <c r="DZ59" s="213">
        <v>9.5089904791044733E-3</v>
      </c>
      <c r="EA59" s="213">
        <v>1.1792242516331597E-2</v>
      </c>
      <c r="EB59" s="213">
        <v>1.9778245870690769E-2</v>
      </c>
      <c r="EC59" s="213">
        <v>1.4575770934181276E-2</v>
      </c>
      <c r="ED59" s="213">
        <v>1.849898602384803E-2</v>
      </c>
      <c r="EE59" s="213">
        <v>1.5521866235492232E-2</v>
      </c>
      <c r="EF59" s="213">
        <v>1.4012481482790884E-2</v>
      </c>
      <c r="EG59" s="213">
        <v>1.4130051451303416E-2</v>
      </c>
      <c r="EH59" s="213">
        <v>1.8001576742110004E-2</v>
      </c>
      <c r="EI59" s="213">
        <v>1.909517969811092E-2</v>
      </c>
      <c r="EJ59" s="213">
        <v>1.1380387072037146E-2</v>
      </c>
      <c r="EK59" s="213">
        <v>7.7693738793679357E-3</v>
      </c>
      <c r="EL59" s="213">
        <v>1.2634334378325507E-2</v>
      </c>
      <c r="EM59" s="213">
        <v>1.0869675619535224E-2</v>
      </c>
      <c r="EN59" s="213">
        <v>4.1125000938431189E-3</v>
      </c>
      <c r="EO59" s="213">
        <v>7.8969174313030521E-3</v>
      </c>
      <c r="EP59" s="213">
        <v>4.0007194762711196E-3</v>
      </c>
      <c r="EQ59" s="213">
        <v>7.6146021330377733E-3</v>
      </c>
      <c r="ER59" s="213"/>
      <c r="EU59" s="77">
        <f t="shared" si="138"/>
        <v>1.3895794744954282E-2</v>
      </c>
      <c r="EV59" s="77">
        <f t="shared" si="138"/>
        <v>7.7968074555571087E-3</v>
      </c>
      <c r="EW59" s="77">
        <f t="shared" si="138"/>
        <v>-1.4171558148106556E-2</v>
      </c>
      <c r="EX59" s="77">
        <f t="shared" si="138"/>
        <v>2.7929226618582659E-3</v>
      </c>
      <c r="EY59" s="77">
        <f t="shared" si="138"/>
        <v>-2.6262098680174262E-4</v>
      </c>
      <c r="EZ59" s="77">
        <f t="shared" si="138"/>
        <v>2.4710636175178102E-3</v>
      </c>
      <c r="FA59" s="77">
        <f t="shared" si="138"/>
        <v>1.1454863271221916E-2</v>
      </c>
      <c r="FB59" s="77">
        <f t="shared" si="138"/>
        <v>1.0362046543980763E-2</v>
      </c>
      <c r="FC59" s="77">
        <f t="shared" si="138"/>
        <v>1.1792242516331597E-2</v>
      </c>
      <c r="FD59" s="77">
        <f t="shared" si="138"/>
        <v>1.849898602384803E-2</v>
      </c>
      <c r="FE59" s="77">
        <f t="shared" si="138"/>
        <v>1.4130051451303416E-2</v>
      </c>
      <c r="FF59" s="77">
        <f t="shared" si="138"/>
        <v>1.1380387072037146E-2</v>
      </c>
      <c r="FG59" s="77">
        <f t="shared" si="138"/>
        <v>1.0869675619535224E-2</v>
      </c>
      <c r="FH59" s="77">
        <f t="shared" si="138"/>
        <v>4.0007194762711196E-3</v>
      </c>
      <c r="FK59" s="213">
        <f t="shared" si="139"/>
        <v>-1.9858433800756359E-2</v>
      </c>
      <c r="FL59" s="213">
        <f t="shared" si="139"/>
        <v>2.0671530020664686E-2</v>
      </c>
      <c r="FM59" s="213">
        <f t="shared" si="139"/>
        <v>5.1341857048856854E-2</v>
      </c>
      <c r="FN59" s="213">
        <f t="shared" si="139"/>
        <v>3.0808482028746975E-2</v>
      </c>
      <c r="FO59" s="213">
        <f t="shared" si="139"/>
        <v>2.7929226618582659E-3</v>
      </c>
      <c r="FP59" s="213">
        <f t="shared" si="139"/>
        <v>1.0362046543980763E-2</v>
      </c>
      <c r="FQ59" s="213">
        <f t="shared" si="139"/>
        <v>1.1380387072037146E-2</v>
      </c>
      <c r="FR59" s="213">
        <f t="shared" si="140"/>
        <v>1.0869675619535224E-2</v>
      </c>
    </row>
    <row r="60" spans="2:174" s="70" customFormat="1" ht="17.45" customHeight="1">
      <c r="B60" s="66" t="s">
        <v>25</v>
      </c>
      <c r="C60" s="67"/>
      <c r="D60" s="67"/>
      <c r="E60" s="67"/>
      <c r="F60" s="68"/>
      <c r="G60" s="68"/>
      <c r="H60" s="68"/>
      <c r="I60" s="213">
        <v>1.0000000000000009E-2</v>
      </c>
      <c r="J60" s="213">
        <v>1.6139639229689973E-2</v>
      </c>
      <c r="K60" s="213">
        <v>2.3037022629566195E-2</v>
      </c>
      <c r="L60" s="213">
        <v>3.2129447864089444E-2</v>
      </c>
      <c r="M60" s="213">
        <v>3.8439388736672297E-2</v>
      </c>
      <c r="N60" s="213">
        <v>4.4433513890455245E-2</v>
      </c>
      <c r="O60" s="213">
        <v>4.700690595201884E-2</v>
      </c>
      <c r="P60" s="213">
        <v>5.398169763160432E-2</v>
      </c>
      <c r="Q60" s="213">
        <v>5.709589057253539E-2</v>
      </c>
      <c r="R60" s="213">
        <v>5.9797294941357659E-2</v>
      </c>
      <c r="S60" s="213">
        <v>6.4841379742385241E-2</v>
      </c>
      <c r="T60" s="213">
        <v>6.4866961676878998E-2</v>
      </c>
      <c r="U60" s="213">
        <v>5.6099597587766614E-2</v>
      </c>
      <c r="V60" s="213">
        <v>5.8874594625234367E-2</v>
      </c>
      <c r="W60" s="213">
        <v>6.3102229455571424E-2</v>
      </c>
      <c r="X60" s="213">
        <v>6.5542114957868103E-2</v>
      </c>
      <c r="Y60" s="213">
        <v>6.9038072856952404E-2</v>
      </c>
      <c r="Z60" s="213">
        <v>6.2117322865719027E-2</v>
      </c>
      <c r="AA60" s="213">
        <v>6.0110327135092456E-2</v>
      </c>
      <c r="AB60" s="213">
        <v>6.0718398126049289E-2</v>
      </c>
      <c r="AC60" s="213">
        <v>8.7463234024294234E-2</v>
      </c>
      <c r="AD60" s="213">
        <v>8.3359413194529886E-2</v>
      </c>
      <c r="AE60" s="213">
        <v>8.082706360911851E-2</v>
      </c>
      <c r="AF60" s="213">
        <v>7.5026855615013543E-2</v>
      </c>
      <c r="AG60" s="213">
        <v>5.4314554928496128E-2</v>
      </c>
      <c r="AH60" s="213">
        <v>9.1097825762372797E-2</v>
      </c>
      <c r="AI60" s="213">
        <v>5.4000000000000048E-2</v>
      </c>
      <c r="AJ60" s="213">
        <v>6.8917636575684615E-2</v>
      </c>
      <c r="AK60" s="213">
        <v>-5.2454033858141624E-2</v>
      </c>
      <c r="AL60" s="213">
        <v>-5.2145638788268833E-2</v>
      </c>
      <c r="AM60" s="213">
        <v>-0.143157858861787</v>
      </c>
      <c r="AN60" s="213">
        <v>-2.8190094001654398E-2</v>
      </c>
      <c r="AO60" s="213">
        <v>5.5040687922150999E-3</v>
      </c>
      <c r="AP60" s="213">
        <v>1.7201785596021923E-2</v>
      </c>
      <c r="AQ60" s="213">
        <v>-7.6881819893542147E-2</v>
      </c>
      <c r="AR60" s="213">
        <v>-7.4199202702622813E-2</v>
      </c>
      <c r="AS60" s="213">
        <v>3.1400000000000004E-2</v>
      </c>
      <c r="AT60" s="213">
        <v>9.1097800000000007E-2</v>
      </c>
      <c r="AU60" s="213">
        <v>-1.5800000000000002E-2</v>
      </c>
      <c r="AV60" s="213">
        <v>-2.3184999999999997E-2</v>
      </c>
      <c r="AW60" s="213">
        <v>-2.99343E-2</v>
      </c>
      <c r="AX60" s="213">
        <v>-1.3262599999999999E-2</v>
      </c>
      <c r="AY60" s="213">
        <v>-5.07267E-2</v>
      </c>
      <c r="AZ60" s="213">
        <v>-1.82498E-2</v>
      </c>
      <c r="BA60" s="213">
        <v>5.4300000000000001E-2</v>
      </c>
      <c r="BB60" s="213">
        <v>-3.91706142852426E-2</v>
      </c>
      <c r="BC60" s="213">
        <v>5.9213236209472164E-3</v>
      </c>
      <c r="BD60" s="213">
        <v>-5.576510529949541E-2</v>
      </c>
      <c r="BE60" s="213">
        <v>-6.4811629270238313E-3</v>
      </c>
      <c r="BF60" s="213">
        <v>-7.710468191483244E-3</v>
      </c>
      <c r="BG60" s="213">
        <v>-5.2347954357327975E-3</v>
      </c>
      <c r="BH60" s="213">
        <v>-3.3672045984098897E-3</v>
      </c>
      <c r="BI60" s="213">
        <v>-4.0311970352857607E-4</v>
      </c>
      <c r="BJ60" s="213">
        <v>2.2728920319290413E-3</v>
      </c>
      <c r="BK60" s="213">
        <v>5.2605002833489012E-3</v>
      </c>
      <c r="BL60" s="213">
        <v>7.299753357669414E-3</v>
      </c>
      <c r="BM60" s="213">
        <v>5.4129554960107296E-3</v>
      </c>
      <c r="BN60" s="213">
        <v>8.9828371169216048E-3</v>
      </c>
      <c r="BO60" s="213">
        <v>8.1677472780475879E-3</v>
      </c>
      <c r="BP60" s="213">
        <v>1.3001634081392321E-2</v>
      </c>
      <c r="BQ60" s="213">
        <v>6.7483188839194685E-3</v>
      </c>
      <c r="BR60" s="213">
        <v>6.0335000465734367E-3</v>
      </c>
      <c r="BS60" s="213">
        <v>1.0887542836234498E-2</v>
      </c>
      <c r="BT60" s="213">
        <v>1.0884157198702504E-2</v>
      </c>
      <c r="BU60" s="213">
        <v>9.6017483358088462E-3</v>
      </c>
      <c r="BV60" s="213">
        <v>7.8571695324926027E-3</v>
      </c>
      <c r="BW60" s="213">
        <v>1.1091394498500273E-2</v>
      </c>
      <c r="BX60" s="213">
        <v>1.6475427303859091E-2</v>
      </c>
      <c r="BY60" s="213">
        <v>1.3425706429119666E-2</v>
      </c>
      <c r="BZ60" s="213">
        <v>1.4638844140147711E-2</v>
      </c>
      <c r="CA60" s="213">
        <v>2.179873727553272E-2</v>
      </c>
      <c r="CB60" s="213">
        <v>2.3585359175132714E-2</v>
      </c>
      <c r="CC60" s="213">
        <v>4.3916095328248694E-2</v>
      </c>
      <c r="CD60" s="213">
        <v>4.8926867682005715E-2</v>
      </c>
      <c r="CE60" s="213">
        <v>6.6355346959645733E-2</v>
      </c>
      <c r="CF60" s="213">
        <v>5.6682892138699148E-2</v>
      </c>
      <c r="CG60" s="213">
        <v>7.1899664121218176E-2</v>
      </c>
      <c r="CH60" s="213">
        <v>6.3588700529684683E-2</v>
      </c>
      <c r="CI60" s="213">
        <v>7.4107684436131693E-2</v>
      </c>
      <c r="CJ60" s="213">
        <v>5.0534386072840665E-2</v>
      </c>
      <c r="CK60" s="213">
        <v>3.6648601915525103E-2</v>
      </c>
      <c r="CL60" s="213">
        <v>2.7013702601273115E-2</v>
      </c>
      <c r="CM60" s="213">
        <v>2.521904380246176E-2</v>
      </c>
      <c r="CN60" s="213">
        <v>1.1596722639265922E-2</v>
      </c>
      <c r="CO60" s="213">
        <v>7.923388095711581E-3</v>
      </c>
      <c r="CP60" s="213">
        <v>1.123925171324891E-2</v>
      </c>
      <c r="CQ60" s="213">
        <v>-1.4419468696444504E-2</v>
      </c>
      <c r="CR60" s="213">
        <v>-7.2040006346207885E-3</v>
      </c>
      <c r="CS60" s="213">
        <v>-1.7776700487250441E-2</v>
      </c>
      <c r="CT60" s="213">
        <v>-1.8756394752491135E-2</v>
      </c>
      <c r="CU60" s="213">
        <v>-2.9826333891192602E-2</v>
      </c>
      <c r="CV60" s="213">
        <v>-2.6215692297390181E-2</v>
      </c>
      <c r="CW60" s="213">
        <v>-2.0418408806005539E-2</v>
      </c>
      <c r="CX60" s="213">
        <v>-1.5650471277631084E-2</v>
      </c>
      <c r="CY60" s="213">
        <v>-1.9210937053641297E-2</v>
      </c>
      <c r="CZ60" s="213">
        <v>-1.724593971896704E-2</v>
      </c>
      <c r="DA60" s="213">
        <v>-2.0229040418245914E-2</v>
      </c>
      <c r="DB60" s="213">
        <v>-1.791755439955689E-2</v>
      </c>
      <c r="DC60" s="213">
        <v>-1.4239280163597989E-2</v>
      </c>
      <c r="DD60" s="213">
        <v>-9.0860288977623327E-3</v>
      </c>
      <c r="DE60" s="213">
        <v>-7.1214267986992041E-3</v>
      </c>
      <c r="DF60" s="213">
        <v>-4.6430836304116596E-3</v>
      </c>
      <c r="DG60" s="213">
        <v>-4.6512396889542007E-3</v>
      </c>
      <c r="DH60" s="213">
        <v>3.2330949430453559E-3</v>
      </c>
      <c r="DI60" s="213">
        <v>6.8541933788864862E-3</v>
      </c>
      <c r="DJ60" s="213">
        <v>1.5339937882060672E-3</v>
      </c>
      <c r="DK60" s="213">
        <v>2.3296314671794605E-3</v>
      </c>
      <c r="DL60" s="213">
        <v>2.0741648117000411E-2</v>
      </c>
      <c r="DM60" s="213">
        <v>2.0360623071405071E-2</v>
      </c>
      <c r="DN60" s="213">
        <v>1.8303285056374019E-2</v>
      </c>
      <c r="DO60" s="213">
        <v>2.1881499807936078E-2</v>
      </c>
      <c r="DP60" s="213">
        <v>1.8795203447760644E-2</v>
      </c>
      <c r="DQ60" s="213">
        <v>2.1256394996872929E-2</v>
      </c>
      <c r="DR60" s="213">
        <v>2.0605578669023461E-2</v>
      </c>
      <c r="DS60" s="213">
        <v>2.1625793070709443E-2</v>
      </c>
      <c r="DT60" s="213">
        <v>1.4277815558198181E-2</v>
      </c>
      <c r="DU60" s="213">
        <v>1.3076797220748948E-2</v>
      </c>
      <c r="DV60" s="213">
        <v>1.6750045475277142E-2</v>
      </c>
      <c r="DW60" s="213">
        <v>1.7881160957888276E-2</v>
      </c>
      <c r="DX60" s="213">
        <v>3.9575203187780517E-4</v>
      </c>
      <c r="DY60" s="213">
        <v>3.3264982059600934E-3</v>
      </c>
      <c r="DZ60" s="213">
        <v>4.8408629120066937E-4</v>
      </c>
      <c r="EA60" s="213">
        <v>1.5102067856320733E-3</v>
      </c>
      <c r="EB60" s="213">
        <v>2.0537096804896793E-3</v>
      </c>
      <c r="EC60" s="213">
        <v>-1.3141619165526475E-3</v>
      </c>
      <c r="ED60" s="213">
        <v>-3.6810932633866145E-3</v>
      </c>
      <c r="EE60" s="213">
        <v>-3.7084280525865321E-3</v>
      </c>
      <c r="EF60" s="213">
        <v>3.1040222655109861E-4</v>
      </c>
      <c r="EG60" s="213">
        <v>-2.0654110317108731E-4</v>
      </c>
      <c r="EH60" s="213">
        <v>1.5934953245407835E-3</v>
      </c>
      <c r="EI60" s="213">
        <v>2.0652380828972694E-3</v>
      </c>
      <c r="EJ60" s="213">
        <v>4.2513777305462908E-3</v>
      </c>
      <c r="EK60" s="213">
        <v>2.9486907606469659E-3</v>
      </c>
      <c r="EL60" s="213">
        <v>3.7506046257211878E-3</v>
      </c>
      <c r="EM60" s="213">
        <v>2.2236057789735142E-3</v>
      </c>
      <c r="EN60" s="213">
        <v>2.8589237259928346E-3</v>
      </c>
      <c r="EO60" s="213">
        <v>5.4475373357026902E-3</v>
      </c>
      <c r="EP60" s="213">
        <v>1.0074325824990571E-2</v>
      </c>
      <c r="EQ60" s="213">
        <v>8.9296841198598376E-3</v>
      </c>
      <c r="ER60" s="213"/>
      <c r="EU60" s="77">
        <f t="shared" si="138"/>
        <v>-1.4239280163597989E-2</v>
      </c>
      <c r="EV60" s="77">
        <f t="shared" si="138"/>
        <v>-4.6430836304116596E-3</v>
      </c>
      <c r="EW60" s="77">
        <f t="shared" si="138"/>
        <v>6.8541933788864862E-3</v>
      </c>
      <c r="EX60" s="77">
        <f t="shared" si="138"/>
        <v>2.0741648117000411E-2</v>
      </c>
      <c r="EY60" s="77">
        <f t="shared" si="138"/>
        <v>2.1881499807936078E-2</v>
      </c>
      <c r="EZ60" s="77">
        <f t="shared" si="138"/>
        <v>2.0605578669023461E-2</v>
      </c>
      <c r="FA60" s="77">
        <f t="shared" si="138"/>
        <v>1.3076797220748948E-2</v>
      </c>
      <c r="FB60" s="77">
        <f t="shared" si="138"/>
        <v>3.9575203187780517E-4</v>
      </c>
      <c r="FC60" s="77">
        <f t="shared" si="138"/>
        <v>1.5102067856320733E-3</v>
      </c>
      <c r="FD60" s="77">
        <f t="shared" si="138"/>
        <v>-3.6810932633866145E-3</v>
      </c>
      <c r="FE60" s="77">
        <f t="shared" si="138"/>
        <v>-2.0654110317108731E-4</v>
      </c>
      <c r="FF60" s="77">
        <f t="shared" si="138"/>
        <v>4.2513777305462908E-3</v>
      </c>
      <c r="FG60" s="77">
        <f t="shared" si="138"/>
        <v>2.2236057789735142E-3</v>
      </c>
      <c r="FH60" s="77">
        <f t="shared" si="138"/>
        <v>1.0074325824990571E-2</v>
      </c>
      <c r="FK60" s="213">
        <f t="shared" si="139"/>
        <v>1.3001634081392321E-2</v>
      </c>
      <c r="FL60" s="213">
        <f t="shared" si="139"/>
        <v>2.3585359175132714E-2</v>
      </c>
      <c r="FM60" s="213">
        <f t="shared" si="139"/>
        <v>1.1596722639265922E-2</v>
      </c>
      <c r="FN60" s="213">
        <f t="shared" si="139"/>
        <v>-1.724593971896704E-2</v>
      </c>
      <c r="FO60" s="213">
        <f t="shared" si="139"/>
        <v>2.0741648117000411E-2</v>
      </c>
      <c r="FP60" s="213">
        <f t="shared" si="139"/>
        <v>3.9575203187780517E-4</v>
      </c>
      <c r="FQ60" s="213">
        <f t="shared" si="139"/>
        <v>4.2513777305462908E-3</v>
      </c>
      <c r="FR60" s="213">
        <f t="shared" si="140"/>
        <v>2.2236057789735142E-3</v>
      </c>
    </row>
    <row r="61" spans="2:174" s="70" customFormat="1" ht="17.45" customHeight="1">
      <c r="B61" s="66" t="s">
        <v>28</v>
      </c>
      <c r="C61" s="67"/>
      <c r="D61" s="67"/>
      <c r="E61" s="67"/>
      <c r="F61" s="68"/>
      <c r="G61" s="68"/>
      <c r="H61" s="68"/>
      <c r="I61" s="213">
        <v>5.6571683376980264E-3</v>
      </c>
      <c r="J61" s="213">
        <v>9.9281433780400441E-3</v>
      </c>
      <c r="K61" s="213">
        <v>1.1651575715102114E-2</v>
      </c>
      <c r="L61" s="213">
        <v>1.6723065717832997E-2</v>
      </c>
      <c r="M61" s="213">
        <v>1.230286659555202E-2</v>
      </c>
      <c r="N61" s="213">
        <v>1.2092632507904044E-2</v>
      </c>
      <c r="O61" s="213">
        <v>1.4182136669581902E-2</v>
      </c>
      <c r="P61" s="213">
        <v>1.4517909311047905E-2</v>
      </c>
      <c r="Q61" s="213">
        <v>1.7351381810914002E-2</v>
      </c>
      <c r="R61" s="213">
        <v>3.1589945123500107E-2</v>
      </c>
      <c r="S61" s="213">
        <v>3.4084962270130026E-2</v>
      </c>
      <c r="T61" s="213">
        <v>4.6690735641888081E-2</v>
      </c>
      <c r="U61" s="213">
        <v>4.9707702548011934E-2</v>
      </c>
      <c r="V61" s="213">
        <v>4.8045200237003094E-2</v>
      </c>
      <c r="W61" s="213">
        <v>5.0027722686067033E-2</v>
      </c>
      <c r="X61" s="213">
        <v>5.2903532303235079E-2</v>
      </c>
      <c r="Y61" s="213">
        <v>8.6247788110250911E-2</v>
      </c>
      <c r="Z61" s="213">
        <v>8.4193786104460044E-2</v>
      </c>
      <c r="AA61" s="213">
        <v>7.115753137542502E-2</v>
      </c>
      <c r="AB61" s="213">
        <v>8.7616962347981886E-2</v>
      </c>
      <c r="AC61" s="213">
        <v>8.7616962347981886E-2</v>
      </c>
      <c r="AD61" s="213">
        <v>9.6297867293710038E-2</v>
      </c>
      <c r="AE61" s="213">
        <v>0.10050457392370804</v>
      </c>
      <c r="AF61" s="213">
        <v>0.11910202327626906</v>
      </c>
      <c r="AG61" s="213">
        <v>0.10160000000000002</v>
      </c>
      <c r="AH61" s="213">
        <v>0.11850000000000005</v>
      </c>
      <c r="AI61" s="213">
        <v>9.8400000000000043E-2</v>
      </c>
      <c r="AJ61" s="213">
        <v>9.3500000000000028E-2</v>
      </c>
      <c r="AK61" s="213">
        <v>9.8600000000000021E-2</v>
      </c>
      <c r="AL61" s="213">
        <v>9.4799999999999995E-2</v>
      </c>
      <c r="AM61" s="213">
        <v>9.209999999999996E-2</v>
      </c>
      <c r="AN61" s="213">
        <v>9.5899999999999985E-2</v>
      </c>
      <c r="AO61" s="213">
        <v>8.3500000000000019E-2</v>
      </c>
      <c r="AP61" s="213">
        <v>9.540000000000004E-2</v>
      </c>
      <c r="AQ61" s="213">
        <v>9.3899999999999983E-2</v>
      </c>
      <c r="AR61" s="213">
        <v>8.8700000000000001E-2</v>
      </c>
      <c r="AS61" s="213">
        <v>8.7099999999999997E-2</v>
      </c>
      <c r="AT61" s="213">
        <v>9.1300000000000006E-2</v>
      </c>
      <c r="AU61" s="213">
        <v>9.2999999999999999E-2</v>
      </c>
      <c r="AV61" s="213">
        <v>8.7900000000000006E-2</v>
      </c>
      <c r="AW61" s="213">
        <v>8.6800000000000002E-2</v>
      </c>
      <c r="AX61" s="213">
        <v>8.1000000000000003E-2</v>
      </c>
      <c r="AY61" s="213">
        <v>7.17E-2</v>
      </c>
      <c r="AZ61" s="213">
        <v>6.7400000000000002E-2</v>
      </c>
      <c r="BA61" s="213">
        <v>6.0900000000000003E-2</v>
      </c>
      <c r="BB61" s="213">
        <v>5.5500000000000001E-2</v>
      </c>
      <c r="BC61" s="213">
        <v>5.11E-2</v>
      </c>
      <c r="BD61" s="213">
        <v>4.6699999999999998E-2</v>
      </c>
      <c r="BE61" s="213">
        <v>3.1970867781575651E-2</v>
      </c>
      <c r="BF61" s="213">
        <v>2.3388400185623381E-2</v>
      </c>
      <c r="BG61" s="213">
        <v>1.9202603184031553E-2</v>
      </c>
      <c r="BH61" s="213">
        <v>1.4004020003468565E-2</v>
      </c>
      <c r="BI61" s="213">
        <v>9.0373882463294919E-3</v>
      </c>
      <c r="BJ61" s="213">
        <v>2.9027052679173604E-3</v>
      </c>
      <c r="BK61" s="213">
        <v>5.6394953674406834E-3</v>
      </c>
      <c r="BL61" s="213">
        <v>1.1997853979813677E-2</v>
      </c>
      <c r="BM61" s="213">
        <v>8.1562617244358426E-3</v>
      </c>
      <c r="BN61" s="213">
        <v>7.7037403466136967E-3</v>
      </c>
      <c r="BO61" s="213">
        <v>6.7799475637333462E-3</v>
      </c>
      <c r="BP61" s="213">
        <v>6.0812355267637619E-3</v>
      </c>
      <c r="BQ61" s="213">
        <v>5.3097915378859106E-3</v>
      </c>
      <c r="BR61" s="213">
        <v>2.7504585977825569E-3</v>
      </c>
      <c r="BS61" s="213">
        <v>8.9902823622982631E-3</v>
      </c>
      <c r="BT61" s="213">
        <v>2.8129373151172588E-2</v>
      </c>
      <c r="BU61" s="213">
        <v>4.5991915227470814E-2</v>
      </c>
      <c r="BV61" s="213">
        <v>7.5452338842088351E-2</v>
      </c>
      <c r="BW61" s="213">
        <v>9.6585275550965521E-2</v>
      </c>
      <c r="BX61" s="213">
        <v>0.11208875593486534</v>
      </c>
      <c r="BY61" s="213">
        <v>0.12784722916132385</v>
      </c>
      <c r="BZ61" s="213">
        <v>0.15950724736708177</v>
      </c>
      <c r="CA61" s="213">
        <v>0.16704645135293772</v>
      </c>
      <c r="CB61" s="213">
        <v>0.1685038010455443</v>
      </c>
      <c r="CC61" s="213">
        <v>0.19686101115391075</v>
      </c>
      <c r="CD61" s="213">
        <v>0.21385569488650802</v>
      </c>
      <c r="CE61" s="213">
        <v>0.23094382628599175</v>
      </c>
      <c r="CF61" s="213">
        <v>0.21086081299645099</v>
      </c>
      <c r="CG61" s="213">
        <v>0.19274729662752565</v>
      </c>
      <c r="CH61" s="213">
        <v>0.16783053572339413</v>
      </c>
      <c r="CI61" s="213">
        <v>0.14757786516994031</v>
      </c>
      <c r="CJ61" s="213">
        <v>0.12688464323618287</v>
      </c>
      <c r="CK61" s="213">
        <v>0.11004404541405988</v>
      </c>
      <c r="CL61" s="213">
        <v>7.9901927643994064E-2</v>
      </c>
      <c r="CM61" s="213">
        <v>7.191235733025092E-2</v>
      </c>
      <c r="CN61" s="213">
        <v>6.6540602229101187E-2</v>
      </c>
      <c r="CO61" s="213">
        <v>5.8936740970640833E-2</v>
      </c>
      <c r="CP61" s="213">
        <v>5.0930533737638006E-2</v>
      </c>
      <c r="CQ61" s="213">
        <v>3.1181470933569155E-2</v>
      </c>
      <c r="CR61" s="213">
        <v>2.3323323512147387E-2</v>
      </c>
      <c r="CS61" s="213">
        <v>1.7139320019208371E-2</v>
      </c>
      <c r="CT61" s="213">
        <v>5.3916614122376805E-3</v>
      </c>
      <c r="CU61" s="213">
        <v>1.6713135972863391E-3</v>
      </c>
      <c r="CV61" s="213">
        <v>-2.6696506039494139E-3</v>
      </c>
      <c r="CW61" s="213">
        <v>2.2659993929441402E-4</v>
      </c>
      <c r="CX61" s="213">
        <v>3.2369307254962454E-3</v>
      </c>
      <c r="CY61" s="213">
        <v>2.8756049560741959E-3</v>
      </c>
      <c r="CZ61" s="213">
        <v>2.4020205702168784E-3</v>
      </c>
      <c r="DA61" s="213">
        <v>-2.437220882008706E-3</v>
      </c>
      <c r="DB61" s="213">
        <v>1.803625131557629E-3</v>
      </c>
      <c r="DC61" s="213">
        <v>5.5029666115318232E-3</v>
      </c>
      <c r="DD61" s="213">
        <v>7.679517551975712E-3</v>
      </c>
      <c r="DE61" s="213">
        <v>8.6770995347386082E-3</v>
      </c>
      <c r="DF61" s="213">
        <v>9.7684695682199729E-3</v>
      </c>
      <c r="DG61" s="213">
        <v>1.0751657469937892E-2</v>
      </c>
      <c r="DH61" s="213">
        <v>1.6544732586705857E-2</v>
      </c>
      <c r="DI61" s="213">
        <v>1.9786414292095267E-2</v>
      </c>
      <c r="DJ61" s="213">
        <v>2.2770523953840716E-2</v>
      </c>
      <c r="DK61" s="213">
        <v>1.2909067155230436E-2</v>
      </c>
      <c r="DL61" s="213">
        <v>9.0141996842663108E-3</v>
      </c>
      <c r="DM61" s="213">
        <v>1.1165256655990885E-2</v>
      </c>
      <c r="DN61" s="213">
        <v>8.7548298495010446E-3</v>
      </c>
      <c r="DO61" s="213">
        <v>5.1462243183412193E-3</v>
      </c>
      <c r="DP61" s="213">
        <v>3.7642991280657512E-3</v>
      </c>
      <c r="DQ61" s="213">
        <v>4.5495012340852625E-3</v>
      </c>
      <c r="DR61" s="213">
        <v>3.6868687775921671E-3</v>
      </c>
      <c r="DS61" s="213">
        <v>3.2764509903293604E-4</v>
      </c>
      <c r="DT61" s="213">
        <v>-3.7600279777469936E-3</v>
      </c>
      <c r="DU61" s="213">
        <v>-7.8150510455936573E-3</v>
      </c>
      <c r="DV61" s="213">
        <v>-1.2016043598655379E-2</v>
      </c>
      <c r="DW61" s="213">
        <v>-2.2111306320435897E-3</v>
      </c>
      <c r="DX61" s="213">
        <v>-2.0173035305122156E-3</v>
      </c>
      <c r="DY61" s="213">
        <v>-5.2439108527493339E-3</v>
      </c>
      <c r="DZ61" s="213">
        <v>-6.2324447374633163E-3</v>
      </c>
      <c r="EA61" s="213">
        <v>-6.7130720293484547E-3</v>
      </c>
      <c r="EB61" s="213">
        <v>-5.3739412872078063E-3</v>
      </c>
      <c r="EC61" s="213">
        <v>-6.949710023711031E-3</v>
      </c>
      <c r="ED61" s="213">
        <v>-4.231775087475631E-3</v>
      </c>
      <c r="EE61" s="213">
        <v>-5.7651038141082189E-4</v>
      </c>
      <c r="EF61" s="213">
        <v>2.4922626691022964E-3</v>
      </c>
      <c r="EG61" s="213">
        <v>5.07222578426203E-3</v>
      </c>
      <c r="EH61" s="213">
        <v>1.3905017014100962E-2</v>
      </c>
      <c r="EI61" s="213">
        <v>1.5083670410117933E-2</v>
      </c>
      <c r="EJ61" s="213">
        <v>2.6398201426799828E-2</v>
      </c>
      <c r="EK61" s="213">
        <v>3.2822763676696787E-2</v>
      </c>
      <c r="EL61" s="213">
        <v>2.6537738663464649E-2</v>
      </c>
      <c r="EM61" s="213">
        <v>3.2532658196900877E-2</v>
      </c>
      <c r="EN61" s="213">
        <v>3.4319769445151027E-2</v>
      </c>
      <c r="EO61" s="213">
        <v>3.7189618718053485E-2</v>
      </c>
      <c r="EP61" s="213">
        <v>3.8463089855016896E-2</v>
      </c>
      <c r="EQ61" s="213">
        <v>4.0622429561372519E-2</v>
      </c>
      <c r="ER61" s="213"/>
      <c r="EU61" s="77">
        <f t="shared" si="138"/>
        <v>5.5029666115318232E-3</v>
      </c>
      <c r="EV61" s="77">
        <f t="shared" si="138"/>
        <v>9.7684695682199729E-3</v>
      </c>
      <c r="EW61" s="77">
        <f t="shared" si="138"/>
        <v>1.9786414292095267E-2</v>
      </c>
      <c r="EX61" s="77">
        <f t="shared" si="138"/>
        <v>9.0141996842663108E-3</v>
      </c>
      <c r="EY61" s="77">
        <f t="shared" si="138"/>
        <v>5.1462243183412193E-3</v>
      </c>
      <c r="EZ61" s="77">
        <f t="shared" si="138"/>
        <v>3.6868687775921671E-3</v>
      </c>
      <c r="FA61" s="77">
        <f t="shared" si="138"/>
        <v>-7.8150510455936573E-3</v>
      </c>
      <c r="FB61" s="77">
        <f t="shared" si="138"/>
        <v>-2.0173035305122156E-3</v>
      </c>
      <c r="FC61" s="77">
        <f t="shared" si="138"/>
        <v>-6.7130720293484547E-3</v>
      </c>
      <c r="FD61" s="77">
        <f t="shared" si="138"/>
        <v>-4.231775087475631E-3</v>
      </c>
      <c r="FE61" s="77">
        <f t="shared" si="138"/>
        <v>5.07222578426203E-3</v>
      </c>
      <c r="FF61" s="77">
        <f t="shared" si="138"/>
        <v>2.6398201426799828E-2</v>
      </c>
      <c r="FG61" s="77">
        <f t="shared" si="138"/>
        <v>3.2532658196900877E-2</v>
      </c>
      <c r="FH61" s="77">
        <f t="shared" si="138"/>
        <v>3.8463089855016896E-2</v>
      </c>
      <c r="FK61" s="213">
        <f t="shared" si="139"/>
        <v>6.0812355267637619E-3</v>
      </c>
      <c r="FL61" s="213">
        <f t="shared" si="139"/>
        <v>0.1685038010455443</v>
      </c>
      <c r="FM61" s="213">
        <f t="shared" si="139"/>
        <v>6.6540602229101187E-2</v>
      </c>
      <c r="FN61" s="213">
        <f t="shared" si="139"/>
        <v>2.4020205702168784E-3</v>
      </c>
      <c r="FO61" s="213">
        <f t="shared" si="139"/>
        <v>9.0141996842663108E-3</v>
      </c>
      <c r="FP61" s="213">
        <f t="shared" si="139"/>
        <v>-2.0173035305122156E-3</v>
      </c>
      <c r="FQ61" s="213">
        <f t="shared" si="139"/>
        <v>2.6398201426799828E-2</v>
      </c>
      <c r="FR61" s="213">
        <f t="shared" si="140"/>
        <v>3.2532658196900877E-2</v>
      </c>
    </row>
    <row r="62" spans="2:174" s="70" customFormat="1" ht="17.45" customHeight="1">
      <c r="B62" s="66" t="s">
        <v>29</v>
      </c>
      <c r="C62" s="67"/>
      <c r="D62" s="67"/>
      <c r="E62" s="67"/>
      <c r="F62" s="68"/>
      <c r="G62" s="68"/>
      <c r="H62" s="68"/>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v>6.0999999999999943E-2</v>
      </c>
      <c r="AK62" s="213">
        <v>5.5532833250314551E-2</v>
      </c>
      <c r="AL62" s="213">
        <v>5.600000000000005E-2</v>
      </c>
      <c r="AM62" s="213">
        <v>5.8000000000000052E-2</v>
      </c>
      <c r="AN62" s="213">
        <v>6.030000000000002E-2</v>
      </c>
      <c r="AO62" s="213">
        <v>5.600000000000005E-2</v>
      </c>
      <c r="AP62" s="213">
        <v>4.7399999999999998E-2</v>
      </c>
      <c r="AQ62" s="213">
        <v>4.2000000000000037E-2</v>
      </c>
      <c r="AR62" s="213">
        <v>4.2000000000000037E-2</v>
      </c>
      <c r="AS62" s="213">
        <v>9.9062187366226392E-2</v>
      </c>
      <c r="AT62" s="213">
        <v>1.2550016845026796E-2</v>
      </c>
      <c r="AU62" s="213">
        <v>-3.3263989314745869E-2</v>
      </c>
      <c r="AV62" s="213">
        <v>5.1808211004329092E-2</v>
      </c>
      <c r="AW62" s="213">
        <v>8.5847449365207468E-2</v>
      </c>
      <c r="AX62" s="213">
        <v>8.9733152808979158E-2</v>
      </c>
      <c r="AY62" s="213">
        <v>3.3721187821087233E-2</v>
      </c>
      <c r="AZ62" s="213">
        <v>0.10045174999865714</v>
      </c>
      <c r="BA62" s="213">
        <v>-7.2928044963978438E-3</v>
      </c>
      <c r="BB62" s="213">
        <v>0.11024230068156295</v>
      </c>
      <c r="BC62" s="213">
        <v>2.4533549040167225E-2</v>
      </c>
      <c r="BD62" s="213">
        <v>5.3668139863746973E-2</v>
      </c>
      <c r="BE62" s="213">
        <v>7.24936173246572E-2</v>
      </c>
      <c r="BF62" s="213">
        <v>8.276310742848636E-2</v>
      </c>
      <c r="BG62" s="213">
        <v>9.6864546626935999E-2</v>
      </c>
      <c r="BH62" s="213">
        <v>0.10954778014740008</v>
      </c>
      <c r="BI62" s="213">
        <v>0.1130435422655387</v>
      </c>
      <c r="BJ62" s="213">
        <v>0.12292693456571824</v>
      </c>
      <c r="BK62" s="213">
        <v>0.13003952997680102</v>
      </c>
      <c r="BL62" s="213">
        <v>0.13838481967647587</v>
      </c>
      <c r="BM62" s="213">
        <v>0.15896208462889272</v>
      </c>
      <c r="BN62" s="213">
        <v>0.16635711563480049</v>
      </c>
      <c r="BO62" s="213">
        <v>0.19092831757618822</v>
      </c>
      <c r="BP62" s="213">
        <v>0.16295084664844006</v>
      </c>
      <c r="BQ62" s="213">
        <v>0.17392045927369137</v>
      </c>
      <c r="BR62" s="213">
        <v>0.19198011945747917</v>
      </c>
      <c r="BS62" s="213">
        <v>0.19167672148526627</v>
      </c>
      <c r="BT62" s="213">
        <v>0.19654084722563436</v>
      </c>
      <c r="BU62" s="213">
        <v>0.19450821081044911</v>
      </c>
      <c r="BV62" s="213">
        <v>0.19056308147815881</v>
      </c>
      <c r="BW62" s="213">
        <v>0.19726482045263738</v>
      </c>
      <c r="BX62" s="213">
        <v>0.19327917082225821</v>
      </c>
      <c r="BY62" s="213">
        <v>0.19090242932959822</v>
      </c>
      <c r="BZ62" s="213">
        <v>0.22289241318053099</v>
      </c>
      <c r="CA62" s="213">
        <v>0.22064250628151272</v>
      </c>
      <c r="CB62" s="213">
        <v>0.29834062766385328</v>
      </c>
      <c r="CC62" s="213">
        <v>0.32455449910806966</v>
      </c>
      <c r="CD62" s="213">
        <v>0.31502045197073869</v>
      </c>
      <c r="CE62" s="213">
        <v>0.40284884660516151</v>
      </c>
      <c r="CF62" s="213">
        <v>0.38661167575761557</v>
      </c>
      <c r="CG62" s="213">
        <v>0.42506008555582919</v>
      </c>
      <c r="CH62" s="213">
        <v>0.36234437876979853</v>
      </c>
      <c r="CI62" s="213">
        <v>0.35118739590469639</v>
      </c>
      <c r="CJ62" s="213">
        <v>0.35627834420612214</v>
      </c>
      <c r="CK62" s="213">
        <v>0.3603711112194431</v>
      </c>
      <c r="CL62" s="213">
        <v>0.30561002811285798</v>
      </c>
      <c r="CM62" s="213">
        <v>0.28190812209081295</v>
      </c>
      <c r="CN62" s="213">
        <v>0.26563494720069936</v>
      </c>
      <c r="CO62" s="213">
        <v>0.25561021689476271</v>
      </c>
      <c r="CP62" s="213">
        <v>0.26232923710993095</v>
      </c>
      <c r="CQ62" s="213">
        <v>0.26213176401893079</v>
      </c>
      <c r="CR62" s="213">
        <v>0.28149678320874316</v>
      </c>
      <c r="CS62" s="213">
        <v>0.29174184534938852</v>
      </c>
      <c r="CT62" s="213">
        <v>0.32455862004601188</v>
      </c>
      <c r="CU62" s="213">
        <v>0.3303683565010519</v>
      </c>
      <c r="CV62" s="213">
        <v>0.32897308339658948</v>
      </c>
      <c r="CW62" s="213">
        <v>0.3159524904485812</v>
      </c>
      <c r="CX62" s="213">
        <v>0.33782975045238028</v>
      </c>
      <c r="CY62" s="213">
        <v>0.3458109911485816</v>
      </c>
      <c r="CZ62" s="213">
        <v>0.3695291005201975</v>
      </c>
      <c r="DA62" s="213">
        <v>0.35527006647081327</v>
      </c>
      <c r="DB62" s="213">
        <v>0.35665985945735112</v>
      </c>
      <c r="DC62" s="213">
        <v>0.34517470441405429</v>
      </c>
      <c r="DD62" s="213">
        <v>0.3362330245505839</v>
      </c>
      <c r="DE62" s="213">
        <v>0.33523124278702943</v>
      </c>
      <c r="DF62" s="213">
        <v>0.33532680800871528</v>
      </c>
      <c r="DG62" s="213">
        <v>0.33453285695024804</v>
      </c>
      <c r="DH62" s="213">
        <v>0.31873130777299941</v>
      </c>
      <c r="DI62" s="213">
        <v>0.3238534352201341</v>
      </c>
      <c r="DJ62" s="213">
        <v>0.31567380116269539</v>
      </c>
      <c r="DK62" s="213">
        <v>0.31359801142733867</v>
      </c>
      <c r="DL62" s="213">
        <v>0.28405972766663934</v>
      </c>
      <c r="DM62" s="213">
        <v>0.26733909537393485</v>
      </c>
      <c r="DN62" s="213">
        <v>0.24580256366610576</v>
      </c>
      <c r="DO62" s="213">
        <v>0.22360003150719876</v>
      </c>
      <c r="DP62" s="213">
        <v>0.21426788581528877</v>
      </c>
      <c r="DQ62" s="213">
        <v>0.18483194216453636</v>
      </c>
      <c r="DR62" s="213">
        <v>0.17031747208825676</v>
      </c>
      <c r="DS62" s="213">
        <v>0.14056738225416898</v>
      </c>
      <c r="DT62" s="213">
        <v>0.13309561736695796</v>
      </c>
      <c r="DU62" s="213">
        <v>0.12301503351182552</v>
      </c>
      <c r="DV62" s="213">
        <v>0.11579495555541286</v>
      </c>
      <c r="DW62" s="213">
        <v>0.10060295515388973</v>
      </c>
      <c r="DX62" s="213">
        <v>0.11526478016180886</v>
      </c>
      <c r="DY62" s="213">
        <v>0.11997959668615343</v>
      </c>
      <c r="DZ62" s="213">
        <v>0.14531297667685572</v>
      </c>
      <c r="EA62" s="213">
        <v>0.17178278483310572</v>
      </c>
      <c r="EB62" s="213">
        <v>0.14767144584260505</v>
      </c>
      <c r="EC62" s="213">
        <v>0.16542257061323629</v>
      </c>
      <c r="ED62" s="213">
        <v>0.168453934685593</v>
      </c>
      <c r="EE62" s="213">
        <v>0.19182277093276168</v>
      </c>
      <c r="EF62" s="213">
        <v>0.21185655453937824</v>
      </c>
      <c r="EG62" s="213">
        <v>0.2240160289721993</v>
      </c>
      <c r="EH62" s="213">
        <v>0.22207894258475835</v>
      </c>
      <c r="EI62" s="213">
        <v>0.2390374188184029</v>
      </c>
      <c r="EJ62" s="213">
        <v>0.24188154990214039</v>
      </c>
      <c r="EK62" s="213">
        <v>0.25124574512886433</v>
      </c>
      <c r="EL62" s="213">
        <v>0.26178029655779889</v>
      </c>
      <c r="EM62" s="213">
        <v>0.23244633609932663</v>
      </c>
      <c r="EN62" s="213">
        <v>0.24437821331350551</v>
      </c>
      <c r="EO62" s="213">
        <v>0.25497585198731476</v>
      </c>
      <c r="EP62" s="213">
        <v>0.26893294833078385</v>
      </c>
      <c r="EQ62" s="213">
        <v>0.27411947304344031</v>
      </c>
      <c r="ER62" s="213"/>
      <c r="EU62" s="77">
        <f t="shared" si="138"/>
        <v>0.34517470441405429</v>
      </c>
      <c r="EV62" s="77">
        <f t="shared" si="138"/>
        <v>0.33532680800871528</v>
      </c>
      <c r="EW62" s="77">
        <f t="shared" si="138"/>
        <v>0.3238534352201341</v>
      </c>
      <c r="EX62" s="77">
        <f t="shared" si="138"/>
        <v>0.28405972766663934</v>
      </c>
      <c r="EY62" s="77">
        <f t="shared" si="138"/>
        <v>0.22360003150719876</v>
      </c>
      <c r="EZ62" s="77">
        <f t="shared" si="138"/>
        <v>0.17031747208825676</v>
      </c>
      <c r="FA62" s="77">
        <f t="shared" si="138"/>
        <v>0.12301503351182552</v>
      </c>
      <c r="FB62" s="77">
        <f t="shared" si="138"/>
        <v>0.11526478016180886</v>
      </c>
      <c r="FC62" s="77">
        <f t="shared" si="138"/>
        <v>0.17178278483310572</v>
      </c>
      <c r="FD62" s="77">
        <f t="shared" si="138"/>
        <v>0.168453934685593</v>
      </c>
      <c r="FE62" s="77">
        <f t="shared" si="138"/>
        <v>0.2240160289721993</v>
      </c>
      <c r="FF62" s="77">
        <f t="shared" si="138"/>
        <v>0.24188154990214039</v>
      </c>
      <c r="FG62" s="77">
        <f t="shared" si="138"/>
        <v>0.23244633609932663</v>
      </c>
      <c r="FH62" s="77">
        <f t="shared" si="138"/>
        <v>0.26893294833078385</v>
      </c>
      <c r="FK62" s="213">
        <f t="shared" si="139"/>
        <v>0.16295084664844006</v>
      </c>
      <c r="FL62" s="213">
        <f t="shared" si="139"/>
        <v>0.29834062766385328</v>
      </c>
      <c r="FM62" s="213">
        <f t="shared" si="139"/>
        <v>0.26563494720069936</v>
      </c>
      <c r="FN62" s="213">
        <f t="shared" si="139"/>
        <v>0.3695291005201975</v>
      </c>
      <c r="FO62" s="213">
        <f t="shared" si="139"/>
        <v>0.28405972766663934</v>
      </c>
      <c r="FP62" s="213">
        <f t="shared" si="139"/>
        <v>0.11526478016180886</v>
      </c>
      <c r="FQ62" s="213">
        <f t="shared" si="139"/>
        <v>0.24188154990214039</v>
      </c>
      <c r="FR62" s="213">
        <f t="shared" si="140"/>
        <v>0.23244633609932663</v>
      </c>
    </row>
    <row r="63" spans="2:174" s="70" customFormat="1" ht="17.45" customHeight="1">
      <c r="B63" s="66" t="s">
        <v>30</v>
      </c>
      <c r="C63" s="69"/>
      <c r="D63" s="69"/>
      <c r="E63" s="69"/>
      <c r="F63" s="68"/>
      <c r="G63" s="68"/>
      <c r="H63" s="68"/>
      <c r="I63" s="213"/>
      <c r="J63" s="213"/>
      <c r="K63" s="213"/>
      <c r="L63" s="213"/>
      <c r="M63" s="213"/>
      <c r="N63" s="213">
        <v>8.5999999999999965E-2</v>
      </c>
      <c r="O63" s="213">
        <v>7.8999999999999959E-2</v>
      </c>
      <c r="P63" s="213">
        <v>9.4999999999999973E-2</v>
      </c>
      <c r="Q63" s="213">
        <v>9.8999999999999977E-2</v>
      </c>
      <c r="R63" s="213">
        <v>7.2000000000000064E-2</v>
      </c>
      <c r="S63" s="213">
        <v>6.800000000000006E-2</v>
      </c>
      <c r="T63" s="213">
        <v>0.10399999999999998</v>
      </c>
      <c r="U63" s="213">
        <v>0.17500000000000004</v>
      </c>
      <c r="V63" s="213">
        <v>9.5999999999999974E-2</v>
      </c>
      <c r="W63" s="213">
        <v>9.7999999999999976E-2</v>
      </c>
      <c r="X63" s="213">
        <v>0.16300000000000003</v>
      </c>
      <c r="Y63" s="213">
        <v>3.7000000000000033E-2</v>
      </c>
      <c r="Z63" s="213">
        <v>4.9000000000000044E-2</v>
      </c>
      <c r="AA63" s="213">
        <v>4.1000000000000036E-2</v>
      </c>
      <c r="AB63" s="213">
        <v>4.8000000000000043E-2</v>
      </c>
      <c r="AC63" s="213">
        <v>7.3999999999999955E-2</v>
      </c>
      <c r="AD63" s="213">
        <v>8.4999999999999964E-2</v>
      </c>
      <c r="AE63" s="213">
        <v>6.4999999999999947E-2</v>
      </c>
      <c r="AF63" s="213">
        <v>0.11699999999999999</v>
      </c>
      <c r="AG63" s="213">
        <v>9.6999999999999975E-2</v>
      </c>
      <c r="AH63" s="213">
        <v>0.12370000000000003</v>
      </c>
      <c r="AI63" s="213">
        <v>0.13600000000000001</v>
      </c>
      <c r="AJ63" s="213">
        <v>8.7799999999999989E-2</v>
      </c>
      <c r="AK63" s="213">
        <v>9.1999999999999971E-2</v>
      </c>
      <c r="AL63" s="213">
        <v>0.123</v>
      </c>
      <c r="AM63" s="213">
        <v>8.6999999999999966E-2</v>
      </c>
      <c r="AN63" s="213">
        <v>0.11499999999999999</v>
      </c>
      <c r="AO63" s="213">
        <v>0.16200000000000003</v>
      </c>
      <c r="AP63" s="213">
        <v>0.16600000000000004</v>
      </c>
      <c r="AQ63" s="213">
        <v>0.11890000000000001</v>
      </c>
      <c r="AR63" s="213">
        <v>0.15090000000000003</v>
      </c>
      <c r="AS63" s="213">
        <v>0.11899999999999999</v>
      </c>
      <c r="AT63" s="213">
        <v>0.157</v>
      </c>
      <c r="AU63" s="213">
        <v>0.16500000000000001</v>
      </c>
      <c r="AV63" s="213">
        <v>0.125</v>
      </c>
      <c r="AW63" s="213">
        <v>0.122</v>
      </c>
      <c r="AX63" s="213">
        <v>0.218</v>
      </c>
      <c r="AY63" s="213">
        <v>6.8000000000000005E-2</v>
      </c>
      <c r="AZ63" s="213">
        <v>0.06</v>
      </c>
      <c r="BA63" s="213">
        <v>8.7999999999999995E-2</v>
      </c>
      <c r="BB63" s="213">
        <v>6.0999999999999999E-2</v>
      </c>
      <c r="BC63" s="213">
        <v>8.2000000000000003E-2</v>
      </c>
      <c r="BD63" s="213">
        <v>0.06</v>
      </c>
      <c r="BE63" s="213">
        <v>1.2814803612359205E-2</v>
      </c>
      <c r="BF63" s="213">
        <v>1.2627388245013527E-2</v>
      </c>
      <c r="BG63" s="213">
        <v>1.6651317068251847E-2</v>
      </c>
      <c r="BH63" s="213">
        <v>1.9014917610012727E-2</v>
      </c>
      <c r="BI63" s="213">
        <v>1.2033748292304747E-2</v>
      </c>
      <c r="BJ63" s="213">
        <v>5.9851650018999392E-3</v>
      </c>
      <c r="BK63" s="213">
        <v>9.9472465096038798E-3</v>
      </c>
      <c r="BL63" s="213">
        <v>1.021555311479283E-2</v>
      </c>
      <c r="BM63" s="213">
        <v>4.4515718455360176E-3</v>
      </c>
      <c r="BN63" s="213">
        <v>1.5838996821965323E-2</v>
      </c>
      <c r="BO63" s="213">
        <v>1.2259774541822588E-2</v>
      </c>
      <c r="BP63" s="213">
        <v>1.5188231821804843E-2</v>
      </c>
      <c r="BQ63" s="213">
        <v>1.4782982199856853E-3</v>
      </c>
      <c r="BR63" s="213">
        <v>1.316706127250955E-2</v>
      </c>
      <c r="BS63" s="213">
        <v>-6.8151858321541248E-4</v>
      </c>
      <c r="BT63" s="213">
        <v>3.5272587157170188E-3</v>
      </c>
      <c r="BU63" s="213">
        <v>1.5767434907753231E-2</v>
      </c>
      <c r="BV63" s="213">
        <v>5.6583696862011479E-3</v>
      </c>
      <c r="BW63" s="213">
        <v>8.8102174846016346E-2</v>
      </c>
      <c r="BX63" s="213">
        <v>9.6638361824383345E-2</v>
      </c>
      <c r="BY63" s="213">
        <v>0.13964653361006618</v>
      </c>
      <c r="BZ63" s="213">
        <v>0.14111299570666236</v>
      </c>
      <c r="CA63" s="213">
        <v>0.12634960821016594</v>
      </c>
      <c r="CB63" s="213">
        <v>0.13016664229563857</v>
      </c>
      <c r="CC63" s="213">
        <v>0.12886881679160633</v>
      </c>
      <c r="CD63" s="213">
        <v>0.11463846569291769</v>
      </c>
      <c r="CE63" s="213">
        <v>0.14852089823319425</v>
      </c>
      <c r="CF63" s="213">
        <v>0.13673572846201743</v>
      </c>
      <c r="CG63" s="213">
        <v>0.13575617640321147</v>
      </c>
      <c r="CH63" s="213">
        <v>0.12209376763256752</v>
      </c>
      <c r="CI63" s="213">
        <v>4.3481284873013171E-2</v>
      </c>
      <c r="CJ63" s="213">
        <v>4.4336185847822951E-2</v>
      </c>
      <c r="CK63" s="213">
        <v>2.2031400862061457E-2</v>
      </c>
      <c r="CL63" s="213">
        <v>2.2310712533082477E-2</v>
      </c>
      <c r="CM63" s="213">
        <v>2.6436819018872515E-2</v>
      </c>
      <c r="CN63" s="213">
        <v>1.9167203718150283E-2</v>
      </c>
      <c r="CO63" s="213">
        <v>3.5687916592950342E-2</v>
      </c>
      <c r="CP63" s="213">
        <v>3.9914352211234627E-2</v>
      </c>
      <c r="CQ63" s="213">
        <v>1.2488789741263662E-2</v>
      </c>
      <c r="CR63" s="213">
        <v>2.2692295903620763E-2</v>
      </c>
      <c r="CS63" s="213">
        <v>2.3085794374995583E-2</v>
      </c>
      <c r="CT63" s="213">
        <v>2.3340247282787607E-2</v>
      </c>
      <c r="CU63" s="213">
        <v>2.7515854131502149E-2</v>
      </c>
      <c r="CV63" s="213">
        <v>7.2504487965578956E-3</v>
      </c>
      <c r="CW63" s="213">
        <v>5.2946291889919284E-3</v>
      </c>
      <c r="CX63" s="213">
        <v>6.5248727591535882E-3</v>
      </c>
      <c r="CY63" s="213">
        <v>8.8602781132406383E-3</v>
      </c>
      <c r="CZ63" s="213">
        <v>1.2396223494358649E-2</v>
      </c>
      <c r="DA63" s="213">
        <v>1.3443641013117014E-2</v>
      </c>
      <c r="DB63" s="213">
        <v>9.054716919349004E-3</v>
      </c>
      <c r="DC63" s="213">
        <v>1.0119021251844496E-2</v>
      </c>
      <c r="DD63" s="213">
        <v>3.5384722418312364E-3</v>
      </c>
      <c r="DE63" s="213">
        <v>-6.3496718951847608E-3</v>
      </c>
      <c r="DF63" s="213">
        <v>-1.7280760780606919E-3</v>
      </c>
      <c r="DG63" s="213">
        <v>-4.9505023473881415E-3</v>
      </c>
      <c r="DH63" s="213">
        <v>8.5381030132883895E-3</v>
      </c>
      <c r="DI63" s="213">
        <v>8.1969600427242995E-3</v>
      </c>
      <c r="DJ63" s="213">
        <v>6.4030515115964803E-3</v>
      </c>
      <c r="DK63" s="213">
        <v>-1.5859925134293906E-3</v>
      </c>
      <c r="DL63" s="213">
        <v>2.0040210320404483E-3</v>
      </c>
      <c r="DM63" s="213">
        <v>1.357899595903489E-3</v>
      </c>
      <c r="DN63" s="213">
        <v>-1.8633200414697182E-3</v>
      </c>
      <c r="DO63" s="213">
        <v>7.9765909286890757E-3</v>
      </c>
      <c r="DP63" s="213">
        <v>4.3311158361708513E-3</v>
      </c>
      <c r="DQ63" s="213">
        <v>1.0576356817345811E-2</v>
      </c>
      <c r="DR63" s="213">
        <v>4.0601528731727399E-2</v>
      </c>
      <c r="DS63" s="213">
        <v>2.9568715369887477E-2</v>
      </c>
      <c r="DT63" s="213">
        <v>2.3564956903153744E-2</v>
      </c>
      <c r="DU63" s="213">
        <v>9.4099122205729691E-3</v>
      </c>
      <c r="DV63" s="213">
        <v>7.7051242028337574E-3</v>
      </c>
      <c r="DW63" s="213">
        <v>1.9420185844924331E-2</v>
      </c>
      <c r="DX63" s="213">
        <v>1.6480866742310196E-2</v>
      </c>
      <c r="DY63" s="213">
        <v>1.3231206137400142E-2</v>
      </c>
      <c r="DZ63" s="213">
        <v>1.3331344380567933E-2</v>
      </c>
      <c r="EA63" s="213">
        <v>7.3102268079102695E-3</v>
      </c>
      <c r="EB63" s="213">
        <v>1.3090244408826224E-2</v>
      </c>
      <c r="EC63" s="213">
        <v>1.0993998644269198E-2</v>
      </c>
      <c r="ED63" s="213">
        <v>-1.7463061416659764E-2</v>
      </c>
      <c r="EE63" s="213">
        <v>-9.9770654086992483E-3</v>
      </c>
      <c r="EF63" s="213">
        <v>-7.8501896761196122E-4</v>
      </c>
      <c r="EG63" s="213">
        <v>3.7453168548111648E-3</v>
      </c>
      <c r="EH63" s="213">
        <v>-2.6331602639080298E-3</v>
      </c>
      <c r="EI63" s="213">
        <v>-8.8182434594497039E-3</v>
      </c>
      <c r="EJ63" s="213">
        <v>-1.4207898506369165E-2</v>
      </c>
      <c r="EK63" s="213">
        <v>-7.3611306845691171E-3</v>
      </c>
      <c r="EL63" s="213">
        <v>-8.2206125898085514E-3</v>
      </c>
      <c r="EM63" s="213">
        <v>-3.6616108816887039E-3</v>
      </c>
      <c r="EN63" s="213">
        <v>-3.3797227420038212E-3</v>
      </c>
      <c r="EO63" s="213"/>
      <c r="EP63" s="213"/>
      <c r="EQ63" s="213"/>
      <c r="ER63" s="213"/>
      <c r="EU63" s="77">
        <f t="shared" si="138"/>
        <v>1.0119021251844496E-2</v>
      </c>
      <c r="EV63" s="77">
        <f t="shared" si="138"/>
        <v>-1.7280760780606919E-3</v>
      </c>
      <c r="EW63" s="77">
        <f t="shared" si="138"/>
        <v>8.1969600427242995E-3</v>
      </c>
      <c r="EX63" s="77">
        <f t="shared" si="138"/>
        <v>2.0040210320404483E-3</v>
      </c>
      <c r="EY63" s="77">
        <f t="shared" si="138"/>
        <v>7.9765909286890757E-3</v>
      </c>
      <c r="EZ63" s="77">
        <f t="shared" si="138"/>
        <v>4.0601528731727399E-2</v>
      </c>
      <c r="FA63" s="77">
        <f t="shared" si="138"/>
        <v>9.4099122205729691E-3</v>
      </c>
      <c r="FB63" s="77">
        <f t="shared" si="138"/>
        <v>1.6480866742310196E-2</v>
      </c>
      <c r="FC63" s="77">
        <f t="shared" si="138"/>
        <v>7.3102268079102695E-3</v>
      </c>
      <c r="FD63" s="77">
        <f t="shared" si="138"/>
        <v>-1.7463061416659764E-2</v>
      </c>
      <c r="FE63" s="77">
        <f t="shared" si="138"/>
        <v>3.7453168548111648E-3</v>
      </c>
      <c r="FF63" s="77">
        <f t="shared" si="138"/>
        <v>-1.4207898506369165E-2</v>
      </c>
      <c r="FG63" s="77">
        <f t="shared" si="138"/>
        <v>-3.6616108816887039E-3</v>
      </c>
      <c r="FH63" s="77">
        <f t="shared" si="138"/>
        <v>0</v>
      </c>
      <c r="FK63" s="213">
        <f t="shared" si="139"/>
        <v>1.5188231821804843E-2</v>
      </c>
      <c r="FL63" s="213">
        <f t="shared" si="139"/>
        <v>0.13016664229563857</v>
      </c>
      <c r="FM63" s="213">
        <f t="shared" si="139"/>
        <v>1.9167203718150283E-2</v>
      </c>
      <c r="FN63" s="213">
        <f t="shared" si="139"/>
        <v>1.2396223494358649E-2</v>
      </c>
      <c r="FO63" s="213">
        <f t="shared" si="139"/>
        <v>2.0040210320404483E-3</v>
      </c>
      <c r="FP63" s="213">
        <f t="shared" si="139"/>
        <v>1.6480866742310196E-2</v>
      </c>
      <c r="FQ63" s="213">
        <f t="shared" si="139"/>
        <v>-1.4207898506369165E-2</v>
      </c>
      <c r="FR63" s="213">
        <f t="shared" si="140"/>
        <v>-3.6616108816887039E-3</v>
      </c>
    </row>
    <row r="64" spans="2:174" s="70" customFormat="1" ht="17.45" customHeight="1">
      <c r="B64" s="66" t="s">
        <v>31</v>
      </c>
      <c r="C64" s="67"/>
      <c r="D64" s="67"/>
      <c r="E64" s="67"/>
      <c r="F64" s="68"/>
      <c r="G64" s="68"/>
      <c r="H64" s="68"/>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v>6.5373835257075408E-3</v>
      </c>
      <c r="BF64" s="214">
        <v>1.6814770723299066E-2</v>
      </c>
      <c r="BG64" s="214">
        <v>1.4540108324866297E-2</v>
      </c>
      <c r="BH64" s="214">
        <v>1.3509640864081351E-2</v>
      </c>
      <c r="BI64" s="213">
        <v>1.1788775286962871E-2</v>
      </c>
      <c r="BJ64" s="213">
        <v>1.2598906259069897E-2</v>
      </c>
      <c r="BK64" s="213">
        <v>1.3448990390758198E-2</v>
      </c>
      <c r="BL64" s="213">
        <v>1.7089779097625324E-2</v>
      </c>
      <c r="BM64" s="213">
        <v>1.4530882895263608E-2</v>
      </c>
      <c r="BN64" s="213">
        <v>1.1317030595466737E-2</v>
      </c>
      <c r="BO64" s="213">
        <v>1.2691674843176015E-2</v>
      </c>
      <c r="BP64" s="213">
        <v>1.2263358652252809E-2</v>
      </c>
      <c r="BQ64" s="213">
        <v>9.3027300928427703E-3</v>
      </c>
      <c r="BR64" s="213">
        <v>1.1222414858722551E-2</v>
      </c>
      <c r="BS64" s="213">
        <v>1.9194701126906355E-2</v>
      </c>
      <c r="BT64" s="213">
        <v>2.0124970771427164E-2</v>
      </c>
      <c r="BU64" s="213">
        <v>2.6720959395992172E-2</v>
      </c>
      <c r="BV64" s="213">
        <v>2.5519796744359557E-2</v>
      </c>
      <c r="BW64" s="213">
        <v>2.6848763095604911E-2</v>
      </c>
      <c r="BX64" s="213">
        <v>3.7758043569623423E-2</v>
      </c>
      <c r="BY64" s="213">
        <v>4.0546895531819116E-2</v>
      </c>
      <c r="BZ64" s="213">
        <v>5.9903411991231614E-2</v>
      </c>
      <c r="CA64" s="213">
        <v>7.393019330428785E-2</v>
      </c>
      <c r="CB64" s="213">
        <v>8.9545505324190366E-2</v>
      </c>
      <c r="CC64" s="213">
        <v>0.12396170698869735</v>
      </c>
      <c r="CD64" s="213">
        <v>0.15763931245505391</v>
      </c>
      <c r="CE64" s="213">
        <v>0.17672188592204063</v>
      </c>
      <c r="CF64" s="213">
        <v>0.1921963963253589</v>
      </c>
      <c r="CG64" s="213">
        <v>0.1908983078683254</v>
      </c>
      <c r="CH64" s="213">
        <v>0.18343390621439004</v>
      </c>
      <c r="CI64" s="213">
        <v>0.17469909947931983</v>
      </c>
      <c r="CJ64" s="213">
        <v>0.15453312031267108</v>
      </c>
      <c r="CK64" s="213">
        <v>0.1548670915356003</v>
      </c>
      <c r="CL64" s="213">
        <v>0.13354136350663703</v>
      </c>
      <c r="CM64" s="213">
        <v>0.12380499104824472</v>
      </c>
      <c r="CN64" s="213">
        <v>0.1006764841681782</v>
      </c>
      <c r="CO64" s="213">
        <v>9.981356593205426E-2</v>
      </c>
      <c r="CP64" s="213">
        <v>7.4755612200015475E-2</v>
      </c>
      <c r="CQ64" s="213">
        <v>4.0259148965073877E-2</v>
      </c>
      <c r="CR64" s="213">
        <v>4.2523456721085817E-2</v>
      </c>
      <c r="CS64" s="213">
        <v>3.5941748401959628E-2</v>
      </c>
      <c r="CT64" s="213">
        <v>3.0966894209363494E-2</v>
      </c>
      <c r="CU64" s="213">
        <v>2.2358500177058649E-2</v>
      </c>
      <c r="CV64" s="213">
        <v>1.9863668407377189E-2</v>
      </c>
      <c r="CW64" s="213">
        <v>1.6182196350059908E-2</v>
      </c>
      <c r="CX64" s="213">
        <v>2.4363298005856571E-2</v>
      </c>
      <c r="CY64" s="213">
        <v>3.0839709327066478E-2</v>
      </c>
      <c r="CZ64" s="213">
        <v>3.6217155516756194E-2</v>
      </c>
      <c r="DA64" s="213">
        <v>2.7405019433783151E-2</v>
      </c>
      <c r="DB64" s="213">
        <v>2.0895785630574037E-2</v>
      </c>
      <c r="DC64" s="213">
        <v>3.011642742629661E-2</v>
      </c>
      <c r="DD64" s="213">
        <v>1.7642970401468117E-2</v>
      </c>
      <c r="DE64" s="213">
        <v>1.1200453538760979E-2</v>
      </c>
      <c r="DF64" s="213">
        <v>5.8210278080572664E-4</v>
      </c>
      <c r="DG64" s="213">
        <v>3.9807342931211798E-3</v>
      </c>
      <c r="DH64" s="213">
        <v>5.942088962255121E-3</v>
      </c>
      <c r="DI64" s="213">
        <v>5.0005674145806589E-3</v>
      </c>
      <c r="DJ64" s="213">
        <v>-2.1517209074728427E-5</v>
      </c>
      <c r="DK64" s="213">
        <v>-9.5393256395195358E-3</v>
      </c>
      <c r="DL64" s="213">
        <v>-1.5323903643225778E-2</v>
      </c>
      <c r="DM64" s="213">
        <v>-2.2381016363095085E-2</v>
      </c>
      <c r="DN64" s="213">
        <v>-1.3509083068565575E-2</v>
      </c>
      <c r="DO64" s="213">
        <v>-9.3767405234435053E-3</v>
      </c>
      <c r="DP64" s="213">
        <v>-2.1496892855409566E-2</v>
      </c>
      <c r="DQ64" s="213">
        <v>-1.4290231299826983E-2</v>
      </c>
      <c r="DR64" s="213">
        <v>-1.2222987038405186E-2</v>
      </c>
      <c r="DS64" s="213">
        <v>-2.1744758758627913E-2</v>
      </c>
      <c r="DT64" s="213">
        <v>-1.911278808132999E-2</v>
      </c>
      <c r="DU64" s="213">
        <v>-1.8798754051061906E-2</v>
      </c>
      <c r="DV64" s="213">
        <v>-1.3881559789321818E-2</v>
      </c>
      <c r="DW64" s="213">
        <v>-9.0775606859641034E-3</v>
      </c>
      <c r="DX64" s="213">
        <v>-6.2320686162007366E-3</v>
      </c>
      <c r="DY64" s="213">
        <v>-5.023332964841698E-3</v>
      </c>
      <c r="DZ64" s="213">
        <v>-1.2332750149946614E-2</v>
      </c>
      <c r="EA64" s="213">
        <v>-1.853843486860618E-2</v>
      </c>
      <c r="EB64" s="213">
        <v>-1.2793282910844805E-2</v>
      </c>
      <c r="EC64" s="213">
        <v>-1.870549540326949E-2</v>
      </c>
      <c r="ED64" s="213">
        <v>-1.2319636131978395E-2</v>
      </c>
      <c r="EE64" s="213">
        <v>-3.7087730408036368E-3</v>
      </c>
      <c r="EF64" s="213">
        <v>-6.6742171021274554E-3</v>
      </c>
      <c r="EG64" s="213">
        <v>-6.3230130309617216E-3</v>
      </c>
      <c r="EH64" s="213">
        <v>-5.0447070820787143E-3</v>
      </c>
      <c r="EI64" s="213">
        <v>-6.7476604370630966E-3</v>
      </c>
      <c r="EJ64" s="213">
        <v>-2.9110388067716819E-3</v>
      </c>
      <c r="EK64" s="213">
        <v>-2.3534257475994469E-3</v>
      </c>
      <c r="EL64" s="213">
        <v>-8.8994981296164344E-3</v>
      </c>
      <c r="EM64" s="213">
        <v>-2.7760325166582112E-2</v>
      </c>
      <c r="EN64" s="213">
        <v>-2.8110755024367773E-2</v>
      </c>
      <c r="EO64" s="213">
        <v>-2.8272079589118704E-2</v>
      </c>
      <c r="EP64" s="213">
        <v>-2.9766240858057236E-2</v>
      </c>
      <c r="EQ64" s="213">
        <v>-3.5684443759745221E-2</v>
      </c>
      <c r="ER64" s="213"/>
      <c r="EU64" s="77">
        <f t="shared" si="138"/>
        <v>3.011642742629661E-2</v>
      </c>
      <c r="EV64" s="77">
        <f t="shared" si="138"/>
        <v>5.8210278080572664E-4</v>
      </c>
      <c r="EW64" s="77">
        <f t="shared" si="138"/>
        <v>5.0005674145806589E-3</v>
      </c>
      <c r="EX64" s="77">
        <f t="shared" si="138"/>
        <v>-1.5323903643225778E-2</v>
      </c>
      <c r="EY64" s="77">
        <f t="shared" si="138"/>
        <v>-9.3767405234435053E-3</v>
      </c>
      <c r="EZ64" s="77">
        <f t="shared" si="138"/>
        <v>-1.2222987038405186E-2</v>
      </c>
      <c r="FA64" s="77">
        <f t="shared" si="138"/>
        <v>-1.8798754051061906E-2</v>
      </c>
      <c r="FB64" s="77">
        <f t="shared" si="138"/>
        <v>-6.2320686162007366E-3</v>
      </c>
      <c r="FC64" s="77">
        <f t="shared" si="138"/>
        <v>-1.853843486860618E-2</v>
      </c>
      <c r="FD64" s="77">
        <f t="shared" si="138"/>
        <v>-1.2319636131978395E-2</v>
      </c>
      <c r="FE64" s="77">
        <f t="shared" si="138"/>
        <v>-6.3230130309617216E-3</v>
      </c>
      <c r="FF64" s="77">
        <f t="shared" si="138"/>
        <v>-2.9110388067716819E-3</v>
      </c>
      <c r="FG64" s="77">
        <f t="shared" si="138"/>
        <v>-2.7760325166582112E-2</v>
      </c>
      <c r="FH64" s="77">
        <f t="shared" si="138"/>
        <v>-2.9766240858057236E-2</v>
      </c>
      <c r="FK64" s="213">
        <f t="shared" si="139"/>
        <v>1.2263358652252809E-2</v>
      </c>
      <c r="FL64" s="213">
        <f t="shared" si="139"/>
        <v>8.9545505324190366E-2</v>
      </c>
      <c r="FM64" s="213">
        <f t="shared" si="139"/>
        <v>0.1006764841681782</v>
      </c>
      <c r="FN64" s="213">
        <f t="shared" si="139"/>
        <v>3.6217155516756194E-2</v>
      </c>
      <c r="FO64" s="213">
        <f t="shared" si="139"/>
        <v>-1.5323903643225778E-2</v>
      </c>
      <c r="FP64" s="213">
        <f t="shared" si="139"/>
        <v>-6.2320686162007366E-3</v>
      </c>
      <c r="FQ64" s="213">
        <f t="shared" si="139"/>
        <v>-2.9110388067716819E-3</v>
      </c>
      <c r="FR64" s="213">
        <f t="shared" si="140"/>
        <v>-2.7760325166582112E-2</v>
      </c>
    </row>
    <row r="65" spans="2:174" s="70" customFormat="1" ht="17.45" customHeight="1">
      <c r="B65" s="66" t="s">
        <v>89</v>
      </c>
      <c r="C65" s="67"/>
      <c r="D65" s="67"/>
      <c r="E65" s="67"/>
      <c r="F65" s="68"/>
      <c r="G65" s="68"/>
      <c r="H65" s="68"/>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v>2.2364605379482729E-2</v>
      </c>
      <c r="BF65" s="214">
        <v>1.5583650474335116E-2</v>
      </c>
      <c r="BG65" s="214">
        <v>1.4429062505036025E-3</v>
      </c>
      <c r="BH65" s="214">
        <v>3.1956821099986049E-4</v>
      </c>
      <c r="BI65" s="213">
        <v>9.0954498561989488E-3</v>
      </c>
      <c r="BJ65" s="213">
        <v>8.9722303355547778E-3</v>
      </c>
      <c r="BK65" s="213">
        <v>1.0062235418001519E-3</v>
      </c>
      <c r="BL65" s="213">
        <v>6.5680114643489164E-3</v>
      </c>
      <c r="BM65" s="213">
        <v>1.1308639428824686E-2</v>
      </c>
      <c r="BN65" s="213">
        <v>1.6689531175856091E-2</v>
      </c>
      <c r="BO65" s="213">
        <v>2.6846997094476369E-2</v>
      </c>
      <c r="BP65" s="213">
        <v>2.3722961724343739E-2</v>
      </c>
      <c r="BQ65" s="213">
        <v>2.6802035914226585E-2</v>
      </c>
      <c r="BR65" s="213">
        <v>3.1485990236635675E-2</v>
      </c>
      <c r="BS65" s="213">
        <v>4.3283546388359184E-2</v>
      </c>
      <c r="BT65" s="213">
        <v>8.3975538697161345E-2</v>
      </c>
      <c r="BU65" s="213">
        <v>0.13178002853454596</v>
      </c>
      <c r="BV65" s="213">
        <v>0.17274072445538369</v>
      </c>
      <c r="BW65" s="213">
        <v>0.20506728434121757</v>
      </c>
      <c r="BX65" s="213">
        <v>0.22936932354896422</v>
      </c>
      <c r="BY65" s="213">
        <v>0.25096906886617687</v>
      </c>
      <c r="BZ65" s="213">
        <v>0.2608700423182222</v>
      </c>
      <c r="CA65" s="213">
        <v>0.25769008153396045</v>
      </c>
      <c r="CB65" s="213">
        <v>0.27019007064802958</v>
      </c>
      <c r="CC65" s="213">
        <v>0.29633792260731506</v>
      </c>
      <c r="CD65" s="213">
        <v>0.28706530972278244</v>
      </c>
      <c r="CE65" s="213">
        <v>0.30270068863022781</v>
      </c>
      <c r="CF65" s="213">
        <v>0.30044769998798793</v>
      </c>
      <c r="CG65" s="213">
        <v>0.26974960441950213</v>
      </c>
      <c r="CH65" s="213">
        <v>0.23317125237136427</v>
      </c>
      <c r="CI65" s="213">
        <v>0.20852087353225668</v>
      </c>
      <c r="CJ65" s="213">
        <v>0.18647444805469793</v>
      </c>
      <c r="CK65" s="213">
        <v>0.15971943071620354</v>
      </c>
      <c r="CL65" s="213">
        <v>0.14798242239617154</v>
      </c>
      <c r="CM65" s="213">
        <v>0.1494141659500372</v>
      </c>
      <c r="CN65" s="213">
        <v>0.13666434054331034</v>
      </c>
      <c r="CO65" s="213">
        <v>0.11914575289278728</v>
      </c>
      <c r="CP65" s="213">
        <v>0.12150440517472361</v>
      </c>
      <c r="CQ65" s="213">
        <v>8.9233906275514197E-2</v>
      </c>
      <c r="CR65" s="213">
        <v>5.8404896989040833E-2</v>
      </c>
      <c r="CS65" s="213">
        <v>2.6924530943248093E-2</v>
      </c>
      <c r="CT65" s="213">
        <v>1.9281486236021328E-3</v>
      </c>
      <c r="CU65" s="213">
        <v>-1.955729921743421E-2</v>
      </c>
      <c r="CV65" s="213">
        <v>-3.0744300052952811E-2</v>
      </c>
      <c r="CW65" s="213">
        <v>-3.1356925169409688E-2</v>
      </c>
      <c r="CX65" s="213">
        <v>-3.6978381801429983E-2</v>
      </c>
      <c r="CY65" s="213">
        <v>-4.0764834258853133E-2</v>
      </c>
      <c r="CZ65" s="213">
        <v>-4.6580725195493278E-2</v>
      </c>
      <c r="DA65" s="213">
        <v>-4.7767908781914503E-2</v>
      </c>
      <c r="DB65" s="213">
        <v>-4.226301771510621E-2</v>
      </c>
      <c r="DC65" s="213">
        <v>-3.9725312390343825E-2</v>
      </c>
      <c r="DD65" s="213">
        <v>-4.7969111096084038E-2</v>
      </c>
      <c r="DE65" s="213">
        <v>-3.5974972335437672E-2</v>
      </c>
      <c r="DF65" s="213">
        <v>-2.4002826824237378E-2</v>
      </c>
      <c r="DG65" s="213">
        <v>-2.2132319159182456E-2</v>
      </c>
      <c r="DH65" s="213">
        <v>-1.4440115796592767E-2</v>
      </c>
      <c r="DI65" s="213">
        <v>-1.7593426412667146E-2</v>
      </c>
      <c r="DJ65" s="213">
        <v>-1.3854052317505472E-2</v>
      </c>
      <c r="DK65" s="213">
        <v>-1.9670889951195258E-2</v>
      </c>
      <c r="DL65" s="213">
        <v>-2.6955087277285239E-2</v>
      </c>
      <c r="DM65" s="213">
        <v>-2.6299922123721009E-2</v>
      </c>
      <c r="DN65" s="213">
        <v>-3.1468588678384979E-2</v>
      </c>
      <c r="DO65" s="213">
        <v>-2.3502389141453195E-2</v>
      </c>
      <c r="DP65" s="213">
        <v>-2.3304640908219598E-2</v>
      </c>
      <c r="DQ65" s="213">
        <v>-2.5303649734186973E-2</v>
      </c>
      <c r="DR65" s="213">
        <v>-2.7274460097425957E-2</v>
      </c>
      <c r="DS65" s="213">
        <v>-1.4925835066346149E-2</v>
      </c>
      <c r="DT65" s="213">
        <v>-1.4763854278889266E-2</v>
      </c>
      <c r="DU65" s="213">
        <v>-3.9980006774562593E-3</v>
      </c>
      <c r="DV65" s="213">
        <v>-9.5318062206064536E-3</v>
      </c>
      <c r="DW65" s="213">
        <v>-9.1742390051494649E-3</v>
      </c>
      <c r="DX65" s="213">
        <v>8.3311034752164836E-4</v>
      </c>
      <c r="DY65" s="213">
        <v>1.0573998948227636E-2</v>
      </c>
      <c r="DZ65" s="213">
        <v>1.738191561304947E-2</v>
      </c>
      <c r="EA65" s="213">
        <v>1.354296667604149E-2</v>
      </c>
      <c r="EB65" s="213">
        <v>1.6452034475311628E-2</v>
      </c>
      <c r="EC65" s="213">
        <v>1.5105830123124164E-2</v>
      </c>
      <c r="ED65" s="213">
        <v>1.8769599496039402E-2</v>
      </c>
      <c r="EE65" s="213">
        <v>1.7603374258892801E-2</v>
      </c>
      <c r="EF65" s="213">
        <v>1.0562035800082747E-2</v>
      </c>
      <c r="EG65" s="213">
        <v>1.9164309880336239E-3</v>
      </c>
      <c r="EH65" s="213">
        <v>6.7599435641210182E-3</v>
      </c>
      <c r="EI65" s="213">
        <v>1.4495575785676285E-2</v>
      </c>
      <c r="EJ65" s="213">
        <v>4.8580917867593332E-3</v>
      </c>
      <c r="EK65" s="213"/>
      <c r="EL65" s="213"/>
      <c r="EM65" s="213"/>
      <c r="EN65" s="213"/>
      <c r="EO65" s="213"/>
      <c r="EP65" s="213"/>
      <c r="EQ65" s="213"/>
      <c r="ER65" s="213"/>
      <c r="EU65" s="77">
        <f t="shared" ref="EU65:FF74" si="141">_xlfn.XLOOKUP(EU$9,$I$8:$ER$8,$I65:$ER65,,,-1)</f>
        <v>-3.9725312390343825E-2</v>
      </c>
      <c r="EV65" s="77">
        <f t="shared" si="141"/>
        <v>-2.4002826824237378E-2</v>
      </c>
      <c r="EW65" s="77">
        <f t="shared" si="141"/>
        <v>-1.7593426412667146E-2</v>
      </c>
      <c r="EX65" s="77">
        <f t="shared" si="141"/>
        <v>-2.6955087277285239E-2</v>
      </c>
      <c r="EY65" s="77">
        <f t="shared" si="141"/>
        <v>-2.3502389141453195E-2</v>
      </c>
      <c r="EZ65" s="77">
        <f t="shared" si="141"/>
        <v>-2.7274460097425957E-2</v>
      </c>
      <c r="FA65" s="77">
        <f t="shared" si="141"/>
        <v>-3.9980006774562593E-3</v>
      </c>
      <c r="FB65" s="77">
        <f t="shared" si="141"/>
        <v>8.3311034752164836E-4</v>
      </c>
      <c r="FC65" s="77">
        <f t="shared" si="141"/>
        <v>1.354296667604149E-2</v>
      </c>
      <c r="FD65" s="77">
        <f t="shared" si="141"/>
        <v>1.8769599496039402E-2</v>
      </c>
      <c r="FE65" s="77">
        <f t="shared" si="141"/>
        <v>1.9164309880336239E-3</v>
      </c>
      <c r="FF65" s="77">
        <f t="shared" si="141"/>
        <v>4.8580917867593332E-3</v>
      </c>
      <c r="FG65" s="77"/>
      <c r="FH65" s="77"/>
      <c r="FK65" s="213">
        <f t="shared" si="139"/>
        <v>2.3722961724343739E-2</v>
      </c>
      <c r="FL65" s="213">
        <f t="shared" si="139"/>
        <v>0.27019007064802958</v>
      </c>
      <c r="FM65" s="213">
        <f t="shared" si="139"/>
        <v>0.13666434054331034</v>
      </c>
      <c r="FN65" s="213">
        <f t="shared" si="139"/>
        <v>-4.6580725195493278E-2</v>
      </c>
      <c r="FO65" s="213">
        <f t="shared" si="139"/>
        <v>-2.6955087277285239E-2</v>
      </c>
      <c r="FP65" s="213">
        <f t="shared" si="139"/>
        <v>8.3311034752164836E-4</v>
      </c>
      <c r="FQ65" s="213">
        <f t="shared" si="139"/>
        <v>4.8580917867593332E-3</v>
      </c>
      <c r="FR65" s="213"/>
    </row>
    <row r="66" spans="2:174" s="70" customFormat="1" ht="17.45" customHeight="1">
      <c r="B66" s="66" t="s">
        <v>84</v>
      </c>
      <c r="C66" s="67"/>
      <c r="D66" s="67"/>
      <c r="E66" s="67"/>
      <c r="F66" s="68"/>
      <c r="G66" s="68"/>
      <c r="H66" s="68"/>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v>2.6486884588439175E-4</v>
      </c>
      <c r="BF66" s="214">
        <v>-2.9201522473265573E-3</v>
      </c>
      <c r="BG66" s="214">
        <v>-3.2738848536306708E-3</v>
      </c>
      <c r="BH66" s="214">
        <v>-2.3905015478353775E-4</v>
      </c>
      <c r="BI66" s="213">
        <v>-1.9622826533089999E-3</v>
      </c>
      <c r="BJ66" s="213">
        <v>-1.6819691402634174E-3</v>
      </c>
      <c r="BK66" s="213">
        <v>-3.7980733590365912E-3</v>
      </c>
      <c r="BL66" s="213">
        <v>-4.4856406017406147E-3</v>
      </c>
      <c r="BM66" s="213">
        <v>-2.2637193570085312E-3</v>
      </c>
      <c r="BN66" s="213">
        <v>-1.3931134795472921E-3</v>
      </c>
      <c r="BO66" s="213">
        <v>8.3001663864656905E-5</v>
      </c>
      <c r="BP66" s="213">
        <v>5.0636736493634427E-3</v>
      </c>
      <c r="BQ66" s="213">
        <v>5.8244420112634199E-3</v>
      </c>
      <c r="BR66" s="213">
        <v>6.8497905055785457E-3</v>
      </c>
      <c r="BS66" s="213">
        <v>1.4733756894510286E-2</v>
      </c>
      <c r="BT66" s="213">
        <v>1.4362658345436263E-2</v>
      </c>
      <c r="BU66" s="213">
        <v>2.2156801314225594E-2</v>
      </c>
      <c r="BV66" s="213">
        <v>2.0747223950931093E-2</v>
      </c>
      <c r="BW66" s="213">
        <v>2.6364114399145433E-2</v>
      </c>
      <c r="BX66" s="213">
        <v>4.2852319107246184E-2</v>
      </c>
      <c r="BY66" s="213">
        <v>5.5804935201416495E-2</v>
      </c>
      <c r="BZ66" s="213">
        <v>6.5856330126407459E-2</v>
      </c>
      <c r="CA66" s="213">
        <v>7.6740314307499502E-2</v>
      </c>
      <c r="CB66" s="213">
        <v>8.8108250495205542E-2</v>
      </c>
      <c r="CC66" s="213">
        <v>0.1377098645229865</v>
      </c>
      <c r="CD66" s="213">
        <v>0.17744022867214526</v>
      </c>
      <c r="CE66" s="213">
        <v>0.19456450179520268</v>
      </c>
      <c r="CF66" s="213">
        <v>0.20456036264736099</v>
      </c>
      <c r="CG66" s="213">
        <v>0.20471865023424662</v>
      </c>
      <c r="CH66" s="213">
        <v>0.20933774462313082</v>
      </c>
      <c r="CI66" s="213">
        <v>0.21791017315359773</v>
      </c>
      <c r="CJ66" s="213">
        <v>0.21188196225840417</v>
      </c>
      <c r="CK66" s="213">
        <v>0.21534574685933505</v>
      </c>
      <c r="CL66" s="213">
        <v>0.2237535664496596</v>
      </c>
      <c r="CM66" s="213">
        <v>0.22156797472720779</v>
      </c>
      <c r="CN66" s="213">
        <v>0.22200583291773213</v>
      </c>
      <c r="CO66" s="213">
        <v>0.23425779743898922</v>
      </c>
      <c r="CP66" s="213">
        <v>0.21438783028526576</v>
      </c>
      <c r="CQ66" s="213">
        <v>0.20223233332223911</v>
      </c>
      <c r="CR66" s="213">
        <v>0.18280321447996584</v>
      </c>
      <c r="CS66" s="213">
        <v>0.16639011133492265</v>
      </c>
      <c r="CT66" s="213">
        <v>0.15446366991379401</v>
      </c>
      <c r="CU66" s="213">
        <v>0.13188828582388146</v>
      </c>
      <c r="CV66" s="213">
        <v>0.11919125636836359</v>
      </c>
      <c r="CW66" s="213">
        <v>0.10193743107821618</v>
      </c>
      <c r="CX66" s="213">
        <v>8.1043588667163435E-2</v>
      </c>
      <c r="CY66" s="213">
        <v>7.4321264786576413E-2</v>
      </c>
      <c r="CZ66" s="213">
        <v>6.3916937015969566E-2</v>
      </c>
      <c r="DA66" s="213">
        <v>4.1884153324165174E-2</v>
      </c>
      <c r="DB66" s="213">
        <v>4.8041707139207412E-2</v>
      </c>
      <c r="DC66" s="213">
        <v>4.1302593310891034E-2</v>
      </c>
      <c r="DD66" s="213">
        <v>4.4856405647958675E-2</v>
      </c>
      <c r="DE66" s="213">
        <v>5.0514240969702806E-2</v>
      </c>
      <c r="DF66" s="213">
        <v>5.1265375745729203E-2</v>
      </c>
      <c r="DG66" s="213">
        <v>5.6552431319339069E-2</v>
      </c>
      <c r="DH66" s="213">
        <v>5.5680888257414241E-2</v>
      </c>
      <c r="DI66" s="213">
        <v>5.7970445897778888E-2</v>
      </c>
      <c r="DJ66" s="213">
        <v>6.2124650856622665E-2</v>
      </c>
      <c r="DK66" s="213">
        <v>6.0760881575841141E-2</v>
      </c>
      <c r="DL66" s="213">
        <v>6.4145561208649338E-2</v>
      </c>
      <c r="DM66" s="213">
        <v>5.1567528094973225E-2</v>
      </c>
      <c r="DN66" s="213">
        <v>4.3982205509837891E-2</v>
      </c>
      <c r="DO66" s="213">
        <v>5.4138471254405296E-2</v>
      </c>
      <c r="DP66" s="213">
        <v>4.1894590636837092E-2</v>
      </c>
      <c r="DQ66" s="213">
        <v>3.9903302489059045E-2</v>
      </c>
      <c r="DR66" s="213">
        <v>4.1534257513539008E-2</v>
      </c>
      <c r="DS66" s="213">
        <v>4.2850252539611056E-2</v>
      </c>
      <c r="DT66" s="213">
        <v>4.8295804904012418E-2</v>
      </c>
      <c r="DU66" s="213">
        <v>4.8367034176838963E-2</v>
      </c>
      <c r="DV66" s="213">
        <v>4.748545770492274E-2</v>
      </c>
      <c r="DW66" s="213">
        <v>5.2662564740132756E-2</v>
      </c>
      <c r="DX66" s="213">
        <v>5.3336028760805898E-2</v>
      </c>
      <c r="DY66" s="213">
        <v>5.578378480775037E-2</v>
      </c>
      <c r="DZ66" s="213">
        <v>5.2686152481031368E-2</v>
      </c>
      <c r="EA66" s="213">
        <v>4.7596679501306527E-2</v>
      </c>
      <c r="EB66" s="213">
        <v>6.0698704956889116E-2</v>
      </c>
      <c r="EC66" s="213">
        <v>6.1761844531231125E-2</v>
      </c>
      <c r="ED66" s="213">
        <v>5.9151607489532299E-2</v>
      </c>
      <c r="EE66" s="213">
        <v>5.8700941125285011E-2</v>
      </c>
      <c r="EF66" s="213">
        <v>5.6460420885317553E-2</v>
      </c>
      <c r="EG66" s="213">
        <v>5.4152274434225323E-2</v>
      </c>
      <c r="EH66" s="213">
        <v>6.4214173815959064E-2</v>
      </c>
      <c r="EI66" s="213">
        <v>6.9913581875071573E-2</v>
      </c>
      <c r="EJ66" s="213">
        <v>7.0631849851793271E-2</v>
      </c>
      <c r="EK66" s="213">
        <v>7.5283598426365672E-2</v>
      </c>
      <c r="EL66" s="213">
        <v>7.894695397305429E-2</v>
      </c>
      <c r="EM66" s="213">
        <v>7.8708583599909177E-2</v>
      </c>
      <c r="EN66" s="213">
        <v>8.074780257637526E-2</v>
      </c>
      <c r="EO66" s="213">
        <v>7.9591662315565248E-2</v>
      </c>
      <c r="EP66" s="213">
        <v>7.9657689234305162E-2</v>
      </c>
      <c r="EQ66" s="213">
        <v>7.8107078426680188E-2</v>
      </c>
      <c r="ER66" s="213"/>
      <c r="EU66" s="77">
        <f t="shared" si="141"/>
        <v>4.1302593310891034E-2</v>
      </c>
      <c r="EV66" s="77">
        <f t="shared" si="141"/>
        <v>5.1265375745729203E-2</v>
      </c>
      <c r="EW66" s="77">
        <f t="shared" si="141"/>
        <v>5.7970445897778888E-2</v>
      </c>
      <c r="EX66" s="77">
        <f t="shared" si="141"/>
        <v>6.4145561208649338E-2</v>
      </c>
      <c r="EY66" s="77">
        <f t="shared" si="141"/>
        <v>5.4138471254405296E-2</v>
      </c>
      <c r="EZ66" s="77">
        <f t="shared" si="141"/>
        <v>4.1534257513539008E-2</v>
      </c>
      <c r="FA66" s="77">
        <f t="shared" si="141"/>
        <v>4.8367034176838963E-2</v>
      </c>
      <c r="FB66" s="77">
        <f t="shared" si="141"/>
        <v>5.3336028760805898E-2</v>
      </c>
      <c r="FC66" s="77">
        <f t="shared" si="141"/>
        <v>4.7596679501306527E-2</v>
      </c>
      <c r="FD66" s="77">
        <f t="shared" si="141"/>
        <v>5.9151607489532299E-2</v>
      </c>
      <c r="FE66" s="77">
        <f t="shared" si="141"/>
        <v>5.4152274434225323E-2</v>
      </c>
      <c r="FF66" s="77">
        <f t="shared" si="141"/>
        <v>7.0631849851793271E-2</v>
      </c>
      <c r="FG66" s="77">
        <f t="shared" ref="FG66:FH78" si="142">_xlfn.XLOOKUP(FG$9,$I$8:$ER$8,$I66:$ER66,,,-1)</f>
        <v>7.8708583599909177E-2</v>
      </c>
      <c r="FH66" s="77">
        <f t="shared" si="142"/>
        <v>7.9657689234305162E-2</v>
      </c>
      <c r="FK66" s="213">
        <f t="shared" si="139"/>
        <v>5.0636736493634427E-3</v>
      </c>
      <c r="FL66" s="213">
        <f t="shared" si="139"/>
        <v>8.8108250495205542E-2</v>
      </c>
      <c r="FM66" s="213">
        <f t="shared" si="139"/>
        <v>0.22200583291773213</v>
      </c>
      <c r="FN66" s="213">
        <f t="shared" si="139"/>
        <v>6.3916937015969566E-2</v>
      </c>
      <c r="FO66" s="213">
        <f t="shared" si="139"/>
        <v>6.4145561208649338E-2</v>
      </c>
      <c r="FP66" s="213">
        <f t="shared" si="139"/>
        <v>5.3336028760805898E-2</v>
      </c>
      <c r="FQ66" s="213">
        <f t="shared" si="139"/>
        <v>7.0631849851793271E-2</v>
      </c>
      <c r="FR66" s="213">
        <f t="shared" si="140"/>
        <v>7.8708583599909177E-2</v>
      </c>
    </row>
    <row r="67" spans="2:174" s="70" customFormat="1" ht="17.45" customHeight="1">
      <c r="B67" s="66" t="s">
        <v>101</v>
      </c>
      <c r="C67" s="67"/>
      <c r="D67" s="67"/>
      <c r="E67" s="67"/>
      <c r="F67" s="68"/>
      <c r="G67" s="68"/>
      <c r="H67" s="68"/>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v>1.6928323189137173E-2</v>
      </c>
      <c r="BF67" s="214">
        <v>1.8027620603823125E-2</v>
      </c>
      <c r="BG67" s="214">
        <v>1.4528507638639332E-2</v>
      </c>
      <c r="BH67" s="214">
        <v>1.6260454698660554E-2</v>
      </c>
      <c r="BI67" s="213">
        <v>4.5239859932084681E-3</v>
      </c>
      <c r="BJ67" s="213">
        <v>2.2239105878539833E-3</v>
      </c>
      <c r="BK67" s="213">
        <v>-1.0605915825614209E-2</v>
      </c>
      <c r="BL67" s="213">
        <v>-1.2145601446338361E-2</v>
      </c>
      <c r="BM67" s="213">
        <v>-1.2244704854087018E-2</v>
      </c>
      <c r="BN67" s="213">
        <v>-1.7505332818983144E-2</v>
      </c>
      <c r="BO67" s="213">
        <v>-1.7924371845996045E-2</v>
      </c>
      <c r="BP67" s="213">
        <v>-1.6157619130642065E-2</v>
      </c>
      <c r="BQ67" s="213">
        <v>-2.395986265759964E-2</v>
      </c>
      <c r="BR67" s="213">
        <v>-2.5734227203752624E-2</v>
      </c>
      <c r="BS67" s="213">
        <v>-1.9333579304543269E-2</v>
      </c>
      <c r="BT67" s="213">
        <v>-2.4493344638761183E-2</v>
      </c>
      <c r="BU67" s="213">
        <v>-1.1894317095674678E-2</v>
      </c>
      <c r="BV67" s="213">
        <v>-1.0614363267770877E-2</v>
      </c>
      <c r="BW67" s="213">
        <v>1.4834430530616061E-2</v>
      </c>
      <c r="BX67" s="213">
        <v>2.3253888872369122E-2</v>
      </c>
      <c r="BY67" s="213">
        <v>2.5980698231089949E-2</v>
      </c>
      <c r="BZ67" s="213">
        <v>3.889707594494396E-2</v>
      </c>
      <c r="CA67" s="213">
        <v>4.2791958749089476E-2</v>
      </c>
      <c r="CB67" s="213">
        <v>6.2080517658648859E-2</v>
      </c>
      <c r="CC67" s="213">
        <v>0.10364493228947846</v>
      </c>
      <c r="CD67" s="213">
        <v>0.13547849319322858</v>
      </c>
      <c r="CE67" s="213">
        <v>0.1521592722511057</v>
      </c>
      <c r="CF67" s="213">
        <v>0.16819675494575059</v>
      </c>
      <c r="CG67" s="213">
        <v>0.16674468101559059</v>
      </c>
      <c r="CH67" s="213">
        <v>0.15376155831897087</v>
      </c>
      <c r="CI67" s="213">
        <v>0.13629196698510526</v>
      </c>
      <c r="CJ67" s="213">
        <v>0.12445983336265432</v>
      </c>
      <c r="CK67" s="213">
        <v>0.12056345106394628</v>
      </c>
      <c r="CL67" s="213">
        <v>0.11464162935080968</v>
      </c>
      <c r="CM67" s="213">
        <v>0.10886675864167272</v>
      </c>
      <c r="CN67" s="213">
        <v>8.9060542268913689E-2</v>
      </c>
      <c r="CO67" s="213">
        <v>7.0179086724046491E-2</v>
      </c>
      <c r="CP67" s="213">
        <v>6.3139843581690003E-2</v>
      </c>
      <c r="CQ67" s="213">
        <v>5.3565292103661344E-2</v>
      </c>
      <c r="CR67" s="213">
        <v>4.732816348818647E-2</v>
      </c>
      <c r="CS67" s="213">
        <v>4.1166638532396882E-2</v>
      </c>
      <c r="CT67" s="213">
        <v>3.9873031788734914E-2</v>
      </c>
      <c r="CU67" s="213">
        <v>1.9612703107414475E-2</v>
      </c>
      <c r="CV67" s="213">
        <v>1.8751248228600748E-2</v>
      </c>
      <c r="CW67" s="213">
        <v>1.7997721051309035E-2</v>
      </c>
      <c r="CX67" s="213">
        <v>1.5243832422147663E-2</v>
      </c>
      <c r="CY67" s="213">
        <v>1.3034975026009588E-2</v>
      </c>
      <c r="CZ67" s="213">
        <v>1.1159439771449731E-2</v>
      </c>
      <c r="DA67" s="213">
        <v>9.0118020073137739E-3</v>
      </c>
      <c r="DB67" s="213">
        <v>2.0831811098220854E-3</v>
      </c>
      <c r="DC67" s="213">
        <v>-3.0998045710828315E-4</v>
      </c>
      <c r="DD67" s="213">
        <v>-2.6249398162090376E-3</v>
      </c>
      <c r="DE67" s="213">
        <v>-1.5105215888944201E-4</v>
      </c>
      <c r="DF67" s="213">
        <v>2.4945219433932797E-3</v>
      </c>
      <c r="DG67" s="213">
        <v>1.9476605684100035E-2</v>
      </c>
      <c r="DH67" s="213">
        <v>2.1419098914317924E-2</v>
      </c>
      <c r="DI67" s="213">
        <v>2.3173066775006301E-2</v>
      </c>
      <c r="DJ67" s="213">
        <v>2.4043568873578836E-2</v>
      </c>
      <c r="DK67" s="213">
        <v>2.6451938826067445E-2</v>
      </c>
      <c r="DL67" s="213">
        <v>3.8479569956505477E-3</v>
      </c>
      <c r="DM67" s="213">
        <v>5.4442017240563523E-4</v>
      </c>
      <c r="DN67" s="213">
        <v>-7.5781193807045177E-4</v>
      </c>
      <c r="DO67" s="213">
        <v>-4.9748249236558628E-4</v>
      </c>
      <c r="DP67" s="213">
        <v>-4.8801516903986819E-3</v>
      </c>
      <c r="DQ67" s="213">
        <v>-6.9879290703933616E-3</v>
      </c>
      <c r="DR67" s="213">
        <v>-1.0186625153910445E-2</v>
      </c>
      <c r="DS67" s="213">
        <v>-1.318107256844625E-2</v>
      </c>
      <c r="DT67" s="213">
        <v>-1.6618624394446613E-2</v>
      </c>
      <c r="DU67" s="213">
        <v>-2.1333332208305356E-2</v>
      </c>
      <c r="DV67" s="213">
        <v>-2.5128024942085547E-2</v>
      </c>
      <c r="DW67" s="213">
        <v>-2.6462110741567679E-2</v>
      </c>
      <c r="DX67" s="213">
        <v>-5.7925464912396141E-3</v>
      </c>
      <c r="DY67" s="213">
        <v>-5.0029412575536281E-3</v>
      </c>
      <c r="DZ67" s="213">
        <v>-5.3382919291293796E-3</v>
      </c>
      <c r="EA67" s="213">
        <v>-3.8649465782649717E-3</v>
      </c>
      <c r="EB67" s="213">
        <v>1.6669223312411052E-3</v>
      </c>
      <c r="EC67" s="213">
        <v>8.924276921085883E-3</v>
      </c>
      <c r="ED67" s="213">
        <v>-2.8659948755522802E-3</v>
      </c>
      <c r="EE67" s="213">
        <v>6.6873557967928043E-4</v>
      </c>
      <c r="EF67" s="213">
        <v>2.6226229776689092E-3</v>
      </c>
      <c r="EG67" s="213">
        <v>1.3185548131239289E-3</v>
      </c>
      <c r="EH67" s="213">
        <v>2.9513232239953835E-3</v>
      </c>
      <c r="EI67" s="213">
        <v>7.3003493212258075E-3</v>
      </c>
      <c r="EJ67" s="213">
        <v>6.9734406178988406E-3</v>
      </c>
      <c r="EK67" s="213">
        <v>1.7064068591647996E-2</v>
      </c>
      <c r="EL67" s="213">
        <v>1.5729227761799081E-2</v>
      </c>
      <c r="EM67" s="213">
        <v>7.5969794489187947E-3</v>
      </c>
      <c r="EN67" s="213">
        <v>1.1160694946303895E-3</v>
      </c>
      <c r="EO67" s="213">
        <v>-9.3602551119948973E-3</v>
      </c>
      <c r="EP67" s="213">
        <v>4.4802208931854492E-3</v>
      </c>
      <c r="EQ67" s="213">
        <v>4.3712695458976158E-3</v>
      </c>
      <c r="ER67" s="213"/>
      <c r="EU67" s="77">
        <f t="shared" si="141"/>
        <v>-3.0998045710828315E-4</v>
      </c>
      <c r="EV67" s="77">
        <f t="shared" si="141"/>
        <v>2.4945219433932797E-3</v>
      </c>
      <c r="EW67" s="77">
        <f t="shared" si="141"/>
        <v>2.3173066775006301E-2</v>
      </c>
      <c r="EX67" s="77">
        <f t="shared" si="141"/>
        <v>3.8479569956505477E-3</v>
      </c>
      <c r="EY67" s="77">
        <f t="shared" si="141"/>
        <v>-4.9748249236558628E-4</v>
      </c>
      <c r="EZ67" s="77">
        <f t="shared" si="141"/>
        <v>-1.0186625153910445E-2</v>
      </c>
      <c r="FA67" s="77">
        <f t="shared" si="141"/>
        <v>-2.1333332208305356E-2</v>
      </c>
      <c r="FB67" s="77">
        <f t="shared" si="141"/>
        <v>-5.7925464912396141E-3</v>
      </c>
      <c r="FC67" s="77">
        <f t="shared" si="141"/>
        <v>-3.8649465782649717E-3</v>
      </c>
      <c r="FD67" s="77">
        <f t="shared" si="141"/>
        <v>-2.8659948755522802E-3</v>
      </c>
      <c r="FE67" s="77">
        <f t="shared" si="141"/>
        <v>1.3185548131239289E-3</v>
      </c>
      <c r="FF67" s="77">
        <f t="shared" si="141"/>
        <v>6.9734406178988406E-3</v>
      </c>
      <c r="FG67" s="77">
        <f t="shared" si="142"/>
        <v>7.5969794489187947E-3</v>
      </c>
      <c r="FH67" s="77">
        <f t="shared" si="142"/>
        <v>4.4802208931854492E-3</v>
      </c>
      <c r="FK67" s="213">
        <f t="shared" si="139"/>
        <v>-1.6157619130642065E-2</v>
      </c>
      <c r="FL67" s="213">
        <f t="shared" si="139"/>
        <v>6.2080517658648859E-2</v>
      </c>
      <c r="FM67" s="213">
        <f t="shared" si="139"/>
        <v>8.9060542268913689E-2</v>
      </c>
      <c r="FN67" s="213">
        <f t="shared" si="139"/>
        <v>1.1159439771449731E-2</v>
      </c>
      <c r="FO67" s="213">
        <f t="shared" si="139"/>
        <v>3.8479569956505477E-3</v>
      </c>
      <c r="FP67" s="213">
        <f t="shared" si="139"/>
        <v>-5.7925464912396141E-3</v>
      </c>
      <c r="FQ67" s="213">
        <f t="shared" si="139"/>
        <v>6.9734406178988406E-3</v>
      </c>
      <c r="FR67" s="213">
        <f t="shared" si="140"/>
        <v>7.5969794489187947E-3</v>
      </c>
    </row>
    <row r="68" spans="2:174" s="70" customFormat="1" ht="17.45" customHeight="1">
      <c r="B68" s="66" t="s">
        <v>115</v>
      </c>
      <c r="C68" s="67"/>
      <c r="D68" s="67"/>
      <c r="E68" s="67"/>
      <c r="F68" s="68"/>
      <c r="G68" s="68"/>
      <c r="H68" s="68"/>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v>-2.7661441707436896E-2</v>
      </c>
      <c r="BF68" s="214">
        <v>-2.2017321681774726E-2</v>
      </c>
      <c r="BG68" s="214">
        <v>-1.852268827454906E-2</v>
      </c>
      <c r="BH68" s="214">
        <v>-1.7827593836422295E-2</v>
      </c>
      <c r="BI68" s="213">
        <v>-2.457592096937522E-2</v>
      </c>
      <c r="BJ68" s="213">
        <v>-1.5541094880267559E-2</v>
      </c>
      <c r="BK68" s="213">
        <v>-8.6671729425924493E-3</v>
      </c>
      <c r="BL68" s="213">
        <v>-3.4579338178587271E-2</v>
      </c>
      <c r="BM68" s="213">
        <v>-1.4630637956240311E-2</v>
      </c>
      <c r="BN68" s="213">
        <v>-8.3901877756762389E-3</v>
      </c>
      <c r="BO68" s="213">
        <v>-2.1367676130041646E-2</v>
      </c>
      <c r="BP68" s="213">
        <v>-1.77768525832116E-2</v>
      </c>
      <c r="BQ68" s="213">
        <v>-9.2975081420667571E-3</v>
      </c>
      <c r="BR68" s="213">
        <v>-7.0223820915782387E-3</v>
      </c>
      <c r="BS68" s="213">
        <v>3.2430080856078458E-3</v>
      </c>
      <c r="BT68" s="213">
        <v>6.5757066316428636E-3</v>
      </c>
      <c r="BU68" s="213">
        <v>1.3765403161399847E-2</v>
      </c>
      <c r="BV68" s="213">
        <v>1.6465394308313175E-2</v>
      </c>
      <c r="BW68" s="213">
        <v>2.1722151363948949E-2</v>
      </c>
      <c r="BX68" s="213">
        <v>4.0528537552905086E-2</v>
      </c>
      <c r="BY68" s="213">
        <v>5.2425171263331349E-2</v>
      </c>
      <c r="BZ68" s="213">
        <v>6.9088282958086777E-2</v>
      </c>
      <c r="CA68" s="213">
        <v>8.3512098130390511E-2</v>
      </c>
      <c r="CB68" s="213">
        <v>9.7130303221711345E-2</v>
      </c>
      <c r="CC68" s="213">
        <v>0.1164170459058872</v>
      </c>
      <c r="CD68" s="213">
        <v>0.13604843504103625</v>
      </c>
      <c r="CE68" s="213">
        <v>0.14285809016809459</v>
      </c>
      <c r="CF68" s="213">
        <v>0.15687263149955233</v>
      </c>
      <c r="CG68" s="213">
        <v>0.15647306641069569</v>
      </c>
      <c r="CH68" s="213">
        <v>0.1576058695625373</v>
      </c>
      <c r="CI68" s="213">
        <v>0.15527653686504339</v>
      </c>
      <c r="CJ68" s="213">
        <v>0.12429446159289037</v>
      </c>
      <c r="CK68" s="213">
        <v>0.10713022974492414</v>
      </c>
      <c r="CL68" s="213">
        <v>9.5959131617392224E-2</v>
      </c>
      <c r="CM68" s="213">
        <v>9.6864499407561588E-2</v>
      </c>
      <c r="CN68" s="213">
        <v>8.133616324535653E-2</v>
      </c>
      <c r="CO68" s="213">
        <v>7.0951740568706789E-2</v>
      </c>
      <c r="CP68" s="213">
        <v>5.7297849297065606E-2</v>
      </c>
      <c r="CQ68" s="213">
        <v>5.3193207851040314E-2</v>
      </c>
      <c r="CR68" s="213">
        <v>5.3119189296981117E-2</v>
      </c>
      <c r="CS68" s="213">
        <v>4.4227315951432145E-2</v>
      </c>
      <c r="CT68" s="213">
        <v>4.4569589976725998E-2</v>
      </c>
      <c r="CU68" s="213">
        <v>4.0875819703243943E-2</v>
      </c>
      <c r="CV68" s="213">
        <v>3.8307744642045338E-2</v>
      </c>
      <c r="CW68" s="213">
        <v>1.9471925499361165E-2</v>
      </c>
      <c r="CX68" s="213">
        <v>1.4295602823941378E-2</v>
      </c>
      <c r="CY68" s="213">
        <v>2.6221416631006966E-2</v>
      </c>
      <c r="CZ68" s="213">
        <v>1.2479944576749724E-2</v>
      </c>
      <c r="DA68" s="213">
        <v>1.6075409253549777E-3</v>
      </c>
      <c r="DB68" s="213">
        <v>9.0737180053811484E-3</v>
      </c>
      <c r="DC68" s="213">
        <v>1.7923182041185148E-3</v>
      </c>
      <c r="DD68" s="213">
        <v>-4.6953747530753542E-3</v>
      </c>
      <c r="DE68" s="213">
        <v>-9.9098848642897863E-4</v>
      </c>
      <c r="DF68" s="213">
        <v>-2.4370651641969499E-3</v>
      </c>
      <c r="DG68" s="213">
        <v>-6.2639802868782457E-3</v>
      </c>
      <c r="DH68" s="213">
        <v>5.7121283934402634E-4</v>
      </c>
      <c r="DI68" s="213">
        <v>2.3549088070706659E-2</v>
      </c>
      <c r="DJ68" s="213">
        <v>2.4366158284911066E-2</v>
      </c>
      <c r="DK68" s="213">
        <v>7.6606525316006424E-3</v>
      </c>
      <c r="DL68" s="213">
        <v>1.7252737179731525E-2</v>
      </c>
      <c r="DM68" s="213">
        <v>3.013794387090285E-2</v>
      </c>
      <c r="DN68" s="213">
        <v>2.6587025143648746E-2</v>
      </c>
      <c r="DO68" s="213">
        <v>3.9140895888597815E-2</v>
      </c>
      <c r="DP68" s="213">
        <v>3.4021133656421121E-2</v>
      </c>
      <c r="DQ68" s="213">
        <v>3.0321692816551171E-2</v>
      </c>
      <c r="DR68" s="213">
        <v>2.712077613475028E-2</v>
      </c>
      <c r="DS68" s="213">
        <v>2.5486155274287436E-2</v>
      </c>
      <c r="DT68" s="213">
        <v>1.9480682398343552E-2</v>
      </c>
      <c r="DU68" s="213">
        <v>1.1828410718323079E-2</v>
      </c>
      <c r="DV68" s="213">
        <v>1.1482280277039014E-2</v>
      </c>
      <c r="DW68" s="213">
        <v>1.3956113668655123E-2</v>
      </c>
      <c r="DX68" s="213">
        <v>1.6332067259454353E-2</v>
      </c>
      <c r="DY68" s="213">
        <v>1.3676040967884995E-2</v>
      </c>
      <c r="DZ68" s="213">
        <v>1.9115985052133189E-2</v>
      </c>
      <c r="EA68" s="213">
        <v>1.0780315789164385E-2</v>
      </c>
      <c r="EB68" s="213">
        <v>1.1623857654675995E-2</v>
      </c>
      <c r="EC68" s="213">
        <v>1.1779502456494062E-2</v>
      </c>
      <c r="ED68" s="213">
        <v>1.2032819304832576E-2</v>
      </c>
      <c r="EE68" s="213">
        <v>7.2001614636703071E-3</v>
      </c>
      <c r="EF68" s="213">
        <v>1.0983964731696161E-2</v>
      </c>
      <c r="EG68" s="213">
        <v>1.6502012205431238E-2</v>
      </c>
      <c r="EH68" s="213">
        <v>1.8164423476269231E-2</v>
      </c>
      <c r="EI68" s="213">
        <v>1.2569552011765683E-2</v>
      </c>
      <c r="EJ68" s="213">
        <v>7.1469369487922041E-3</v>
      </c>
      <c r="EK68" s="213">
        <v>2.1089379790316443E-2</v>
      </c>
      <c r="EL68" s="213">
        <v>8.501446431631865E-3</v>
      </c>
      <c r="EM68" s="213">
        <v>-3.5052888085997935E-3</v>
      </c>
      <c r="EN68" s="213">
        <v>-3.7664132420287544E-3</v>
      </c>
      <c r="EO68" s="213">
        <v>8.7375229199726512E-3</v>
      </c>
      <c r="EP68" s="213">
        <v>-1.3248015631148746E-3</v>
      </c>
      <c r="EQ68" s="213">
        <v>3.3578195941232902E-3</v>
      </c>
      <c r="ER68" s="213"/>
      <c r="EU68" s="77">
        <f t="shared" si="141"/>
        <v>1.7923182041185148E-3</v>
      </c>
      <c r="EV68" s="77">
        <f t="shared" si="141"/>
        <v>-2.4370651641969499E-3</v>
      </c>
      <c r="EW68" s="77">
        <f t="shared" si="141"/>
        <v>2.3549088070706659E-2</v>
      </c>
      <c r="EX68" s="77">
        <f t="shared" si="141"/>
        <v>1.7252737179731525E-2</v>
      </c>
      <c r="EY68" s="77">
        <f t="shared" si="141"/>
        <v>3.9140895888597815E-2</v>
      </c>
      <c r="EZ68" s="77">
        <f t="shared" si="141"/>
        <v>2.712077613475028E-2</v>
      </c>
      <c r="FA68" s="77">
        <f t="shared" si="141"/>
        <v>1.1828410718323079E-2</v>
      </c>
      <c r="FB68" s="77">
        <f t="shared" si="141"/>
        <v>1.6332067259454353E-2</v>
      </c>
      <c r="FC68" s="77">
        <f t="shared" si="141"/>
        <v>1.0780315789164385E-2</v>
      </c>
      <c r="FD68" s="77">
        <f t="shared" si="141"/>
        <v>1.2032819304832576E-2</v>
      </c>
      <c r="FE68" s="77">
        <f t="shared" si="141"/>
        <v>1.6502012205431238E-2</v>
      </c>
      <c r="FF68" s="77">
        <f t="shared" si="141"/>
        <v>7.1469369487922041E-3</v>
      </c>
      <c r="FG68" s="77">
        <f t="shared" si="142"/>
        <v>-3.5052888085997935E-3</v>
      </c>
      <c r="FH68" s="77">
        <f t="shared" si="142"/>
        <v>-1.3248015631148746E-3</v>
      </c>
      <c r="FK68" s="213">
        <f t="shared" si="139"/>
        <v>-1.77768525832116E-2</v>
      </c>
      <c r="FL68" s="213">
        <f t="shared" si="139"/>
        <v>9.7130303221711345E-2</v>
      </c>
      <c r="FM68" s="213">
        <f t="shared" si="139"/>
        <v>8.133616324535653E-2</v>
      </c>
      <c r="FN68" s="213">
        <f t="shared" si="139"/>
        <v>1.2479944576749724E-2</v>
      </c>
      <c r="FO68" s="213">
        <f t="shared" si="139"/>
        <v>1.7252737179731525E-2</v>
      </c>
      <c r="FP68" s="213">
        <f t="shared" si="139"/>
        <v>1.6332067259454353E-2</v>
      </c>
      <c r="FQ68" s="213">
        <f t="shared" si="139"/>
        <v>7.1469369487922041E-3</v>
      </c>
      <c r="FR68" s="213">
        <f t="shared" si="140"/>
        <v>-3.5052888085997935E-3</v>
      </c>
    </row>
    <row r="69" spans="2:174" s="70" customFormat="1" ht="17.45" customHeight="1">
      <c r="B69" s="66" t="s">
        <v>36</v>
      </c>
      <c r="C69" s="67"/>
      <c r="D69" s="67"/>
      <c r="E69" s="67"/>
      <c r="F69" s="68"/>
      <c r="G69" s="68"/>
      <c r="H69" s="68"/>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v>5.931253530734093E-3</v>
      </c>
      <c r="BF69" s="214">
        <v>3.1506982769592407E-3</v>
      </c>
      <c r="BG69" s="214">
        <v>6.206856574910824E-3</v>
      </c>
      <c r="BH69" s="214">
        <v>-6.4656650813474936E-3</v>
      </c>
      <c r="BI69" s="213">
        <v>-2.9141447178988589E-3</v>
      </c>
      <c r="BJ69" s="213">
        <v>-4.5563279395284262E-3</v>
      </c>
      <c r="BK69" s="213">
        <v>-4.4899674567346892E-3</v>
      </c>
      <c r="BL69" s="213">
        <v>-1.3574560068802644E-2</v>
      </c>
      <c r="BM69" s="213">
        <v>-1.0152978689008885E-2</v>
      </c>
      <c r="BN69" s="213">
        <v>-1.4521140818795519E-2</v>
      </c>
      <c r="BO69" s="213">
        <v>-1.5221332292895129E-2</v>
      </c>
      <c r="BP69" s="213">
        <v>-1.9798871842477972E-2</v>
      </c>
      <c r="BQ69" s="213">
        <v>-2.1332555513275508E-2</v>
      </c>
      <c r="BR69" s="213">
        <v>-1.2970198637301644E-2</v>
      </c>
      <c r="BS69" s="213">
        <v>-7.4762148776355009E-3</v>
      </c>
      <c r="BT69" s="213">
        <v>4.3844695088947061E-3</v>
      </c>
      <c r="BU69" s="213">
        <v>6.7202288114641684E-3</v>
      </c>
      <c r="BV69" s="213">
        <v>1.1044286815348747E-2</v>
      </c>
      <c r="BW69" s="213">
        <v>1.1007906896781994E-2</v>
      </c>
      <c r="BX69" s="213">
        <v>2.3504751414893055E-2</v>
      </c>
      <c r="BY69" s="213">
        <v>2.9186454083555913E-2</v>
      </c>
      <c r="BZ69" s="213">
        <v>4.1093320523229449E-2</v>
      </c>
      <c r="CA69" s="213">
        <v>4.4526972489176031E-2</v>
      </c>
      <c r="CB69" s="213">
        <v>6.1005071139827671E-2</v>
      </c>
      <c r="CC69" s="213">
        <v>0.10320496417886404</v>
      </c>
      <c r="CD69" s="213">
        <v>7.6334277986855326E-2</v>
      </c>
      <c r="CE69" s="213">
        <v>0.12809312631097869</v>
      </c>
      <c r="CF69" s="213">
        <v>0.11294358982928931</v>
      </c>
      <c r="CG69" s="213">
        <v>0.11362507317296655</v>
      </c>
      <c r="CH69" s="213">
        <v>0.11336425685085683</v>
      </c>
      <c r="CI69" s="213">
        <v>0.11087242755248727</v>
      </c>
      <c r="CJ69" s="213">
        <v>0.102031620464341</v>
      </c>
      <c r="CK69" s="213">
        <v>8.693467536951871E-2</v>
      </c>
      <c r="CL69" s="213">
        <v>7.78379721278325E-2</v>
      </c>
      <c r="CM69" s="213">
        <v>7.0068028608031296E-2</v>
      </c>
      <c r="CN69" s="213">
        <v>6.5594144899826401E-2</v>
      </c>
      <c r="CO69" s="213">
        <v>5.6139937319169331E-2</v>
      </c>
      <c r="CP69" s="213">
        <v>7.4861153736854646E-2</v>
      </c>
      <c r="CQ69" s="213">
        <v>3.8204087972597001E-2</v>
      </c>
      <c r="CR69" s="213">
        <v>3.5853437370755969E-2</v>
      </c>
      <c r="CS69" s="213">
        <v>3.3627632372317251E-2</v>
      </c>
      <c r="CT69" s="213">
        <v>2.9905005095163362E-2</v>
      </c>
      <c r="CU69" s="213">
        <v>2.7629890331424933E-2</v>
      </c>
      <c r="CV69" s="213">
        <v>2.775766990329509E-2</v>
      </c>
      <c r="CW69" s="213">
        <v>3.4155306304468835E-2</v>
      </c>
      <c r="CX69" s="213">
        <v>3.6575513433417917E-2</v>
      </c>
      <c r="CY69" s="213">
        <v>3.9720908758391071E-2</v>
      </c>
      <c r="CZ69" s="213">
        <v>2.9831145112917401E-2</v>
      </c>
      <c r="DA69" s="213">
        <v>2.8897268707204105E-2</v>
      </c>
      <c r="DB69" s="213">
        <v>2.4044525975215003E-2</v>
      </c>
      <c r="DC69" s="213">
        <v>2.6301324043463636E-2</v>
      </c>
      <c r="DD69" s="213">
        <v>3.2381334539336781E-2</v>
      </c>
      <c r="DE69" s="213">
        <v>3.1279869461883547E-2</v>
      </c>
      <c r="DF69" s="213">
        <v>3.1246353849787134E-2</v>
      </c>
      <c r="DG69" s="213">
        <v>2.5684958709944361E-2</v>
      </c>
      <c r="DH69" s="213">
        <v>2.7389519714811739E-2</v>
      </c>
      <c r="DI69" s="213">
        <v>2.421434468117456E-2</v>
      </c>
      <c r="DJ69" s="213">
        <v>2.3130621553930752E-2</v>
      </c>
      <c r="DK69" s="213">
        <v>2.2001102261380634E-2</v>
      </c>
      <c r="DL69" s="213">
        <v>2.9655199552594325E-2</v>
      </c>
      <c r="DM69" s="213">
        <v>2.7043409680098773E-2</v>
      </c>
      <c r="DN69" s="213">
        <v>2.5576772198687259E-2</v>
      </c>
      <c r="DO69" s="213">
        <v>2.6347615223848209E-2</v>
      </c>
      <c r="DP69" s="213">
        <v>1.3665264748567885E-2</v>
      </c>
      <c r="DQ69" s="213">
        <v>7.1142451054498901E-3</v>
      </c>
      <c r="DR69" s="213">
        <v>1.3923565149420725E-3</v>
      </c>
      <c r="DS69" s="213">
        <v>3.1753145831949769E-3</v>
      </c>
      <c r="DT69" s="213">
        <v>3.351552595350582E-3</v>
      </c>
      <c r="DU69" s="213">
        <v>2.7906842020617439E-3</v>
      </c>
      <c r="DV69" s="213">
        <v>5.4577183051351952E-5</v>
      </c>
      <c r="DW69" s="213">
        <v>-5.484791354361418E-3</v>
      </c>
      <c r="DX69" s="213">
        <v>-7.0993520181967806E-3</v>
      </c>
      <c r="DY69" s="213">
        <v>-9.8166611987087204E-3</v>
      </c>
      <c r="DZ69" s="213">
        <v>-1.4355790600558915E-2</v>
      </c>
      <c r="EA69" s="213">
        <v>-1.2907799279862076E-2</v>
      </c>
      <c r="EB69" s="213">
        <v>-1.7860446065112168E-2</v>
      </c>
      <c r="EC69" s="213">
        <v>-1.7360844549660026E-2</v>
      </c>
      <c r="ED69" s="213">
        <v>-2.4676902542146051E-2</v>
      </c>
      <c r="EE69" s="213">
        <v>-2.8816472994667386E-2</v>
      </c>
      <c r="EF69" s="213">
        <v>-3.2028816169523022E-2</v>
      </c>
      <c r="EG69" s="213">
        <v>-3.2537395146231995E-2</v>
      </c>
      <c r="EH69" s="213">
        <v>-3.1088137846790209E-2</v>
      </c>
      <c r="EI69" s="213">
        <v>-3.0537600168256684E-2</v>
      </c>
      <c r="EJ69" s="213">
        <v>-2.8528349905802886E-2</v>
      </c>
      <c r="EK69" s="213">
        <v>-3.1017364343348452E-2</v>
      </c>
      <c r="EL69" s="213">
        <v>-2.7865396113393448E-2</v>
      </c>
      <c r="EM69" s="213">
        <v>-3.3944311958220563E-2</v>
      </c>
      <c r="EN69" s="213">
        <v>-2.2215360505094317E-2</v>
      </c>
      <c r="EO69" s="213">
        <v>-1.8343188477315975E-2</v>
      </c>
      <c r="EP69" s="213">
        <v>-8.0020271661613851E-3</v>
      </c>
      <c r="EQ69" s="213">
        <v>8.7530415280201446E-4</v>
      </c>
      <c r="ER69" s="213"/>
      <c r="EU69" s="77">
        <f t="shared" si="141"/>
        <v>2.6301324043463636E-2</v>
      </c>
      <c r="EV69" s="77">
        <f t="shared" si="141"/>
        <v>3.1246353849787134E-2</v>
      </c>
      <c r="EW69" s="77">
        <f t="shared" si="141"/>
        <v>2.421434468117456E-2</v>
      </c>
      <c r="EX69" s="77">
        <f t="shared" si="141"/>
        <v>2.9655199552594325E-2</v>
      </c>
      <c r="EY69" s="77">
        <f t="shared" si="141"/>
        <v>2.6347615223848209E-2</v>
      </c>
      <c r="EZ69" s="77">
        <f t="shared" si="141"/>
        <v>1.3923565149420725E-3</v>
      </c>
      <c r="FA69" s="77">
        <f t="shared" si="141"/>
        <v>2.7906842020617439E-3</v>
      </c>
      <c r="FB69" s="77">
        <f t="shared" si="141"/>
        <v>-7.0993520181967806E-3</v>
      </c>
      <c r="FC69" s="77">
        <f t="shared" si="141"/>
        <v>-1.2907799279862076E-2</v>
      </c>
      <c r="FD69" s="77">
        <f t="shared" si="141"/>
        <v>-2.4676902542146051E-2</v>
      </c>
      <c r="FE69" s="77">
        <f t="shared" si="141"/>
        <v>-3.2537395146231995E-2</v>
      </c>
      <c r="FF69" s="77">
        <f t="shared" si="141"/>
        <v>-2.8528349905802886E-2</v>
      </c>
      <c r="FG69" s="77">
        <f t="shared" si="142"/>
        <v>-3.3944311958220563E-2</v>
      </c>
      <c r="FH69" s="77">
        <f t="shared" si="142"/>
        <v>-8.0020271661613851E-3</v>
      </c>
      <c r="FK69" s="213">
        <f t="shared" si="139"/>
        <v>-1.9798871842477972E-2</v>
      </c>
      <c r="FL69" s="213">
        <f t="shared" si="139"/>
        <v>6.1005071139827671E-2</v>
      </c>
      <c r="FM69" s="213">
        <f t="shared" si="139"/>
        <v>6.5594144899826401E-2</v>
      </c>
      <c r="FN69" s="213">
        <f t="shared" si="139"/>
        <v>2.9831145112917401E-2</v>
      </c>
      <c r="FO69" s="213">
        <f t="shared" si="139"/>
        <v>2.9655199552594325E-2</v>
      </c>
      <c r="FP69" s="213">
        <f t="shared" si="139"/>
        <v>-7.0993520181967806E-3</v>
      </c>
      <c r="FQ69" s="213">
        <f t="shared" si="139"/>
        <v>-2.8528349905802886E-2</v>
      </c>
      <c r="FR69" s="213">
        <f t="shared" si="140"/>
        <v>-3.3944311958220563E-2</v>
      </c>
    </row>
    <row r="70" spans="2:174" s="70" customFormat="1" ht="17.45" customHeight="1">
      <c r="B70" s="66" t="s">
        <v>102</v>
      </c>
      <c r="C70" s="67"/>
      <c r="D70" s="67"/>
      <c r="E70" s="67"/>
      <c r="F70" s="68"/>
      <c r="G70" s="68"/>
      <c r="H70" s="68"/>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v>4.5207889378034549E-2</v>
      </c>
      <c r="CP70" s="213">
        <v>5.1246667518255573E-2</v>
      </c>
      <c r="CQ70" s="213">
        <v>4.1990340474084897E-2</v>
      </c>
      <c r="CR70" s="213">
        <v>3.0385565436119144E-2</v>
      </c>
      <c r="CS70" s="213">
        <v>2.0617950639492788E-2</v>
      </c>
      <c r="CT70" s="213">
        <v>1.6322821759996997E-2</v>
      </c>
      <c r="CU70" s="213">
        <v>1.5425499594224901E-2</v>
      </c>
      <c r="CV70" s="213">
        <v>1.3622019748309344E-2</v>
      </c>
      <c r="CW70" s="213">
        <v>9.7417828867772949E-3</v>
      </c>
      <c r="CX70" s="213">
        <v>1.090441326159608E-2</v>
      </c>
      <c r="CY70" s="213">
        <v>1.3677681762869431E-2</v>
      </c>
      <c r="CZ70" s="213">
        <v>1.2151102537170999E-2</v>
      </c>
      <c r="DA70" s="213">
        <v>2.5611455387583359E-2</v>
      </c>
      <c r="DB70" s="213">
        <v>1.8003006123859411E-2</v>
      </c>
      <c r="DC70" s="213">
        <v>1.8275896703488281E-2</v>
      </c>
      <c r="DD70" s="213">
        <v>2.103972469293669E-2</v>
      </c>
      <c r="DE70" s="213">
        <v>1.7043177094496209E-2</v>
      </c>
      <c r="DF70" s="213">
        <v>1.6098634976927984E-2</v>
      </c>
      <c r="DG70" s="213">
        <v>1.5325873899283637E-2</v>
      </c>
      <c r="DH70" s="213">
        <v>1.7612458968983224E-2</v>
      </c>
      <c r="DI70" s="213">
        <v>2.3550161621420873E-2</v>
      </c>
      <c r="DJ70" s="213">
        <v>2.7006233584054629E-2</v>
      </c>
      <c r="DK70" s="213">
        <v>2.8349753777525799E-2</v>
      </c>
      <c r="DL70" s="213">
        <v>2.5421248681876119E-3</v>
      </c>
      <c r="DM70" s="213">
        <v>-9.4915254624421408E-3</v>
      </c>
      <c r="DN70" s="213">
        <v>-6.6248979396996699E-3</v>
      </c>
      <c r="DO70" s="213">
        <v>-9.9089993433938428E-3</v>
      </c>
      <c r="DP70" s="213">
        <v>-5.5946090581440178E-3</v>
      </c>
      <c r="DQ70" s="213">
        <v>-1.6350208253075316E-3</v>
      </c>
      <c r="DR70" s="213">
        <v>-2.486713338435198E-3</v>
      </c>
      <c r="DS70" s="213">
        <v>-5.9714478968715401E-3</v>
      </c>
      <c r="DT70" s="213">
        <v>-2.7303382005274823E-3</v>
      </c>
      <c r="DU70" s="213">
        <v>-6.1548969311306934E-3</v>
      </c>
      <c r="DV70" s="213">
        <v>-1.2579606237715701E-2</v>
      </c>
      <c r="DW70" s="213">
        <v>-1.7843389790540343E-2</v>
      </c>
      <c r="DX70" s="213">
        <v>1.2423679369185536E-2</v>
      </c>
      <c r="DY70" s="213">
        <v>1.3769030224320855E-2</v>
      </c>
      <c r="DZ70" s="213">
        <v>1.3590644200521362E-2</v>
      </c>
      <c r="EA70" s="213">
        <v>1.1996530164891883E-2</v>
      </c>
      <c r="EB70" s="213">
        <v>1.543594548679772E-2</v>
      </c>
      <c r="EC70" s="213">
        <v>1.8181415125733236E-2</v>
      </c>
      <c r="ED70" s="213">
        <v>2.1307060377465548E-2</v>
      </c>
      <c r="EE70" s="213">
        <v>3.1543159595595505E-2</v>
      </c>
      <c r="EF70" s="213">
        <v>3.1948282693574193E-2</v>
      </c>
      <c r="EG70" s="213">
        <v>2.7824581770984791E-2</v>
      </c>
      <c r="EH70" s="213">
        <v>3.204342104616853E-2</v>
      </c>
      <c r="EI70" s="213">
        <v>3.4967438733690681E-2</v>
      </c>
      <c r="EJ70" s="213">
        <v>2.9660302021137674E-2</v>
      </c>
      <c r="EK70" s="213">
        <v>2.7168284854575453E-2</v>
      </c>
      <c r="EL70" s="213">
        <v>2.9767409635133579E-2</v>
      </c>
      <c r="EM70" s="213">
        <v>3.5084273721336268E-2</v>
      </c>
      <c r="EN70" s="213">
        <v>2.9011646652273404E-2</v>
      </c>
      <c r="EO70" s="213">
        <v>2.3192834190821632E-2</v>
      </c>
      <c r="EP70" s="213">
        <v>1.6709370226970277E-2</v>
      </c>
      <c r="EQ70" s="213">
        <v>7.3468661299015414E-3</v>
      </c>
      <c r="ER70" s="213"/>
      <c r="EU70" s="77">
        <f t="shared" si="141"/>
        <v>1.8275896703488281E-2</v>
      </c>
      <c r="EV70" s="77">
        <f t="shared" si="141"/>
        <v>1.6098634976927984E-2</v>
      </c>
      <c r="EW70" s="77">
        <f t="shared" si="141"/>
        <v>2.3550161621420873E-2</v>
      </c>
      <c r="EX70" s="77">
        <f t="shared" si="141"/>
        <v>2.5421248681876119E-3</v>
      </c>
      <c r="EY70" s="77">
        <f t="shared" si="141"/>
        <v>-9.9089993433938428E-3</v>
      </c>
      <c r="EZ70" s="77">
        <f t="shared" si="141"/>
        <v>-2.486713338435198E-3</v>
      </c>
      <c r="FA70" s="77">
        <f t="shared" si="141"/>
        <v>-6.1548969311306934E-3</v>
      </c>
      <c r="FB70" s="77">
        <f t="shared" si="141"/>
        <v>1.2423679369185536E-2</v>
      </c>
      <c r="FC70" s="77">
        <f t="shared" si="141"/>
        <v>1.1996530164891883E-2</v>
      </c>
      <c r="FD70" s="77">
        <f t="shared" si="141"/>
        <v>2.1307060377465548E-2</v>
      </c>
      <c r="FE70" s="77">
        <f t="shared" si="141"/>
        <v>2.7824581770984791E-2</v>
      </c>
      <c r="FF70" s="77">
        <f t="shared" si="141"/>
        <v>2.9660302021137674E-2</v>
      </c>
      <c r="FG70" s="77">
        <f t="shared" si="142"/>
        <v>3.5084273721336268E-2</v>
      </c>
      <c r="FH70" s="77">
        <f t="shared" si="142"/>
        <v>1.6709370226970277E-2</v>
      </c>
      <c r="FK70" s="213"/>
      <c r="FL70" s="213"/>
      <c r="FM70" s="213"/>
      <c r="FN70" s="213">
        <f t="shared" si="139"/>
        <v>1.2151102537170999E-2</v>
      </c>
      <c r="FO70" s="213">
        <f t="shared" si="139"/>
        <v>2.5421248681876119E-3</v>
      </c>
      <c r="FP70" s="213">
        <f t="shared" si="139"/>
        <v>1.2423679369185536E-2</v>
      </c>
      <c r="FQ70" s="213">
        <f t="shared" si="139"/>
        <v>2.9660302021137674E-2</v>
      </c>
      <c r="FR70" s="213">
        <f t="shared" si="140"/>
        <v>3.5084273721336268E-2</v>
      </c>
    </row>
    <row r="71" spans="2:174" s="70" customFormat="1" ht="17.45" customHeight="1">
      <c r="B71" s="66" t="s">
        <v>149</v>
      </c>
      <c r="C71" s="67"/>
      <c r="D71" s="67"/>
      <c r="E71" s="67"/>
      <c r="F71" s="68"/>
      <c r="G71" s="68"/>
      <c r="H71" s="68"/>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v>7.3971292782433418E-2</v>
      </c>
      <c r="CP71" s="213">
        <v>7.1016065792317451E-2</v>
      </c>
      <c r="CQ71" s="213">
        <v>6.7787022791524487E-2</v>
      </c>
      <c r="CR71" s="213">
        <v>6.6849270957794915E-2</v>
      </c>
      <c r="CS71" s="213">
        <v>6.1214958173713918E-2</v>
      </c>
      <c r="CT71" s="213">
        <v>6.4128130201417499E-2</v>
      </c>
      <c r="CU71" s="213">
        <v>6.0095056960620119E-2</v>
      </c>
      <c r="CV71" s="213">
        <v>6.080900629493613E-2</v>
      </c>
      <c r="CW71" s="213">
        <v>5.7035054898456616E-2</v>
      </c>
      <c r="CX71" s="213">
        <v>6.4025031068235094E-2</v>
      </c>
      <c r="CY71" s="213">
        <v>6.0567838266798013E-2</v>
      </c>
      <c r="CZ71" s="213">
        <v>5.7909982618936762E-2</v>
      </c>
      <c r="DA71" s="213">
        <v>5.2088688197372002E-2</v>
      </c>
      <c r="DB71" s="213">
        <v>4.7162221940125204E-2</v>
      </c>
      <c r="DC71" s="213">
        <v>4.3036209230350342E-2</v>
      </c>
      <c r="DD71" s="213">
        <v>3.7027873187544857E-2</v>
      </c>
      <c r="DE71" s="213">
        <v>3.281637855954822E-2</v>
      </c>
      <c r="DF71" s="213">
        <v>2.2846413944416E-2</v>
      </c>
      <c r="DG71" s="213">
        <v>1.4192169527364351E-2</v>
      </c>
      <c r="DH71" s="213">
        <v>1.1778276320925318E-2</v>
      </c>
      <c r="DI71" s="213">
        <v>3.506850391012839E-3</v>
      </c>
      <c r="DJ71" s="213">
        <v>-2.4647265376902538E-3</v>
      </c>
      <c r="DK71" s="213">
        <v>-7.5243887135836296E-3</v>
      </c>
      <c r="DL71" s="213">
        <v>-9.7935078991491231E-3</v>
      </c>
      <c r="DM71" s="213">
        <v>-1.0178018019603829E-2</v>
      </c>
      <c r="DN71" s="213">
        <v>-6.9405078449473745E-3</v>
      </c>
      <c r="DO71" s="213">
        <v>-1.2605021225329471E-2</v>
      </c>
      <c r="DP71" s="213">
        <v>-1.5242403613081379E-2</v>
      </c>
      <c r="DQ71" s="213">
        <v>-1.3183625354652007E-2</v>
      </c>
      <c r="DR71" s="213">
        <v>-1.0479835777436497E-2</v>
      </c>
      <c r="DS71" s="213">
        <v>-6.3021583989437691E-3</v>
      </c>
      <c r="DT71" s="213">
        <v>-5.7113171853291345E-3</v>
      </c>
      <c r="DU71" s="213">
        <v>-2.2133543273499257E-3</v>
      </c>
      <c r="DV71" s="213">
        <v>-5.1955740659686001E-3</v>
      </c>
      <c r="DW71" s="213">
        <v>-3.3311112715019853E-3</v>
      </c>
      <c r="DX71" s="213">
        <v>9.5853373682830423E-4</v>
      </c>
      <c r="DY71" s="213">
        <v>-6.0141706107925685E-3</v>
      </c>
      <c r="DZ71" s="213">
        <v>-9.8818229173593952E-3</v>
      </c>
      <c r="EA71" s="213">
        <v>-7.3606168463231647E-3</v>
      </c>
      <c r="EB71" s="213">
        <v>-2.7617664043975143E-3</v>
      </c>
      <c r="EC71" s="213">
        <v>1.7547103799164798E-4</v>
      </c>
      <c r="ED71" s="213">
        <v>-2.7753797609149089E-3</v>
      </c>
      <c r="EE71" s="213">
        <v>-3.913507144052808E-3</v>
      </c>
      <c r="EF71" s="213">
        <v>-3.0543369099997886E-3</v>
      </c>
      <c r="EG71" s="213">
        <v>-2.4536970272781566E-3</v>
      </c>
      <c r="EH71" s="213">
        <v>-9.7740409346513957E-5</v>
      </c>
      <c r="EI71" s="213">
        <v>3.6422306006254068E-3</v>
      </c>
      <c r="EJ71" s="213">
        <v>-1.1043590724040264E-3</v>
      </c>
      <c r="EK71" s="213">
        <v>1.0527743144932433E-3</v>
      </c>
      <c r="EL71" s="213">
        <v>4.3300210073320411E-3</v>
      </c>
      <c r="EM71" s="213">
        <v>4.0948736825195953E-3</v>
      </c>
      <c r="EN71" s="213">
        <v>-1.2586220391932468E-3</v>
      </c>
      <c r="EO71" s="213">
        <v>-2.3505118596933716E-3</v>
      </c>
      <c r="EP71" s="213">
        <v>6.3462894271781867E-4</v>
      </c>
      <c r="EQ71" s="213">
        <v>3.5945153650773776E-3</v>
      </c>
      <c r="ER71" s="213"/>
      <c r="EU71" s="77">
        <f t="shared" si="141"/>
        <v>4.3036209230350342E-2</v>
      </c>
      <c r="EV71" s="77">
        <f t="shared" si="141"/>
        <v>2.2846413944416E-2</v>
      </c>
      <c r="EW71" s="77">
        <f t="shared" si="141"/>
        <v>3.506850391012839E-3</v>
      </c>
      <c r="EX71" s="77">
        <f t="shared" si="141"/>
        <v>-9.7935078991491231E-3</v>
      </c>
      <c r="EY71" s="77">
        <f t="shared" si="141"/>
        <v>-1.2605021225329471E-2</v>
      </c>
      <c r="EZ71" s="77">
        <f t="shared" si="141"/>
        <v>-1.0479835777436497E-2</v>
      </c>
      <c r="FA71" s="77">
        <f t="shared" si="141"/>
        <v>-2.2133543273499257E-3</v>
      </c>
      <c r="FB71" s="77">
        <f t="shared" si="141"/>
        <v>9.5853373682830423E-4</v>
      </c>
      <c r="FC71" s="77">
        <f t="shared" si="141"/>
        <v>-7.3606168463231647E-3</v>
      </c>
      <c r="FD71" s="77">
        <f t="shared" si="141"/>
        <v>-2.7753797609149089E-3</v>
      </c>
      <c r="FE71" s="77">
        <f t="shared" si="141"/>
        <v>-2.4536970272781566E-3</v>
      </c>
      <c r="FF71" s="77">
        <f t="shared" si="141"/>
        <v>-1.1043590724040264E-3</v>
      </c>
      <c r="FG71" s="77">
        <f t="shared" si="142"/>
        <v>4.0948736825195953E-3</v>
      </c>
      <c r="FH71" s="77">
        <f t="shared" si="142"/>
        <v>6.3462894271781867E-4</v>
      </c>
      <c r="FK71" s="213"/>
      <c r="FL71" s="213"/>
      <c r="FM71" s="213"/>
      <c r="FN71" s="213">
        <f t="shared" si="139"/>
        <v>5.7909982618936762E-2</v>
      </c>
      <c r="FO71" s="213">
        <f t="shared" si="139"/>
        <v>-9.7935078991491231E-3</v>
      </c>
      <c r="FP71" s="213">
        <f t="shared" si="139"/>
        <v>9.5853373682830423E-4</v>
      </c>
      <c r="FQ71" s="213">
        <f t="shared" si="139"/>
        <v>-1.1043590724040264E-3</v>
      </c>
      <c r="FR71" s="213">
        <f t="shared" si="140"/>
        <v>4.0948736825195953E-3</v>
      </c>
    </row>
    <row r="72" spans="2:174" s="70" customFormat="1" ht="17.45" customHeight="1">
      <c r="B72" s="66" t="s">
        <v>147</v>
      </c>
      <c r="C72" s="67"/>
      <c r="D72" s="67"/>
      <c r="E72" s="67"/>
      <c r="F72" s="68"/>
      <c r="G72" s="68"/>
      <c r="H72" s="68"/>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v>1.2041958020740151E-2</v>
      </c>
      <c r="DB72" s="213">
        <v>1.7708141544399147E-3</v>
      </c>
      <c r="DC72" s="213">
        <v>8.4542757943576463E-3</v>
      </c>
      <c r="DD72" s="213">
        <v>4.3358418876184857E-3</v>
      </c>
      <c r="DE72" s="213">
        <v>-6.670425252021106E-3</v>
      </c>
      <c r="DF72" s="213">
        <v>-3.232244804463047E-3</v>
      </c>
      <c r="DG72" s="213">
        <v>-7.1058196889883796E-3</v>
      </c>
      <c r="DH72" s="213">
        <v>-1.7653181692081077E-2</v>
      </c>
      <c r="DI72" s="213">
        <v>-8.2201454635262294E-3</v>
      </c>
      <c r="DJ72" s="213">
        <v>4.0314734136863706E-3</v>
      </c>
      <c r="DK72" s="213">
        <v>4.5531204553265203E-3</v>
      </c>
      <c r="DL72" s="213">
        <v>2.9880724982687124E-3</v>
      </c>
      <c r="DM72" s="213">
        <v>7.17786087461314E-4</v>
      </c>
      <c r="DN72" s="213">
        <v>-6.6783498882974079E-3</v>
      </c>
      <c r="DO72" s="213">
        <v>-1.0157574043669904E-3</v>
      </c>
      <c r="DP72" s="213">
        <v>-4.9694887070290683E-3</v>
      </c>
      <c r="DQ72" s="213">
        <v>1.11093466247425E-3</v>
      </c>
      <c r="DR72" s="213">
        <v>2.3482239641304803E-3</v>
      </c>
      <c r="DS72" s="213">
        <v>2.8015273788021267E-3</v>
      </c>
      <c r="DT72" s="213">
        <v>7.1868704136011097E-3</v>
      </c>
      <c r="DU72" s="213">
        <v>1.1278739547509131E-2</v>
      </c>
      <c r="DV72" s="213">
        <v>1.014713983589377E-2</v>
      </c>
      <c r="DW72" s="213">
        <v>1.145722348262479E-2</v>
      </c>
      <c r="DX72" s="213">
        <v>1.3339611789983996E-2</v>
      </c>
      <c r="DY72" s="213">
        <v>1.3393950560391943E-3</v>
      </c>
      <c r="DZ72" s="213">
        <v>1.5515614299295044E-2</v>
      </c>
      <c r="EA72" s="213">
        <v>1.4885834648200591E-2</v>
      </c>
      <c r="EB72" s="213">
        <v>1.5833341332093243E-2</v>
      </c>
      <c r="EC72" s="213">
        <v>1.4667690250785181E-2</v>
      </c>
      <c r="ED72" s="213">
        <v>1.4125427238793398E-2</v>
      </c>
      <c r="EE72" s="213">
        <v>1.206265124671646E-2</v>
      </c>
      <c r="EF72" s="213">
        <v>1.2869080935239974E-2</v>
      </c>
      <c r="EG72" s="213">
        <v>1.1738237731360068E-2</v>
      </c>
      <c r="EH72" s="213">
        <v>7.7657272156249624E-3</v>
      </c>
      <c r="EI72" s="213">
        <v>4.317560876677673E-3</v>
      </c>
      <c r="EJ72" s="213">
        <v>-5.8123999770987034E-4</v>
      </c>
      <c r="EK72" s="213">
        <v>-1.0672387563381847E-4</v>
      </c>
      <c r="EL72" s="213">
        <v>-3.2525862385579529E-3</v>
      </c>
      <c r="EM72" s="213">
        <v>-4.3754353790863565E-3</v>
      </c>
      <c r="EN72" s="213">
        <v>-1.4293277094132861E-3</v>
      </c>
      <c r="EO72" s="213">
        <v>-4.1366420547128691E-4</v>
      </c>
      <c r="EP72" s="213">
        <v>4.6257306498196371E-3</v>
      </c>
      <c r="EQ72" s="213">
        <v>8.4969415743411103E-3</v>
      </c>
      <c r="ER72" s="213"/>
      <c r="EU72" s="77">
        <f t="shared" si="141"/>
        <v>8.4542757943576463E-3</v>
      </c>
      <c r="EV72" s="77">
        <f t="shared" si="141"/>
        <v>-3.232244804463047E-3</v>
      </c>
      <c r="EW72" s="77">
        <f t="shared" si="141"/>
        <v>-8.2201454635262294E-3</v>
      </c>
      <c r="EX72" s="77">
        <f t="shared" si="141"/>
        <v>2.9880724982687124E-3</v>
      </c>
      <c r="EY72" s="77">
        <f t="shared" si="141"/>
        <v>-1.0157574043669904E-3</v>
      </c>
      <c r="EZ72" s="77">
        <f t="shared" si="141"/>
        <v>2.3482239641304803E-3</v>
      </c>
      <c r="FA72" s="77">
        <f t="shared" si="141"/>
        <v>1.1278739547509131E-2</v>
      </c>
      <c r="FB72" s="77">
        <f t="shared" si="141"/>
        <v>1.3339611789983996E-2</v>
      </c>
      <c r="FC72" s="77">
        <f t="shared" si="141"/>
        <v>1.4885834648200591E-2</v>
      </c>
      <c r="FD72" s="77">
        <f t="shared" si="141"/>
        <v>1.4125427238793398E-2</v>
      </c>
      <c r="FE72" s="77">
        <f t="shared" si="141"/>
        <v>1.1738237731360068E-2</v>
      </c>
      <c r="FF72" s="77">
        <f t="shared" si="141"/>
        <v>-5.8123999770987034E-4</v>
      </c>
      <c r="FG72" s="77">
        <f t="shared" si="142"/>
        <v>-4.3754353790863565E-3</v>
      </c>
      <c r="FH72" s="77">
        <f t="shared" si="142"/>
        <v>4.6257306498196371E-3</v>
      </c>
      <c r="FK72" s="213"/>
      <c r="FL72" s="213"/>
      <c r="FM72" s="213"/>
      <c r="FN72" s="213"/>
      <c r="FO72" s="213">
        <f>_xlfn.XLOOKUP(FO$9,$I$6:$EJ$6,$I72:$EJ72,,,-1)</f>
        <v>2.9880724982687124E-3</v>
      </c>
      <c r="FP72" s="213">
        <f t="shared" si="139"/>
        <v>1.3339611789983996E-2</v>
      </c>
      <c r="FQ72" s="213">
        <f t="shared" si="139"/>
        <v>-5.8123999770987034E-4</v>
      </c>
      <c r="FR72" s="213">
        <f t="shared" si="140"/>
        <v>-4.3754353790863565E-3</v>
      </c>
    </row>
    <row r="73" spans="2:174" s="70" customFormat="1" ht="17.45" customHeight="1">
      <c r="B73" s="66" t="s">
        <v>155</v>
      </c>
      <c r="C73" s="67"/>
      <c r="D73" s="67"/>
      <c r="E73" s="67"/>
      <c r="F73" s="68"/>
      <c r="G73" s="68"/>
      <c r="H73" s="68"/>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3">
        <v>5.931253530734093E-3</v>
      </c>
      <c r="BF73" s="213">
        <v>3.1506982769592407E-3</v>
      </c>
      <c r="BG73" s="213">
        <v>6.206856574910824E-3</v>
      </c>
      <c r="BH73" s="213">
        <v>-6.4656650813474936E-3</v>
      </c>
      <c r="BI73" s="213">
        <v>-2.9141447178988589E-3</v>
      </c>
      <c r="BJ73" s="213">
        <v>-4.5563279395284262E-3</v>
      </c>
      <c r="BK73" s="213">
        <v>-4.4899674567346892E-3</v>
      </c>
      <c r="BL73" s="213">
        <v>-1.3574560068802644E-2</v>
      </c>
      <c r="BM73" s="213">
        <v>-1.0152978689008885E-2</v>
      </c>
      <c r="BN73" s="213">
        <v>-1.4521140818795519E-2</v>
      </c>
      <c r="BO73" s="213">
        <v>-1.5221332292895129E-2</v>
      </c>
      <c r="BP73" s="213">
        <v>-1.9798871842477972E-2</v>
      </c>
      <c r="BQ73" s="213">
        <v>-5.7268654287185861E-3</v>
      </c>
      <c r="BR73" s="213">
        <v>-1.1878283696461489E-2</v>
      </c>
      <c r="BS73" s="213">
        <v>-4.2841530777244508E-3</v>
      </c>
      <c r="BT73" s="213">
        <v>1.1835291172226259E-2</v>
      </c>
      <c r="BU73" s="213">
        <v>8.9970129635209561E-3</v>
      </c>
      <c r="BV73" s="213">
        <v>4.8718787195737301E-3</v>
      </c>
      <c r="BW73" s="213">
        <v>6.9657160907515836E-3</v>
      </c>
      <c r="BX73" s="213">
        <v>7.7295762121835088E-3</v>
      </c>
      <c r="BY73" s="213">
        <v>1.2009511974437337E-2</v>
      </c>
      <c r="BZ73" s="213">
        <v>1.4868630961306306E-2</v>
      </c>
      <c r="CA73" s="213">
        <v>1.4238366435281868E-2</v>
      </c>
      <c r="CB73" s="213">
        <v>1.9790738904077898E-2</v>
      </c>
      <c r="CC73" s="213">
        <v>3.1217562219209349E-2</v>
      </c>
      <c r="CD73" s="213">
        <v>3.2428616885892714E-2</v>
      </c>
      <c r="CE73" s="213">
        <v>3.2920494232732356E-2</v>
      </c>
      <c r="CF73" s="213">
        <v>1.4168841776726504E-2</v>
      </c>
      <c r="CG73" s="213">
        <v>2.3990696142560552E-2</v>
      </c>
      <c r="CH73" s="213">
        <v>2.8866752850385646E-2</v>
      </c>
      <c r="CI73" s="213">
        <v>2.419864026195917E-2</v>
      </c>
      <c r="CJ73" s="213">
        <v>2.3136310669814364E-2</v>
      </c>
      <c r="CK73" s="213">
        <v>2.4291650306181078E-2</v>
      </c>
      <c r="CL73" s="213">
        <v>2.2411048348855545E-2</v>
      </c>
      <c r="CM73" s="213">
        <v>2.228314618886551E-2</v>
      </c>
      <c r="CN73" s="213">
        <v>2.7169325239012942E-2</v>
      </c>
      <c r="CO73" s="213">
        <v>1.847873029834679E-2</v>
      </c>
      <c r="CP73" s="213">
        <v>1.9844295546664004E-2</v>
      </c>
      <c r="CQ73" s="213">
        <v>1.2549213909568091E-2</v>
      </c>
      <c r="CR73" s="213">
        <v>1.0814167357470761E-2</v>
      </c>
      <c r="CS73" s="213">
        <v>6.1026709073304097E-3</v>
      </c>
      <c r="CT73" s="213">
        <v>6.1544775255444328E-3</v>
      </c>
      <c r="CU73" s="213">
        <v>1.1634479138719511E-2</v>
      </c>
      <c r="CV73" s="213">
        <v>1.1542912660665317E-2</v>
      </c>
      <c r="CW73" s="213">
        <v>1.0321230182240626E-2</v>
      </c>
      <c r="CX73" s="213">
        <v>9.0988129412941099E-3</v>
      </c>
      <c r="CY73" s="213">
        <v>6.8677917346812167E-3</v>
      </c>
      <c r="CZ73" s="213">
        <v>4.4028507253248694E-3</v>
      </c>
      <c r="DA73" s="213">
        <v>9.006252927033831E-3</v>
      </c>
      <c r="DB73" s="213">
        <v>1.0286768159689874E-2</v>
      </c>
      <c r="DC73" s="213">
        <v>1.2761683449087124E-2</v>
      </c>
      <c r="DD73" s="213">
        <v>1.134008765994643E-2</v>
      </c>
      <c r="DE73" s="213">
        <v>1.1670555409917238E-2</v>
      </c>
      <c r="DF73" s="213">
        <v>9.0551141791825884E-3</v>
      </c>
      <c r="DG73" s="213">
        <v>7.9127360322427398E-3</v>
      </c>
      <c r="DH73" s="213">
        <v>6.2124582101207304E-3</v>
      </c>
      <c r="DI73" s="213">
        <v>4.603452417169196E-3</v>
      </c>
      <c r="DJ73" s="213">
        <v>4.6514401773853908E-3</v>
      </c>
      <c r="DK73" s="213">
        <v>4.1746676532045113E-3</v>
      </c>
      <c r="DL73" s="213">
        <v>7.7856196722680959E-4</v>
      </c>
      <c r="DM73" s="213">
        <v>-7.0466685336301182E-4</v>
      </c>
      <c r="DN73" s="213">
        <v>-5.8275117971304802E-3</v>
      </c>
      <c r="DO73" s="213">
        <v>-7.3848831545328952E-3</v>
      </c>
      <c r="DP73" s="213">
        <v>-8.2374500418906926E-3</v>
      </c>
      <c r="DQ73" s="213">
        <v>-9.4539715520616241E-3</v>
      </c>
      <c r="DR73" s="213">
        <v>-7.3256955812937008E-3</v>
      </c>
      <c r="DS73" s="213">
        <v>-9.4709874334084621E-3</v>
      </c>
      <c r="DT73" s="213">
        <v>-8.481497498133983E-3</v>
      </c>
      <c r="DU73" s="213">
        <v>-1.1547447155470403E-2</v>
      </c>
      <c r="DV73" s="213">
        <v>-1.3748511071874914E-2</v>
      </c>
      <c r="DW73" s="213">
        <v>-1.3678545526276897E-2</v>
      </c>
      <c r="DX73" s="213">
        <v>-2.774956117354499E-2</v>
      </c>
      <c r="DY73" s="213">
        <v>-3.0423314077004937E-2</v>
      </c>
      <c r="DZ73" s="213">
        <v>-2.7349579928055201E-2</v>
      </c>
      <c r="EA73" s="213">
        <v>-2.7900336005500126E-2</v>
      </c>
      <c r="EB73" s="213">
        <v>-2.6700907155564169E-2</v>
      </c>
      <c r="EC73" s="213">
        <v>-2.2558066387982523E-2</v>
      </c>
      <c r="ED73" s="213">
        <v>-2.2731670931478654E-2</v>
      </c>
      <c r="EE73" s="213">
        <v>-2.1081235478505489E-2</v>
      </c>
      <c r="EF73" s="213">
        <v>-1.8251843848113625E-2</v>
      </c>
      <c r="EG73" s="213">
        <v>-1.9081020679140526E-2</v>
      </c>
      <c r="EH73" s="213">
        <v>-1.5464287336979021E-2</v>
      </c>
      <c r="EI73" s="213">
        <v>-1.3791159010621223E-2</v>
      </c>
      <c r="EJ73" s="213">
        <v>-1.8924757953560079E-3</v>
      </c>
      <c r="EK73" s="213">
        <v>-3.2813458483293978E-4</v>
      </c>
      <c r="EL73" s="213">
        <v>-1.3447747944461685E-3</v>
      </c>
      <c r="EM73" s="213">
        <v>-2.0764068471004204E-3</v>
      </c>
      <c r="EN73" s="213">
        <v>-1.826372339936988E-3</v>
      </c>
      <c r="EO73" s="213">
        <v>-4.8594097140728376E-3</v>
      </c>
      <c r="EP73" s="213">
        <v>-3.4422014848225491E-3</v>
      </c>
      <c r="EQ73" s="213">
        <v>-3.50603868498367E-3</v>
      </c>
      <c r="ER73" s="213"/>
      <c r="EU73" s="77">
        <f t="shared" si="141"/>
        <v>1.2761683449087124E-2</v>
      </c>
      <c r="EV73" s="77">
        <f t="shared" si="141"/>
        <v>9.0551141791825884E-3</v>
      </c>
      <c r="EW73" s="77">
        <f t="shared" si="141"/>
        <v>4.603452417169196E-3</v>
      </c>
      <c r="EX73" s="77">
        <f t="shared" si="141"/>
        <v>7.7856196722680959E-4</v>
      </c>
      <c r="EY73" s="77">
        <f t="shared" si="141"/>
        <v>-7.3848831545328952E-3</v>
      </c>
      <c r="EZ73" s="77">
        <f t="shared" si="141"/>
        <v>-7.3256955812937008E-3</v>
      </c>
      <c r="FA73" s="77">
        <f t="shared" si="141"/>
        <v>-1.1547447155470403E-2</v>
      </c>
      <c r="FB73" s="77">
        <f t="shared" si="141"/>
        <v>-2.774956117354499E-2</v>
      </c>
      <c r="FC73" s="77">
        <f t="shared" si="141"/>
        <v>-2.7900336005500126E-2</v>
      </c>
      <c r="FD73" s="77">
        <f t="shared" si="141"/>
        <v>-2.2731670931478654E-2</v>
      </c>
      <c r="FE73" s="77">
        <f t="shared" si="141"/>
        <v>-1.9081020679140526E-2</v>
      </c>
      <c r="FF73" s="77">
        <f t="shared" si="141"/>
        <v>-1.8924757953560079E-3</v>
      </c>
      <c r="FG73" s="77">
        <f t="shared" si="142"/>
        <v>-2.0764068471004204E-3</v>
      </c>
      <c r="FH73" s="77">
        <f t="shared" si="142"/>
        <v>-3.4422014848225491E-3</v>
      </c>
      <c r="FK73" s="213">
        <f t="shared" ref="FK73:FO74" si="143">_xlfn.XLOOKUP(FK$9,$I$6:$EJ$6,$I73:$EJ73,,,-1)</f>
        <v>-1.9798871842477972E-2</v>
      </c>
      <c r="FL73" s="213">
        <f t="shared" si="143"/>
        <v>1.9790738904077898E-2</v>
      </c>
      <c r="FM73" s="213">
        <f t="shared" si="143"/>
        <v>2.7169325239012942E-2</v>
      </c>
      <c r="FN73" s="213">
        <f t="shared" si="143"/>
        <v>4.4028507253248694E-3</v>
      </c>
      <c r="FO73" s="213">
        <f t="shared" si="143"/>
        <v>7.7856196722680959E-4</v>
      </c>
      <c r="FP73" s="213">
        <f t="shared" si="139"/>
        <v>-2.774956117354499E-2</v>
      </c>
      <c r="FQ73" s="213">
        <f t="shared" si="139"/>
        <v>-1.8924757953560079E-3</v>
      </c>
      <c r="FR73" s="213">
        <f t="shared" si="140"/>
        <v>-2.0764068471004204E-3</v>
      </c>
    </row>
    <row r="74" spans="2:174" s="70" customFormat="1" ht="17.45" customHeight="1">
      <c r="B74" s="66" t="s">
        <v>156</v>
      </c>
      <c r="C74" s="67"/>
      <c r="D74" s="67"/>
      <c r="E74" s="67"/>
      <c r="F74" s="68"/>
      <c r="G74" s="68"/>
      <c r="H74" s="68"/>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3">
        <v>1.931708675702648E-2</v>
      </c>
      <c r="BF74" s="213">
        <v>2.9152298419677591E-2</v>
      </c>
      <c r="BG74" s="213">
        <v>2.4493520163151428E-2</v>
      </c>
      <c r="BH74" s="213">
        <v>2.4041680300114443E-2</v>
      </c>
      <c r="BI74" s="213">
        <v>2.8916697642121014E-2</v>
      </c>
      <c r="BJ74" s="213">
        <v>3.0707983515228965E-2</v>
      </c>
      <c r="BK74" s="213">
        <v>1.3127960963824847E-2</v>
      </c>
      <c r="BL74" s="213">
        <v>1.6919306028805092E-2</v>
      </c>
      <c r="BM74" s="213">
        <v>1.0727629605595368E-2</v>
      </c>
      <c r="BN74" s="213">
        <v>8.7432800441060721E-3</v>
      </c>
      <c r="BO74" s="213">
        <v>2.1223132152519142E-2</v>
      </c>
      <c r="BP74" s="213">
        <v>1.1125656534617834E-2</v>
      </c>
      <c r="BQ74" s="213">
        <v>1.6804705163317002E-2</v>
      </c>
      <c r="BR74" s="213">
        <v>1.4386080377716715E-2</v>
      </c>
      <c r="BS74" s="213">
        <v>2.863330810140563E-2</v>
      </c>
      <c r="BT74" s="213">
        <v>3.0177494167040408E-2</v>
      </c>
      <c r="BU74" s="213">
        <v>3.8628746663730618E-2</v>
      </c>
      <c r="BV74" s="213">
        <v>2.7301340248588879E-2</v>
      </c>
      <c r="BW74" s="213">
        <v>3.5630069374462447E-2</v>
      </c>
      <c r="BX74" s="213">
        <v>5.4738342987834199E-2</v>
      </c>
      <c r="BY74" s="213">
        <v>6.3533476863573801E-2</v>
      </c>
      <c r="BZ74" s="213">
        <v>7.4379520357271467E-2</v>
      </c>
      <c r="CA74" s="213">
        <v>8.4549742755273272E-2</v>
      </c>
      <c r="CB74" s="213">
        <v>9.0344049332184651E-2</v>
      </c>
      <c r="CC74" s="213">
        <v>0.11655427124747419</v>
      </c>
      <c r="CD74" s="213">
        <v>0.12919316984111162</v>
      </c>
      <c r="CE74" s="213">
        <v>0.11595818821586457</v>
      </c>
      <c r="CF74" s="213">
        <v>0.13276261318195781</v>
      </c>
      <c r="CG74" s="213">
        <v>0.12719249722749093</v>
      </c>
      <c r="CH74" s="213">
        <v>0.13742909466932207</v>
      </c>
      <c r="CI74" s="213">
        <v>0.1317725937079729</v>
      </c>
      <c r="CJ74" s="213">
        <v>0.10029060388574351</v>
      </c>
      <c r="CK74" s="213">
        <v>8.299091613065368E-2</v>
      </c>
      <c r="CL74" s="213">
        <v>7.4254190009886312E-2</v>
      </c>
      <c r="CM74" s="213">
        <v>5.8794331570900416E-2</v>
      </c>
      <c r="CN74" s="213">
        <v>4.8975984924150562E-2</v>
      </c>
      <c r="CO74" s="213">
        <v>3.7436271384857278E-2</v>
      </c>
      <c r="CP74" s="213">
        <v>3.5884402477732946E-2</v>
      </c>
      <c r="CQ74" s="213">
        <v>2.9213426790724806E-2</v>
      </c>
      <c r="CR74" s="213">
        <v>2.2391234998035636E-2</v>
      </c>
      <c r="CS74" s="213">
        <v>1.6879619010213842E-3</v>
      </c>
      <c r="CT74" s="213">
        <v>-2.3834349689599854E-3</v>
      </c>
      <c r="CU74" s="213">
        <v>-1.2157251675004588E-2</v>
      </c>
      <c r="CV74" s="213">
        <v>-9.4735736986220065E-3</v>
      </c>
      <c r="CW74" s="213">
        <v>-6.038799148006424E-3</v>
      </c>
      <c r="CX74" s="213">
        <v>-7.5748950266696369E-3</v>
      </c>
      <c r="CY74" s="213">
        <v>8.1089328585648435E-4</v>
      </c>
      <c r="CZ74" s="213">
        <v>-3.2304990913791798E-3</v>
      </c>
      <c r="DA74" s="213">
        <v>-4.1336148535224826E-3</v>
      </c>
      <c r="DB74" s="213">
        <v>-7.6014346767385721E-3</v>
      </c>
      <c r="DC74" s="213">
        <v>-6.7259296495278953E-3</v>
      </c>
      <c r="DD74" s="213">
        <v>-8.663214944375941E-3</v>
      </c>
      <c r="DE74" s="213">
        <v>2.5104242649834907E-3</v>
      </c>
      <c r="DF74" s="213">
        <v>3.4447411293790919E-3</v>
      </c>
      <c r="DG74" s="213">
        <v>6.6195322154979364E-3</v>
      </c>
      <c r="DH74" s="213">
        <v>1.0013388408549151E-2</v>
      </c>
      <c r="DI74" s="213">
        <v>1.3135931888828778E-2</v>
      </c>
      <c r="DJ74" s="213">
        <v>1.5398311293999933E-2</v>
      </c>
      <c r="DK74" s="213">
        <v>1.2076167703330531E-2</v>
      </c>
      <c r="DL74" s="213">
        <v>1.5814757772571908E-2</v>
      </c>
      <c r="DM74" s="213">
        <v>1.5510031585836637E-2</v>
      </c>
      <c r="DN74" s="213">
        <v>1.4880203741176601E-2</v>
      </c>
      <c r="DO74" s="213">
        <v>1.742652598701E-2</v>
      </c>
      <c r="DP74" s="213">
        <v>1.6858705341125879E-2</v>
      </c>
      <c r="DQ74" s="213">
        <v>1.2108163057146681E-2</v>
      </c>
      <c r="DR74" s="213">
        <v>4.5611775434357682E-3</v>
      </c>
      <c r="DS74" s="213">
        <v>-3.4054566316088497E-4</v>
      </c>
      <c r="DT74" s="213">
        <v>-5.786008827171063E-4</v>
      </c>
      <c r="DU74" s="213">
        <v>-2.5511190974136788E-3</v>
      </c>
      <c r="DV74" s="213">
        <v>-4.5441182919985224E-3</v>
      </c>
      <c r="DW74" s="213">
        <v>-4.6263802465746906E-3</v>
      </c>
      <c r="DX74" s="213">
        <v>-4.695219210639312E-3</v>
      </c>
      <c r="DY74" s="213">
        <v>-5.1644162974631147E-3</v>
      </c>
      <c r="DZ74" s="213">
        <v>-4.6862698947951476E-3</v>
      </c>
      <c r="EA74" s="213">
        <v>-6.5451122261985795E-3</v>
      </c>
      <c r="EB74" s="213">
        <v>-9.2229721294463385E-3</v>
      </c>
      <c r="EC74" s="213">
        <v>-3.0089586123760448E-3</v>
      </c>
      <c r="ED74" s="213">
        <v>-3.6513383570562219E-3</v>
      </c>
      <c r="EE74" s="213">
        <v>-5.2172687912355187E-5</v>
      </c>
      <c r="EF74" s="213">
        <v>4.6061721596046823E-5</v>
      </c>
      <c r="EG74" s="213">
        <v>-1.4423974761688108E-3</v>
      </c>
      <c r="EH74" s="213">
        <v>-2.0907551143301006E-3</v>
      </c>
      <c r="EI74" s="213">
        <v>-2.4839435042793845E-3</v>
      </c>
      <c r="EJ74" s="213">
        <v>-8.2449205767454181E-4</v>
      </c>
      <c r="EK74" s="213">
        <v>-1.1640171991764703E-3</v>
      </c>
      <c r="EL74" s="213">
        <v>8.7414890316750427E-4</v>
      </c>
      <c r="EM74" s="213">
        <v>2.0797729725546832E-3</v>
      </c>
      <c r="EN74" s="213">
        <v>1.175115051516129E-3</v>
      </c>
      <c r="EO74" s="213">
        <v>-1.247973157612936E-3</v>
      </c>
      <c r="EP74" s="213">
        <v>4.6147472017394886E-3</v>
      </c>
      <c r="EQ74" s="213">
        <v>2.5160859410729985E-3</v>
      </c>
      <c r="ER74" s="213"/>
      <c r="EU74" s="77">
        <f t="shared" si="141"/>
        <v>-6.7259296495278953E-3</v>
      </c>
      <c r="EV74" s="77">
        <f t="shared" si="141"/>
        <v>3.4447411293790919E-3</v>
      </c>
      <c r="EW74" s="77">
        <f t="shared" si="141"/>
        <v>1.3135931888828778E-2</v>
      </c>
      <c r="EX74" s="77">
        <f t="shared" si="141"/>
        <v>1.5814757772571908E-2</v>
      </c>
      <c r="EY74" s="77">
        <f t="shared" si="141"/>
        <v>1.742652598701E-2</v>
      </c>
      <c r="EZ74" s="77">
        <f t="shared" si="141"/>
        <v>4.5611775434357682E-3</v>
      </c>
      <c r="FA74" s="77">
        <f t="shared" si="141"/>
        <v>-2.5511190974136788E-3</v>
      </c>
      <c r="FB74" s="77">
        <f t="shared" si="141"/>
        <v>-4.695219210639312E-3</v>
      </c>
      <c r="FC74" s="77">
        <f t="shared" si="141"/>
        <v>-6.5451122261985795E-3</v>
      </c>
      <c r="FD74" s="77">
        <f t="shared" si="141"/>
        <v>-3.6513383570562219E-3</v>
      </c>
      <c r="FE74" s="77">
        <f t="shared" si="141"/>
        <v>-1.4423974761688108E-3</v>
      </c>
      <c r="FF74" s="77">
        <f t="shared" si="141"/>
        <v>-8.2449205767454181E-4</v>
      </c>
      <c r="FG74" s="77">
        <f t="shared" si="142"/>
        <v>2.0797729725546832E-3</v>
      </c>
      <c r="FH74" s="77">
        <f t="shared" si="142"/>
        <v>4.6147472017394886E-3</v>
      </c>
      <c r="FK74" s="213">
        <f t="shared" si="143"/>
        <v>1.1125656534617834E-2</v>
      </c>
      <c r="FL74" s="213">
        <f t="shared" si="143"/>
        <v>9.0344049332184651E-2</v>
      </c>
      <c r="FM74" s="213">
        <f t="shared" si="143"/>
        <v>4.8975984924150562E-2</v>
      </c>
      <c r="FN74" s="213">
        <f t="shared" si="143"/>
        <v>-3.2304990913791798E-3</v>
      </c>
      <c r="FO74" s="213">
        <f t="shared" si="143"/>
        <v>1.5814757772571908E-2</v>
      </c>
      <c r="FP74" s="213">
        <f t="shared" ref="FP74:FQ78" si="144">_xlfn.XLOOKUP(FP$9,$I$6:$EJ$6,$I74:$EJ74,,,-1)</f>
        <v>-4.695219210639312E-3</v>
      </c>
      <c r="FQ74" s="213">
        <f t="shared" si="144"/>
        <v>-8.2449205767454181E-4</v>
      </c>
      <c r="FR74" s="213">
        <f t="shared" si="140"/>
        <v>2.0797729725546832E-3</v>
      </c>
    </row>
    <row r="75" spans="2:174" s="70" customFormat="1" ht="17.45" customHeight="1">
      <c r="B75" s="66" t="s">
        <v>198</v>
      </c>
      <c r="C75" s="67"/>
      <c r="D75" s="67"/>
      <c r="E75" s="67"/>
      <c r="F75" s="68"/>
      <c r="G75" s="68"/>
      <c r="H75" s="68"/>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v>7.1899497892540576E-2</v>
      </c>
      <c r="DN75" s="213">
        <v>6.2451874977427213E-2</v>
      </c>
      <c r="DO75" s="213">
        <v>5.9627369332868385E-2</v>
      </c>
      <c r="DP75" s="213">
        <v>6.0807391419426038E-2</v>
      </c>
      <c r="DQ75" s="213">
        <v>5.6069440225954725E-2</v>
      </c>
      <c r="DR75" s="213">
        <v>7.9938506576819779E-2</v>
      </c>
      <c r="DS75" s="213">
        <v>9.9538441989603932E-2</v>
      </c>
      <c r="DT75" s="213">
        <v>0.1146140962725537</v>
      </c>
      <c r="DU75" s="213">
        <v>0.12693942849857842</v>
      </c>
      <c r="DV75" s="213">
        <v>0.13003507926884406</v>
      </c>
      <c r="DW75" s="213">
        <v>0.13452870881824119</v>
      </c>
      <c r="DX75" s="213">
        <v>0.14580319912557893</v>
      </c>
      <c r="DY75" s="213">
        <v>0.13753989824264523</v>
      </c>
      <c r="DZ75" s="213">
        <v>0.15184009042374458</v>
      </c>
      <c r="EA75" s="213">
        <v>0.16669585967416967</v>
      </c>
      <c r="EB75" s="213">
        <v>0.16661205574845361</v>
      </c>
      <c r="EC75" s="213">
        <v>0.17155178611394117</v>
      </c>
      <c r="ED75" s="213">
        <v>0.15866061172866708</v>
      </c>
      <c r="EE75" s="213">
        <v>0.15135546083453544</v>
      </c>
      <c r="EF75" s="213">
        <v>0.13767052814961822</v>
      </c>
      <c r="EG75" s="213">
        <v>0.11516038293287223</v>
      </c>
      <c r="EH75" s="213">
        <v>0.11925360893341752</v>
      </c>
      <c r="EI75" s="213">
        <v>0.10408517405377771</v>
      </c>
      <c r="EJ75" s="213">
        <v>9.6238788692129096E-2</v>
      </c>
      <c r="EK75" s="213">
        <v>3.6477674651212544E-2</v>
      </c>
      <c r="EL75" s="213">
        <v>1.8856822219581293E-2</v>
      </c>
      <c r="EM75" s="213">
        <v>7.0224087445902583E-4</v>
      </c>
      <c r="EN75" s="213">
        <v>-2.9440937460947225E-3</v>
      </c>
      <c r="EO75" s="213">
        <v>-1.454764909583961E-3</v>
      </c>
      <c r="EP75" s="213">
        <v>1.4416635326224836E-2</v>
      </c>
      <c r="EQ75" s="213">
        <v>4.7877789160185591E-3</v>
      </c>
      <c r="ER75" s="213"/>
      <c r="EU75" s="213"/>
      <c r="EV75" s="213"/>
      <c r="EW75" s="213"/>
      <c r="EX75" s="213"/>
      <c r="EY75" s="77">
        <f t="shared" ref="EY75:FF76" si="145">_xlfn.XLOOKUP(EY$9,$I$8:$ER$8,$I75:$ER75,,,-1)</f>
        <v>5.9627369332868385E-2</v>
      </c>
      <c r="EZ75" s="77">
        <f t="shared" si="145"/>
        <v>7.9938506576819779E-2</v>
      </c>
      <c r="FA75" s="77">
        <f t="shared" si="145"/>
        <v>0.12693942849857842</v>
      </c>
      <c r="FB75" s="77">
        <f t="shared" si="145"/>
        <v>0.14580319912557893</v>
      </c>
      <c r="FC75" s="77">
        <f t="shared" si="145"/>
        <v>0.16669585967416967</v>
      </c>
      <c r="FD75" s="77">
        <f t="shared" si="145"/>
        <v>0.15866061172866708</v>
      </c>
      <c r="FE75" s="77">
        <f t="shared" si="145"/>
        <v>0.11516038293287223</v>
      </c>
      <c r="FF75" s="77">
        <f t="shared" si="145"/>
        <v>9.6238788692129096E-2</v>
      </c>
      <c r="FG75" s="77">
        <f t="shared" si="142"/>
        <v>7.0224087445902583E-4</v>
      </c>
      <c r="FH75" s="77">
        <f t="shared" si="142"/>
        <v>1.4416635326224836E-2</v>
      </c>
      <c r="FK75" s="213"/>
      <c r="FL75" s="213"/>
      <c r="FM75" s="213"/>
      <c r="FN75" s="213"/>
      <c r="FO75" s="213"/>
      <c r="FP75" s="213">
        <f t="shared" si="144"/>
        <v>0.14580319912557893</v>
      </c>
      <c r="FQ75" s="213">
        <f t="shared" si="144"/>
        <v>9.6238788692129096E-2</v>
      </c>
      <c r="FR75" s="213">
        <f t="shared" si="140"/>
        <v>7.0224087445902583E-4</v>
      </c>
    </row>
    <row r="76" spans="2:174" s="70" customFormat="1" ht="17.45" customHeight="1">
      <c r="B76" s="66" t="s">
        <v>183</v>
      </c>
      <c r="C76" s="67"/>
      <c r="D76" s="67"/>
      <c r="E76" s="67"/>
      <c r="F76" s="68"/>
      <c r="G76" s="68"/>
      <c r="H76" s="68"/>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v>-2.4705692410989633E-2</v>
      </c>
      <c r="DN76" s="213">
        <v>-2.9306009608707217E-2</v>
      </c>
      <c r="DO76" s="213">
        <v>-2.7442510559474886E-2</v>
      </c>
      <c r="DP76" s="213">
        <v>-2.8833936622674194E-2</v>
      </c>
      <c r="DQ76" s="213">
        <v>-5.2123028501670499E-2</v>
      </c>
      <c r="DR76" s="213">
        <v>-3.6253832721466539E-2</v>
      </c>
      <c r="DS76" s="213">
        <v>-3.723235542116865E-2</v>
      </c>
      <c r="DT76" s="213">
        <v>-3.4319411540865818E-2</v>
      </c>
      <c r="DU76" s="213">
        <v>-3.0294286229767708E-2</v>
      </c>
      <c r="DV76" s="213">
        <v>-2.9513421785770877E-2</v>
      </c>
      <c r="DW76" s="213">
        <v>-2.025025394153146E-2</v>
      </c>
      <c r="DX76" s="213">
        <v>-1.5559170774430919E-2</v>
      </c>
      <c r="DY76" s="213">
        <v>-1.9980280602498457E-3</v>
      </c>
      <c r="DZ76" s="213">
        <v>2.8637498356121061E-4</v>
      </c>
      <c r="EA76" s="213">
        <v>-2.2139130720724154E-3</v>
      </c>
      <c r="EB76" s="213">
        <v>-3.5001582245977048E-3</v>
      </c>
      <c r="EC76" s="213">
        <v>-1.1215599889697891E-3</v>
      </c>
      <c r="ED76" s="213">
        <v>-1.1600204415413984E-3</v>
      </c>
      <c r="EE76" s="213">
        <v>-1.4215787582561035E-4</v>
      </c>
      <c r="EF76" s="213">
        <v>1.8066358127220017E-3</v>
      </c>
      <c r="EG76" s="213">
        <v>1.1115961607300884E-3</v>
      </c>
      <c r="EH76" s="213">
        <v>4.5561219615350979E-3</v>
      </c>
      <c r="EI76" s="213">
        <v>4.585435555632511E-3</v>
      </c>
      <c r="EJ76" s="213">
        <v>2.5786887161101113E-3</v>
      </c>
      <c r="EK76" s="213">
        <v>-6.6430661052852003E-3</v>
      </c>
      <c r="EL76" s="213">
        <v>-7.9678893943722073E-3</v>
      </c>
      <c r="EM76" s="213">
        <v>-6.5072892570530172E-3</v>
      </c>
      <c r="EN76" s="213">
        <v>-4.4589720090300045E-3</v>
      </c>
      <c r="EO76" s="213">
        <v>-2.8841941459814002E-3</v>
      </c>
      <c r="EP76" s="213">
        <v>-3.7636973529024953E-3</v>
      </c>
      <c r="EQ76" s="213">
        <v>-3.3366922236541807E-3</v>
      </c>
      <c r="ER76" s="213"/>
      <c r="EU76" s="213"/>
      <c r="EV76" s="213"/>
      <c r="EW76" s="213"/>
      <c r="EX76" s="213"/>
      <c r="EY76" s="77">
        <f t="shared" si="145"/>
        <v>-2.7442510559474886E-2</v>
      </c>
      <c r="EZ76" s="77">
        <f t="shared" si="145"/>
        <v>-3.6253832721466539E-2</v>
      </c>
      <c r="FA76" s="77">
        <f t="shared" si="145"/>
        <v>-3.0294286229767708E-2</v>
      </c>
      <c r="FB76" s="77">
        <f t="shared" si="145"/>
        <v>-1.5559170774430919E-2</v>
      </c>
      <c r="FC76" s="77">
        <f t="shared" si="145"/>
        <v>-2.2139130720724154E-3</v>
      </c>
      <c r="FD76" s="77">
        <f t="shared" si="145"/>
        <v>-1.1600204415413984E-3</v>
      </c>
      <c r="FE76" s="77">
        <f t="shared" si="145"/>
        <v>1.1115961607300884E-3</v>
      </c>
      <c r="FF76" s="77">
        <f t="shared" si="145"/>
        <v>2.5786887161101113E-3</v>
      </c>
      <c r="FG76" s="77">
        <f t="shared" si="142"/>
        <v>-6.5072892570530172E-3</v>
      </c>
      <c r="FH76" s="77">
        <f t="shared" si="142"/>
        <v>-3.7636973529024953E-3</v>
      </c>
      <c r="FK76" s="213"/>
      <c r="FL76" s="213"/>
      <c r="FM76" s="213"/>
      <c r="FN76" s="213"/>
      <c r="FO76" s="213"/>
      <c r="FP76" s="213">
        <f t="shared" si="144"/>
        <v>-1.5559170774430919E-2</v>
      </c>
      <c r="FQ76" s="213">
        <f t="shared" si="144"/>
        <v>2.5786887161101113E-3</v>
      </c>
      <c r="FR76" s="213">
        <f t="shared" si="140"/>
        <v>-6.5072892570530172E-3</v>
      </c>
    </row>
    <row r="77" spans="2:174" s="70" customFormat="1" ht="17.45" customHeight="1">
      <c r="B77" s="66" t="s">
        <v>203</v>
      </c>
      <c r="C77" s="67"/>
      <c r="D77" s="67"/>
      <c r="E77" s="67"/>
      <c r="F77" s="68"/>
      <c r="G77" s="68"/>
      <c r="H77" s="68"/>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v>2.2273421109979208E-2</v>
      </c>
      <c r="DZ77" s="213">
        <v>2.1277473847143402E-2</v>
      </c>
      <c r="EA77" s="213">
        <v>2.1417441032680506E-2</v>
      </c>
      <c r="EB77" s="213">
        <v>2.1507396818588487E-2</v>
      </c>
      <c r="EC77" s="213">
        <v>2.1964626417862787E-2</v>
      </c>
      <c r="ED77" s="213">
        <v>2.1620742710194096E-2</v>
      </c>
      <c r="EE77" s="213">
        <v>2.1479780504899959E-2</v>
      </c>
      <c r="EF77" s="213">
        <v>2.1730739512332176E-2</v>
      </c>
      <c r="EG77" s="213">
        <v>2.0146724405838645E-2</v>
      </c>
      <c r="EH77" s="213">
        <v>1.9551269500867385E-2</v>
      </c>
      <c r="EI77" s="213">
        <v>1.9235433535057078E-2</v>
      </c>
      <c r="EJ77" s="213">
        <v>1.8787655846403517E-2</v>
      </c>
      <c r="EK77" s="213">
        <v>1.1801216610993426E-2</v>
      </c>
      <c r="EL77" s="213">
        <v>1.0225886795932726E-2</v>
      </c>
      <c r="EM77" s="213">
        <v>5.2626430128227542E-3</v>
      </c>
      <c r="EN77" s="213">
        <v>2.9531764725988507E-3</v>
      </c>
      <c r="EO77" s="213">
        <v>-5.3969594099068097E-4</v>
      </c>
      <c r="EP77" s="213">
        <v>-3.1981836237411354E-3</v>
      </c>
      <c r="EQ77" s="213">
        <v>-5.0043345432311259E-3</v>
      </c>
      <c r="ER77" s="213"/>
      <c r="EU77" s="213"/>
      <c r="EV77" s="213"/>
      <c r="EW77" s="213"/>
      <c r="EX77" s="213"/>
      <c r="EY77" s="213"/>
      <c r="EZ77" s="213"/>
      <c r="FA77" s="213"/>
      <c r="FB77" s="213"/>
      <c r="FC77" s="77">
        <f t="shared" ref="FC77:FF78" si="146">_xlfn.XLOOKUP(FC$9,$I$8:$ER$8,$I77:$ER77,,,-1)</f>
        <v>2.1417441032680506E-2</v>
      </c>
      <c r="FD77" s="77">
        <f t="shared" si="146"/>
        <v>2.1620742710194096E-2</v>
      </c>
      <c r="FE77" s="77">
        <f t="shared" si="146"/>
        <v>2.0146724405838645E-2</v>
      </c>
      <c r="FF77" s="77">
        <f t="shared" si="146"/>
        <v>1.8787655846403517E-2</v>
      </c>
      <c r="FG77" s="77">
        <f t="shared" si="142"/>
        <v>5.2626430128227542E-3</v>
      </c>
      <c r="FH77" s="77">
        <f t="shared" si="142"/>
        <v>-3.1981836237411354E-3</v>
      </c>
      <c r="FK77" s="213"/>
      <c r="FL77" s="213"/>
      <c r="FM77" s="213"/>
      <c r="FN77" s="213"/>
      <c r="FO77" s="213"/>
      <c r="FP77" s="213"/>
      <c r="FQ77" s="213">
        <f t="shared" si="144"/>
        <v>1.8787655846403517E-2</v>
      </c>
      <c r="FR77" s="213">
        <f t="shared" si="140"/>
        <v>5.2626430128227542E-3</v>
      </c>
    </row>
    <row r="78" spans="2:174" s="70" customFormat="1" ht="17.25" customHeight="1">
      <c r="B78" s="125" t="s">
        <v>152</v>
      </c>
      <c r="C78" s="69"/>
      <c r="D78" s="69"/>
      <c r="E78" s="69"/>
      <c r="F78" s="126"/>
      <c r="G78" s="126"/>
      <c r="H78" s="126"/>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6"/>
      <c r="BF78" s="216"/>
      <c r="BG78" s="216"/>
      <c r="BH78" s="216"/>
      <c r="BI78" s="216"/>
      <c r="BJ78" s="216"/>
      <c r="BK78" s="216"/>
      <c r="BL78" s="216"/>
      <c r="BM78" s="216"/>
      <c r="BN78" s="216"/>
      <c r="BO78" s="216"/>
      <c r="BP78" s="216">
        <v>2.1027900291931578E-2</v>
      </c>
      <c r="BQ78" s="216">
        <v>1.8227022808077753E-2</v>
      </c>
      <c r="BR78" s="216">
        <v>1.8912642844654104E-2</v>
      </c>
      <c r="BS78" s="216">
        <v>2.3715808116635873E-2</v>
      </c>
      <c r="BT78" s="216">
        <v>2.7569851307205129E-2</v>
      </c>
      <c r="BU78" s="216">
        <v>3.446060290060371E-2</v>
      </c>
      <c r="BV78" s="216">
        <v>3.422456892795922E-2</v>
      </c>
      <c r="BW78" s="216">
        <v>4.5385632952578581E-2</v>
      </c>
      <c r="BX78" s="216">
        <v>5.6362965863369752E-2</v>
      </c>
      <c r="BY78" s="216">
        <v>6.5071656239347964E-2</v>
      </c>
      <c r="BZ78" s="216">
        <v>7.5106978004081948E-2</v>
      </c>
      <c r="CA78" s="216">
        <v>8.4986256773748381E-2</v>
      </c>
      <c r="CB78" s="216">
        <v>9.5591511448615218E-2</v>
      </c>
      <c r="CC78" s="216">
        <v>0.13086808778199399</v>
      </c>
      <c r="CD78" s="216">
        <v>0.13932368970994902</v>
      </c>
      <c r="CE78" s="216">
        <v>0.15297730849051083</v>
      </c>
      <c r="CF78" s="216">
        <v>0.15176863150320985</v>
      </c>
      <c r="CG78" s="216">
        <v>0.16228388072482713</v>
      </c>
      <c r="CH78" s="216">
        <v>0.15505587064384219</v>
      </c>
      <c r="CI78" s="216">
        <v>0.15125534845199362</v>
      </c>
      <c r="CJ78" s="216">
        <v>0.13884803314375505</v>
      </c>
      <c r="CK78" s="216">
        <v>0.13041322881178885</v>
      </c>
      <c r="CL78" s="216">
        <v>0.12192031691017924</v>
      </c>
      <c r="CM78" s="216">
        <v>0.11129276965877477</v>
      </c>
      <c r="CN78" s="216">
        <v>0.10349141643258897</v>
      </c>
      <c r="CO78" s="216">
        <v>9.838497222014797E-2</v>
      </c>
      <c r="CP78" s="216">
        <v>0.10004611096489313</v>
      </c>
      <c r="CQ78" s="216">
        <v>8.2673138918949562E-2</v>
      </c>
      <c r="CR78" s="216">
        <v>7.6790749894855126E-2</v>
      </c>
      <c r="CS78" s="216">
        <v>5.9425211360970231E-2</v>
      </c>
      <c r="CT78" s="216">
        <v>5.4055746102814273E-2</v>
      </c>
      <c r="CU78" s="216">
        <v>4.1257334808722068E-2</v>
      </c>
      <c r="CV78" s="216">
        <v>3.7415897457600877E-2</v>
      </c>
      <c r="CW78" s="216">
        <v>3.4231130134115273E-2</v>
      </c>
      <c r="CX78" s="216">
        <v>3.0972828584724943E-2</v>
      </c>
      <c r="CY78" s="216">
        <v>2.9689751649602414E-2</v>
      </c>
      <c r="CZ78" s="216">
        <v>2.693054317519239E-2</v>
      </c>
      <c r="DA78" s="216">
        <v>2.2818405418722376E-2</v>
      </c>
      <c r="DB78" s="216">
        <v>1.8652051480332221E-2</v>
      </c>
      <c r="DC78" s="216">
        <v>1.9787383936765934E-2</v>
      </c>
      <c r="DD78" s="216">
        <v>2.0059358510809311E-2</v>
      </c>
      <c r="DE78" s="216">
        <v>2.0158932271512997E-2</v>
      </c>
      <c r="DF78" s="216">
        <v>2.1659640410670589E-2</v>
      </c>
      <c r="DG78" s="216">
        <v>2.3952508988959509E-2</v>
      </c>
      <c r="DH78" s="216">
        <v>2.5035380419418996E-2</v>
      </c>
      <c r="DI78" s="216">
        <v>2.5178171671588756E-2</v>
      </c>
      <c r="DJ78" s="216">
        <v>2.5587800232600988E-2</v>
      </c>
      <c r="DK78" s="216">
        <v>2.3980799737893688E-2</v>
      </c>
      <c r="DL78" s="216">
        <v>2.2406864234676971E-2</v>
      </c>
      <c r="DM78" s="216">
        <v>1.8790266503278086E-2</v>
      </c>
      <c r="DN78" s="216">
        <v>1.6433546035070967E-2</v>
      </c>
      <c r="DO78" s="216">
        <v>1.6630086926832655E-2</v>
      </c>
      <c r="DP78" s="216">
        <v>1.2050766364032905E-2</v>
      </c>
      <c r="DQ78" s="216">
        <v>1.1779267996899101E-2</v>
      </c>
      <c r="DR78" s="216">
        <v>9.9539402419239753E-3</v>
      </c>
      <c r="DS78" s="216">
        <v>8.9608460691824598E-3</v>
      </c>
      <c r="DT78" s="216">
        <v>8.375744979572386E-3</v>
      </c>
      <c r="DU78" s="216">
        <v>7.3273739155554907E-3</v>
      </c>
      <c r="DV78" s="216">
        <v>4.7118863617253703E-3</v>
      </c>
      <c r="DW78" s="216">
        <v>6.4504605456721098E-3</v>
      </c>
      <c r="DX78" s="216">
        <v>8.8179570060368251E-3</v>
      </c>
      <c r="DY78" s="216">
        <v>8.4699260083923589E-3</v>
      </c>
      <c r="DZ78" s="216">
        <v>7.6876239120873269E-3</v>
      </c>
      <c r="EA78" s="216">
        <v>7.2163995173365469E-3</v>
      </c>
      <c r="EB78" s="216">
        <v>1.0542975787329878E-2</v>
      </c>
      <c r="EC78" s="216">
        <v>1.1788372048066376E-2</v>
      </c>
      <c r="ED78" s="216">
        <v>1.128532512914926E-2</v>
      </c>
      <c r="EE78" s="216">
        <v>1.2452219716761359E-2</v>
      </c>
      <c r="EF78" s="216">
        <v>1.3912585095441132E-2</v>
      </c>
      <c r="EG78" s="216">
        <v>1.3511001767265274E-2</v>
      </c>
      <c r="EH78" s="216">
        <v>1.6030766815383068E-2</v>
      </c>
      <c r="EI78" s="216">
        <v>1.3971583581832481E-2</v>
      </c>
      <c r="EJ78" s="216">
        <v>1.3759226185667939E-2</v>
      </c>
      <c r="EK78" s="216">
        <v>1.3822548870745743E-2</v>
      </c>
      <c r="EL78" s="216">
        <v>1.4644203749564877E-2</v>
      </c>
      <c r="EM78" s="216">
        <v>1.3973749060998464E-2</v>
      </c>
      <c r="EN78" s="216">
        <v>1.299032882044493E-2</v>
      </c>
      <c r="EO78" s="216">
        <v>1.2305654632990604E-2</v>
      </c>
      <c r="EP78" s="216">
        <v>1.3556229094796812E-2</v>
      </c>
      <c r="EQ78" s="216">
        <v>1.3195854926406292E-2</v>
      </c>
      <c r="ER78" s="216"/>
      <c r="EU78" s="216">
        <f t="shared" ref="EU78:FB78" si="147">_xlfn.XLOOKUP(EU$9,$I$8:$ER$8,$I78:$ER78,,,-1)</f>
        <v>1.9787383936765934E-2</v>
      </c>
      <c r="EV78" s="216">
        <f t="shared" si="147"/>
        <v>2.1659640410670589E-2</v>
      </c>
      <c r="EW78" s="216">
        <f t="shared" si="147"/>
        <v>2.5178171671588756E-2</v>
      </c>
      <c r="EX78" s="216">
        <f t="shared" si="147"/>
        <v>2.2406864234676971E-2</v>
      </c>
      <c r="EY78" s="216">
        <f t="shared" si="147"/>
        <v>1.6630086926832655E-2</v>
      </c>
      <c r="EZ78" s="216">
        <f t="shared" si="147"/>
        <v>9.9539402419239753E-3</v>
      </c>
      <c r="FA78" s="216">
        <f t="shared" si="147"/>
        <v>7.3273739155554907E-3</v>
      </c>
      <c r="FB78" s="216">
        <f t="shared" si="147"/>
        <v>8.8179570060368251E-3</v>
      </c>
      <c r="FC78" s="216">
        <f t="shared" si="146"/>
        <v>7.2163995173365469E-3</v>
      </c>
      <c r="FD78" s="216">
        <f t="shared" si="146"/>
        <v>1.128532512914926E-2</v>
      </c>
      <c r="FE78" s="216">
        <f t="shared" si="146"/>
        <v>1.3511001767265274E-2</v>
      </c>
      <c r="FF78" s="216">
        <f t="shared" si="146"/>
        <v>1.3759226185667939E-2</v>
      </c>
      <c r="FG78" s="216">
        <f t="shared" si="142"/>
        <v>1.3973749060998464E-2</v>
      </c>
      <c r="FH78" s="216">
        <f t="shared" si="142"/>
        <v>1.3556229094796812E-2</v>
      </c>
      <c r="FJ78" s="216"/>
      <c r="FK78" s="216">
        <f t="shared" ref="FK78:FO78" si="148">_xlfn.XLOOKUP(FK$9,$I$6:$EJ$6,$I78:$EJ78,,,-1)</f>
        <v>2.1027900291931578E-2</v>
      </c>
      <c r="FL78" s="216">
        <f t="shared" si="148"/>
        <v>9.5591511448615218E-2</v>
      </c>
      <c r="FM78" s="216">
        <f t="shared" si="148"/>
        <v>0.10349141643258897</v>
      </c>
      <c r="FN78" s="216">
        <f t="shared" si="148"/>
        <v>2.693054317519239E-2</v>
      </c>
      <c r="FO78" s="216">
        <f t="shared" si="148"/>
        <v>2.2406864234676971E-2</v>
      </c>
      <c r="FP78" s="216">
        <f t="shared" si="144"/>
        <v>8.8179570060368251E-3</v>
      </c>
      <c r="FQ78" s="216">
        <f t="shared" si="144"/>
        <v>1.3759226185667939E-2</v>
      </c>
      <c r="FR78" s="216">
        <f t="shared" si="140"/>
        <v>1.3973749060998464E-2</v>
      </c>
    </row>
    <row r="79" spans="2:174" ht="17.45" customHeight="1">
      <c r="EJ79" s="32"/>
      <c r="EK79" s="32"/>
      <c r="EL79" s="32"/>
      <c r="EM79" s="32"/>
      <c r="EN79" s="32"/>
      <c r="EO79" s="32"/>
      <c r="EP79" s="32"/>
      <c r="EQ79" s="32"/>
      <c r="ER79" s="32"/>
    </row>
    <row r="80" spans="2:174" ht="17.45" customHeight="1">
      <c r="B80" s="71" t="s">
        <v>79</v>
      </c>
      <c r="C80" s="72"/>
      <c r="D80" s="72"/>
      <c r="E80" s="72"/>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236"/>
      <c r="EU80" s="73"/>
      <c r="EV80" s="73"/>
      <c r="EW80" s="73"/>
      <c r="EX80" s="73"/>
      <c r="EY80" s="73"/>
      <c r="EZ80" s="73"/>
      <c r="FA80" s="73"/>
      <c r="FB80" s="73"/>
      <c r="FC80" s="73"/>
      <c r="FD80" s="73"/>
      <c r="FE80" s="73"/>
      <c r="FF80" s="73"/>
      <c r="FG80" s="73"/>
      <c r="FH80" s="73"/>
      <c r="FK80" s="73"/>
      <c r="FL80" s="73"/>
      <c r="FM80" s="73"/>
      <c r="FN80" s="73"/>
      <c r="FO80" s="73"/>
      <c r="FP80" s="73"/>
      <c r="FQ80" s="73"/>
      <c r="FR80" s="73"/>
    </row>
    <row r="81" spans="2:174" s="70" customFormat="1" ht="17.45" customHeight="1">
      <c r="B81" s="66" t="s">
        <v>27</v>
      </c>
      <c r="C81" s="67"/>
      <c r="D81" s="67"/>
      <c r="E81" s="67"/>
      <c r="F81" s="68"/>
      <c r="G81" s="68"/>
      <c r="H81" s="68"/>
      <c r="I81" s="75">
        <v>32645638.689999998</v>
      </c>
      <c r="J81" s="75">
        <v>28118031.489999998</v>
      </c>
      <c r="K81" s="75">
        <v>33434862.469999999</v>
      </c>
      <c r="L81" s="75">
        <v>31465870.120000001</v>
      </c>
      <c r="M81" s="75">
        <v>35274689.93</v>
      </c>
      <c r="N81" s="75">
        <v>31767919.469999999</v>
      </c>
      <c r="O81" s="75">
        <v>33493056.02</v>
      </c>
      <c r="P81" s="75">
        <v>32172295.969999999</v>
      </c>
      <c r="Q81" s="75">
        <v>29538216.760000002</v>
      </c>
      <c r="R81" s="75">
        <v>34113084.350000001</v>
      </c>
      <c r="S81" s="75">
        <v>34047680</v>
      </c>
      <c r="T81" s="75">
        <v>54365912.509999983</v>
      </c>
      <c r="U81" s="75">
        <v>31751571.02</v>
      </c>
      <c r="V81" s="75">
        <v>28638313.170000009</v>
      </c>
      <c r="W81" s="75">
        <v>31868338.27</v>
      </c>
      <c r="X81" s="75">
        <v>30068688.580000002</v>
      </c>
      <c r="Y81" s="75">
        <v>32649095.93</v>
      </c>
      <c r="Z81" s="75">
        <v>31771518.210000005</v>
      </c>
      <c r="AA81" s="75">
        <v>33181952.140000001</v>
      </c>
      <c r="AB81" s="75">
        <v>30499190.07</v>
      </c>
      <c r="AC81" s="75">
        <v>29002157.140000004</v>
      </c>
      <c r="AD81" s="75">
        <v>33578420.259999998</v>
      </c>
      <c r="AE81" s="75">
        <v>34606191.900000006</v>
      </c>
      <c r="AF81" s="75">
        <v>51953290.739999995</v>
      </c>
      <c r="AG81" s="75">
        <v>31382258.98</v>
      </c>
      <c r="AH81" s="75">
        <v>27818207.629999999</v>
      </c>
      <c r="AI81" s="75">
        <v>31271995.129999999</v>
      </c>
      <c r="AJ81" s="75">
        <v>34016970.950000003</v>
      </c>
      <c r="AK81" s="75">
        <v>32917224.309999999</v>
      </c>
      <c r="AL81" s="75">
        <v>31841043.420000002</v>
      </c>
      <c r="AM81" s="75">
        <v>33724963.699999996</v>
      </c>
      <c r="AN81" s="75">
        <v>31321231.420000002</v>
      </c>
      <c r="AO81" s="75">
        <v>30235858.579999998</v>
      </c>
      <c r="AP81" s="75">
        <v>32044541.099999998</v>
      </c>
      <c r="AQ81" s="75">
        <v>33864319.25</v>
      </c>
      <c r="AR81" s="75">
        <v>53258450.890000001</v>
      </c>
      <c r="AS81" s="75">
        <v>31004688.359999996</v>
      </c>
      <c r="AT81" s="75">
        <v>26648979.949999999</v>
      </c>
      <c r="AU81" s="75">
        <v>32937324.089999996</v>
      </c>
      <c r="AV81" s="75">
        <v>29489821.470000003</v>
      </c>
      <c r="AW81" s="75">
        <v>32174310.719999999</v>
      </c>
      <c r="AX81" s="75">
        <v>30891833.729999997</v>
      </c>
      <c r="AY81" s="75">
        <v>30774336.879999999</v>
      </c>
      <c r="AZ81" s="75">
        <v>31665870.800000004</v>
      </c>
      <c r="BA81" s="75">
        <v>30504024.239999998</v>
      </c>
      <c r="BB81" s="75">
        <v>31731548.579999998</v>
      </c>
      <c r="BC81" s="75">
        <v>33887016.240000002</v>
      </c>
      <c r="BD81" s="75">
        <v>54685384.259999998</v>
      </c>
      <c r="BE81" s="75">
        <v>33459771.870000001</v>
      </c>
      <c r="BF81" s="75">
        <v>29228487.84</v>
      </c>
      <c r="BG81" s="75">
        <v>32701334.899999999</v>
      </c>
      <c r="BH81" s="75">
        <v>33495125.280000001</v>
      </c>
      <c r="BI81" s="75">
        <v>35695884.210000001</v>
      </c>
      <c r="BJ81" s="75">
        <v>36669383.869999997</v>
      </c>
      <c r="BK81" s="75">
        <v>36288884.539999999</v>
      </c>
      <c r="BL81" s="75">
        <v>35191773.18</v>
      </c>
      <c r="BM81" s="75">
        <v>33379404.129999999</v>
      </c>
      <c r="BN81" s="75">
        <v>36264495.109999999</v>
      </c>
      <c r="BO81" s="75">
        <v>40038987.479999997</v>
      </c>
      <c r="BP81" s="75">
        <v>58847078.439999998</v>
      </c>
      <c r="BQ81" s="75">
        <v>36063447.640000001</v>
      </c>
      <c r="BR81" s="75">
        <v>33501836.280000001</v>
      </c>
      <c r="BS81" s="75">
        <v>22462900.280000001</v>
      </c>
      <c r="BT81" s="75">
        <v>7163012.5900000008</v>
      </c>
      <c r="BU81" s="75">
        <v>8945294.2600000016</v>
      </c>
      <c r="BV81" s="75">
        <v>15052669.76</v>
      </c>
      <c r="BW81" s="75">
        <v>20727587.02</v>
      </c>
      <c r="BX81" s="75">
        <v>26020890.150000002</v>
      </c>
      <c r="BY81" s="75">
        <v>26355923.999999989</v>
      </c>
      <c r="BZ81" s="75">
        <v>31565813.059999999</v>
      </c>
      <c r="CA81" s="75">
        <v>33598927.189999998</v>
      </c>
      <c r="CB81" s="75">
        <v>48596371.539999999</v>
      </c>
      <c r="CC81" s="75">
        <v>25880052.61999999</v>
      </c>
      <c r="CD81" s="75">
        <v>26240746.769999988</v>
      </c>
      <c r="CE81" s="75">
        <v>13476506.860000001</v>
      </c>
      <c r="CF81" s="75">
        <v>17233587.669999991</v>
      </c>
      <c r="CG81" s="75">
        <v>30616490.47000001</v>
      </c>
      <c r="CH81" s="75">
        <v>30391504.099999975</v>
      </c>
      <c r="CI81" s="75">
        <v>32595101.289999995</v>
      </c>
      <c r="CJ81" s="75">
        <v>30682336.579999998</v>
      </c>
      <c r="CK81" s="75">
        <v>29691237.340000004</v>
      </c>
      <c r="CL81" s="75">
        <v>36266824.940000005</v>
      </c>
      <c r="CM81" s="75">
        <v>38047772.669999994</v>
      </c>
      <c r="CN81" s="75">
        <v>59846712.519999996</v>
      </c>
      <c r="CO81" s="75">
        <v>33941745.650000006</v>
      </c>
      <c r="CP81" s="75">
        <v>32786853.039999995</v>
      </c>
      <c r="CQ81" s="75">
        <v>38048131</v>
      </c>
      <c r="CR81" s="75">
        <v>41538609.369999982</v>
      </c>
      <c r="CS81" s="75">
        <v>44288853.670000002</v>
      </c>
      <c r="CT81" s="75">
        <v>40185735.260000005</v>
      </c>
      <c r="CU81" s="75">
        <v>40762542.320000015</v>
      </c>
      <c r="CV81" s="75">
        <v>39037249.230000004</v>
      </c>
      <c r="CW81" s="75">
        <v>37834088.429999992</v>
      </c>
      <c r="CX81" s="75">
        <v>43050870</v>
      </c>
      <c r="CY81" s="75">
        <v>43572837.00999999</v>
      </c>
      <c r="CZ81" s="75">
        <v>68934090.549999997</v>
      </c>
      <c r="DA81" s="75">
        <v>41487780.210000001</v>
      </c>
      <c r="DB81" s="75">
        <v>37109531.789999962</v>
      </c>
      <c r="DC81" s="75">
        <v>40147712.709999993</v>
      </c>
      <c r="DD81" s="75">
        <v>42997031.500000007</v>
      </c>
      <c r="DE81" s="75">
        <v>42530280.359999999</v>
      </c>
      <c r="DF81" s="75">
        <v>42358396.969999999</v>
      </c>
      <c r="DG81" s="75">
        <v>43712102.719999976</v>
      </c>
      <c r="DH81" s="75">
        <v>40647052.189999998</v>
      </c>
      <c r="DI81" s="75">
        <v>39957515.25</v>
      </c>
      <c r="DJ81" s="75">
        <v>42243245.309999995</v>
      </c>
      <c r="DK81" s="75">
        <v>46342649</v>
      </c>
      <c r="DL81" s="75">
        <v>72588058.099999979</v>
      </c>
      <c r="DM81" s="75">
        <v>43704284.429999992</v>
      </c>
      <c r="DN81" s="75">
        <v>40414032.099999987</v>
      </c>
      <c r="DO81" s="75">
        <v>47728916.250000015</v>
      </c>
      <c r="DP81" s="75">
        <v>40600234.290000007</v>
      </c>
      <c r="DQ81" s="75">
        <v>47635551.779999986</v>
      </c>
      <c r="DR81" s="75">
        <v>47061910.189999983</v>
      </c>
      <c r="DS81" s="75">
        <v>47018259.239999972</v>
      </c>
      <c r="DT81" s="75">
        <v>45498331.390000008</v>
      </c>
      <c r="DU81" s="75">
        <v>41972061.640000001</v>
      </c>
      <c r="DV81" s="75">
        <v>45258206</v>
      </c>
      <c r="DW81" s="75">
        <v>51636790.050000019</v>
      </c>
      <c r="DX81" s="75">
        <v>74720542.189999998</v>
      </c>
      <c r="DY81" s="75">
        <v>44783618.969999999</v>
      </c>
      <c r="DZ81" s="75">
        <v>40065547.589999981</v>
      </c>
      <c r="EA81" s="75">
        <v>45592742.910000026</v>
      </c>
      <c r="EB81" s="75">
        <v>48868632.299999997</v>
      </c>
      <c r="EC81" s="75">
        <v>52784371.639999986</v>
      </c>
      <c r="ED81" s="75">
        <v>49797514.910000011</v>
      </c>
      <c r="EE81" s="75">
        <v>47844296</v>
      </c>
      <c r="EF81" s="75">
        <v>48931664</v>
      </c>
      <c r="EG81" s="75">
        <v>44000603</v>
      </c>
      <c r="EH81" s="75">
        <v>47417091</v>
      </c>
      <c r="EI81" s="75">
        <v>54288141.88000001</v>
      </c>
      <c r="EJ81" s="75">
        <v>76355550.639999986</v>
      </c>
      <c r="EK81" s="75">
        <v>48333642.799999997</v>
      </c>
      <c r="EL81" s="75">
        <v>43581691.360000007</v>
      </c>
      <c r="EM81" s="75">
        <v>50484096.339999981</v>
      </c>
      <c r="EN81" s="75">
        <v>50139625.86999999</v>
      </c>
      <c r="EO81" s="75">
        <v>56813177.339999974</v>
      </c>
      <c r="EP81" s="75">
        <v>51630869.969999999</v>
      </c>
      <c r="EQ81" s="75">
        <v>48952551.940000005</v>
      </c>
      <c r="ER81" s="75"/>
      <c r="EU81" s="75">
        <f t="shared" ref="EU81:FH87" si="149">SUMIF($I$8:$ER$8,EU$9,$I81:$ER81)</f>
        <v>118745024.70999996</v>
      </c>
      <c r="EV81" s="75">
        <f t="shared" si="149"/>
        <v>127885708.83000001</v>
      </c>
      <c r="EW81" s="75">
        <f t="shared" si="149"/>
        <v>124316670.15999997</v>
      </c>
      <c r="EX81" s="75">
        <f t="shared" si="149"/>
        <v>161173952.40999997</v>
      </c>
      <c r="EY81" s="75">
        <f t="shared" si="149"/>
        <v>131847232.77999999</v>
      </c>
      <c r="EZ81" s="75">
        <f t="shared" si="149"/>
        <v>135297696.25999999</v>
      </c>
      <c r="FA81" s="75">
        <f t="shared" si="149"/>
        <v>134488652.26999998</v>
      </c>
      <c r="FB81" s="75">
        <f t="shared" si="149"/>
        <v>171615538.24000001</v>
      </c>
      <c r="FC81" s="75">
        <f t="shared" si="149"/>
        <v>130441909.47</v>
      </c>
      <c r="FD81" s="75">
        <f t="shared" si="149"/>
        <v>151450518.84999999</v>
      </c>
      <c r="FE81" s="75">
        <f t="shared" si="149"/>
        <v>140776563</v>
      </c>
      <c r="FF81" s="75">
        <f t="shared" si="149"/>
        <v>178060783.51999998</v>
      </c>
      <c r="FG81" s="75">
        <f t="shared" si="149"/>
        <v>142399430.49999997</v>
      </c>
      <c r="FH81" s="75">
        <f t="shared" si="149"/>
        <v>158583673.17999995</v>
      </c>
      <c r="FJ81" s="75"/>
      <c r="FK81" s="75">
        <f t="shared" ref="FK81:FQ92" si="150">SUMIF($I$6:$EJ$6,FK$9,$I81:$EJ81)</f>
        <v>441260610.85000002</v>
      </c>
      <c r="FL81" s="75">
        <f t="shared" si="150"/>
        <v>310054673.77000004</v>
      </c>
      <c r="FM81" s="75">
        <f t="shared" si="150"/>
        <v>370968873.82999998</v>
      </c>
      <c r="FN81" s="75">
        <f t="shared" si="150"/>
        <v>503981605.52999997</v>
      </c>
      <c r="FO81" s="75">
        <f t="shared" si="150"/>
        <v>532121356.10999995</v>
      </c>
      <c r="FP81" s="75">
        <f t="shared" si="150"/>
        <v>573249119.54999995</v>
      </c>
      <c r="FQ81" s="75">
        <f t="shared" si="150"/>
        <v>600729774.83999991</v>
      </c>
      <c r="FR81" s="75">
        <f t="shared" ref="FR81:FR101" si="151">SUMIF($I$6:$EM$6,FR$9,$I81:$EM81)</f>
        <v>142399430.49999997</v>
      </c>
    </row>
    <row r="82" spans="2:174" s="70" customFormat="1" ht="17.45" customHeight="1">
      <c r="B82" s="66" t="s">
        <v>26</v>
      </c>
      <c r="C82" s="67"/>
      <c r="D82" s="67"/>
      <c r="E82" s="67"/>
      <c r="F82" s="68"/>
      <c r="G82" s="68"/>
      <c r="H82" s="68"/>
      <c r="I82" s="75">
        <v>29847709.089999985</v>
      </c>
      <c r="J82" s="75">
        <v>24655724.022</v>
      </c>
      <c r="K82" s="75">
        <v>27405856.389999997</v>
      </c>
      <c r="L82" s="75">
        <v>28871141.870000012</v>
      </c>
      <c r="M82" s="75">
        <v>32355518.760000013</v>
      </c>
      <c r="N82" s="75">
        <v>29265609.789999995</v>
      </c>
      <c r="O82" s="75">
        <v>27160625.540000014</v>
      </c>
      <c r="P82" s="75">
        <v>27856984.209999993</v>
      </c>
      <c r="Q82" s="75">
        <v>25638801.280000016</v>
      </c>
      <c r="R82" s="75">
        <v>30147175.649999999</v>
      </c>
      <c r="S82" s="75">
        <v>33640436.10400001</v>
      </c>
      <c r="T82" s="75">
        <v>56487200.859999992</v>
      </c>
      <c r="U82" s="75">
        <v>28893870.520000003</v>
      </c>
      <c r="V82" s="75">
        <v>24784967.356999993</v>
      </c>
      <c r="W82" s="75">
        <v>25606118.32300001</v>
      </c>
      <c r="X82" s="75">
        <v>26289497.699999996</v>
      </c>
      <c r="Y82" s="75">
        <v>31068184.310000002</v>
      </c>
      <c r="Z82" s="75">
        <v>28011525.309999995</v>
      </c>
      <c r="AA82" s="75">
        <v>30090548.759999994</v>
      </c>
      <c r="AB82" s="75">
        <v>27769507.04000001</v>
      </c>
      <c r="AC82" s="75">
        <v>25719306.29999999</v>
      </c>
      <c r="AD82" s="75">
        <v>31720415.27999999</v>
      </c>
      <c r="AE82" s="75">
        <v>34256799.100000001</v>
      </c>
      <c r="AF82" s="75">
        <v>55507075.340000011</v>
      </c>
      <c r="AG82" s="75">
        <v>30739299.02999999</v>
      </c>
      <c r="AH82" s="75">
        <v>25914950.050000001</v>
      </c>
      <c r="AI82" s="75">
        <v>31655737</v>
      </c>
      <c r="AJ82" s="75">
        <v>33832753.579999998</v>
      </c>
      <c r="AK82" s="75">
        <v>33515951.229999993</v>
      </c>
      <c r="AL82" s="75">
        <v>32104005.729999997</v>
      </c>
      <c r="AM82" s="75">
        <v>33914955.949999981</v>
      </c>
      <c r="AN82" s="75">
        <v>30541745.000000004</v>
      </c>
      <c r="AO82" s="75">
        <v>29463204.097999997</v>
      </c>
      <c r="AP82" s="75">
        <v>32492136.873000022</v>
      </c>
      <c r="AQ82" s="75">
        <v>38111965.699999996</v>
      </c>
      <c r="AR82" s="75">
        <v>60738653.568000033</v>
      </c>
      <c r="AS82" s="75">
        <v>33233017.600000001</v>
      </c>
      <c r="AT82" s="75">
        <v>28348311.936999999</v>
      </c>
      <c r="AU82" s="75">
        <v>33149461.112</v>
      </c>
      <c r="AV82" s="75">
        <v>31708878.879999999</v>
      </c>
      <c r="AW82" s="75">
        <v>37524995.5</v>
      </c>
      <c r="AX82" s="75">
        <v>33011960.873</v>
      </c>
      <c r="AY82" s="75">
        <v>34471827.979000002</v>
      </c>
      <c r="AZ82" s="75">
        <v>33859058.109999999</v>
      </c>
      <c r="BA82" s="75">
        <v>32916314.030000001</v>
      </c>
      <c r="BB82" s="75">
        <v>32767902</v>
      </c>
      <c r="BC82" s="75">
        <v>38974363</v>
      </c>
      <c r="BD82" s="75">
        <v>65054849</v>
      </c>
      <c r="BE82" s="75">
        <v>34433892</v>
      </c>
      <c r="BF82" s="75">
        <v>28521586.079999998</v>
      </c>
      <c r="BG82" s="75">
        <v>34385266.513999999</v>
      </c>
      <c r="BH82" s="75">
        <v>32969028.98</v>
      </c>
      <c r="BI82" s="75">
        <v>38337706.109999999</v>
      </c>
      <c r="BJ82" s="75">
        <v>37111396.633000001</v>
      </c>
      <c r="BK82" s="75">
        <v>36786278.789999999</v>
      </c>
      <c r="BL82" s="75">
        <v>34441405.420000002</v>
      </c>
      <c r="BM82" s="75">
        <v>32468622.603999998</v>
      </c>
      <c r="BN82" s="75">
        <v>36028013.023000017</v>
      </c>
      <c r="BO82" s="75">
        <v>44103351.09300001</v>
      </c>
      <c r="BP82" s="75">
        <v>64077436.954999998</v>
      </c>
      <c r="BQ82" s="75">
        <v>35792378.310000002</v>
      </c>
      <c r="BR82" s="75">
        <v>33407401.589999996</v>
      </c>
      <c r="BS82" s="75">
        <v>18750781.491400003</v>
      </c>
      <c r="BT82" s="75">
        <v>1232994.5400000014</v>
      </c>
      <c r="BU82" s="75">
        <v>1677043.1200000003</v>
      </c>
      <c r="BV82" s="75">
        <v>7961354.8999999985</v>
      </c>
      <c r="BW82" s="75">
        <v>18645918.269999996</v>
      </c>
      <c r="BX82" s="75">
        <v>25746325.210999999</v>
      </c>
      <c r="BY82" s="75">
        <v>24131672.170000002</v>
      </c>
      <c r="BZ82" s="75">
        <v>31131144.585000001</v>
      </c>
      <c r="CA82" s="75">
        <v>35538116.079999998</v>
      </c>
      <c r="CB82" s="75">
        <v>51727557.020000033</v>
      </c>
      <c r="CC82" s="75">
        <v>23583390.670000017</v>
      </c>
      <c r="CD82" s="75">
        <v>24768598.130000003</v>
      </c>
      <c r="CE82" s="75">
        <v>7070751.7100000046</v>
      </c>
      <c r="CF82" s="75">
        <v>12011183.089999998</v>
      </c>
      <c r="CG82" s="75">
        <v>30592846.90000001</v>
      </c>
      <c r="CH82" s="75">
        <v>32392372.75</v>
      </c>
      <c r="CI82" s="75">
        <v>32497584.300000001</v>
      </c>
      <c r="CJ82" s="75">
        <v>31924592.329999998</v>
      </c>
      <c r="CK82" s="75">
        <v>29157395.219999999</v>
      </c>
      <c r="CL82" s="75">
        <v>37370505.229999997</v>
      </c>
      <c r="CM82" s="75">
        <v>39701719.460000008</v>
      </c>
      <c r="CN82" s="75">
        <v>64146676.700000018</v>
      </c>
      <c r="CO82" s="75">
        <v>32170118.449999999</v>
      </c>
      <c r="CP82" s="75">
        <v>30362202.800000001</v>
      </c>
      <c r="CQ82" s="75">
        <v>35406548.279999986</v>
      </c>
      <c r="CR82" s="75">
        <v>41079599.68</v>
      </c>
      <c r="CS82" s="75">
        <v>44558416.539999992</v>
      </c>
      <c r="CT82" s="75">
        <v>40168953.909999996</v>
      </c>
      <c r="CU82" s="75">
        <v>43364110.640000008</v>
      </c>
      <c r="CV82" s="75">
        <v>39841449.880000003</v>
      </c>
      <c r="CW82" s="75">
        <v>39517835.259999998</v>
      </c>
      <c r="CX82" s="75">
        <v>43537607.409999996</v>
      </c>
      <c r="CY82" s="75">
        <v>45384566.359999999</v>
      </c>
      <c r="CZ82" s="75">
        <v>74054813.859999999</v>
      </c>
      <c r="DA82" s="75">
        <v>39796354.739999995</v>
      </c>
      <c r="DB82" s="75">
        <v>35584080.960000001</v>
      </c>
      <c r="DC82" s="75">
        <v>40340494.25</v>
      </c>
      <c r="DD82" s="75">
        <v>43592861.400000006</v>
      </c>
      <c r="DE82" s="75">
        <v>45346603.25</v>
      </c>
      <c r="DF82" s="75">
        <v>42331007.670000002</v>
      </c>
      <c r="DG82" s="75">
        <v>45578668.039999999</v>
      </c>
      <c r="DH82" s="75">
        <v>38949520.609999999</v>
      </c>
      <c r="DI82" s="75">
        <v>38941786.549999997</v>
      </c>
      <c r="DJ82" s="75">
        <v>43765315.450000003</v>
      </c>
      <c r="DK82" s="75">
        <v>48294912.060000002</v>
      </c>
      <c r="DL82" s="75">
        <v>78072236.25</v>
      </c>
      <c r="DM82" s="75">
        <v>42079944.23999998</v>
      </c>
      <c r="DN82" s="75">
        <v>37330022.079999991</v>
      </c>
      <c r="DO82" s="75">
        <v>47006660.840000004</v>
      </c>
      <c r="DP82" s="75">
        <v>39933492.57</v>
      </c>
      <c r="DQ82" s="75">
        <v>47227895.500000007</v>
      </c>
      <c r="DR82" s="75">
        <v>46469281.140000001</v>
      </c>
      <c r="DS82" s="75">
        <v>47920377.860000029</v>
      </c>
      <c r="DT82" s="75">
        <v>44643461.180000007</v>
      </c>
      <c r="DU82" s="75">
        <v>40387360.159999996</v>
      </c>
      <c r="DV82" s="75">
        <v>45653537.160000011</v>
      </c>
      <c r="DW82" s="75">
        <v>53679329.75</v>
      </c>
      <c r="DX82" s="75">
        <v>83768662.969999999</v>
      </c>
      <c r="DY82" s="75">
        <v>43809185.969999999</v>
      </c>
      <c r="DZ82" s="75">
        <v>38986285.529999979</v>
      </c>
      <c r="EA82" s="75">
        <v>44732395.770000003</v>
      </c>
      <c r="EB82" s="75">
        <v>47254228.11999999</v>
      </c>
      <c r="EC82" s="75">
        <v>52097881.920000017</v>
      </c>
      <c r="ED82" s="75">
        <v>48122452.309999995</v>
      </c>
      <c r="EE82" s="75">
        <v>48025742.68</v>
      </c>
      <c r="EF82" s="75">
        <v>46515442.609999977</v>
      </c>
      <c r="EG82" s="75">
        <v>42131284.030000016</v>
      </c>
      <c r="EH82" s="75">
        <v>45584759.949999996</v>
      </c>
      <c r="EI82" s="75">
        <v>53491922.459999971</v>
      </c>
      <c r="EJ82" s="75">
        <v>82993614.369999975</v>
      </c>
      <c r="EK82" s="75">
        <v>45005034.679999977</v>
      </c>
      <c r="EL82" s="75">
        <v>40163937.539999999</v>
      </c>
      <c r="EM82" s="75">
        <v>45131368.059999995</v>
      </c>
      <c r="EN82" s="75">
        <v>45369979.850000009</v>
      </c>
      <c r="EO82" s="75">
        <v>55387246.999999993</v>
      </c>
      <c r="EP82" s="75">
        <v>46408411.829999976</v>
      </c>
      <c r="EQ82" s="75">
        <v>46817101.68999999</v>
      </c>
      <c r="ER82" s="75"/>
      <c r="EU82" s="75">
        <f t="shared" si="149"/>
        <v>115720929.94999999</v>
      </c>
      <c r="EV82" s="75">
        <f t="shared" si="149"/>
        <v>131270472.32000001</v>
      </c>
      <c r="EW82" s="75">
        <f t="shared" si="149"/>
        <v>123469975.2</v>
      </c>
      <c r="EX82" s="75">
        <f t="shared" si="149"/>
        <v>170132463.75999999</v>
      </c>
      <c r="EY82" s="75">
        <f t="shared" si="149"/>
        <v>126416627.15999997</v>
      </c>
      <c r="EZ82" s="75">
        <f t="shared" si="149"/>
        <v>133630669.21000001</v>
      </c>
      <c r="FA82" s="75">
        <f t="shared" si="149"/>
        <v>132951199.20000003</v>
      </c>
      <c r="FB82" s="75">
        <f t="shared" si="149"/>
        <v>183101529.88</v>
      </c>
      <c r="FC82" s="75">
        <f t="shared" si="149"/>
        <v>127527867.26999998</v>
      </c>
      <c r="FD82" s="75">
        <f t="shared" si="149"/>
        <v>147474562.34999999</v>
      </c>
      <c r="FE82" s="75">
        <f t="shared" si="149"/>
        <v>136672469.31999999</v>
      </c>
      <c r="FF82" s="75">
        <f t="shared" si="149"/>
        <v>182070296.77999994</v>
      </c>
      <c r="FG82" s="75">
        <f t="shared" si="149"/>
        <v>130300340.27999997</v>
      </c>
      <c r="FH82" s="75">
        <f t="shared" si="149"/>
        <v>147165638.67999998</v>
      </c>
      <c r="FJ82" s="75"/>
      <c r="FK82" s="75">
        <f t="shared" si="150"/>
        <v>453663984.20199996</v>
      </c>
      <c r="FL82" s="75">
        <f t="shared" si="150"/>
        <v>285742687.28740007</v>
      </c>
      <c r="FM82" s="75">
        <f t="shared" si="150"/>
        <v>365217616.49000013</v>
      </c>
      <c r="FN82" s="75">
        <f t="shared" si="150"/>
        <v>509446223.07000005</v>
      </c>
      <c r="FO82" s="75">
        <f t="shared" si="150"/>
        <v>540593841.23000002</v>
      </c>
      <c r="FP82" s="75">
        <f t="shared" si="150"/>
        <v>576100025.44999993</v>
      </c>
      <c r="FQ82" s="75">
        <f t="shared" si="150"/>
        <v>593745195.71999991</v>
      </c>
      <c r="FR82" s="75">
        <f t="shared" si="151"/>
        <v>130300340.27999997</v>
      </c>
    </row>
    <row r="83" spans="2:174" s="70" customFormat="1" ht="17.45" customHeight="1">
      <c r="B83" s="66" t="s">
        <v>25</v>
      </c>
      <c r="C83" s="67"/>
      <c r="D83" s="67"/>
      <c r="E83" s="67"/>
      <c r="F83" s="68"/>
      <c r="G83" s="68"/>
      <c r="H83" s="68"/>
      <c r="I83" s="75">
        <v>42552069.609999999</v>
      </c>
      <c r="J83" s="75">
        <v>36260638.301538475</v>
      </c>
      <c r="K83" s="75">
        <v>39888535.180000022</v>
      </c>
      <c r="L83" s="75">
        <v>40980069.370000012</v>
      </c>
      <c r="M83" s="75">
        <v>47109333.739999987</v>
      </c>
      <c r="N83" s="75">
        <v>41486631.830000013</v>
      </c>
      <c r="O83" s="75">
        <v>44845571.229999982</v>
      </c>
      <c r="P83" s="75">
        <v>43114149.809999995</v>
      </c>
      <c r="Q83" s="75">
        <v>38834457.239999987</v>
      </c>
      <c r="R83" s="75">
        <v>44554338.090000048</v>
      </c>
      <c r="S83" s="75">
        <v>48418685.200000003</v>
      </c>
      <c r="T83" s="75">
        <v>83136058.469999999</v>
      </c>
      <c r="U83" s="75">
        <v>43585928.129999995</v>
      </c>
      <c r="V83" s="75">
        <v>37857962.10999997</v>
      </c>
      <c r="W83" s="75">
        <v>39694641.049999997</v>
      </c>
      <c r="X83" s="75">
        <v>42056894.93999999</v>
      </c>
      <c r="Y83" s="75">
        <v>48605563.390000023</v>
      </c>
      <c r="Z83" s="75">
        <v>44467180.090000004</v>
      </c>
      <c r="AA83" s="75">
        <v>47278637.670000046</v>
      </c>
      <c r="AB83" s="75">
        <v>40828249.939999975</v>
      </c>
      <c r="AC83" s="75">
        <v>39954990.669999994</v>
      </c>
      <c r="AD83" s="75">
        <v>46302104.899999969</v>
      </c>
      <c r="AE83" s="75">
        <v>49077307.939999983</v>
      </c>
      <c r="AF83" s="75">
        <v>85910185.86999993</v>
      </c>
      <c r="AG83" s="75">
        <v>45715738.54999999</v>
      </c>
      <c r="AH83" s="75">
        <v>39327505.210000001</v>
      </c>
      <c r="AI83" s="75">
        <v>44571257</v>
      </c>
      <c r="AJ83" s="75">
        <v>47225830.259999976</v>
      </c>
      <c r="AK83" s="75">
        <v>49766057.289999969</v>
      </c>
      <c r="AL83" s="75">
        <v>46443727.159999982</v>
      </c>
      <c r="AM83" s="75">
        <v>48514095.839999996</v>
      </c>
      <c r="AN83" s="75">
        <v>44791893.509999983</v>
      </c>
      <c r="AO83" s="75">
        <v>44263155.56999997</v>
      </c>
      <c r="AP83" s="75">
        <v>47085342.680000044</v>
      </c>
      <c r="AQ83" s="75">
        <v>52440043.010000013</v>
      </c>
      <c r="AR83" s="75">
        <v>87601367.781000033</v>
      </c>
      <c r="AS83" s="75">
        <v>47578005.890000001</v>
      </c>
      <c r="AT83" s="75">
        <v>41407615.020000003</v>
      </c>
      <c r="AU83" s="75">
        <v>46745905.68</v>
      </c>
      <c r="AV83" s="75">
        <v>44508744.590000004</v>
      </c>
      <c r="AW83" s="75">
        <v>51580845.670000002</v>
      </c>
      <c r="AX83" s="75">
        <v>47606335.479999997</v>
      </c>
      <c r="AY83" s="75">
        <v>49499363.579999998</v>
      </c>
      <c r="AZ83" s="75">
        <v>48849083.189999998</v>
      </c>
      <c r="BA83" s="75">
        <v>46834468.490000002</v>
      </c>
      <c r="BB83" s="75">
        <v>52953813.850000001</v>
      </c>
      <c r="BC83" s="75">
        <v>66284496.099999994</v>
      </c>
      <c r="BD83" s="75">
        <v>101492373</v>
      </c>
      <c r="BE83" s="75">
        <v>54850838.860000022</v>
      </c>
      <c r="BF83" s="75">
        <v>47057899.939999998</v>
      </c>
      <c r="BG83" s="75">
        <v>53888481.420000039</v>
      </c>
      <c r="BH83" s="75">
        <v>50462985.450000003</v>
      </c>
      <c r="BI83" s="75">
        <v>58739503.07</v>
      </c>
      <c r="BJ83" s="75">
        <v>59428515.130000003</v>
      </c>
      <c r="BK83" s="75">
        <v>56682887.840000004</v>
      </c>
      <c r="BL83" s="75">
        <v>54281356.231999986</v>
      </c>
      <c r="BM83" s="75">
        <v>52139668.490000002</v>
      </c>
      <c r="BN83" s="75">
        <v>56859348.690000035</v>
      </c>
      <c r="BO83" s="75">
        <v>67515205.799999982</v>
      </c>
      <c r="BP83" s="75">
        <v>104667783</v>
      </c>
      <c r="BQ83" s="75">
        <v>57342583.420000017</v>
      </c>
      <c r="BR83" s="75">
        <v>52504649.600000009</v>
      </c>
      <c r="BS83" s="75">
        <v>27972269.050000019</v>
      </c>
      <c r="BT83" s="75">
        <v>2356856.4600000056</v>
      </c>
      <c r="BU83" s="75">
        <v>4413142.37</v>
      </c>
      <c r="BV83" s="75">
        <v>14759207.880000001</v>
      </c>
      <c r="BW83" s="75">
        <v>28653597.410000008</v>
      </c>
      <c r="BX83" s="75">
        <v>36276670.080000013</v>
      </c>
      <c r="BY83" s="75">
        <v>36327844.571000002</v>
      </c>
      <c r="BZ83" s="75">
        <v>46602072.889999971</v>
      </c>
      <c r="CA83" s="75">
        <v>53250814.980000056</v>
      </c>
      <c r="CB83" s="75">
        <v>83970399.519999981</v>
      </c>
      <c r="CC83" s="75">
        <v>37179924.030000009</v>
      </c>
      <c r="CD83" s="75">
        <v>40017325.594000027</v>
      </c>
      <c r="CE83" s="75">
        <v>12586866.819999997</v>
      </c>
      <c r="CF83" s="75">
        <v>20752719.289999999</v>
      </c>
      <c r="CG83" s="75">
        <v>52148100.099999994</v>
      </c>
      <c r="CH83" s="75">
        <v>51909722.679999992</v>
      </c>
      <c r="CI83" s="75">
        <v>56841130.890000001</v>
      </c>
      <c r="CJ83" s="75">
        <v>51850081</v>
      </c>
      <c r="CK83" s="75">
        <v>50866543.460000001</v>
      </c>
      <c r="CL83" s="75">
        <v>63368397.68</v>
      </c>
      <c r="CM83" s="75">
        <v>67007157.219999999</v>
      </c>
      <c r="CN83" s="75">
        <v>118468250.05</v>
      </c>
      <c r="CO83" s="75">
        <v>59328822.039999999</v>
      </c>
      <c r="CP83" s="75">
        <v>52741114.140000001</v>
      </c>
      <c r="CQ83" s="75">
        <v>61166866.979999997</v>
      </c>
      <c r="CR83" s="75">
        <v>71724205.519999996</v>
      </c>
      <c r="CS83" s="75">
        <v>79921484.069999993</v>
      </c>
      <c r="CT83" s="75">
        <v>73250167.760000005</v>
      </c>
      <c r="CU83" s="75">
        <v>73746643.230000004</v>
      </c>
      <c r="CV83" s="75">
        <v>69811423.200000003</v>
      </c>
      <c r="CW83" s="75">
        <v>67568054.689999998</v>
      </c>
      <c r="CX83" s="75">
        <v>71412401.159999996</v>
      </c>
      <c r="CY83" s="75">
        <v>76803521.340000004</v>
      </c>
      <c r="CZ83" s="75">
        <v>132416467.44</v>
      </c>
      <c r="DA83" s="75">
        <v>70020228.459999993</v>
      </c>
      <c r="DB83" s="75">
        <v>63279041.030000001</v>
      </c>
      <c r="DC83" s="75">
        <v>69300683.640000001</v>
      </c>
      <c r="DD83" s="75">
        <v>75346236.269999996</v>
      </c>
      <c r="DE83" s="75">
        <v>79944396.319999993</v>
      </c>
      <c r="DF83" s="75">
        <v>79384482.189999998</v>
      </c>
      <c r="DG83" s="75">
        <v>81629154.590000033</v>
      </c>
      <c r="DH83" s="75">
        <v>73916632.489999995</v>
      </c>
      <c r="DI83" s="75">
        <v>71601236.800000012</v>
      </c>
      <c r="DJ83" s="75">
        <v>76619785.760000005</v>
      </c>
      <c r="DK83" s="75">
        <v>88038821.399999991</v>
      </c>
      <c r="DL83" s="75">
        <v>147730553.36999995</v>
      </c>
      <c r="DM83" s="75">
        <v>76187325.799999967</v>
      </c>
      <c r="DN83" s="75">
        <v>66025119.469999999</v>
      </c>
      <c r="DO83" s="75">
        <v>78912767.059999987</v>
      </c>
      <c r="DP83" s="75">
        <v>70814471.429999992</v>
      </c>
      <c r="DQ83" s="75">
        <v>87599432.980000004</v>
      </c>
      <c r="DR83" s="75">
        <v>87843879.280000001</v>
      </c>
      <c r="DS83" s="75">
        <v>85754833.719999999</v>
      </c>
      <c r="DT83" s="75">
        <v>82621520.730000004</v>
      </c>
      <c r="DU83" s="75">
        <v>76036917.819999993</v>
      </c>
      <c r="DV83" s="75">
        <v>81619054</v>
      </c>
      <c r="DW83" s="75">
        <v>99704257.810000002</v>
      </c>
      <c r="DX83" s="75">
        <v>159338267.56999999</v>
      </c>
      <c r="DY83" s="75">
        <v>79248116.939999983</v>
      </c>
      <c r="DZ83" s="75">
        <v>73009710.950000003</v>
      </c>
      <c r="EA83" s="75">
        <v>82778732.559999958</v>
      </c>
      <c r="EB83" s="75">
        <v>84965974.469999984</v>
      </c>
      <c r="EC83" s="75">
        <v>98713702.000000075</v>
      </c>
      <c r="ED83" s="75">
        <v>92552071.950000033</v>
      </c>
      <c r="EE83" s="75">
        <v>88396328.669999957</v>
      </c>
      <c r="EF83" s="75">
        <v>89838557.419999957</v>
      </c>
      <c r="EG83" s="75">
        <v>83546700.269999906</v>
      </c>
      <c r="EH83" s="75">
        <v>89366306.000000045</v>
      </c>
      <c r="EI83" s="75">
        <v>108083135.32999997</v>
      </c>
      <c r="EJ83" s="75">
        <v>168351033.91999996</v>
      </c>
      <c r="EK83" s="75">
        <v>88885700.600000009</v>
      </c>
      <c r="EL83" s="75">
        <v>77407740.440000027</v>
      </c>
      <c r="EM83" s="75">
        <v>91216292.169999972</v>
      </c>
      <c r="EN83" s="75">
        <v>88727040.380000025</v>
      </c>
      <c r="EO83" s="75">
        <v>114243995.09000005</v>
      </c>
      <c r="EP83" s="75">
        <v>99021135.359999999</v>
      </c>
      <c r="EQ83" s="75">
        <v>97801215.420000002</v>
      </c>
      <c r="ER83" s="75"/>
      <c r="EU83" s="75">
        <f t="shared" si="149"/>
        <v>202599953.13</v>
      </c>
      <c r="EV83" s="75">
        <f t="shared" si="149"/>
        <v>234675114.77999997</v>
      </c>
      <c r="EW83" s="75">
        <f t="shared" si="149"/>
        <v>227147023.88000005</v>
      </c>
      <c r="EX83" s="75">
        <f t="shared" si="149"/>
        <v>312389160.52999997</v>
      </c>
      <c r="EY83" s="75">
        <f t="shared" si="149"/>
        <v>221125212.32999998</v>
      </c>
      <c r="EZ83" s="75">
        <f t="shared" si="149"/>
        <v>246257783.69</v>
      </c>
      <c r="FA83" s="75">
        <f t="shared" si="149"/>
        <v>244413272.26999998</v>
      </c>
      <c r="FB83" s="75">
        <f t="shared" si="149"/>
        <v>340661579.38</v>
      </c>
      <c r="FC83" s="75">
        <f t="shared" si="149"/>
        <v>235036560.44999993</v>
      </c>
      <c r="FD83" s="75">
        <f t="shared" si="149"/>
        <v>276231748.42000008</v>
      </c>
      <c r="FE83" s="75">
        <f t="shared" si="149"/>
        <v>261781586.35999984</v>
      </c>
      <c r="FF83" s="75">
        <f t="shared" si="149"/>
        <v>365800475.25</v>
      </c>
      <c r="FG83" s="75">
        <f t="shared" si="149"/>
        <v>257509733.20999998</v>
      </c>
      <c r="FH83" s="75">
        <f t="shared" si="149"/>
        <v>301992170.8300001</v>
      </c>
      <c r="FJ83" s="75"/>
      <c r="FK83" s="75">
        <f t="shared" si="150"/>
        <v>716574473.92200005</v>
      </c>
      <c r="FL83" s="75">
        <f t="shared" si="150"/>
        <v>444430108.23100013</v>
      </c>
      <c r="FM83" s="75">
        <f t="shared" si="150"/>
        <v>622996218.81399989</v>
      </c>
      <c r="FN83" s="75">
        <f t="shared" si="150"/>
        <v>889891171.57000017</v>
      </c>
      <c r="FO83" s="75">
        <f t="shared" si="150"/>
        <v>976811252.31999993</v>
      </c>
      <c r="FP83" s="75">
        <f t="shared" si="150"/>
        <v>1052457847.6699998</v>
      </c>
      <c r="FQ83" s="75">
        <f t="shared" si="150"/>
        <v>1138850370.4799995</v>
      </c>
      <c r="FR83" s="75">
        <f t="shared" si="151"/>
        <v>257509733.20999998</v>
      </c>
    </row>
    <row r="84" spans="2:174" s="70" customFormat="1" ht="17.45" customHeight="1">
      <c r="B84" s="66" t="s">
        <v>28</v>
      </c>
      <c r="C84" s="67"/>
      <c r="D84" s="67"/>
      <c r="E84" s="67"/>
      <c r="F84" s="68"/>
      <c r="G84" s="68"/>
      <c r="H84" s="68"/>
      <c r="I84" s="75">
        <v>16639718.540000001</v>
      </c>
      <c r="J84" s="75">
        <v>13281345.689999999</v>
      </c>
      <c r="K84" s="75">
        <v>14807678.910000002</v>
      </c>
      <c r="L84" s="75">
        <v>14908015.92</v>
      </c>
      <c r="M84" s="75">
        <v>18880134.52</v>
      </c>
      <c r="N84" s="75">
        <v>16522885.050000003</v>
      </c>
      <c r="O84" s="75">
        <v>17150952.919999998</v>
      </c>
      <c r="P84" s="75">
        <v>16085422.67</v>
      </c>
      <c r="Q84" s="75">
        <v>15164012.760000002</v>
      </c>
      <c r="R84" s="75">
        <v>17953345.920000002</v>
      </c>
      <c r="S84" s="75">
        <v>19054203.960000001</v>
      </c>
      <c r="T84" s="75">
        <v>28867986.82</v>
      </c>
      <c r="U84" s="75">
        <v>18438189.73</v>
      </c>
      <c r="V84" s="75">
        <v>15567786.230000002</v>
      </c>
      <c r="W84" s="75">
        <v>17087074.300000001</v>
      </c>
      <c r="X84" s="75">
        <v>17108023.780000001</v>
      </c>
      <c r="Y84" s="75">
        <v>18966174.739999998</v>
      </c>
      <c r="Z84" s="75">
        <v>18525356.900000002</v>
      </c>
      <c r="AA84" s="75">
        <v>18253481.399999999</v>
      </c>
      <c r="AB84" s="75">
        <v>17200724.370000001</v>
      </c>
      <c r="AC84" s="75">
        <v>16464491.440000001</v>
      </c>
      <c r="AD84" s="75">
        <v>18970680.32</v>
      </c>
      <c r="AE84" s="75">
        <v>20664037.629999999</v>
      </c>
      <c r="AF84" s="75">
        <v>29846900.969999999</v>
      </c>
      <c r="AG84" s="75">
        <v>18578441.18</v>
      </c>
      <c r="AH84" s="75">
        <v>15181212</v>
      </c>
      <c r="AI84" s="75">
        <v>18030845</v>
      </c>
      <c r="AJ84" s="75">
        <v>20292453.560000002</v>
      </c>
      <c r="AK84" s="75">
        <v>20602100.060000002</v>
      </c>
      <c r="AL84" s="75">
        <v>20503396.870000001</v>
      </c>
      <c r="AM84" s="75">
        <v>20780776.640000001</v>
      </c>
      <c r="AN84" s="75">
        <v>19769099.419999998</v>
      </c>
      <c r="AO84" s="75">
        <v>19741937.91</v>
      </c>
      <c r="AP84" s="75">
        <v>21387235.120000001</v>
      </c>
      <c r="AQ84" s="75">
        <v>25665277.52</v>
      </c>
      <c r="AR84" s="75">
        <v>35128997.609999999</v>
      </c>
      <c r="AS84" s="75">
        <v>22965403.330000002</v>
      </c>
      <c r="AT84" s="75">
        <v>17925230.330000002</v>
      </c>
      <c r="AU84" s="75">
        <v>21676967.090000004</v>
      </c>
      <c r="AV84" s="75">
        <v>20478019.84</v>
      </c>
      <c r="AW84" s="75">
        <v>22227029.990000002</v>
      </c>
      <c r="AX84" s="75">
        <v>22066501.200000003</v>
      </c>
      <c r="AY84" s="75">
        <v>22569158.359999999</v>
      </c>
      <c r="AZ84" s="75">
        <v>21866931.930000003</v>
      </c>
      <c r="BA84" s="75">
        <v>21878798.190000001</v>
      </c>
      <c r="BB84" s="75">
        <v>22701657.77</v>
      </c>
      <c r="BC84" s="75">
        <v>27650271.98</v>
      </c>
      <c r="BD84" s="75">
        <v>38537321.960000001</v>
      </c>
      <c r="BE84" s="75">
        <v>24683204.440000001</v>
      </c>
      <c r="BF84" s="75">
        <v>20379552.899999999</v>
      </c>
      <c r="BG84" s="75">
        <v>23788668.949999999</v>
      </c>
      <c r="BH84" s="75">
        <v>23379866.989999998</v>
      </c>
      <c r="BI84" s="75">
        <v>26237878.120000001</v>
      </c>
      <c r="BJ84" s="75">
        <v>25588997.440000001</v>
      </c>
      <c r="BK84" s="75">
        <v>26250805.550000001</v>
      </c>
      <c r="BL84" s="75">
        <v>23717413.390000001</v>
      </c>
      <c r="BM84" s="75">
        <v>23996409.969999999</v>
      </c>
      <c r="BN84" s="75">
        <v>25709995.559999999</v>
      </c>
      <c r="BO84" s="75">
        <v>30923381.25</v>
      </c>
      <c r="BP84" s="75">
        <v>41183354.310000002</v>
      </c>
      <c r="BQ84" s="75">
        <v>25863186.850000001</v>
      </c>
      <c r="BR84" s="75">
        <v>23035161.539999999</v>
      </c>
      <c r="BS84" s="75">
        <v>12708470</v>
      </c>
      <c r="BT84" s="75">
        <v>1138942.6100000001</v>
      </c>
      <c r="BU84" s="75">
        <v>1797139.19</v>
      </c>
      <c r="BV84" s="75">
        <v>11246098.33</v>
      </c>
      <c r="BW84" s="75">
        <v>6556279.1699999999</v>
      </c>
      <c r="BX84" s="75">
        <v>16498666.439999998</v>
      </c>
      <c r="BY84" s="75">
        <v>18015199.359999999</v>
      </c>
      <c r="BZ84" s="75">
        <v>23114338.809999999</v>
      </c>
      <c r="CA84" s="75">
        <v>27335304.079999998</v>
      </c>
      <c r="CB84" s="75">
        <v>33246415.859999999</v>
      </c>
      <c r="CC84" s="75">
        <v>18502056.409999993</v>
      </c>
      <c r="CD84" s="75">
        <v>19168286.460000001</v>
      </c>
      <c r="CE84" s="75">
        <v>6256958.8399999999</v>
      </c>
      <c r="CF84" s="75">
        <v>9275159.1999999993</v>
      </c>
      <c r="CG84" s="75">
        <v>23000067.010000002</v>
      </c>
      <c r="CH84" s="75">
        <v>20815669.48</v>
      </c>
      <c r="CI84" s="75">
        <v>24430631.969999999</v>
      </c>
      <c r="CJ84" s="75">
        <v>24712002.479999997</v>
      </c>
      <c r="CK84" s="75">
        <v>23300572.920000002</v>
      </c>
      <c r="CL84" s="75">
        <v>26884534.990000002</v>
      </c>
      <c r="CM84" s="75">
        <v>30908041.600000001</v>
      </c>
      <c r="CN84" s="75">
        <v>43541258.160000011</v>
      </c>
      <c r="CO84" s="75">
        <v>24599574.530000001</v>
      </c>
      <c r="CP84" s="75">
        <v>23554525.640000001</v>
      </c>
      <c r="CQ84" s="75">
        <v>26339726.789999999</v>
      </c>
      <c r="CR84" s="75">
        <v>29020222.140000001</v>
      </c>
      <c r="CS84" s="75">
        <v>33322832.25</v>
      </c>
      <c r="CT84" s="75">
        <v>30129535.559999999</v>
      </c>
      <c r="CU84" s="75">
        <v>29959137.990000002</v>
      </c>
      <c r="CV84" s="75">
        <v>28212471.640000001</v>
      </c>
      <c r="CW84" s="75">
        <v>27725532.120000001</v>
      </c>
      <c r="CX84" s="75">
        <v>30681836.370000001</v>
      </c>
      <c r="CY84" s="75">
        <v>33434378.420000002</v>
      </c>
      <c r="CZ84" s="75">
        <v>49174753.060000002</v>
      </c>
      <c r="DA84" s="75">
        <v>31170817.93</v>
      </c>
      <c r="DB84" s="75">
        <v>27052179.75</v>
      </c>
      <c r="DC84" s="75">
        <v>29357643.309999999</v>
      </c>
      <c r="DD84" s="75">
        <v>31394421.059999999</v>
      </c>
      <c r="DE84" s="75">
        <v>32010023.32</v>
      </c>
      <c r="DF84" s="75">
        <v>31533412.699999999</v>
      </c>
      <c r="DG84" s="75">
        <v>33080534.68</v>
      </c>
      <c r="DH84" s="75">
        <v>28497337.800000001</v>
      </c>
      <c r="DI84" s="75">
        <v>29902507.309999999</v>
      </c>
      <c r="DJ84" s="75">
        <v>31996981.59</v>
      </c>
      <c r="DK84" s="75">
        <v>37221904.270000003</v>
      </c>
      <c r="DL84" s="75">
        <v>52888998.000000007</v>
      </c>
      <c r="DM84" s="75">
        <v>32443522.359999985</v>
      </c>
      <c r="DN84" s="75">
        <v>27995968.82</v>
      </c>
      <c r="DO84" s="75">
        <v>34289909.030000001</v>
      </c>
      <c r="DP84" s="75">
        <v>31446422.309999999</v>
      </c>
      <c r="DQ84" s="75">
        <v>36674461.880000003</v>
      </c>
      <c r="DR84" s="75">
        <v>35488429.229999997</v>
      </c>
      <c r="DS84" s="75">
        <v>36121944.759999998</v>
      </c>
      <c r="DT84" s="75">
        <v>34514193.959999986</v>
      </c>
      <c r="DU84" s="75">
        <v>31819225.850000005</v>
      </c>
      <c r="DV84" s="75">
        <v>35148415.199999988</v>
      </c>
      <c r="DW84" s="75">
        <v>42563962.920000024</v>
      </c>
      <c r="DX84" s="75">
        <v>59331209.140000008</v>
      </c>
      <c r="DY84" s="75">
        <v>33984377.619999997</v>
      </c>
      <c r="DZ84" s="75">
        <v>30909482.87000002</v>
      </c>
      <c r="EA84" s="75">
        <v>34101802.06000001</v>
      </c>
      <c r="EB84" s="75">
        <v>35221513.140000001</v>
      </c>
      <c r="EC84" s="75">
        <v>39306675.020000003</v>
      </c>
      <c r="ED84" s="75">
        <v>37538065.459999979</v>
      </c>
      <c r="EE84" s="75">
        <v>36134203.159999996</v>
      </c>
      <c r="EF84" s="75">
        <v>36339065.410000004</v>
      </c>
      <c r="EG84" s="75">
        <v>33433007.16</v>
      </c>
      <c r="EH84" s="75">
        <v>35317173.869999982</v>
      </c>
      <c r="EI84" s="75">
        <v>41675565.960000001</v>
      </c>
      <c r="EJ84" s="75">
        <v>58928777.380000003</v>
      </c>
      <c r="EK84" s="75">
        <v>35858020</v>
      </c>
      <c r="EL84" s="75">
        <v>31140405.470000006</v>
      </c>
      <c r="EM84" s="75">
        <v>34881903.790000007</v>
      </c>
      <c r="EN84" s="75">
        <v>34459979.700000003</v>
      </c>
      <c r="EO84" s="75">
        <v>41164494.279999986</v>
      </c>
      <c r="EP84" s="75">
        <v>36068514.32</v>
      </c>
      <c r="EQ84" s="75">
        <v>35415971.170000009</v>
      </c>
      <c r="ER84" s="75"/>
      <c r="EU84" s="75">
        <f t="shared" si="149"/>
        <v>87580640.989999995</v>
      </c>
      <c r="EV84" s="75">
        <f t="shared" si="149"/>
        <v>94937857.079999998</v>
      </c>
      <c r="EW84" s="75">
        <f t="shared" si="149"/>
        <v>91480379.790000007</v>
      </c>
      <c r="EX84" s="75">
        <f t="shared" si="149"/>
        <v>122107883.86000001</v>
      </c>
      <c r="EY84" s="75">
        <f t="shared" si="149"/>
        <v>94729400.209999979</v>
      </c>
      <c r="EZ84" s="75">
        <f t="shared" si="149"/>
        <v>103609313.41999999</v>
      </c>
      <c r="FA84" s="75">
        <f t="shared" si="149"/>
        <v>102455364.56999999</v>
      </c>
      <c r="FB84" s="75">
        <f t="shared" si="149"/>
        <v>137043587.26000002</v>
      </c>
      <c r="FC84" s="75">
        <f t="shared" si="149"/>
        <v>98995662.550000027</v>
      </c>
      <c r="FD84" s="75">
        <f t="shared" si="149"/>
        <v>112066253.61999997</v>
      </c>
      <c r="FE84" s="75">
        <f t="shared" si="149"/>
        <v>105906275.72999999</v>
      </c>
      <c r="FF84" s="75">
        <f t="shared" si="149"/>
        <v>135921517.20999998</v>
      </c>
      <c r="FG84" s="75">
        <f t="shared" si="149"/>
        <v>101880329.26000002</v>
      </c>
      <c r="FH84" s="75">
        <f t="shared" si="149"/>
        <v>111692988.29999998</v>
      </c>
      <c r="FJ84" s="75"/>
      <c r="FK84" s="75">
        <f t="shared" si="150"/>
        <v>315839528.87000006</v>
      </c>
      <c r="FL84" s="75">
        <f t="shared" si="150"/>
        <v>200555202.24000001</v>
      </c>
      <c r="FM84" s="75">
        <f t="shared" si="150"/>
        <v>270795239.51999998</v>
      </c>
      <c r="FN84" s="75">
        <f t="shared" si="150"/>
        <v>366154526.51000005</v>
      </c>
      <c r="FO84" s="75">
        <f t="shared" si="150"/>
        <v>396106761.71999997</v>
      </c>
      <c r="FP84" s="75">
        <f t="shared" si="150"/>
        <v>437837665.45999998</v>
      </c>
      <c r="FQ84" s="75">
        <f t="shared" si="150"/>
        <v>452889709.11000001</v>
      </c>
      <c r="FR84" s="75">
        <f t="shared" si="151"/>
        <v>101880329.26000002</v>
      </c>
    </row>
    <row r="85" spans="2:174" s="70" customFormat="1" ht="17.45" customHeight="1">
      <c r="B85" s="66" t="s">
        <v>29</v>
      </c>
      <c r="C85" s="67"/>
      <c r="D85" s="67"/>
      <c r="E85" s="67"/>
      <c r="F85" s="68"/>
      <c r="G85" s="68"/>
      <c r="H85" s="68"/>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v>19867246</v>
      </c>
      <c r="AK85" s="75">
        <v>21183756.81000001</v>
      </c>
      <c r="AL85" s="75">
        <v>21498093</v>
      </c>
      <c r="AM85" s="75">
        <v>21237521</v>
      </c>
      <c r="AN85" s="75">
        <v>20128137</v>
      </c>
      <c r="AO85" s="75">
        <v>18285505.68</v>
      </c>
      <c r="AP85" s="75">
        <v>19891423</v>
      </c>
      <c r="AQ85" s="75">
        <v>22281566.690000001</v>
      </c>
      <c r="AR85" s="75">
        <v>34305518.119999997</v>
      </c>
      <c r="AS85" s="75">
        <v>20420946.52</v>
      </c>
      <c r="AT85" s="75">
        <v>16701539.17</v>
      </c>
      <c r="AU85" s="75">
        <v>19698199.789999999</v>
      </c>
      <c r="AV85" s="75">
        <v>18928937.809999999</v>
      </c>
      <c r="AW85" s="75">
        <v>20808296.890000001</v>
      </c>
      <c r="AX85" s="75">
        <v>21288672.25</v>
      </c>
      <c r="AY85" s="75">
        <v>20878483.170000002</v>
      </c>
      <c r="AZ85" s="75">
        <v>20437819.629999999</v>
      </c>
      <c r="BA85" s="75">
        <v>18975097.140000001</v>
      </c>
      <c r="BB85" s="75">
        <v>18162283.949999999</v>
      </c>
      <c r="BC85" s="75">
        <v>17705626.449999999</v>
      </c>
      <c r="BD85" s="75">
        <v>24894476.460000001</v>
      </c>
      <c r="BE85" s="75">
        <v>13833255.76</v>
      </c>
      <c r="BF85" s="75">
        <v>12202682.130000001</v>
      </c>
      <c r="BG85" s="75">
        <v>12558694</v>
      </c>
      <c r="BH85" s="75">
        <v>12583184.85</v>
      </c>
      <c r="BI85" s="75">
        <v>14382660.560000001</v>
      </c>
      <c r="BJ85" s="75">
        <v>13618581.609999999</v>
      </c>
      <c r="BK85" s="75">
        <v>12857804.24</v>
      </c>
      <c r="BL85" s="75">
        <v>10999568.199999999</v>
      </c>
      <c r="BM85" s="75">
        <v>10044787.15</v>
      </c>
      <c r="BN85" s="75">
        <v>10288829.43</v>
      </c>
      <c r="BO85" s="75">
        <v>11328393.189999999</v>
      </c>
      <c r="BP85" s="75">
        <v>18055981.98</v>
      </c>
      <c r="BQ85" s="75">
        <v>12103132.51</v>
      </c>
      <c r="BR85" s="75">
        <v>10370908.34</v>
      </c>
      <c r="BS85" s="75">
        <v>5220620.6900000004</v>
      </c>
      <c r="BT85" s="75">
        <v>116329.44</v>
      </c>
      <c r="BU85" s="75">
        <v>193779.95</v>
      </c>
      <c r="BV85" s="75">
        <v>3422129.2050000001</v>
      </c>
      <c r="BW85" s="75">
        <v>1643522.1300000004</v>
      </c>
      <c r="BX85" s="75">
        <v>7521087.7400000002</v>
      </c>
      <c r="BY85" s="75">
        <v>6596570.8200000003</v>
      </c>
      <c r="BZ85" s="75">
        <v>7430704.2400000012</v>
      </c>
      <c r="CA85" s="75">
        <v>8390506.9200000018</v>
      </c>
      <c r="CB85" s="75">
        <v>11926660.399999999</v>
      </c>
      <c r="CC85" s="75">
        <v>7439111.129999999</v>
      </c>
      <c r="CD85" s="75">
        <v>6323158</v>
      </c>
      <c r="CE85" s="75">
        <v>5244783.68</v>
      </c>
      <c r="CF85" s="75">
        <v>5015749.42</v>
      </c>
      <c r="CG85" s="75">
        <v>7527000</v>
      </c>
      <c r="CH85" s="75">
        <v>7964601.3099999996</v>
      </c>
      <c r="CI85" s="75">
        <v>8001427.5999999996</v>
      </c>
      <c r="CJ85" s="75">
        <v>7772599.8300000001</v>
      </c>
      <c r="CK85" s="75">
        <v>7365717</v>
      </c>
      <c r="CL85" s="75">
        <v>8665718.8600000013</v>
      </c>
      <c r="CM85" s="75">
        <v>10100098.41</v>
      </c>
      <c r="CN85" s="75">
        <v>14901646.18</v>
      </c>
      <c r="CO85" s="75">
        <v>7735000</v>
      </c>
      <c r="CP85" s="75">
        <v>7298000</v>
      </c>
      <c r="CQ85" s="75">
        <v>8675362.3100000005</v>
      </c>
      <c r="CR85" s="75">
        <v>8865406.0299999993</v>
      </c>
      <c r="CS85" s="75">
        <v>10069815</v>
      </c>
      <c r="CT85" s="75">
        <v>9256199.6699999981</v>
      </c>
      <c r="CU85" s="75">
        <v>9419193.8800000008</v>
      </c>
      <c r="CV85" s="75">
        <v>8922023.6699999999</v>
      </c>
      <c r="CW85" s="75">
        <v>8236762.6000000015</v>
      </c>
      <c r="CX85" s="75">
        <v>8426374.0799999982</v>
      </c>
      <c r="CY85" s="75">
        <v>8738735.0199999996</v>
      </c>
      <c r="CZ85" s="75">
        <v>13006961.52</v>
      </c>
      <c r="DA85" s="75">
        <v>7329384.7099999981</v>
      </c>
      <c r="DB85" s="75">
        <v>6714653.21</v>
      </c>
      <c r="DC85" s="75">
        <v>8423714.0600000005</v>
      </c>
      <c r="DD85" s="75">
        <v>8736148.1599999964</v>
      </c>
      <c r="DE85" s="75">
        <v>9064011.8900000025</v>
      </c>
      <c r="DF85" s="75">
        <v>9640495.8500000034</v>
      </c>
      <c r="DG85" s="75">
        <v>10494691.739999996</v>
      </c>
      <c r="DH85" s="75">
        <v>9305417.8800000027</v>
      </c>
      <c r="DI85" s="75">
        <v>8509296.4000000004</v>
      </c>
      <c r="DJ85" s="75">
        <v>9203878.2200000007</v>
      </c>
      <c r="DK85" s="75">
        <v>9858316.3699999992</v>
      </c>
      <c r="DL85" s="75">
        <v>13357248.090000005</v>
      </c>
      <c r="DM85" s="75">
        <v>9650055.25</v>
      </c>
      <c r="DN85" s="75">
        <v>8963411.4199999999</v>
      </c>
      <c r="DO85" s="75">
        <v>10224376.489999998</v>
      </c>
      <c r="DP85" s="75">
        <v>9371362.9000000004</v>
      </c>
      <c r="DQ85" s="75">
        <v>10916643.219999999</v>
      </c>
      <c r="DR85" s="75">
        <v>11488762.410000004</v>
      </c>
      <c r="DS85" s="75">
        <v>11913515.17</v>
      </c>
      <c r="DT85" s="75">
        <v>10096337.779999999</v>
      </c>
      <c r="DU85" s="75">
        <v>9190279.3099999987</v>
      </c>
      <c r="DV85" s="75">
        <v>9721876.5299999975</v>
      </c>
      <c r="DW85" s="75">
        <v>11246109.24</v>
      </c>
      <c r="DX85" s="75">
        <v>14854730.389999997</v>
      </c>
      <c r="DY85" s="75">
        <v>10597105.929999998</v>
      </c>
      <c r="DZ85" s="75">
        <v>8391649.8000000045</v>
      </c>
      <c r="EA85" s="75">
        <v>9470085.3500000034</v>
      </c>
      <c r="EB85" s="75">
        <v>10323099.76</v>
      </c>
      <c r="EC85" s="75">
        <v>12287561</v>
      </c>
      <c r="ED85" s="75">
        <v>11191946</v>
      </c>
      <c r="EE85" s="75">
        <v>11219276.990000004</v>
      </c>
      <c r="EF85" s="75">
        <v>10857019.409999998</v>
      </c>
      <c r="EG85" s="75">
        <v>10311667.199999997</v>
      </c>
      <c r="EH85" s="75">
        <v>11123144.749999998</v>
      </c>
      <c r="EI85" s="75">
        <v>12231248.290000003</v>
      </c>
      <c r="EJ85" s="75">
        <v>14708043.689999998</v>
      </c>
      <c r="EK85" s="75">
        <v>10104503.330000002</v>
      </c>
      <c r="EL85" s="75">
        <v>8176391.3400000008</v>
      </c>
      <c r="EM85" s="75">
        <v>9584712.410000002</v>
      </c>
      <c r="EN85" s="75">
        <v>9381658.4300000034</v>
      </c>
      <c r="EO85" s="75">
        <v>11214027.670000002</v>
      </c>
      <c r="EP85" s="75">
        <v>10779468.979999999</v>
      </c>
      <c r="EQ85" s="75">
        <v>10694696.310000001</v>
      </c>
      <c r="ER85" s="75"/>
      <c r="EU85" s="75">
        <f t="shared" si="149"/>
        <v>22467751.979999997</v>
      </c>
      <c r="EV85" s="75">
        <f t="shared" si="149"/>
        <v>27440655.899999999</v>
      </c>
      <c r="EW85" s="75">
        <f t="shared" si="149"/>
        <v>28309406.019999996</v>
      </c>
      <c r="EX85" s="75">
        <f t="shared" si="149"/>
        <v>32419442.680000007</v>
      </c>
      <c r="EY85" s="75">
        <f t="shared" si="149"/>
        <v>28837843.16</v>
      </c>
      <c r="EZ85" s="75">
        <f t="shared" si="149"/>
        <v>31776768.530000001</v>
      </c>
      <c r="FA85" s="75">
        <f t="shared" si="149"/>
        <v>31200132.259999998</v>
      </c>
      <c r="FB85" s="75">
        <f t="shared" si="149"/>
        <v>35822716.159999996</v>
      </c>
      <c r="FC85" s="75">
        <f t="shared" si="149"/>
        <v>28458841.080000006</v>
      </c>
      <c r="FD85" s="75">
        <f t="shared" si="149"/>
        <v>33802606.759999998</v>
      </c>
      <c r="FE85" s="75">
        <f t="shared" si="149"/>
        <v>32387963.600000001</v>
      </c>
      <c r="FF85" s="75">
        <f t="shared" si="149"/>
        <v>38062436.729999997</v>
      </c>
      <c r="FG85" s="75">
        <f t="shared" si="149"/>
        <v>27865607.080000006</v>
      </c>
      <c r="FH85" s="75">
        <f t="shared" si="149"/>
        <v>31375155.080000006</v>
      </c>
      <c r="FJ85" s="75"/>
      <c r="FK85" s="75">
        <f t="shared" si="150"/>
        <v>152754423.09999999</v>
      </c>
      <c r="FL85" s="75">
        <f t="shared" si="150"/>
        <v>74935952.385000005</v>
      </c>
      <c r="FM85" s="75">
        <f t="shared" si="150"/>
        <v>96321611.419999987</v>
      </c>
      <c r="FN85" s="75">
        <f t="shared" si="150"/>
        <v>108649833.77999999</v>
      </c>
      <c r="FO85" s="75">
        <f t="shared" si="150"/>
        <v>110637256.58000001</v>
      </c>
      <c r="FP85" s="75">
        <f t="shared" si="150"/>
        <v>127637460.11</v>
      </c>
      <c r="FQ85" s="75">
        <f t="shared" si="150"/>
        <v>132711848.17000002</v>
      </c>
      <c r="FR85" s="75">
        <f t="shared" si="151"/>
        <v>27865607.080000006</v>
      </c>
    </row>
    <row r="86" spans="2:174" s="70" customFormat="1" ht="17.45" customHeight="1">
      <c r="B86" s="66" t="s">
        <v>30</v>
      </c>
      <c r="C86" s="69"/>
      <c r="D86" s="69"/>
      <c r="E86" s="69"/>
      <c r="F86" s="68"/>
      <c r="G86" s="68"/>
      <c r="H86" s="68"/>
      <c r="I86" s="75"/>
      <c r="J86" s="75"/>
      <c r="K86" s="75"/>
      <c r="L86" s="75"/>
      <c r="M86" s="75"/>
      <c r="N86" s="75">
        <v>16932000</v>
      </c>
      <c r="O86" s="75">
        <v>17793000</v>
      </c>
      <c r="P86" s="75">
        <v>16764832</v>
      </c>
      <c r="Q86" s="75">
        <v>15198000</v>
      </c>
      <c r="R86" s="75">
        <v>18966000</v>
      </c>
      <c r="S86" s="75">
        <v>21981000</v>
      </c>
      <c r="T86" s="75">
        <v>31514000</v>
      </c>
      <c r="U86" s="75">
        <v>14622525.09</v>
      </c>
      <c r="V86" s="75">
        <v>13031182.93</v>
      </c>
      <c r="W86" s="75">
        <v>15647724.82</v>
      </c>
      <c r="X86" s="75">
        <v>17097224.210000001</v>
      </c>
      <c r="Y86" s="75">
        <v>19591000</v>
      </c>
      <c r="Z86" s="75">
        <v>19004000</v>
      </c>
      <c r="AA86" s="75">
        <v>21444000</v>
      </c>
      <c r="AB86" s="75">
        <v>16191000</v>
      </c>
      <c r="AC86" s="75">
        <v>16900000</v>
      </c>
      <c r="AD86" s="75">
        <v>19541000</v>
      </c>
      <c r="AE86" s="75">
        <v>22433000</v>
      </c>
      <c r="AF86" s="75">
        <v>30837000</v>
      </c>
      <c r="AG86" s="75">
        <v>15802000</v>
      </c>
      <c r="AH86" s="75">
        <v>13907000</v>
      </c>
      <c r="AI86" s="75">
        <v>16452000</v>
      </c>
      <c r="AJ86" s="75">
        <v>20858000</v>
      </c>
      <c r="AK86" s="75">
        <v>18216000</v>
      </c>
      <c r="AL86" s="75">
        <v>20446000</v>
      </c>
      <c r="AM86" s="75">
        <v>20945000</v>
      </c>
      <c r="AN86" s="75">
        <v>17709000</v>
      </c>
      <c r="AO86" s="75">
        <v>18156000</v>
      </c>
      <c r="AP86" s="75">
        <v>18734000</v>
      </c>
      <c r="AQ86" s="75">
        <v>23196000</v>
      </c>
      <c r="AR86" s="75">
        <v>29889000</v>
      </c>
      <c r="AS86" s="75">
        <v>16352758.18</v>
      </c>
      <c r="AT86" s="75">
        <v>13658598.77</v>
      </c>
      <c r="AU86" s="75">
        <v>17164249.98</v>
      </c>
      <c r="AV86" s="75">
        <v>18156336.960000001</v>
      </c>
      <c r="AW86" s="75">
        <v>16563465.039999999</v>
      </c>
      <c r="AX86" s="75">
        <v>20147238.34</v>
      </c>
      <c r="AY86" s="75">
        <v>21428635.949999999</v>
      </c>
      <c r="AZ86" s="75">
        <v>19460879.370000001</v>
      </c>
      <c r="BA86" s="75">
        <v>20749244.300000001</v>
      </c>
      <c r="BB86" s="75">
        <v>18919610.460000001</v>
      </c>
      <c r="BC86" s="75">
        <v>24907515.390000001</v>
      </c>
      <c r="BD86" s="75">
        <v>34573327.82</v>
      </c>
      <c r="BE86" s="75">
        <v>16874172.140000001</v>
      </c>
      <c r="BF86" s="75">
        <v>15540788.34</v>
      </c>
      <c r="BG86" s="75">
        <v>19671462.620000001</v>
      </c>
      <c r="BH86" s="75">
        <v>18134671.850000001</v>
      </c>
      <c r="BI86" s="75">
        <v>20784774.920000002</v>
      </c>
      <c r="BJ86" s="75">
        <v>22990115.350000001</v>
      </c>
      <c r="BK86" s="75">
        <v>21406896.879999999</v>
      </c>
      <c r="BL86" s="75">
        <v>21808795.300000001</v>
      </c>
      <c r="BM86" s="75">
        <v>20915918.829999998</v>
      </c>
      <c r="BN86" s="75">
        <v>20361798.850000001</v>
      </c>
      <c r="BO86" s="75">
        <v>28859157.399999999</v>
      </c>
      <c r="BP86" s="75">
        <v>35702202.520000003</v>
      </c>
      <c r="BQ86" s="75">
        <v>18686661.859999999</v>
      </c>
      <c r="BR86" s="75">
        <v>17890494.460000001</v>
      </c>
      <c r="BS86" s="75">
        <v>10011197.550000001</v>
      </c>
      <c r="BT86" s="75">
        <v>140086.75</v>
      </c>
      <c r="BU86" s="75">
        <v>8135742.6299999999</v>
      </c>
      <c r="BV86" s="75">
        <v>1216419.0900000001</v>
      </c>
      <c r="BW86" s="75">
        <v>1670629.68</v>
      </c>
      <c r="BX86" s="75">
        <v>10097507.08</v>
      </c>
      <c r="BY86" s="75">
        <v>18104631.050000001</v>
      </c>
      <c r="BZ86" s="75">
        <v>21044570.359999999</v>
      </c>
      <c r="CA86" s="75">
        <v>27163884.73</v>
      </c>
      <c r="CB86" s="75">
        <v>30158611.039999999</v>
      </c>
      <c r="CC86" s="75">
        <v>15340752.83</v>
      </c>
      <c r="CD86" s="75">
        <v>12613662</v>
      </c>
      <c r="CE86" s="75">
        <v>2767298.09</v>
      </c>
      <c r="CF86" s="75">
        <v>16065440.109999999</v>
      </c>
      <c r="CG86" s="75">
        <v>26094085.09</v>
      </c>
      <c r="CH86" s="75">
        <v>22171221.780000001</v>
      </c>
      <c r="CI86" s="75">
        <v>25464104.859999999</v>
      </c>
      <c r="CJ86" s="75">
        <v>23178299.710000001</v>
      </c>
      <c r="CK86" s="75">
        <v>22733400.760000002</v>
      </c>
      <c r="CL86" s="75">
        <v>26560000.349999998</v>
      </c>
      <c r="CM86" s="75">
        <v>31425715.859999999</v>
      </c>
      <c r="CN86" s="75">
        <v>37765035.329999998</v>
      </c>
      <c r="CO86" s="75">
        <v>16997475.850000001</v>
      </c>
      <c r="CP86" s="75">
        <v>18443528.989999998</v>
      </c>
      <c r="CQ86" s="75">
        <v>23262184.170000002</v>
      </c>
      <c r="CR86" s="75">
        <v>28507178.039999999</v>
      </c>
      <c r="CS86" s="75">
        <v>27770619.84</v>
      </c>
      <c r="CT86" s="75">
        <v>29095420.93</v>
      </c>
      <c r="CU86" s="75">
        <v>29589513.050000001</v>
      </c>
      <c r="CV86" s="75">
        <v>26058712.890000001</v>
      </c>
      <c r="CW86" s="75">
        <v>25049602.75</v>
      </c>
      <c r="CX86" s="75">
        <v>27151523.27</v>
      </c>
      <c r="CY86" s="75">
        <v>32834379.969999999</v>
      </c>
      <c r="CZ86" s="75">
        <v>43138864.479999997</v>
      </c>
      <c r="DA86" s="75">
        <v>22050007.669999998</v>
      </c>
      <c r="DB86" s="75">
        <v>22126745.719999999</v>
      </c>
      <c r="DC86" s="75">
        <v>24332588.32</v>
      </c>
      <c r="DD86" s="75">
        <v>32864900.190000001</v>
      </c>
      <c r="DE86" s="75">
        <v>30810524.260000002</v>
      </c>
      <c r="DF86" s="75">
        <v>31191753</v>
      </c>
      <c r="DG86" s="75">
        <v>34431257.850000001</v>
      </c>
      <c r="DH86" s="75">
        <v>31005412.629999999</v>
      </c>
      <c r="DI86" s="75">
        <v>29483484.329999998</v>
      </c>
      <c r="DJ86" s="75">
        <v>31973377.420000002</v>
      </c>
      <c r="DK86" s="75">
        <v>40654184.869999997</v>
      </c>
      <c r="DL86" s="75">
        <v>49610431.68</v>
      </c>
      <c r="DM86" s="75">
        <v>24510629.649999999</v>
      </c>
      <c r="DN86" s="75">
        <v>21676573.640000001</v>
      </c>
      <c r="DO86" s="75">
        <v>30172837.420000002</v>
      </c>
      <c r="DP86" s="75">
        <v>28114664</v>
      </c>
      <c r="DQ86" s="75">
        <v>15482835.67</v>
      </c>
      <c r="DR86" s="75">
        <v>33971134.340000004</v>
      </c>
      <c r="DS86" s="75">
        <v>35945578.039999999</v>
      </c>
      <c r="DT86" s="75">
        <v>34473570.039999999</v>
      </c>
      <c r="DU86" s="75">
        <v>32722890.59</v>
      </c>
      <c r="DV86" s="75">
        <v>31842885.66</v>
      </c>
      <c r="DW86" s="75">
        <v>44368028.210000001</v>
      </c>
      <c r="DX86" s="75">
        <v>50319964.149999999</v>
      </c>
      <c r="DY86" s="75">
        <v>24519823.399999999</v>
      </c>
      <c r="DZ86" s="75">
        <v>22034505.34</v>
      </c>
      <c r="EA86" s="75">
        <v>30655317.190000001</v>
      </c>
      <c r="EB86" s="75">
        <v>34493312.350000001</v>
      </c>
      <c r="EC86" s="75">
        <v>36523891.340000004</v>
      </c>
      <c r="ED86" s="75">
        <v>35790153.049999997</v>
      </c>
      <c r="EE86" s="75">
        <v>34697427.170000002</v>
      </c>
      <c r="EF86" s="75">
        <v>35392138.259999998</v>
      </c>
      <c r="EG86" s="75">
        <v>31308840.100000001</v>
      </c>
      <c r="EH86" s="75">
        <v>32696038.649999999</v>
      </c>
      <c r="EI86" s="75">
        <v>51280276.340000004</v>
      </c>
      <c r="EJ86" s="75">
        <v>49100567.780000001</v>
      </c>
      <c r="EK86" s="75">
        <v>26925476.75</v>
      </c>
      <c r="EL86" s="75">
        <v>25398322.579999998</v>
      </c>
      <c r="EM86" s="75">
        <v>30373938.75</v>
      </c>
      <c r="EN86" s="75">
        <v>33694305.039999999</v>
      </c>
      <c r="EO86" s="75"/>
      <c r="EP86" s="75"/>
      <c r="EQ86" s="75"/>
      <c r="ER86" s="75"/>
      <c r="EU86" s="75">
        <f t="shared" si="149"/>
        <v>68509341.710000008</v>
      </c>
      <c r="EV86" s="75">
        <f t="shared" si="149"/>
        <v>94867177.450000003</v>
      </c>
      <c r="EW86" s="75">
        <f t="shared" si="149"/>
        <v>94920154.810000002</v>
      </c>
      <c r="EX86" s="75">
        <f t="shared" si="149"/>
        <v>122237993.97</v>
      </c>
      <c r="EY86" s="75">
        <f t="shared" si="149"/>
        <v>76360040.710000008</v>
      </c>
      <c r="EZ86" s="75">
        <f t="shared" si="149"/>
        <v>77568634.010000005</v>
      </c>
      <c r="FA86" s="75">
        <f t="shared" si="149"/>
        <v>103142038.67</v>
      </c>
      <c r="FB86" s="75">
        <f t="shared" si="149"/>
        <v>126530878.02000001</v>
      </c>
      <c r="FC86" s="75">
        <f t="shared" si="149"/>
        <v>77209645.929999992</v>
      </c>
      <c r="FD86" s="75">
        <f t="shared" si="149"/>
        <v>106807356.73999999</v>
      </c>
      <c r="FE86" s="75">
        <f t="shared" si="149"/>
        <v>101398405.53</v>
      </c>
      <c r="FF86" s="75">
        <f t="shared" si="149"/>
        <v>133076882.77000001</v>
      </c>
      <c r="FG86" s="75">
        <f t="shared" si="149"/>
        <v>82697738.079999998</v>
      </c>
      <c r="FH86" s="75">
        <f t="shared" si="149"/>
        <v>33694305.039999999</v>
      </c>
      <c r="FJ86" s="75"/>
      <c r="FK86" s="75">
        <f t="shared" si="150"/>
        <v>263050755.00000003</v>
      </c>
      <c r="FL86" s="75">
        <f t="shared" si="150"/>
        <v>164320436.28</v>
      </c>
      <c r="FM86" s="75">
        <f t="shared" si="150"/>
        <v>262179016.76999998</v>
      </c>
      <c r="FN86" s="75">
        <f t="shared" si="150"/>
        <v>327899004.23000008</v>
      </c>
      <c r="FO86" s="75">
        <f t="shared" si="150"/>
        <v>380534667.94000006</v>
      </c>
      <c r="FP86" s="75">
        <f t="shared" si="150"/>
        <v>383601591.40999997</v>
      </c>
      <c r="FQ86" s="75">
        <f t="shared" si="150"/>
        <v>418492290.97000003</v>
      </c>
      <c r="FR86" s="75">
        <f t="shared" si="151"/>
        <v>82697738.079999998</v>
      </c>
    </row>
    <row r="87" spans="2:174" s="70" customFormat="1" ht="17.45" customHeight="1">
      <c r="B87" s="66" t="s">
        <v>31</v>
      </c>
      <c r="C87" s="67"/>
      <c r="D87" s="67"/>
      <c r="E87" s="67"/>
      <c r="F87" s="68"/>
      <c r="G87" s="68"/>
      <c r="H87" s="68"/>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v>26209663</v>
      </c>
      <c r="BF87" s="75">
        <v>22123577</v>
      </c>
      <c r="BG87" s="75">
        <v>25645015</v>
      </c>
      <c r="BH87" s="75">
        <v>26214832</v>
      </c>
      <c r="BI87" s="75">
        <v>29545002</v>
      </c>
      <c r="BJ87" s="75">
        <v>28180819.34</v>
      </c>
      <c r="BK87" s="75">
        <v>28653578.690000005</v>
      </c>
      <c r="BL87" s="75">
        <v>26123691.020000003</v>
      </c>
      <c r="BM87" s="75">
        <v>26199217.769999996</v>
      </c>
      <c r="BN87" s="75">
        <v>27422031.449999999</v>
      </c>
      <c r="BO87" s="75">
        <v>31826680.510000002</v>
      </c>
      <c r="BP87" s="75">
        <v>49038262.520000003</v>
      </c>
      <c r="BQ87" s="75">
        <v>25678075.5</v>
      </c>
      <c r="BR87" s="75">
        <v>24154934.969999999</v>
      </c>
      <c r="BS87" s="75">
        <v>12134813.050000001</v>
      </c>
      <c r="BT87" s="75">
        <v>602268</v>
      </c>
      <c r="BU87" s="75">
        <v>1432811</v>
      </c>
      <c r="BV87" s="75">
        <v>6536819.4899999974</v>
      </c>
      <c r="BW87" s="75">
        <v>12336641.100000003</v>
      </c>
      <c r="BX87" s="75">
        <v>16015256.190000003</v>
      </c>
      <c r="BY87" s="75">
        <v>16578257.279999997</v>
      </c>
      <c r="BZ87" s="75">
        <v>20714501.359999996</v>
      </c>
      <c r="CA87" s="75">
        <v>23463795.479999997</v>
      </c>
      <c r="CB87" s="75">
        <v>35363275.420000002</v>
      </c>
      <c r="CC87" s="75">
        <v>15145655.09</v>
      </c>
      <c r="CD87" s="75">
        <v>16439584.890000002</v>
      </c>
      <c r="CE87" s="75">
        <v>4789223.6999999983</v>
      </c>
      <c r="CF87" s="75">
        <v>7982141.4299999997</v>
      </c>
      <c r="CG87" s="75">
        <v>21601696.220000006</v>
      </c>
      <c r="CH87" s="75">
        <v>21322303.409999989</v>
      </c>
      <c r="CI87" s="75">
        <v>23557030.900000006</v>
      </c>
      <c r="CJ87" s="75">
        <v>22195801.99000001</v>
      </c>
      <c r="CK87" s="75">
        <v>21679602.220000003</v>
      </c>
      <c r="CL87" s="75">
        <v>25383411.280000001</v>
      </c>
      <c r="CM87" s="75">
        <v>26939361.270000003</v>
      </c>
      <c r="CN87" s="75">
        <v>47055347.480000004</v>
      </c>
      <c r="CO87" s="75">
        <v>22327558.27</v>
      </c>
      <c r="CP87" s="75">
        <v>20343198.229999993</v>
      </c>
      <c r="CQ87" s="75">
        <v>24287771.550000001</v>
      </c>
      <c r="CR87" s="75">
        <v>27101351.259999994</v>
      </c>
      <c r="CS87" s="75">
        <v>31340869.819999978</v>
      </c>
      <c r="CT87" s="75">
        <v>28431046.420000009</v>
      </c>
      <c r="CU87" s="75">
        <v>28712267.969999991</v>
      </c>
      <c r="CV87" s="75">
        <v>26664897.409999996</v>
      </c>
      <c r="CW87" s="75">
        <v>25276443.999999996</v>
      </c>
      <c r="CX87" s="75">
        <v>27048138.530000009</v>
      </c>
      <c r="CY87" s="75">
        <v>27647056.380000003</v>
      </c>
      <c r="CZ87" s="75">
        <v>47834199.479999997</v>
      </c>
      <c r="DA87" s="75">
        <v>24203524.689999994</v>
      </c>
      <c r="DB87" s="75">
        <v>22871348.719999991</v>
      </c>
      <c r="DC87" s="75">
        <v>25216709.280000001</v>
      </c>
      <c r="DD87" s="75">
        <v>27742948.409999996</v>
      </c>
      <c r="DE87" s="75">
        <v>29059093.550000001</v>
      </c>
      <c r="DF87" s="75">
        <v>28759594.440000013</v>
      </c>
      <c r="DG87" s="75">
        <v>29655712.629999999</v>
      </c>
      <c r="DH87" s="75">
        <v>26238849.889999997</v>
      </c>
      <c r="DI87" s="75">
        <v>26683880.729999997</v>
      </c>
      <c r="DJ87" s="75">
        <v>28582112.900000002</v>
      </c>
      <c r="DK87" s="75">
        <v>28734019.240000002</v>
      </c>
      <c r="DL87" s="75">
        <v>53084601.170000009</v>
      </c>
      <c r="DM87" s="75">
        <v>25832860.030000001</v>
      </c>
      <c r="DN87" s="75">
        <v>24613315.560000002</v>
      </c>
      <c r="DO87" s="75">
        <v>29369401.469999999</v>
      </c>
      <c r="DP87" s="75">
        <v>25885715.679999996</v>
      </c>
      <c r="DQ87" s="75">
        <v>31448157.640000001</v>
      </c>
      <c r="DR87" s="75">
        <v>32905563.41</v>
      </c>
      <c r="DS87" s="75">
        <v>33325002.559999999</v>
      </c>
      <c r="DT87" s="75">
        <v>30071221.159999996</v>
      </c>
      <c r="DU87" s="75">
        <v>26834710.199999999</v>
      </c>
      <c r="DV87" s="75">
        <v>28864402.290000007</v>
      </c>
      <c r="DW87" s="75">
        <v>34195934.389999993</v>
      </c>
      <c r="DX87" s="75">
        <v>56079387.470000029</v>
      </c>
      <c r="DY87" s="75">
        <v>27294334.770000003</v>
      </c>
      <c r="DZ87" s="75">
        <v>25190399.759999998</v>
      </c>
      <c r="EA87" s="75">
        <v>27194201.310000002</v>
      </c>
      <c r="EB87" s="75">
        <v>30796353.719999999</v>
      </c>
      <c r="EC87" s="75">
        <v>34612622.619999997</v>
      </c>
      <c r="ED87" s="75">
        <v>32654201.359999985</v>
      </c>
      <c r="EE87" s="75">
        <v>31434835.080000006</v>
      </c>
      <c r="EF87" s="75">
        <v>30476482.030000009</v>
      </c>
      <c r="EG87" s="75">
        <v>27674255</v>
      </c>
      <c r="EH87" s="75">
        <v>30484902.799999997</v>
      </c>
      <c r="EI87" s="75">
        <v>35015930.300000004</v>
      </c>
      <c r="EJ87" s="75">
        <v>57038978.459999993</v>
      </c>
      <c r="EK87" s="75">
        <v>28958700.460000005</v>
      </c>
      <c r="EL87" s="75">
        <v>25811399</v>
      </c>
      <c r="EM87" s="75">
        <v>31019644.04000001</v>
      </c>
      <c r="EN87" s="75">
        <v>31410538.420000006</v>
      </c>
      <c r="EO87" s="75">
        <v>38447692.270000011</v>
      </c>
      <c r="EP87" s="75">
        <v>33250510.379999999</v>
      </c>
      <c r="EQ87" s="75">
        <v>33063579.199999992</v>
      </c>
      <c r="ER87" s="75"/>
      <c r="EU87" s="75">
        <f t="shared" si="149"/>
        <v>72291582.689999983</v>
      </c>
      <c r="EV87" s="75">
        <f t="shared" si="149"/>
        <v>85561636.400000006</v>
      </c>
      <c r="EW87" s="75">
        <f t="shared" si="149"/>
        <v>82578443.25</v>
      </c>
      <c r="EX87" s="75">
        <f t="shared" si="149"/>
        <v>110400733.31</v>
      </c>
      <c r="EY87" s="75">
        <f t="shared" si="149"/>
        <v>79815577.060000002</v>
      </c>
      <c r="EZ87" s="75">
        <f t="shared" si="149"/>
        <v>90239436.729999989</v>
      </c>
      <c r="FA87" s="75">
        <f t="shared" si="149"/>
        <v>90230933.920000002</v>
      </c>
      <c r="FB87" s="75">
        <f t="shared" si="149"/>
        <v>119139724.15000004</v>
      </c>
      <c r="FC87" s="75">
        <f t="shared" si="149"/>
        <v>79678935.840000004</v>
      </c>
      <c r="FD87" s="75">
        <f t="shared" si="149"/>
        <v>98063177.699999988</v>
      </c>
      <c r="FE87" s="75">
        <f t="shared" si="149"/>
        <v>89585572.110000014</v>
      </c>
      <c r="FF87" s="75">
        <f t="shared" si="149"/>
        <v>122539811.56</v>
      </c>
      <c r="FG87" s="75">
        <f t="shared" si="149"/>
        <v>85789743.500000015</v>
      </c>
      <c r="FH87" s="75">
        <f t="shared" si="149"/>
        <v>103108741.07000001</v>
      </c>
      <c r="FJ87" s="75"/>
      <c r="FK87" s="75">
        <f t="shared" si="150"/>
        <v>347182370.29999995</v>
      </c>
      <c r="FL87" s="75">
        <f t="shared" si="150"/>
        <v>195011448.83999997</v>
      </c>
      <c r="FM87" s="75">
        <f t="shared" si="150"/>
        <v>254091159.88000005</v>
      </c>
      <c r="FN87" s="75">
        <f t="shared" si="150"/>
        <v>337014799.31999999</v>
      </c>
      <c r="FO87" s="75">
        <f t="shared" si="150"/>
        <v>350832395.64999998</v>
      </c>
      <c r="FP87" s="75">
        <f t="shared" si="150"/>
        <v>379425671.86000001</v>
      </c>
      <c r="FQ87" s="75">
        <f t="shared" si="150"/>
        <v>389867497.20999998</v>
      </c>
      <c r="FR87" s="75">
        <f t="shared" si="151"/>
        <v>85789743.500000015</v>
      </c>
    </row>
    <row r="88" spans="2:174" s="70" customFormat="1" ht="17.45" customHeight="1">
      <c r="B88" s="66" t="s">
        <v>89</v>
      </c>
      <c r="C88" s="67"/>
      <c r="D88" s="67"/>
      <c r="E88" s="67"/>
      <c r="F88" s="68"/>
      <c r="G88" s="68"/>
      <c r="H88" s="68"/>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v>19684941.82</v>
      </c>
      <c r="BF88" s="75">
        <v>16644510.66</v>
      </c>
      <c r="BG88" s="75">
        <v>19403980.140000001</v>
      </c>
      <c r="BH88" s="75">
        <v>19581400.439999998</v>
      </c>
      <c r="BI88" s="75">
        <v>21999699.390000001</v>
      </c>
      <c r="BJ88" s="75">
        <v>20811752.599999998</v>
      </c>
      <c r="BK88" s="75">
        <v>22121872.920000002</v>
      </c>
      <c r="BL88" s="75">
        <v>21054032.859999999</v>
      </c>
      <c r="BM88" s="75">
        <v>20197378.039999999</v>
      </c>
      <c r="BN88" s="75">
        <v>21977358.940000001</v>
      </c>
      <c r="BO88" s="75">
        <v>23450176.695</v>
      </c>
      <c r="BP88" s="75">
        <v>35755980.990000002</v>
      </c>
      <c r="BQ88" s="75">
        <v>21563486.43</v>
      </c>
      <c r="BR88" s="75">
        <v>21059439.990999989</v>
      </c>
      <c r="BS88" s="75">
        <v>19403980.140000001</v>
      </c>
      <c r="BT88" s="75">
        <v>0</v>
      </c>
      <c r="BU88" s="75">
        <v>386622.08999999997</v>
      </c>
      <c r="BV88" s="75">
        <v>6500513.8399999989</v>
      </c>
      <c r="BW88" s="75">
        <v>13433972.279999994</v>
      </c>
      <c r="BX88" s="75">
        <v>16689452.049999991</v>
      </c>
      <c r="BY88" s="75">
        <v>16116581.32</v>
      </c>
      <c r="BZ88" s="75">
        <v>21977358.940000001</v>
      </c>
      <c r="CA88" s="75">
        <v>21900065.589999992</v>
      </c>
      <c r="CB88" s="75">
        <v>31370784.939999994</v>
      </c>
      <c r="CC88" s="75">
        <v>15059536.200000001</v>
      </c>
      <c r="CD88" s="75">
        <v>16174136.65</v>
      </c>
      <c r="CE88" s="75">
        <v>4807357.8399999989</v>
      </c>
      <c r="CF88" s="75">
        <v>7936445.4200000009</v>
      </c>
      <c r="CG88" s="75">
        <v>19905066.600000001</v>
      </c>
      <c r="CH88" s="75">
        <v>19557970.119999997</v>
      </c>
      <c r="CI88" s="75">
        <v>21574439.780000001</v>
      </c>
      <c r="CJ88" s="75">
        <v>20771317.07</v>
      </c>
      <c r="CK88" s="75">
        <v>19141954.5</v>
      </c>
      <c r="CL88" s="75">
        <v>23064617.550000001</v>
      </c>
      <c r="CM88" s="75">
        <v>24228305.309999999</v>
      </c>
      <c r="CN88" s="75">
        <v>36995803.840000004</v>
      </c>
      <c r="CO88" s="75">
        <v>21053145.260000002</v>
      </c>
      <c r="CP88" s="75">
        <v>19772146.25</v>
      </c>
      <c r="CQ88" s="75">
        <v>22294589.560000002</v>
      </c>
      <c r="CR88" s="75">
        <v>25322020.300000001</v>
      </c>
      <c r="CS88" s="75">
        <v>28510650.870000005</v>
      </c>
      <c r="CT88" s="75">
        <v>24935224.710000001</v>
      </c>
      <c r="CU88" s="75">
        <v>24913944.829999998</v>
      </c>
      <c r="CV88" s="75">
        <v>24936831.469999999</v>
      </c>
      <c r="CW88" s="75">
        <v>24088449.129999995</v>
      </c>
      <c r="CX88" s="75">
        <v>26491864</v>
      </c>
      <c r="CY88" s="75">
        <v>27566046.809999995</v>
      </c>
      <c r="CZ88" s="75">
        <v>43151735.549999997</v>
      </c>
      <c r="DA88" s="75">
        <v>25253261.87000002</v>
      </c>
      <c r="DB88" s="75">
        <v>21825972.70999999</v>
      </c>
      <c r="DC88" s="75">
        <v>23562895.499999981</v>
      </c>
      <c r="DD88" s="75">
        <v>27119011</v>
      </c>
      <c r="DE88" s="75">
        <v>28103174</v>
      </c>
      <c r="DF88" s="75">
        <v>26990656</v>
      </c>
      <c r="DG88" s="75">
        <v>28504280.980000008</v>
      </c>
      <c r="DH88" s="75">
        <v>25613210.350000005</v>
      </c>
      <c r="DI88" s="75">
        <v>25448404.280000001</v>
      </c>
      <c r="DJ88" s="75">
        <v>29779693.830000009</v>
      </c>
      <c r="DK88" s="75">
        <v>31010522.32</v>
      </c>
      <c r="DL88" s="75">
        <v>49748060.150000036</v>
      </c>
      <c r="DM88" s="75">
        <v>28631156.160000004</v>
      </c>
      <c r="DN88" s="75">
        <v>25636697.489999998</v>
      </c>
      <c r="DO88" s="75">
        <v>29651516.529999997</v>
      </c>
      <c r="DP88" s="75">
        <v>26763161.289999999</v>
      </c>
      <c r="DQ88" s="75">
        <v>32533419.859999999</v>
      </c>
      <c r="DR88" s="75">
        <v>32388313</v>
      </c>
      <c r="DS88" s="75">
        <v>33280625.199999984</v>
      </c>
      <c r="DT88" s="75">
        <v>30589369</v>
      </c>
      <c r="DU88" s="75">
        <v>26998318</v>
      </c>
      <c r="DV88" s="75">
        <v>30686743</v>
      </c>
      <c r="DW88" s="75">
        <v>34558318.429999992</v>
      </c>
      <c r="DX88" s="75">
        <v>53950104</v>
      </c>
      <c r="DY88" s="75">
        <v>29746693</v>
      </c>
      <c r="DZ88" s="75">
        <v>26782569</v>
      </c>
      <c r="EA88" s="75">
        <v>30665130.350000009</v>
      </c>
      <c r="EB88" s="75">
        <v>32767475</v>
      </c>
      <c r="EC88" s="75">
        <v>36594709</v>
      </c>
      <c r="ED88" s="75">
        <v>34344874</v>
      </c>
      <c r="EE88" s="75">
        <v>33353930</v>
      </c>
      <c r="EF88" s="75">
        <v>32538390</v>
      </c>
      <c r="EG88" s="75">
        <v>29252446</v>
      </c>
      <c r="EH88" s="75">
        <v>32176659</v>
      </c>
      <c r="EI88" s="75">
        <v>38887217</v>
      </c>
      <c r="EJ88" s="75">
        <v>59713581</v>
      </c>
      <c r="EK88" s="75"/>
      <c r="EL88" s="75"/>
      <c r="EM88" s="75"/>
      <c r="EN88" s="75"/>
      <c r="EO88" s="75"/>
      <c r="EP88" s="75"/>
      <c r="EQ88" s="75"/>
      <c r="ER88" s="75"/>
      <c r="EU88" s="75">
        <f t="shared" ref="EU88:FF97" si="152">SUMIF($I$8:$ER$8,EU$9,$I88:$ER88)</f>
        <v>70642130.079999998</v>
      </c>
      <c r="EV88" s="75">
        <f t="shared" si="152"/>
        <v>82212841</v>
      </c>
      <c r="EW88" s="75">
        <f t="shared" si="152"/>
        <v>79565895.610000014</v>
      </c>
      <c r="EX88" s="75">
        <f t="shared" si="152"/>
        <v>110538276.30000004</v>
      </c>
      <c r="EY88" s="75">
        <f t="shared" si="152"/>
        <v>83919370.180000007</v>
      </c>
      <c r="EZ88" s="75">
        <f t="shared" si="152"/>
        <v>91684894.150000006</v>
      </c>
      <c r="FA88" s="75">
        <f t="shared" si="152"/>
        <v>90868312.199999988</v>
      </c>
      <c r="FB88" s="75">
        <f t="shared" si="152"/>
        <v>119195165.42999999</v>
      </c>
      <c r="FC88" s="75">
        <f t="shared" si="152"/>
        <v>87194392.350000009</v>
      </c>
      <c r="FD88" s="75">
        <f t="shared" si="152"/>
        <v>103707058</v>
      </c>
      <c r="FE88" s="75">
        <f t="shared" si="152"/>
        <v>95144766</v>
      </c>
      <c r="FF88" s="75">
        <f t="shared" si="152"/>
        <v>130777457</v>
      </c>
      <c r="FG88" s="75"/>
      <c r="FH88" s="75"/>
      <c r="FJ88" s="75"/>
      <c r="FK88" s="75">
        <f t="shared" si="150"/>
        <v>262683085.49499997</v>
      </c>
      <c r="FL88" s="75">
        <f t="shared" si="150"/>
        <v>190402257.611</v>
      </c>
      <c r="FM88" s="75">
        <f t="shared" si="150"/>
        <v>229216950.88000003</v>
      </c>
      <c r="FN88" s="75">
        <f t="shared" si="150"/>
        <v>313036648.74000001</v>
      </c>
      <c r="FO88" s="75">
        <f t="shared" si="150"/>
        <v>342959142.99000007</v>
      </c>
      <c r="FP88" s="75">
        <f t="shared" si="150"/>
        <v>385667741.95999998</v>
      </c>
      <c r="FQ88" s="75">
        <f t="shared" si="150"/>
        <v>416823673.35000002</v>
      </c>
      <c r="FR88" s="75"/>
    </row>
    <row r="89" spans="2:174" s="70" customFormat="1" ht="17.45" customHeight="1">
      <c r="B89" s="66" t="s">
        <v>84</v>
      </c>
      <c r="C89" s="67"/>
      <c r="D89" s="67"/>
      <c r="E89" s="67"/>
      <c r="F89" s="68"/>
      <c r="G89" s="68"/>
      <c r="H89" s="68"/>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v>23240324</v>
      </c>
      <c r="BF89" s="75">
        <v>20826203</v>
      </c>
      <c r="BG89" s="75">
        <v>24389323</v>
      </c>
      <c r="BH89" s="75">
        <v>24820161</v>
      </c>
      <c r="BI89" s="75">
        <v>27518316</v>
      </c>
      <c r="BJ89" s="75">
        <v>27530166.190000001</v>
      </c>
      <c r="BK89" s="75">
        <v>27755428.850000001</v>
      </c>
      <c r="BL89" s="75">
        <v>26376406</v>
      </c>
      <c r="BM89" s="75">
        <v>25892256.689999994</v>
      </c>
      <c r="BN89" s="75">
        <v>27720401</v>
      </c>
      <c r="BO89" s="75">
        <v>32179683</v>
      </c>
      <c r="BP89" s="75">
        <v>44250192</v>
      </c>
      <c r="BQ89" s="75">
        <v>28765224</v>
      </c>
      <c r="BR89" s="75">
        <v>22114434</v>
      </c>
      <c r="BS89" s="75">
        <v>13340815.710000001</v>
      </c>
      <c r="BT89" s="75">
        <v>970535.62</v>
      </c>
      <c r="BU89" s="75">
        <v>1492656.46</v>
      </c>
      <c r="BV89" s="75">
        <v>5331592.6900000004</v>
      </c>
      <c r="BW89" s="75">
        <v>9561302.9900000002</v>
      </c>
      <c r="BX89" s="75">
        <v>12102989.380000001</v>
      </c>
      <c r="BY89" s="75">
        <v>13299972.82</v>
      </c>
      <c r="BZ89" s="75">
        <v>16233603.440000001</v>
      </c>
      <c r="CA89" s="75">
        <v>19523082.989999998</v>
      </c>
      <c r="CB89" s="75">
        <v>25593063.48</v>
      </c>
      <c r="CC89" s="75">
        <v>14192392.07</v>
      </c>
      <c r="CD89" s="75">
        <v>13859860.07</v>
      </c>
      <c r="CE89" s="75">
        <v>5549339.0899999999</v>
      </c>
      <c r="CF89" s="75">
        <v>7592380.0100000007</v>
      </c>
      <c r="CG89" s="75">
        <v>17427099.829999998</v>
      </c>
      <c r="CH89" s="75">
        <v>17662595.719999999</v>
      </c>
      <c r="CI89" s="75">
        <v>19488504.690000001</v>
      </c>
      <c r="CJ89" s="75">
        <v>18329840.899999999</v>
      </c>
      <c r="CK89" s="75">
        <v>18718602.25</v>
      </c>
      <c r="CL89" s="75">
        <v>23792508.420000002</v>
      </c>
      <c r="CM89" s="75">
        <v>27924579.190000001</v>
      </c>
      <c r="CN89" s="75">
        <v>40179005.270000003</v>
      </c>
      <c r="CO89" s="75">
        <v>20940615.350000001</v>
      </c>
      <c r="CP89" s="75">
        <v>18958842.960000001</v>
      </c>
      <c r="CQ89" s="75">
        <v>23780757.859999996</v>
      </c>
      <c r="CR89" s="75">
        <v>25139073.48</v>
      </c>
      <c r="CS89" s="75">
        <v>28005366.480000004</v>
      </c>
      <c r="CT89" s="75">
        <v>26734148.600000005</v>
      </c>
      <c r="CU89" s="75">
        <v>27892040.680000003</v>
      </c>
      <c r="CV89" s="75">
        <v>25102226.170000009</v>
      </c>
      <c r="CW89" s="75">
        <v>24677141.129999999</v>
      </c>
      <c r="CX89" s="75">
        <v>26552494.340000007</v>
      </c>
      <c r="CY89" s="75">
        <v>28542333.489999998</v>
      </c>
      <c r="CZ89" s="75">
        <v>40104198</v>
      </c>
      <c r="DA89" s="75">
        <v>24161967.809999995</v>
      </c>
      <c r="DB89" s="75">
        <v>21402012.690000013</v>
      </c>
      <c r="DC89" s="75">
        <v>23889086.440000005</v>
      </c>
      <c r="DD89" s="75">
        <v>25078500</v>
      </c>
      <c r="DE89" s="75">
        <v>26186525</v>
      </c>
      <c r="DF89" s="75">
        <v>25749248</v>
      </c>
      <c r="DG89" s="75">
        <v>25723659</v>
      </c>
      <c r="DH89" s="75">
        <v>22445004</v>
      </c>
      <c r="DI89" s="75">
        <v>21589691.779999986</v>
      </c>
      <c r="DJ89" s="75">
        <v>22570482.900000006</v>
      </c>
      <c r="DK89" s="75">
        <v>26442698.510000017</v>
      </c>
      <c r="DL89" s="75">
        <v>35693475</v>
      </c>
      <c r="DM89" s="75">
        <v>22316586.309999999</v>
      </c>
      <c r="DN89" s="75">
        <v>20203597.259999983</v>
      </c>
      <c r="DO89" s="75">
        <v>24387610.719999999</v>
      </c>
      <c r="DP89" s="75">
        <v>21699655</v>
      </c>
      <c r="DQ89" s="75">
        <v>24512730.449999999</v>
      </c>
      <c r="DR89" s="75">
        <v>25325563.440000001</v>
      </c>
      <c r="DS89" s="75">
        <v>26079261.98</v>
      </c>
      <c r="DT89" s="75">
        <v>23561914</v>
      </c>
      <c r="DU89" s="75">
        <v>21992254.969999991</v>
      </c>
      <c r="DV89" s="75">
        <v>23646104.119999997</v>
      </c>
      <c r="DW89" s="75">
        <v>28597025.210000012</v>
      </c>
      <c r="DX89" s="75">
        <v>37009472.549999997</v>
      </c>
      <c r="DY89" s="75">
        <v>24103385.109999999</v>
      </c>
      <c r="DZ89" s="75">
        <v>21701092.999999996</v>
      </c>
      <c r="EA89" s="75">
        <v>24143067.489999995</v>
      </c>
      <c r="EB89" s="75">
        <v>27448324.129999995</v>
      </c>
      <c r="EC89" s="75">
        <v>27829761.299999997</v>
      </c>
      <c r="ED89" s="75">
        <v>25712667.360000003</v>
      </c>
      <c r="EE89" s="75">
        <v>25761779.490000006</v>
      </c>
      <c r="EF89" s="75">
        <v>26734870.379999999</v>
      </c>
      <c r="EG89" s="75">
        <v>24976878.75</v>
      </c>
      <c r="EH89" s="75">
        <v>25696319.77</v>
      </c>
      <c r="EI89" s="75">
        <v>28896984.039999988</v>
      </c>
      <c r="EJ89" s="75">
        <v>38913764.5</v>
      </c>
      <c r="EK89" s="75">
        <v>26625663.749999993</v>
      </c>
      <c r="EL89" s="75">
        <v>24652534.780000005</v>
      </c>
      <c r="EM89" s="75">
        <v>28091857.900000006</v>
      </c>
      <c r="EN89" s="75">
        <v>27247297.010000002</v>
      </c>
      <c r="EO89" s="75">
        <v>31427451.019999996</v>
      </c>
      <c r="EP89" s="75">
        <v>26793198.959999993</v>
      </c>
      <c r="EQ89" s="75">
        <v>28370122.250000007</v>
      </c>
      <c r="ER89" s="75"/>
      <c r="EU89" s="75">
        <f t="shared" si="152"/>
        <v>69453066.940000013</v>
      </c>
      <c r="EV89" s="75">
        <f t="shared" si="152"/>
        <v>77014273</v>
      </c>
      <c r="EW89" s="75">
        <f t="shared" si="152"/>
        <v>69758354.779999986</v>
      </c>
      <c r="EX89" s="75">
        <f t="shared" si="152"/>
        <v>84706656.410000026</v>
      </c>
      <c r="EY89" s="75">
        <f t="shared" si="152"/>
        <v>66907794.289999977</v>
      </c>
      <c r="EZ89" s="75">
        <f t="shared" si="152"/>
        <v>71537948.890000001</v>
      </c>
      <c r="FA89" s="75">
        <f t="shared" si="152"/>
        <v>71633430.949999988</v>
      </c>
      <c r="FB89" s="75">
        <f t="shared" si="152"/>
        <v>89252601.88000001</v>
      </c>
      <c r="FC89" s="75">
        <f t="shared" si="152"/>
        <v>69947545.599999994</v>
      </c>
      <c r="FD89" s="75">
        <f t="shared" si="152"/>
        <v>80990752.789999992</v>
      </c>
      <c r="FE89" s="75">
        <f t="shared" si="152"/>
        <v>77473528.620000005</v>
      </c>
      <c r="FF89" s="75">
        <f t="shared" si="152"/>
        <v>93507068.309999987</v>
      </c>
      <c r="FG89" s="75">
        <f t="shared" ref="FG89:FH101" si="153">SUMIF($I$8:$ER$8,FG$9,$I89:$ER89)</f>
        <v>79370056.430000007</v>
      </c>
      <c r="FH89" s="75">
        <f t="shared" si="153"/>
        <v>85467946.989999995</v>
      </c>
      <c r="FJ89" s="75"/>
      <c r="FK89" s="75">
        <f t="shared" si="150"/>
        <v>332498860.73000002</v>
      </c>
      <c r="FL89" s="75">
        <f t="shared" si="150"/>
        <v>168329273.57999998</v>
      </c>
      <c r="FM89" s="75">
        <f t="shared" si="150"/>
        <v>224716707.51000002</v>
      </c>
      <c r="FN89" s="75">
        <f t="shared" si="150"/>
        <v>316429238.54000002</v>
      </c>
      <c r="FO89" s="75">
        <f t="shared" si="150"/>
        <v>300932351.13</v>
      </c>
      <c r="FP89" s="75">
        <f t="shared" si="150"/>
        <v>299331776.00999999</v>
      </c>
      <c r="FQ89" s="75">
        <f t="shared" si="150"/>
        <v>321918895.31999999</v>
      </c>
      <c r="FR89" s="75">
        <f t="shared" si="151"/>
        <v>79370056.430000007</v>
      </c>
    </row>
    <row r="90" spans="2:174" s="70" customFormat="1" ht="17.45" customHeight="1">
      <c r="B90" s="66" t="s">
        <v>101</v>
      </c>
      <c r="C90" s="67"/>
      <c r="D90" s="67"/>
      <c r="E90" s="67"/>
      <c r="F90" s="68"/>
      <c r="G90" s="68"/>
      <c r="H90" s="68"/>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v>43017212.832000002</v>
      </c>
      <c r="BF90" s="75">
        <v>39000948.931999996</v>
      </c>
      <c r="BG90" s="75">
        <v>45948557.366000004</v>
      </c>
      <c r="BH90" s="75">
        <v>46653469.262999997</v>
      </c>
      <c r="BI90" s="75">
        <v>54162903.360000029</v>
      </c>
      <c r="BJ90" s="75">
        <v>53385556.273000017</v>
      </c>
      <c r="BK90" s="75">
        <v>50965604.16300001</v>
      </c>
      <c r="BL90" s="75">
        <v>49290295.140000001</v>
      </c>
      <c r="BM90" s="75">
        <v>48081211.200100005</v>
      </c>
      <c r="BN90" s="75">
        <v>51848556.839999996</v>
      </c>
      <c r="BO90" s="75">
        <v>59640643.829999998</v>
      </c>
      <c r="BP90" s="75">
        <v>86936964.810000002</v>
      </c>
      <c r="BQ90" s="75">
        <v>48490376.530000001</v>
      </c>
      <c r="BR90" s="75">
        <v>45940411.670000009</v>
      </c>
      <c r="BS90" s="75">
        <v>24049123.780999992</v>
      </c>
      <c r="BT90" s="75">
        <v>2565258.31</v>
      </c>
      <c r="BU90" s="75">
        <v>4147111.7299999995</v>
      </c>
      <c r="BV90" s="75">
        <v>10081776.91</v>
      </c>
      <c r="BW90" s="75">
        <v>19649727.669999991</v>
      </c>
      <c r="BX90" s="75">
        <v>27150860.96100001</v>
      </c>
      <c r="BY90" s="75">
        <v>29984079.380000003</v>
      </c>
      <c r="BZ90" s="75">
        <v>37831143.162000008</v>
      </c>
      <c r="CA90" s="75">
        <v>41176022.613000005</v>
      </c>
      <c r="CB90" s="75">
        <v>62848097.860000037</v>
      </c>
      <c r="CC90" s="75">
        <v>31610921.180999979</v>
      </c>
      <c r="CD90" s="75">
        <v>32832819.499999985</v>
      </c>
      <c r="CE90" s="75">
        <v>12363953.440999992</v>
      </c>
      <c r="CF90" s="75">
        <v>17080518.510000005</v>
      </c>
      <c r="CG90" s="75">
        <v>42710342.259999998</v>
      </c>
      <c r="CH90" s="75">
        <v>41931855.040000021</v>
      </c>
      <c r="CI90" s="75">
        <v>45451605.049999997</v>
      </c>
      <c r="CJ90" s="75">
        <v>45964342.810000002</v>
      </c>
      <c r="CK90" s="75">
        <v>43296242.140000001</v>
      </c>
      <c r="CL90" s="75">
        <v>53573925.240000002</v>
      </c>
      <c r="CM90" s="75">
        <v>56884770.539999999</v>
      </c>
      <c r="CN90" s="75">
        <v>91480945.340000018</v>
      </c>
      <c r="CO90" s="75">
        <v>44696088.220000029</v>
      </c>
      <c r="CP90" s="75">
        <v>43444544.359999992</v>
      </c>
      <c r="CQ90" s="75">
        <v>54084999.789999999</v>
      </c>
      <c r="CR90" s="75">
        <v>58994546.620000005</v>
      </c>
      <c r="CS90" s="75">
        <v>64567855.959999986</v>
      </c>
      <c r="CT90" s="75">
        <v>60454917.289999999</v>
      </c>
      <c r="CU90" s="75">
        <v>58947609.149999984</v>
      </c>
      <c r="CV90" s="75">
        <v>59639977.639999978</v>
      </c>
      <c r="CW90" s="75">
        <v>61453066.649999999</v>
      </c>
      <c r="CX90" s="75">
        <v>63439253.909999967</v>
      </c>
      <c r="CY90" s="75">
        <v>67117252.310000017</v>
      </c>
      <c r="CZ90" s="75">
        <v>105498254.92</v>
      </c>
      <c r="DA90" s="75">
        <v>56334873.75</v>
      </c>
      <c r="DB90" s="75">
        <v>51946217.469999999</v>
      </c>
      <c r="DC90" s="75">
        <v>63259046.850000024</v>
      </c>
      <c r="DD90" s="75">
        <v>64973250.659999989</v>
      </c>
      <c r="DE90" s="75">
        <v>69613070.060000017</v>
      </c>
      <c r="DF90" s="75">
        <v>66729293.179999977</v>
      </c>
      <c r="DG90" s="75">
        <v>66807109.959999971</v>
      </c>
      <c r="DH90" s="75">
        <v>65550012.120000012</v>
      </c>
      <c r="DI90" s="75">
        <v>63646949.569999978</v>
      </c>
      <c r="DJ90" s="75">
        <v>64734020.269999996</v>
      </c>
      <c r="DK90" s="75">
        <v>76040295.039999992</v>
      </c>
      <c r="DL90" s="75">
        <v>118760776.16000003</v>
      </c>
      <c r="DM90" s="75">
        <v>62552670.309999995</v>
      </c>
      <c r="DN90" s="75">
        <v>58258095.359999999</v>
      </c>
      <c r="DO90" s="75">
        <v>70447083.189999968</v>
      </c>
      <c r="DP90" s="75">
        <v>62527373.210000016</v>
      </c>
      <c r="DQ90" s="75">
        <v>71612765.220000014</v>
      </c>
      <c r="DR90" s="75">
        <v>71265301.170000017</v>
      </c>
      <c r="DS90" s="75">
        <v>71721111.930000022</v>
      </c>
      <c r="DT90" s="75">
        <v>70678775</v>
      </c>
      <c r="DU90" s="75">
        <v>64546327.499999993</v>
      </c>
      <c r="DV90" s="75">
        <v>69536458.889999986</v>
      </c>
      <c r="DW90" s="75">
        <v>80744482.679999977</v>
      </c>
      <c r="DX90" s="75">
        <v>121991084.77999996</v>
      </c>
      <c r="DY90" s="75">
        <v>64436890.540000014</v>
      </c>
      <c r="DZ90" s="75">
        <v>61826105.089999989</v>
      </c>
      <c r="EA90" s="75">
        <v>69976575.040000036</v>
      </c>
      <c r="EB90" s="75">
        <v>72280572.210000008</v>
      </c>
      <c r="EC90" s="75">
        <v>80500644.530000076</v>
      </c>
      <c r="ED90" s="75">
        <v>77757797.880000025</v>
      </c>
      <c r="EE90" s="75">
        <v>71690446.879999995</v>
      </c>
      <c r="EF90" s="75">
        <v>76078257.660000041</v>
      </c>
      <c r="EG90" s="75">
        <v>71771374.650000006</v>
      </c>
      <c r="EH90" s="75">
        <v>73129834.150000036</v>
      </c>
      <c r="EI90" s="75">
        <v>85273499.25999999</v>
      </c>
      <c r="EJ90" s="75">
        <v>128139472.22000001</v>
      </c>
      <c r="EK90" s="75">
        <v>69353385.660000011</v>
      </c>
      <c r="EL90" s="75">
        <v>62375725.449999981</v>
      </c>
      <c r="EM90" s="75">
        <v>74873055.769999996</v>
      </c>
      <c r="EN90" s="75">
        <v>69187170.359999999</v>
      </c>
      <c r="EO90" s="75">
        <v>85584272.320000067</v>
      </c>
      <c r="EP90" s="75">
        <v>76474253.140000001</v>
      </c>
      <c r="EQ90" s="75">
        <v>70986661.200000003</v>
      </c>
      <c r="ER90" s="75"/>
      <c r="EU90" s="75">
        <f t="shared" si="152"/>
        <v>171540138.07000002</v>
      </c>
      <c r="EV90" s="75">
        <f t="shared" si="152"/>
        <v>201315613.89999998</v>
      </c>
      <c r="EW90" s="75">
        <f t="shared" si="152"/>
        <v>196004071.64999998</v>
      </c>
      <c r="EX90" s="75">
        <f t="shared" si="152"/>
        <v>259535091.47000003</v>
      </c>
      <c r="EY90" s="75">
        <f t="shared" si="152"/>
        <v>191257848.85999995</v>
      </c>
      <c r="EZ90" s="75">
        <f t="shared" si="152"/>
        <v>205405439.60000005</v>
      </c>
      <c r="FA90" s="75">
        <f t="shared" si="152"/>
        <v>206946214.43000001</v>
      </c>
      <c r="FB90" s="75">
        <f t="shared" si="152"/>
        <v>272272026.3499999</v>
      </c>
      <c r="FC90" s="75">
        <f t="shared" si="152"/>
        <v>196239570.67000002</v>
      </c>
      <c r="FD90" s="75">
        <f t="shared" si="152"/>
        <v>230539014.62000009</v>
      </c>
      <c r="FE90" s="75">
        <f t="shared" si="152"/>
        <v>219540079.19000003</v>
      </c>
      <c r="FF90" s="75">
        <f t="shared" si="152"/>
        <v>286542805.63000005</v>
      </c>
      <c r="FG90" s="75">
        <f t="shared" si="153"/>
        <v>206602166.88</v>
      </c>
      <c r="FH90" s="75">
        <f t="shared" si="153"/>
        <v>231245695.82000005</v>
      </c>
      <c r="FJ90" s="75"/>
      <c r="FK90" s="75">
        <f t="shared" si="150"/>
        <v>628931924.00909996</v>
      </c>
      <c r="FL90" s="75">
        <f t="shared" si="150"/>
        <v>353913990.57700002</v>
      </c>
      <c r="FM90" s="75">
        <f t="shared" si="150"/>
        <v>515182241.05200005</v>
      </c>
      <c r="FN90" s="75">
        <f t="shared" si="150"/>
        <v>742338366.81999993</v>
      </c>
      <c r="FO90" s="75">
        <f t="shared" si="150"/>
        <v>828394915.08999991</v>
      </c>
      <c r="FP90" s="75">
        <f t="shared" si="150"/>
        <v>875881529.23999989</v>
      </c>
      <c r="FQ90" s="75">
        <f t="shared" si="150"/>
        <v>932861470.11000013</v>
      </c>
      <c r="FR90" s="75">
        <f t="shared" si="151"/>
        <v>206602166.88</v>
      </c>
    </row>
    <row r="91" spans="2:174" s="70" customFormat="1" ht="17.45" customHeight="1">
      <c r="B91" s="66" t="s">
        <v>115</v>
      </c>
      <c r="C91" s="67"/>
      <c r="D91" s="67"/>
      <c r="E91" s="67"/>
      <c r="F91" s="68"/>
      <c r="G91" s="68"/>
      <c r="H91" s="68"/>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v>22064937.330000009</v>
      </c>
      <c r="BF91" s="75">
        <v>18090540.100000005</v>
      </c>
      <c r="BG91" s="75">
        <v>21845030.25</v>
      </c>
      <c r="BH91" s="75">
        <v>21204599.949999999</v>
      </c>
      <c r="BI91" s="75">
        <v>23275863.199999999</v>
      </c>
      <c r="BJ91" s="75">
        <v>22230153.559999999</v>
      </c>
      <c r="BK91" s="75">
        <v>22939582.870000001</v>
      </c>
      <c r="BL91" s="75">
        <v>21363742.039999999</v>
      </c>
      <c r="BM91" s="75">
        <v>20567766.300000001</v>
      </c>
      <c r="BN91" s="75">
        <v>22783120.399999999</v>
      </c>
      <c r="BO91" s="75">
        <v>29497372.690000001</v>
      </c>
      <c r="BP91" s="75">
        <v>36862831.539999999</v>
      </c>
      <c r="BQ91" s="75">
        <v>23927986.02</v>
      </c>
      <c r="BR91" s="75">
        <v>20701849.38000001</v>
      </c>
      <c r="BS91" s="75">
        <v>12330612.850000003</v>
      </c>
      <c r="BT91" s="75">
        <v>370870.18000000005</v>
      </c>
      <c r="BU91" s="75">
        <v>1181832.7799999996</v>
      </c>
      <c r="BV91" s="75">
        <v>8289972.6599999974</v>
      </c>
      <c r="BW91" s="75">
        <v>2456944.7100000004</v>
      </c>
      <c r="BX91" s="75">
        <v>4218657.3199999994</v>
      </c>
      <c r="BY91" s="75">
        <v>12826472.089999994</v>
      </c>
      <c r="BZ91" s="75">
        <v>18728117.709999993</v>
      </c>
      <c r="CA91" s="75">
        <v>23610959.740000002</v>
      </c>
      <c r="CB91" s="75">
        <v>31653630.25</v>
      </c>
      <c r="CC91" s="75">
        <v>13353413.07</v>
      </c>
      <c r="CD91" s="75">
        <v>7829000.6500000032</v>
      </c>
      <c r="CE91" s="75">
        <v>5757568.6099999994</v>
      </c>
      <c r="CF91" s="75">
        <v>8388569.0299999993</v>
      </c>
      <c r="CG91" s="75">
        <v>13916374.030000001</v>
      </c>
      <c r="CH91" s="75">
        <v>10549583.280000003</v>
      </c>
      <c r="CI91" s="75">
        <v>21428636.529999997</v>
      </c>
      <c r="CJ91" s="75">
        <v>20499637.670000006</v>
      </c>
      <c r="CK91" s="75">
        <v>19972369.749999996</v>
      </c>
      <c r="CL91" s="75">
        <v>22329704.549999997</v>
      </c>
      <c r="CM91" s="75">
        <v>25371804.609999999</v>
      </c>
      <c r="CN91" s="75">
        <v>34939538.199999996</v>
      </c>
      <c r="CO91" s="75">
        <v>19264806.280000001</v>
      </c>
      <c r="CP91" s="75">
        <v>18604419.920000002</v>
      </c>
      <c r="CQ91" s="75">
        <v>20716729.170000002</v>
      </c>
      <c r="CR91" s="75">
        <v>23422869.150000002</v>
      </c>
      <c r="CS91" s="75">
        <v>25463403.550000001</v>
      </c>
      <c r="CT91" s="75">
        <v>22937768.139999993</v>
      </c>
      <c r="CU91" s="75">
        <v>24126868.989999998</v>
      </c>
      <c r="CV91" s="75">
        <v>22319163.019999996</v>
      </c>
      <c r="CW91" s="75">
        <v>22313594.690000005</v>
      </c>
      <c r="CX91" s="75">
        <v>24283408.550000001</v>
      </c>
      <c r="CY91" s="75">
        <v>27296080.769999992</v>
      </c>
      <c r="CZ91" s="75">
        <v>39865810.780000001</v>
      </c>
      <c r="DA91" s="75">
        <v>24824139.090000015</v>
      </c>
      <c r="DB91" s="75">
        <v>20493992.240000002</v>
      </c>
      <c r="DC91" s="75">
        <v>23337928.629999999</v>
      </c>
      <c r="DD91" s="75">
        <v>25206849.360000003</v>
      </c>
      <c r="DE91" s="75">
        <v>25162360.75999999</v>
      </c>
      <c r="DF91" s="75">
        <v>25287571.659999996</v>
      </c>
      <c r="DG91" s="75">
        <v>26066431.850000001</v>
      </c>
      <c r="DH91" s="75">
        <v>23408667.5</v>
      </c>
      <c r="DI91" s="75">
        <v>24058770.870000008</v>
      </c>
      <c r="DJ91" s="75">
        <v>25747333.200000003</v>
      </c>
      <c r="DK91" s="75">
        <v>29016095.740000006</v>
      </c>
      <c r="DL91" s="75">
        <v>42560919.919999987</v>
      </c>
      <c r="DM91" s="75">
        <v>24708750.889999997</v>
      </c>
      <c r="DN91" s="75">
        <v>21217969.070000004</v>
      </c>
      <c r="DO91" s="75">
        <v>25570167.770000011</v>
      </c>
      <c r="DP91" s="75">
        <v>22595300.660000004</v>
      </c>
      <c r="DQ91" s="75">
        <v>26240652.729999993</v>
      </c>
      <c r="DR91" s="75">
        <v>25874784.559999999</v>
      </c>
      <c r="DS91" s="75">
        <v>26692974.349999998</v>
      </c>
      <c r="DT91" s="75">
        <v>24997350.979999997</v>
      </c>
      <c r="DU91" s="75">
        <v>23777909.469999999</v>
      </c>
      <c r="DV91" s="75">
        <v>27171537.490000006</v>
      </c>
      <c r="DW91" s="75">
        <v>33052429.650000002</v>
      </c>
      <c r="DX91" s="75">
        <v>46037067.609999992</v>
      </c>
      <c r="DY91" s="75">
        <v>27778688.649999991</v>
      </c>
      <c r="DZ91" s="75">
        <v>24355020.910000004</v>
      </c>
      <c r="EA91" s="75">
        <v>26420574.550000004</v>
      </c>
      <c r="EB91" s="75">
        <v>27266886.740000002</v>
      </c>
      <c r="EC91" s="75">
        <v>32654619.61999999</v>
      </c>
      <c r="ED91" s="75">
        <v>33557538.609999999</v>
      </c>
      <c r="EE91" s="75">
        <v>31538664.130000018</v>
      </c>
      <c r="EF91" s="75">
        <v>31726746.670000002</v>
      </c>
      <c r="EG91" s="75">
        <v>28205743.369999997</v>
      </c>
      <c r="EH91" s="75">
        <v>31423264.010000005</v>
      </c>
      <c r="EI91" s="75">
        <v>40320766.739999995</v>
      </c>
      <c r="EJ91" s="75">
        <v>54652985.250000007</v>
      </c>
      <c r="EK91" s="75">
        <v>34005717.68999999</v>
      </c>
      <c r="EL91" s="75">
        <v>27783113.080000006</v>
      </c>
      <c r="EM91" s="75">
        <v>31438175.239999983</v>
      </c>
      <c r="EN91" s="75">
        <v>30719158.719999995</v>
      </c>
      <c r="EO91" s="75">
        <v>38269607.780000009</v>
      </c>
      <c r="EP91" s="75">
        <v>34625478.259999998</v>
      </c>
      <c r="EQ91" s="75">
        <v>33922038.039999999</v>
      </c>
      <c r="ER91" s="75"/>
      <c r="EU91" s="75">
        <f t="shared" si="152"/>
        <v>68656059.960000008</v>
      </c>
      <c r="EV91" s="75">
        <f t="shared" si="152"/>
        <v>75656781.779999986</v>
      </c>
      <c r="EW91" s="75">
        <f t="shared" si="152"/>
        <v>73533870.220000014</v>
      </c>
      <c r="EX91" s="75">
        <f t="shared" si="152"/>
        <v>97324348.859999999</v>
      </c>
      <c r="EY91" s="75">
        <f t="shared" si="152"/>
        <v>71496887.730000019</v>
      </c>
      <c r="EZ91" s="75">
        <f t="shared" si="152"/>
        <v>74710737.950000003</v>
      </c>
      <c r="FA91" s="75">
        <f t="shared" si="152"/>
        <v>75468234.799999997</v>
      </c>
      <c r="FB91" s="75">
        <f t="shared" si="152"/>
        <v>106261034.75</v>
      </c>
      <c r="FC91" s="75">
        <f t="shared" si="152"/>
        <v>78554284.109999999</v>
      </c>
      <c r="FD91" s="75">
        <f t="shared" si="152"/>
        <v>93479044.969999999</v>
      </c>
      <c r="FE91" s="75">
        <f t="shared" si="152"/>
        <v>91471154.170000017</v>
      </c>
      <c r="FF91" s="75">
        <f t="shared" si="152"/>
        <v>126397016</v>
      </c>
      <c r="FG91" s="75">
        <f t="shared" si="153"/>
        <v>93227006.009999976</v>
      </c>
      <c r="FH91" s="75">
        <f t="shared" si="153"/>
        <v>103614244.75999999</v>
      </c>
      <c r="FJ91" s="75"/>
      <c r="FK91" s="75">
        <f t="shared" si="150"/>
        <v>282725540.23000002</v>
      </c>
      <c r="FL91" s="75">
        <f t="shared" si="150"/>
        <v>160297905.68999997</v>
      </c>
      <c r="FM91" s="75">
        <f t="shared" si="150"/>
        <v>204336199.98000002</v>
      </c>
      <c r="FN91" s="75">
        <f t="shared" si="150"/>
        <v>290614923.00999999</v>
      </c>
      <c r="FO91" s="75">
        <f t="shared" si="150"/>
        <v>315171060.82000005</v>
      </c>
      <c r="FP91" s="75">
        <f t="shared" si="150"/>
        <v>327936895.23000002</v>
      </c>
      <c r="FQ91" s="75">
        <f t="shared" si="150"/>
        <v>389901499.25</v>
      </c>
      <c r="FR91" s="75">
        <f t="shared" si="151"/>
        <v>93227006.009999976</v>
      </c>
    </row>
    <row r="92" spans="2:174" s="70" customFormat="1" ht="17.45" customHeight="1">
      <c r="B92" s="66" t="s">
        <v>36</v>
      </c>
      <c r="C92" s="67"/>
      <c r="D92" s="67"/>
      <c r="E92" s="67"/>
      <c r="F92" s="68"/>
      <c r="G92" s="68"/>
      <c r="H92" s="68"/>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v>25645280</v>
      </c>
      <c r="BF92" s="75">
        <v>21918713.25</v>
      </c>
      <c r="BG92" s="75">
        <v>25926668.68</v>
      </c>
      <c r="BH92" s="75">
        <v>25745758.390000001</v>
      </c>
      <c r="BI92" s="75">
        <v>29052355.940000001</v>
      </c>
      <c r="BJ92" s="75">
        <v>28431586.18</v>
      </c>
      <c r="BK92" s="75">
        <v>28315257</v>
      </c>
      <c r="BL92" s="75">
        <v>28267570</v>
      </c>
      <c r="BM92" s="75">
        <v>25708452</v>
      </c>
      <c r="BN92" s="75">
        <v>28961609</v>
      </c>
      <c r="BO92" s="75">
        <v>34633253</v>
      </c>
      <c r="BP92" s="75">
        <v>54173453</v>
      </c>
      <c r="BQ92" s="75">
        <v>27852864.100000001</v>
      </c>
      <c r="BR92" s="75">
        <v>25492102.869999997</v>
      </c>
      <c r="BS92" s="75">
        <v>14599601.880000001</v>
      </c>
      <c r="BT92" s="75">
        <v>1165609.6200000001</v>
      </c>
      <c r="BU92" s="75">
        <v>1426940.51</v>
      </c>
      <c r="BV92" s="75">
        <v>7003423.46</v>
      </c>
      <c r="BW92" s="75">
        <v>17722357.899999999</v>
      </c>
      <c r="BX92" s="75">
        <v>22531487.370000001</v>
      </c>
      <c r="BY92" s="75">
        <v>20655208.559999999</v>
      </c>
      <c r="BZ92" s="75">
        <v>25309750.879999999</v>
      </c>
      <c r="CA92" s="75">
        <v>29073411.129999999</v>
      </c>
      <c r="CB92" s="75">
        <v>44711719.039999999</v>
      </c>
      <c r="CC92" s="75">
        <v>19724144.199999999</v>
      </c>
      <c r="CD92" s="75">
        <v>20688961.460000001</v>
      </c>
      <c r="CE92" s="75">
        <v>5693613.2800000003</v>
      </c>
      <c r="CF92" s="75">
        <v>10475247.65</v>
      </c>
      <c r="CG92" s="75">
        <v>26123298.559999995</v>
      </c>
      <c r="CH92" s="75">
        <v>26587245.630000003</v>
      </c>
      <c r="CI92" s="75">
        <v>28288480.689999998</v>
      </c>
      <c r="CJ92" s="75">
        <v>27125571.43</v>
      </c>
      <c r="CK92" s="75">
        <v>25205065.640000001</v>
      </c>
      <c r="CL92" s="75">
        <v>30436968.810000002</v>
      </c>
      <c r="CM92" s="75">
        <v>32535767.859999999</v>
      </c>
      <c r="CN92" s="75">
        <v>53300457.259999998</v>
      </c>
      <c r="CO92" s="75">
        <v>27050629.629999999</v>
      </c>
      <c r="CP92" s="75">
        <v>24547152.670000002</v>
      </c>
      <c r="CQ92" s="75">
        <v>27897204.080000002</v>
      </c>
      <c r="CR92" s="75">
        <v>33292657.579999998</v>
      </c>
      <c r="CS92" s="75">
        <v>36991338.260000005</v>
      </c>
      <c r="CT92" s="75">
        <v>33811643.769999996</v>
      </c>
      <c r="CU92" s="75">
        <v>33311029.52</v>
      </c>
      <c r="CV92" s="75">
        <v>32205624.100000001</v>
      </c>
      <c r="CW92" s="75">
        <v>31527403</v>
      </c>
      <c r="CX92" s="75">
        <v>34480456.380000003</v>
      </c>
      <c r="CY92" s="75">
        <v>35916247.479999997</v>
      </c>
      <c r="CZ92" s="75">
        <v>59428298.519999996</v>
      </c>
      <c r="DA92" s="75">
        <v>31592282.650000002</v>
      </c>
      <c r="DB92" s="75">
        <v>28659782.289999999</v>
      </c>
      <c r="DC92" s="75">
        <v>31432385.93</v>
      </c>
      <c r="DD92" s="75">
        <v>34037349.079999998</v>
      </c>
      <c r="DE92" s="75">
        <v>36438995.509999998</v>
      </c>
      <c r="DF92" s="75">
        <v>35310392.289999999</v>
      </c>
      <c r="DG92" s="75">
        <v>35951065.090000004</v>
      </c>
      <c r="DH92" s="75">
        <v>33019792.519999996</v>
      </c>
      <c r="DI92" s="75">
        <v>31891408.879999999</v>
      </c>
      <c r="DJ92" s="75">
        <v>34972142.549999997</v>
      </c>
      <c r="DK92" s="75">
        <v>38367655.61999999</v>
      </c>
      <c r="DL92" s="75">
        <v>62816626.019999996</v>
      </c>
      <c r="DM92" s="75">
        <v>32229924.030000001</v>
      </c>
      <c r="DN92" s="75">
        <v>30083794.809999999</v>
      </c>
      <c r="DO92" s="75">
        <v>35355427.07</v>
      </c>
      <c r="DP92" s="75">
        <v>32083433.649999995</v>
      </c>
      <c r="DQ92" s="75">
        <v>39266513.25</v>
      </c>
      <c r="DR92" s="75">
        <v>37677447.869999997</v>
      </c>
      <c r="DS92" s="75">
        <v>37475610.609999999</v>
      </c>
      <c r="DT92" s="75">
        <v>36382644.569999993</v>
      </c>
      <c r="DU92" s="75">
        <v>32742052.399999999</v>
      </c>
      <c r="DV92" s="75">
        <v>34262684.649999999</v>
      </c>
      <c r="DW92" s="75">
        <v>42542014.090000004</v>
      </c>
      <c r="DX92" s="75">
        <v>67643225.689999998</v>
      </c>
      <c r="DY92" s="75">
        <v>32701205.599999998</v>
      </c>
      <c r="DZ92" s="75">
        <v>30336049.18</v>
      </c>
      <c r="EA92" s="75">
        <v>34677753.780000001</v>
      </c>
      <c r="EB92" s="75">
        <v>37638967.709999993</v>
      </c>
      <c r="EC92" s="75">
        <v>42419022.200000003</v>
      </c>
      <c r="ED92" s="75">
        <v>40039726.200000003</v>
      </c>
      <c r="EE92" s="75">
        <v>37166294.429999992</v>
      </c>
      <c r="EF92" s="75">
        <v>37644754.609999992</v>
      </c>
      <c r="EG92" s="75">
        <v>33698361.099999994</v>
      </c>
      <c r="EH92" s="75">
        <v>36583642.659999996</v>
      </c>
      <c r="EI92" s="75">
        <v>44092394.800000004</v>
      </c>
      <c r="EJ92" s="75">
        <v>69591683</v>
      </c>
      <c r="EK92" s="75">
        <v>36077274.789999999</v>
      </c>
      <c r="EL92" s="75">
        <v>32582706.670000002</v>
      </c>
      <c r="EM92" s="75">
        <v>38777141.859999999</v>
      </c>
      <c r="EN92" s="75">
        <v>38180390.789999999</v>
      </c>
      <c r="EO92" s="75">
        <v>47337755.049999997</v>
      </c>
      <c r="EP92" s="75">
        <v>40505393.519999996</v>
      </c>
      <c r="EQ92" s="75">
        <v>38469937.359999999</v>
      </c>
      <c r="ER92" s="75"/>
      <c r="EU92" s="75">
        <f t="shared" si="152"/>
        <v>91684450.870000005</v>
      </c>
      <c r="EV92" s="75">
        <f t="shared" si="152"/>
        <v>105786736.88</v>
      </c>
      <c r="EW92" s="75">
        <f t="shared" si="152"/>
        <v>100862266.48999999</v>
      </c>
      <c r="EX92" s="75">
        <f t="shared" si="152"/>
        <v>136156424.19</v>
      </c>
      <c r="EY92" s="75">
        <f t="shared" si="152"/>
        <v>97669145.909999996</v>
      </c>
      <c r="EZ92" s="75">
        <f t="shared" si="152"/>
        <v>109027394.76999998</v>
      </c>
      <c r="FA92" s="75">
        <f t="shared" si="152"/>
        <v>106600307.57999998</v>
      </c>
      <c r="FB92" s="75">
        <f t="shared" si="152"/>
        <v>144447924.43000001</v>
      </c>
      <c r="FC92" s="75">
        <f t="shared" si="152"/>
        <v>97715008.560000002</v>
      </c>
      <c r="FD92" s="75">
        <f t="shared" si="152"/>
        <v>120097716.11</v>
      </c>
      <c r="FE92" s="75">
        <f t="shared" si="152"/>
        <v>108509410.13999999</v>
      </c>
      <c r="FF92" s="75">
        <f t="shared" si="152"/>
        <v>150267720.46000001</v>
      </c>
      <c r="FG92" s="75">
        <f t="shared" si="153"/>
        <v>107437123.32000001</v>
      </c>
      <c r="FH92" s="75">
        <f t="shared" si="153"/>
        <v>126023539.36</v>
      </c>
      <c r="FJ92" s="75"/>
      <c r="FK92" s="75">
        <f t="shared" si="150"/>
        <v>356779956.44</v>
      </c>
      <c r="FL92" s="75">
        <f t="shared" si="150"/>
        <v>237544477.31999999</v>
      </c>
      <c r="FM92" s="75">
        <f t="shared" si="150"/>
        <v>306184822.47000003</v>
      </c>
      <c r="FN92" s="75">
        <f t="shared" si="150"/>
        <v>410459684.99000001</v>
      </c>
      <c r="FO92" s="75">
        <f t="shared" si="150"/>
        <v>434489878.43000001</v>
      </c>
      <c r="FP92" s="75">
        <f t="shared" si="150"/>
        <v>457744772.69</v>
      </c>
      <c r="FQ92" s="75">
        <f t="shared" si="150"/>
        <v>476589855.26999992</v>
      </c>
      <c r="FR92" s="75">
        <f t="shared" si="151"/>
        <v>107437123.32000001</v>
      </c>
    </row>
    <row r="93" spans="2:174" s="70" customFormat="1" ht="17.45" customHeight="1">
      <c r="B93" s="66" t="s">
        <v>102</v>
      </c>
      <c r="C93" s="67"/>
      <c r="D93" s="67"/>
      <c r="E93" s="67"/>
      <c r="F93" s="68"/>
      <c r="G93" s="68"/>
      <c r="H93" s="68"/>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v>39558338.899999999</v>
      </c>
      <c r="CP93" s="75">
        <v>38056668.090000004</v>
      </c>
      <c r="CQ93" s="75">
        <v>44973059.850000009</v>
      </c>
      <c r="CR93" s="75">
        <v>49558324.390000001</v>
      </c>
      <c r="CS93" s="75">
        <v>53216054.119999982</v>
      </c>
      <c r="CT93" s="75">
        <v>48623799.539999999</v>
      </c>
      <c r="CU93" s="75">
        <v>47703488.5</v>
      </c>
      <c r="CV93" s="75">
        <v>49667702.490000002</v>
      </c>
      <c r="CW93" s="75">
        <v>47777593.760000013</v>
      </c>
      <c r="CX93" s="75">
        <v>50980007.899999984</v>
      </c>
      <c r="CY93" s="75">
        <v>55951354.999999985</v>
      </c>
      <c r="CZ93" s="75">
        <v>87586891.629999995</v>
      </c>
      <c r="DA93" s="75">
        <v>46291827.350000001</v>
      </c>
      <c r="DB93" s="75">
        <v>45421149.730000004</v>
      </c>
      <c r="DC93" s="75">
        <v>51232881.250000015</v>
      </c>
      <c r="DD93" s="75">
        <v>53771651.32</v>
      </c>
      <c r="DE93" s="75">
        <v>56774510.899999999</v>
      </c>
      <c r="DF93" s="75">
        <v>55126168.600000001</v>
      </c>
      <c r="DG93" s="75">
        <v>52396080.079999998</v>
      </c>
      <c r="DH93" s="75">
        <v>53389053.880000003</v>
      </c>
      <c r="DI93" s="75">
        <v>50323797.18</v>
      </c>
      <c r="DJ93" s="75">
        <v>53653778.990000002</v>
      </c>
      <c r="DK93" s="75">
        <v>60131571.57</v>
      </c>
      <c r="DL93" s="75">
        <v>93129287.780000001</v>
      </c>
      <c r="DM93" s="75">
        <v>48796398.560000002</v>
      </c>
      <c r="DN93" s="75">
        <v>46657462.150000006</v>
      </c>
      <c r="DO93" s="75">
        <v>57374829.219999999</v>
      </c>
      <c r="DP93" s="75">
        <v>50876835.220000036</v>
      </c>
      <c r="DQ93" s="75">
        <v>59289898.259999998</v>
      </c>
      <c r="DR93" s="75">
        <v>57938933</v>
      </c>
      <c r="DS93" s="75">
        <v>54432208.409999996</v>
      </c>
      <c r="DT93" s="75">
        <v>57041641.879999995</v>
      </c>
      <c r="DU93" s="75">
        <v>51384016.320000008</v>
      </c>
      <c r="DV93" s="75">
        <v>57035574.68</v>
      </c>
      <c r="DW93" s="75">
        <v>66351269.810000002</v>
      </c>
      <c r="DX93" s="75">
        <v>98383494</v>
      </c>
      <c r="DY93" s="75">
        <v>52016743.460000001</v>
      </c>
      <c r="DZ93" s="75">
        <v>50530494.039999962</v>
      </c>
      <c r="EA93" s="75">
        <v>56262000</v>
      </c>
      <c r="EB93" s="75">
        <v>61515592.459999993</v>
      </c>
      <c r="EC93" s="75">
        <v>64565011.379999973</v>
      </c>
      <c r="ED93" s="75">
        <v>58693634.180000015</v>
      </c>
      <c r="EE93" s="75">
        <v>55015584.849999994</v>
      </c>
      <c r="EF93" s="75">
        <v>60253663.469999999</v>
      </c>
      <c r="EG93" s="75">
        <v>52067989.840000004</v>
      </c>
      <c r="EH93" s="75">
        <v>57078306.750000007</v>
      </c>
      <c r="EI93" s="75">
        <v>67107760.00000003</v>
      </c>
      <c r="EJ93" s="75">
        <v>97954009.63000001</v>
      </c>
      <c r="EK93" s="75">
        <v>54081719.36999999</v>
      </c>
      <c r="EL93" s="75">
        <v>50228940.019999996</v>
      </c>
      <c r="EM93" s="75">
        <v>59716989.600000001</v>
      </c>
      <c r="EN93" s="75">
        <v>58321466.519999996</v>
      </c>
      <c r="EO93" s="75">
        <v>69156209.449999988</v>
      </c>
      <c r="EP93" s="75">
        <v>59183671.660000004</v>
      </c>
      <c r="EQ93" s="75">
        <v>55598391.869999997</v>
      </c>
      <c r="ER93" s="75"/>
      <c r="EU93" s="75">
        <f t="shared" si="152"/>
        <v>142945858.33000004</v>
      </c>
      <c r="EV93" s="75">
        <f t="shared" si="152"/>
        <v>165672330.81999999</v>
      </c>
      <c r="EW93" s="75">
        <f t="shared" si="152"/>
        <v>156108931.14000002</v>
      </c>
      <c r="EX93" s="75">
        <f t="shared" si="152"/>
        <v>206914638.34</v>
      </c>
      <c r="EY93" s="75">
        <f t="shared" si="152"/>
        <v>152828689.93000001</v>
      </c>
      <c r="EZ93" s="75">
        <f t="shared" si="152"/>
        <v>168105666.48000002</v>
      </c>
      <c r="FA93" s="75">
        <f t="shared" si="152"/>
        <v>162857866.61000001</v>
      </c>
      <c r="FB93" s="75">
        <f t="shared" si="152"/>
        <v>221770338.49000001</v>
      </c>
      <c r="FC93" s="75">
        <f t="shared" si="152"/>
        <v>158809237.49999997</v>
      </c>
      <c r="FD93" s="75">
        <f t="shared" si="152"/>
        <v>184774238.01999998</v>
      </c>
      <c r="FE93" s="75">
        <f t="shared" si="152"/>
        <v>167337238.16</v>
      </c>
      <c r="FF93" s="75">
        <f t="shared" si="152"/>
        <v>222140076.38000005</v>
      </c>
      <c r="FG93" s="75">
        <f t="shared" si="153"/>
        <v>164027648.98999998</v>
      </c>
      <c r="FH93" s="75">
        <f t="shared" si="153"/>
        <v>186661347.63</v>
      </c>
      <c r="FJ93" s="75"/>
      <c r="FK93" s="75"/>
      <c r="FL93" s="75"/>
      <c r="FM93" s="75"/>
      <c r="FN93" s="75">
        <f t="shared" ref="FN93:FQ94" si="154">SUMIF($I$6:$EJ$6,FN$9,$I93:$EJ93)</f>
        <v>613653284.16999996</v>
      </c>
      <c r="FO93" s="75">
        <f t="shared" si="154"/>
        <v>671641758.63</v>
      </c>
      <c r="FP93" s="75">
        <f t="shared" si="154"/>
        <v>705562561.50999999</v>
      </c>
      <c r="FQ93" s="75">
        <f t="shared" si="154"/>
        <v>733060790.06000006</v>
      </c>
      <c r="FR93" s="75">
        <f t="shared" si="151"/>
        <v>164027648.98999998</v>
      </c>
    </row>
    <row r="94" spans="2:174" s="70" customFormat="1" ht="17.45" customHeight="1">
      <c r="B94" s="66" t="s">
        <v>149</v>
      </c>
      <c r="C94" s="67"/>
      <c r="D94" s="67"/>
      <c r="E94" s="67"/>
      <c r="F94" s="68"/>
      <c r="G94" s="68"/>
      <c r="H94" s="68"/>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v>29915760.390000001</v>
      </c>
      <c r="CP94" s="75">
        <v>28662095.660000004</v>
      </c>
      <c r="CQ94" s="75">
        <v>32664088.06000001</v>
      </c>
      <c r="CR94" s="75">
        <v>34456987.459999993</v>
      </c>
      <c r="CS94" s="75">
        <v>37657237.460000008</v>
      </c>
      <c r="CT94" s="75">
        <v>36310264.520000003</v>
      </c>
      <c r="CU94" s="75">
        <v>38785063.50999999</v>
      </c>
      <c r="CV94" s="75">
        <v>36811076.620000012</v>
      </c>
      <c r="CW94" s="75">
        <v>34610635.800000012</v>
      </c>
      <c r="CX94" s="75">
        <v>37684425.280000009</v>
      </c>
      <c r="CY94" s="75">
        <v>42759046.240000002</v>
      </c>
      <c r="CZ94" s="75">
        <v>61004898.07</v>
      </c>
      <c r="DA94" s="75">
        <v>37858245.699999996</v>
      </c>
      <c r="DB94" s="75">
        <v>30420284.309999999</v>
      </c>
      <c r="DC94" s="75">
        <v>35102178.959999986</v>
      </c>
      <c r="DD94" s="75">
        <v>35656781.940000027</v>
      </c>
      <c r="DE94" s="75">
        <v>39880605.589999996</v>
      </c>
      <c r="DF94" s="75">
        <v>41259181.120000049</v>
      </c>
      <c r="DG94" s="75">
        <v>43539053.730000004</v>
      </c>
      <c r="DH94" s="75">
        <v>39194751.719999991</v>
      </c>
      <c r="DI94" s="75">
        <v>36231402.25999999</v>
      </c>
      <c r="DJ94" s="75">
        <v>38932653.04999999</v>
      </c>
      <c r="DK94" s="75">
        <v>44090672.610000022</v>
      </c>
      <c r="DL94" s="75">
        <v>68124122.899999976</v>
      </c>
      <c r="DM94" s="75">
        <v>41893288.710000001</v>
      </c>
      <c r="DN94" s="75">
        <v>34652403.280000001</v>
      </c>
      <c r="DO94" s="75">
        <v>42881544.780000016</v>
      </c>
      <c r="DP94" s="75">
        <v>35723007.070000015</v>
      </c>
      <c r="DQ94" s="75">
        <v>43525219.649999999</v>
      </c>
      <c r="DR94" s="75">
        <v>44413140.639999986</v>
      </c>
      <c r="DS94" s="75">
        <v>48504788.829999998</v>
      </c>
      <c r="DT94" s="75">
        <v>45480189.5</v>
      </c>
      <c r="DU94" s="75">
        <v>37776184.370000012</v>
      </c>
      <c r="DV94" s="75">
        <v>42310232.960000008</v>
      </c>
      <c r="DW94" s="75">
        <v>50809671.269999973</v>
      </c>
      <c r="DX94" s="75">
        <v>70524476.799999997</v>
      </c>
      <c r="DY94" s="75">
        <v>44187637.810000002</v>
      </c>
      <c r="DZ94" s="75">
        <v>36397897.200000003</v>
      </c>
      <c r="EA94" s="75">
        <v>41305954.359999999</v>
      </c>
      <c r="EB94" s="75">
        <v>42322833.869999975</v>
      </c>
      <c r="EC94" s="75">
        <v>47662453.169999994</v>
      </c>
      <c r="ED94" s="75">
        <v>45800736.830000006</v>
      </c>
      <c r="EE94" s="75">
        <v>48250412.670000017</v>
      </c>
      <c r="EF94" s="75">
        <v>45923714.29999996</v>
      </c>
      <c r="EG94" s="75">
        <v>39035653.310000017</v>
      </c>
      <c r="EH94" s="75">
        <v>44035581.639999993</v>
      </c>
      <c r="EI94" s="75">
        <v>49337010.660000026</v>
      </c>
      <c r="EJ94" s="75">
        <v>71413470.569999978</v>
      </c>
      <c r="EK94" s="75">
        <v>44731050.639999993</v>
      </c>
      <c r="EL94" s="75">
        <v>35734481.710000001</v>
      </c>
      <c r="EM94" s="75">
        <v>40735003.710000016</v>
      </c>
      <c r="EN94" s="75">
        <v>41209564.069999993</v>
      </c>
      <c r="EO94" s="75">
        <v>49397350.32</v>
      </c>
      <c r="EP94" s="75">
        <v>45952124.970000006</v>
      </c>
      <c r="EQ94" s="75">
        <v>51186090.139999993</v>
      </c>
      <c r="ER94" s="75"/>
      <c r="EU94" s="75">
        <f t="shared" si="152"/>
        <v>103380708.96999997</v>
      </c>
      <c r="EV94" s="75">
        <f t="shared" si="152"/>
        <v>116796568.65000008</v>
      </c>
      <c r="EW94" s="75">
        <f t="shared" si="152"/>
        <v>118965207.70999998</v>
      </c>
      <c r="EX94" s="75">
        <f t="shared" si="152"/>
        <v>151147448.56</v>
      </c>
      <c r="EY94" s="75">
        <f t="shared" si="152"/>
        <v>119427236.77000003</v>
      </c>
      <c r="EZ94" s="75">
        <f t="shared" si="152"/>
        <v>123661367.36</v>
      </c>
      <c r="FA94" s="75">
        <f t="shared" si="152"/>
        <v>131761162.70000002</v>
      </c>
      <c r="FB94" s="75">
        <f t="shared" si="152"/>
        <v>163644381.02999997</v>
      </c>
      <c r="FC94" s="75">
        <f t="shared" si="152"/>
        <v>121891489.37</v>
      </c>
      <c r="FD94" s="75">
        <f t="shared" si="152"/>
        <v>135786023.86999997</v>
      </c>
      <c r="FE94" s="75">
        <f t="shared" si="152"/>
        <v>133209780.27999999</v>
      </c>
      <c r="FF94" s="75">
        <f t="shared" si="152"/>
        <v>164786062.87</v>
      </c>
      <c r="FG94" s="75">
        <f t="shared" si="153"/>
        <v>121200536.06</v>
      </c>
      <c r="FH94" s="75">
        <f t="shared" si="153"/>
        <v>136559039.35999998</v>
      </c>
      <c r="FJ94" s="75"/>
      <c r="FK94" s="75"/>
      <c r="FL94" s="75"/>
      <c r="FM94" s="75"/>
      <c r="FN94" s="75">
        <f t="shared" si="154"/>
        <v>451321579.07000011</v>
      </c>
      <c r="FO94" s="75">
        <f t="shared" si="154"/>
        <v>490289933.89000005</v>
      </c>
      <c r="FP94" s="75">
        <f t="shared" si="154"/>
        <v>538494147.86000001</v>
      </c>
      <c r="FQ94" s="75">
        <f t="shared" si="154"/>
        <v>555673356.38999987</v>
      </c>
      <c r="FR94" s="75">
        <f t="shared" si="151"/>
        <v>121200536.06</v>
      </c>
    </row>
    <row r="95" spans="2:174" s="70" customFormat="1" ht="17.45" customHeight="1">
      <c r="B95" s="66" t="s">
        <v>147</v>
      </c>
      <c r="C95" s="67"/>
      <c r="D95" s="67"/>
      <c r="E95" s="67"/>
      <c r="F95" s="68"/>
      <c r="G95" s="68"/>
      <c r="H95" s="68"/>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v>19649649.710000005</v>
      </c>
      <c r="CP95" s="75">
        <v>18770449.52999999</v>
      </c>
      <c r="CQ95" s="75">
        <v>22404008.360000003</v>
      </c>
      <c r="CR95" s="75">
        <v>24705839.140000004</v>
      </c>
      <c r="CS95" s="75">
        <v>26704119.309999999</v>
      </c>
      <c r="CT95" s="75">
        <v>23805816.349999994</v>
      </c>
      <c r="CU95" s="75">
        <v>25846598.809999991</v>
      </c>
      <c r="CV95" s="75">
        <v>22744011.260000002</v>
      </c>
      <c r="CW95" s="75">
        <v>22874161.170000006</v>
      </c>
      <c r="CX95" s="75">
        <v>26126393.240000002</v>
      </c>
      <c r="CY95" s="75">
        <v>28080998.809999987</v>
      </c>
      <c r="CZ95" s="75">
        <v>45650932.240000024</v>
      </c>
      <c r="DA95" s="75">
        <v>25503364.210000001</v>
      </c>
      <c r="DB95" s="75">
        <v>22191158.02999999</v>
      </c>
      <c r="DC95" s="75">
        <v>24347343.770000003</v>
      </c>
      <c r="DD95" s="75">
        <v>27442456.77</v>
      </c>
      <c r="DE95" s="75">
        <v>27566124.690000013</v>
      </c>
      <c r="DF95" s="75">
        <v>27978562.679999989</v>
      </c>
      <c r="DG95" s="75">
        <v>30965986.069999993</v>
      </c>
      <c r="DH95" s="75">
        <v>24684387.969999988</v>
      </c>
      <c r="DI95" s="75">
        <v>26553560.539999995</v>
      </c>
      <c r="DJ95" s="75">
        <v>28405152.809999999</v>
      </c>
      <c r="DK95" s="75">
        <v>33821718.849999987</v>
      </c>
      <c r="DL95" s="75">
        <v>50242974.420000039</v>
      </c>
      <c r="DM95" s="75">
        <v>27052197.389999993</v>
      </c>
      <c r="DN95" s="75">
        <v>23489669</v>
      </c>
      <c r="DO95" s="75">
        <v>30210947.219999999</v>
      </c>
      <c r="DP95" s="75">
        <v>26798635.079999983</v>
      </c>
      <c r="DQ95" s="75">
        <v>32114000</v>
      </c>
      <c r="DR95" s="75">
        <v>30192659.300000001</v>
      </c>
      <c r="DS95" s="75">
        <v>33413779.52</v>
      </c>
      <c r="DT95" s="75">
        <v>28759188.93999999</v>
      </c>
      <c r="DU95" s="75">
        <v>28206478.480000004</v>
      </c>
      <c r="DV95" s="75">
        <v>30466000</v>
      </c>
      <c r="DW95" s="75">
        <v>38712725.590000004</v>
      </c>
      <c r="DX95" s="75">
        <v>58002445.349999979</v>
      </c>
      <c r="DY95" s="75">
        <v>30488020.989999995</v>
      </c>
      <c r="DZ95" s="75">
        <v>26559639.129999999</v>
      </c>
      <c r="EA95" s="75">
        <v>31609416.749999985</v>
      </c>
      <c r="EB95" s="75">
        <v>33081056.490000006</v>
      </c>
      <c r="EC95" s="75">
        <v>39408227.68999999</v>
      </c>
      <c r="ED95" s="75">
        <v>36563486.830000021</v>
      </c>
      <c r="EE95" s="75">
        <v>36117174.100000001</v>
      </c>
      <c r="EF95" s="75">
        <v>34680572.74000001</v>
      </c>
      <c r="EG95" s="75">
        <v>30730339.869999994</v>
      </c>
      <c r="EH95" s="75">
        <v>34157781.759999998</v>
      </c>
      <c r="EI95" s="75">
        <v>43967988.729999989</v>
      </c>
      <c r="EJ95" s="75">
        <v>62903278.919999987</v>
      </c>
      <c r="EK95" s="75">
        <v>35379184.790000007</v>
      </c>
      <c r="EL95" s="75">
        <v>29783615.750000004</v>
      </c>
      <c r="EM95" s="75">
        <v>33669999.86999999</v>
      </c>
      <c r="EN95" s="75">
        <v>34378569</v>
      </c>
      <c r="EO95" s="75">
        <v>41036337</v>
      </c>
      <c r="EP95" s="75">
        <v>36036619.620000005</v>
      </c>
      <c r="EQ95" s="75">
        <v>37781688.330000006</v>
      </c>
      <c r="ER95" s="75"/>
      <c r="EU95" s="75">
        <f t="shared" si="152"/>
        <v>72041866.00999999</v>
      </c>
      <c r="EV95" s="75">
        <f t="shared" si="152"/>
        <v>82987144.140000001</v>
      </c>
      <c r="EW95" s="75">
        <f t="shared" si="152"/>
        <v>82203934.579999968</v>
      </c>
      <c r="EX95" s="75">
        <f t="shared" si="152"/>
        <v>112469846.08000001</v>
      </c>
      <c r="EY95" s="75">
        <f t="shared" si="152"/>
        <v>80752813.609999985</v>
      </c>
      <c r="EZ95" s="75">
        <f t="shared" si="152"/>
        <v>89105294.37999998</v>
      </c>
      <c r="FA95" s="75">
        <f t="shared" si="152"/>
        <v>90379446.939999998</v>
      </c>
      <c r="FB95" s="75">
        <f t="shared" si="152"/>
        <v>127181170.93999998</v>
      </c>
      <c r="FC95" s="75">
        <f t="shared" si="152"/>
        <v>88657076.869999975</v>
      </c>
      <c r="FD95" s="75">
        <f t="shared" si="152"/>
        <v>109052771.01000002</v>
      </c>
      <c r="FE95" s="75">
        <f t="shared" si="152"/>
        <v>101528086.70999999</v>
      </c>
      <c r="FF95" s="75">
        <f t="shared" si="152"/>
        <v>141029049.40999997</v>
      </c>
      <c r="FG95" s="75">
        <f t="shared" si="153"/>
        <v>98832800.409999996</v>
      </c>
      <c r="FH95" s="75">
        <f t="shared" si="153"/>
        <v>111451525.62</v>
      </c>
      <c r="FJ95" s="75"/>
      <c r="FK95" s="75"/>
      <c r="FL95" s="75"/>
      <c r="FM95" s="75"/>
      <c r="FN95" s="75"/>
      <c r="FO95" s="75">
        <f t="shared" ref="FO95:FQ97" si="155">SUMIF($I$6:$EJ$6,FO$9,$I95:$EJ95)</f>
        <v>349702790.80999994</v>
      </c>
      <c r="FP95" s="75">
        <f t="shared" si="155"/>
        <v>387418725.86999995</v>
      </c>
      <c r="FQ95" s="75">
        <f t="shared" si="155"/>
        <v>440266984</v>
      </c>
      <c r="FR95" s="75">
        <f t="shared" si="151"/>
        <v>98832800.409999996</v>
      </c>
    </row>
    <row r="96" spans="2:174" s="70" customFormat="1" ht="17.45" customHeight="1">
      <c r="B96" s="66" t="s">
        <v>155</v>
      </c>
      <c r="C96" s="67"/>
      <c r="D96" s="67"/>
      <c r="E96" s="67"/>
      <c r="F96" s="68"/>
      <c r="G96" s="68"/>
      <c r="H96" s="68"/>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v>33473132.260000002</v>
      </c>
      <c r="BF96" s="75">
        <v>27939205.009999998</v>
      </c>
      <c r="BG96" s="75">
        <v>27276527.789999999</v>
      </c>
      <c r="BH96" s="75">
        <v>26150587.230000004</v>
      </c>
      <c r="BI96" s="75">
        <v>25594512.310000002</v>
      </c>
      <c r="BJ96" s="75">
        <v>24935703.24000001</v>
      </c>
      <c r="BK96" s="75">
        <v>27768350.960000001</v>
      </c>
      <c r="BL96" s="75">
        <v>25290952.060000002</v>
      </c>
      <c r="BM96" s="75">
        <v>24385712.050000001</v>
      </c>
      <c r="BN96" s="75">
        <v>27307854.759999994</v>
      </c>
      <c r="BO96" s="75">
        <v>32155882.169999998</v>
      </c>
      <c r="BP96" s="75">
        <v>48068521.13000001</v>
      </c>
      <c r="BQ96" s="75">
        <v>35216191.249999993</v>
      </c>
      <c r="BR96" s="75">
        <v>29757022.330000002</v>
      </c>
      <c r="BS96" s="75">
        <v>16736724.770000001</v>
      </c>
      <c r="BT96" s="75">
        <v>5608771.5799999991</v>
      </c>
      <c r="BU96" s="75">
        <v>15198357.090000002</v>
      </c>
      <c r="BV96" s="75">
        <v>15457832.309999999</v>
      </c>
      <c r="BW96" s="75">
        <v>15039540.440000001</v>
      </c>
      <c r="BX96" s="75">
        <v>17597664.540000003</v>
      </c>
      <c r="BY96" s="75">
        <v>19739358.900000002</v>
      </c>
      <c r="BZ96" s="75">
        <v>23507477.330000002</v>
      </c>
      <c r="CA96" s="75">
        <v>26034837.5</v>
      </c>
      <c r="CB96" s="75">
        <v>39188316.170000002</v>
      </c>
      <c r="CC96" s="75">
        <v>24513222.550000004</v>
      </c>
      <c r="CD96" s="75">
        <v>19183731.560000002</v>
      </c>
      <c r="CE96" s="75">
        <v>16328395.389999997</v>
      </c>
      <c r="CF96" s="75">
        <v>20448896.209999997</v>
      </c>
      <c r="CG96" s="75">
        <v>26036676.170000006</v>
      </c>
      <c r="CH96" s="75">
        <v>25339680.379999995</v>
      </c>
      <c r="CI96" s="75">
        <v>26379158.919999998</v>
      </c>
      <c r="CJ96" s="75">
        <v>24799028.039999999</v>
      </c>
      <c r="CK96" s="75">
        <v>24332395.640000001</v>
      </c>
      <c r="CL96" s="75">
        <v>29055695.370000005</v>
      </c>
      <c r="CM96" s="75">
        <v>31335479.219999999</v>
      </c>
      <c r="CN96" s="75">
        <v>49648032.999999993</v>
      </c>
      <c r="CO96" s="75">
        <v>31998965.280000005</v>
      </c>
      <c r="CP96" s="75">
        <v>27641969.170000002</v>
      </c>
      <c r="CQ96" s="75">
        <v>30910444.980000004</v>
      </c>
      <c r="CR96" s="75">
        <v>32794700.890000004</v>
      </c>
      <c r="CS96" s="75">
        <v>32277204.259999994</v>
      </c>
      <c r="CT96" s="75">
        <v>31268698.459999997</v>
      </c>
      <c r="CU96" s="75">
        <v>31541281.680000003</v>
      </c>
      <c r="CV96" s="75">
        <v>29159974.370000001</v>
      </c>
      <c r="CW96" s="75">
        <v>29143871.359999999</v>
      </c>
      <c r="CX96" s="75">
        <v>32317886.289999999</v>
      </c>
      <c r="CY96" s="75">
        <v>34752527.350000001</v>
      </c>
      <c r="CZ96" s="75">
        <v>55212017.060000002</v>
      </c>
      <c r="DA96" s="75">
        <v>40839061</v>
      </c>
      <c r="DB96" s="75">
        <v>34840646</v>
      </c>
      <c r="DC96" s="75">
        <v>32195433</v>
      </c>
      <c r="DD96" s="75">
        <v>34155985</v>
      </c>
      <c r="DE96" s="75">
        <v>31298198</v>
      </c>
      <c r="DF96" s="75">
        <v>31889017</v>
      </c>
      <c r="DG96" s="75">
        <v>34851093</v>
      </c>
      <c r="DH96" s="75">
        <v>29956524</v>
      </c>
      <c r="DI96" s="75">
        <v>30642045</v>
      </c>
      <c r="DJ96" s="75">
        <v>32281161</v>
      </c>
      <c r="DK96" s="75">
        <v>36783631</v>
      </c>
      <c r="DL96" s="75">
        <v>54872107</v>
      </c>
      <c r="DM96" s="75">
        <v>42391089</v>
      </c>
      <c r="DN96" s="75">
        <v>34845937</v>
      </c>
      <c r="DO96" s="75">
        <v>35642504</v>
      </c>
      <c r="DP96" s="75">
        <v>31312963</v>
      </c>
      <c r="DQ96" s="75">
        <v>36328115</v>
      </c>
      <c r="DR96" s="75">
        <v>33765467</v>
      </c>
      <c r="DS96" s="75">
        <v>38417917</v>
      </c>
      <c r="DT96" s="75">
        <v>33358196.109999999</v>
      </c>
      <c r="DU96" s="75">
        <v>31234384.829999998</v>
      </c>
      <c r="DV96" s="75">
        <v>33815272</v>
      </c>
      <c r="DW96" s="75">
        <v>42376092.119999997</v>
      </c>
      <c r="DX96" s="75">
        <v>63860214</v>
      </c>
      <c r="DY96" s="75">
        <v>78167350.469999999</v>
      </c>
      <c r="DZ96" s="75">
        <v>71828560</v>
      </c>
      <c r="EA96" s="75">
        <v>55238268</v>
      </c>
      <c r="EB96" s="75">
        <v>43223407</v>
      </c>
      <c r="EC96" s="75">
        <v>38538733</v>
      </c>
      <c r="ED96" s="75">
        <v>37388200</v>
      </c>
      <c r="EE96" s="75">
        <v>36771126</v>
      </c>
      <c r="EF96" s="75">
        <v>35144640</v>
      </c>
      <c r="EG96" s="75">
        <v>32297290.030000001</v>
      </c>
      <c r="EH96" s="75">
        <v>36192420.619999997</v>
      </c>
      <c r="EI96" s="75">
        <v>43568201</v>
      </c>
      <c r="EJ96" s="75">
        <v>62980500.100000001</v>
      </c>
      <c r="EK96" s="75">
        <v>57148695</v>
      </c>
      <c r="EL96" s="75">
        <v>49066708</v>
      </c>
      <c r="EM96" s="75">
        <v>43788106.579999998</v>
      </c>
      <c r="EN96" s="75">
        <v>38550299.049999997</v>
      </c>
      <c r="EO96" s="75">
        <v>42193956.210000001</v>
      </c>
      <c r="EP96" s="75">
        <v>35745345.899999999</v>
      </c>
      <c r="EQ96" s="75">
        <v>38086976.770000003</v>
      </c>
      <c r="ER96" s="75"/>
      <c r="EU96" s="75">
        <f t="shared" si="152"/>
        <v>107875140</v>
      </c>
      <c r="EV96" s="75">
        <f t="shared" si="152"/>
        <v>97343200</v>
      </c>
      <c r="EW96" s="75">
        <f t="shared" si="152"/>
        <v>95449662</v>
      </c>
      <c r="EX96" s="75">
        <f t="shared" si="152"/>
        <v>123936899</v>
      </c>
      <c r="EY96" s="75">
        <f t="shared" si="152"/>
        <v>112879530</v>
      </c>
      <c r="EZ96" s="75">
        <f t="shared" si="152"/>
        <v>101406545</v>
      </c>
      <c r="FA96" s="75">
        <f t="shared" si="152"/>
        <v>103010497.94</v>
      </c>
      <c r="FB96" s="75">
        <f t="shared" si="152"/>
        <v>140051578.12</v>
      </c>
      <c r="FC96" s="75">
        <f t="shared" si="152"/>
        <v>205234178.47</v>
      </c>
      <c r="FD96" s="75">
        <f t="shared" si="152"/>
        <v>119150340</v>
      </c>
      <c r="FE96" s="75">
        <f t="shared" si="152"/>
        <v>104213056.03</v>
      </c>
      <c r="FF96" s="75">
        <f t="shared" si="152"/>
        <v>142741121.72</v>
      </c>
      <c r="FG96" s="75">
        <f t="shared" si="153"/>
        <v>150003509.57999998</v>
      </c>
      <c r="FH96" s="75">
        <f t="shared" si="153"/>
        <v>116489601.16</v>
      </c>
      <c r="FJ96" s="75"/>
      <c r="FK96" s="75">
        <f t="shared" ref="FK96:FN97" si="156">SUMIF($I$6:$EJ$6,FK$9,$I96:$EJ96)</f>
        <v>350346940.97000009</v>
      </c>
      <c r="FL96" s="75">
        <f t="shared" si="156"/>
        <v>259082094.21000004</v>
      </c>
      <c r="FM96" s="75">
        <f t="shared" si="156"/>
        <v>317400392.44999993</v>
      </c>
      <c r="FN96" s="75">
        <f t="shared" si="156"/>
        <v>399019541.1500001</v>
      </c>
      <c r="FO96" s="75">
        <f t="shared" si="155"/>
        <v>424604901</v>
      </c>
      <c r="FP96" s="75">
        <f t="shared" si="155"/>
        <v>457348151.06</v>
      </c>
      <c r="FQ96" s="75">
        <f t="shared" si="155"/>
        <v>571338696.22000003</v>
      </c>
      <c r="FR96" s="75">
        <f t="shared" si="151"/>
        <v>150003509.57999998</v>
      </c>
    </row>
    <row r="97" spans="2:174" s="70" customFormat="1" ht="17.45" customHeight="1">
      <c r="B97" s="66" t="s">
        <v>156</v>
      </c>
      <c r="C97" s="67"/>
      <c r="D97" s="67"/>
      <c r="E97" s="67"/>
      <c r="F97" s="68"/>
      <c r="G97" s="68"/>
      <c r="H97" s="68"/>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v>130648632.43999994</v>
      </c>
      <c r="BF97" s="75">
        <v>110431133.2500001</v>
      </c>
      <c r="BG97" s="75">
        <v>130027657.17999999</v>
      </c>
      <c r="BH97" s="75">
        <v>123661993.48999995</v>
      </c>
      <c r="BI97" s="75">
        <v>132799211.75999998</v>
      </c>
      <c r="BJ97" s="75">
        <v>132841191.86999999</v>
      </c>
      <c r="BK97" s="75">
        <v>138643166.12000006</v>
      </c>
      <c r="BL97" s="75">
        <v>125694107.86000006</v>
      </c>
      <c r="BM97" s="75">
        <v>123737490.94</v>
      </c>
      <c r="BN97" s="75">
        <v>133649855.23000002</v>
      </c>
      <c r="BO97" s="75">
        <v>162941116.82999998</v>
      </c>
      <c r="BP97" s="75">
        <v>220274633.21000001</v>
      </c>
      <c r="BQ97" s="75">
        <v>137270718.03999999</v>
      </c>
      <c r="BR97" s="75">
        <v>122653772.90999998</v>
      </c>
      <c r="BS97" s="75">
        <v>62849952.690000027</v>
      </c>
      <c r="BT97" s="75">
        <v>5777127</v>
      </c>
      <c r="BU97" s="75">
        <v>9737896</v>
      </c>
      <c r="BV97" s="75">
        <v>26432361.269999992</v>
      </c>
      <c r="BW97" s="75">
        <v>20238167.870000001</v>
      </c>
      <c r="BX97" s="75">
        <v>73562727.789999977</v>
      </c>
      <c r="BY97" s="75">
        <v>90232098.929999992</v>
      </c>
      <c r="BZ97" s="75">
        <v>113924618.42000003</v>
      </c>
      <c r="CA97" s="75">
        <v>132484255.08999997</v>
      </c>
      <c r="CB97" s="75">
        <v>164860273.29999998</v>
      </c>
      <c r="CC97" s="75">
        <v>89602143.900000021</v>
      </c>
      <c r="CD97" s="75">
        <v>89278907.599999994</v>
      </c>
      <c r="CE97" s="75">
        <v>17593945.219999999</v>
      </c>
      <c r="CF97" s="75">
        <v>44963984.290000014</v>
      </c>
      <c r="CG97" s="75">
        <v>113701209.13999997</v>
      </c>
      <c r="CH97" s="75">
        <v>103170616.31999998</v>
      </c>
      <c r="CI97" s="75">
        <v>125744706.19999997</v>
      </c>
      <c r="CJ97" s="75">
        <v>116935619.28000006</v>
      </c>
      <c r="CK97" s="75">
        <v>115518215.26000001</v>
      </c>
      <c r="CL97" s="75">
        <v>140178886.27999994</v>
      </c>
      <c r="CM97" s="75">
        <v>152090791.82999986</v>
      </c>
      <c r="CN97" s="75">
        <v>219330110.45999995</v>
      </c>
      <c r="CO97" s="75">
        <v>123334204.89000002</v>
      </c>
      <c r="CP97" s="75">
        <v>116306255.61</v>
      </c>
      <c r="CQ97" s="75">
        <v>136734753.8199999</v>
      </c>
      <c r="CR97" s="75">
        <v>148898394.77000004</v>
      </c>
      <c r="CS97" s="75">
        <v>159837595.15000004</v>
      </c>
      <c r="CT97" s="75">
        <v>143205146.4800002</v>
      </c>
      <c r="CU97" s="75">
        <v>150387403.30000004</v>
      </c>
      <c r="CV97" s="75">
        <v>143858773.84999999</v>
      </c>
      <c r="CW97" s="75">
        <v>145226828.37999994</v>
      </c>
      <c r="CX97" s="75">
        <v>157213198.08000013</v>
      </c>
      <c r="CY97" s="75">
        <v>165306975.80000004</v>
      </c>
      <c r="CZ97" s="75">
        <v>246549156.93000004</v>
      </c>
      <c r="DA97" s="75">
        <v>156887462.44000009</v>
      </c>
      <c r="DB97" s="75">
        <v>141641960.44999999</v>
      </c>
      <c r="DC97" s="75">
        <v>150522829.94000003</v>
      </c>
      <c r="DD97" s="75">
        <v>165607028.38999996</v>
      </c>
      <c r="DE97" s="75">
        <v>157319865.28</v>
      </c>
      <c r="DF97" s="75">
        <v>161255839.59</v>
      </c>
      <c r="DG97" s="75">
        <v>174298670.36000031</v>
      </c>
      <c r="DH97" s="75">
        <v>146780030.49999994</v>
      </c>
      <c r="DI97" s="75">
        <v>150504565.28000018</v>
      </c>
      <c r="DJ97" s="75">
        <v>161789208.57999998</v>
      </c>
      <c r="DK97" s="75">
        <v>185738061.10000008</v>
      </c>
      <c r="DL97" s="75">
        <v>274638838.74999982</v>
      </c>
      <c r="DM97" s="75">
        <v>167698008.1799998</v>
      </c>
      <c r="DN97" s="75">
        <v>144605551.22</v>
      </c>
      <c r="DO97" s="75">
        <v>170887630.51999995</v>
      </c>
      <c r="DP97" s="75">
        <v>152978116.07999998</v>
      </c>
      <c r="DQ97" s="75">
        <v>176504785.24000004</v>
      </c>
      <c r="DR97" s="75">
        <v>173265952.71000001</v>
      </c>
      <c r="DS97" s="75">
        <v>184149463.11000001</v>
      </c>
      <c r="DT97" s="75">
        <v>170484385.42000017</v>
      </c>
      <c r="DU97" s="75">
        <v>164585919.76999986</v>
      </c>
      <c r="DV97" s="75">
        <v>174445369.61000001</v>
      </c>
      <c r="DW97" s="75">
        <v>213535990.22</v>
      </c>
      <c r="DX97" s="75">
        <v>287556158.87</v>
      </c>
      <c r="DY97" s="75">
        <v>174057005.38999999</v>
      </c>
      <c r="DZ97" s="75">
        <v>150093607.94</v>
      </c>
      <c r="EA97" s="75">
        <v>173386236.23999995</v>
      </c>
      <c r="EB97" s="75">
        <v>174254007.61999995</v>
      </c>
      <c r="EC97" s="75">
        <v>195605072.04999995</v>
      </c>
      <c r="ED97" s="75">
        <v>190231433.01999971</v>
      </c>
      <c r="EE97" s="75">
        <v>192268869.99999997</v>
      </c>
      <c r="EF97" s="75">
        <v>183192628.24000013</v>
      </c>
      <c r="EG97" s="75">
        <v>160874461.96999997</v>
      </c>
      <c r="EH97" s="75">
        <v>174387343.1500001</v>
      </c>
      <c r="EI97" s="75">
        <v>221939796.06999993</v>
      </c>
      <c r="EJ97" s="75">
        <v>297199873.4599998</v>
      </c>
      <c r="EK97" s="75">
        <v>191332172.22000009</v>
      </c>
      <c r="EL97" s="75">
        <v>156363455.33000001</v>
      </c>
      <c r="EM97" s="75">
        <v>173449372.27000004</v>
      </c>
      <c r="EN97" s="75">
        <v>176426527.53999978</v>
      </c>
      <c r="EO97" s="75">
        <v>205448631.66000012</v>
      </c>
      <c r="EP97" s="75">
        <v>186934037.80000004</v>
      </c>
      <c r="EQ97" s="75">
        <v>193329751.60000008</v>
      </c>
      <c r="ER97" s="75"/>
      <c r="EU97" s="75">
        <f t="shared" si="152"/>
        <v>449052252.83000016</v>
      </c>
      <c r="EV97" s="75">
        <f t="shared" si="152"/>
        <v>484182733.25999999</v>
      </c>
      <c r="EW97" s="75">
        <f t="shared" si="152"/>
        <v>471583266.14000046</v>
      </c>
      <c r="EX97" s="75">
        <f t="shared" si="152"/>
        <v>622166108.42999983</v>
      </c>
      <c r="EY97" s="75">
        <f t="shared" si="152"/>
        <v>483191189.91999972</v>
      </c>
      <c r="EZ97" s="75">
        <f t="shared" si="152"/>
        <v>502748854.03000009</v>
      </c>
      <c r="FA97" s="75">
        <f t="shared" si="152"/>
        <v>519219768.30000007</v>
      </c>
      <c r="FB97" s="75">
        <f t="shared" si="152"/>
        <v>675537518.70000005</v>
      </c>
      <c r="FC97" s="75">
        <f t="shared" si="152"/>
        <v>497536849.56999993</v>
      </c>
      <c r="FD97" s="75">
        <f t="shared" si="152"/>
        <v>560090512.68999958</v>
      </c>
      <c r="FE97" s="75">
        <f t="shared" si="152"/>
        <v>536335960.2100001</v>
      </c>
      <c r="FF97" s="75">
        <f t="shared" si="152"/>
        <v>693527012.67999983</v>
      </c>
      <c r="FG97" s="75">
        <f t="shared" si="153"/>
        <v>521144999.82000011</v>
      </c>
      <c r="FH97" s="75">
        <f t="shared" si="153"/>
        <v>568809197</v>
      </c>
      <c r="FJ97" s="75"/>
      <c r="FK97" s="75">
        <f t="shared" si="156"/>
        <v>1665350190.1800001</v>
      </c>
      <c r="FL97" s="75">
        <f t="shared" si="156"/>
        <v>960023969.30999994</v>
      </c>
      <c r="FM97" s="75">
        <f t="shared" si="156"/>
        <v>1328109135.78</v>
      </c>
      <c r="FN97" s="75">
        <f t="shared" si="156"/>
        <v>1836858687.0600004</v>
      </c>
      <c r="FO97" s="75">
        <f t="shared" si="155"/>
        <v>2026984360.6600006</v>
      </c>
      <c r="FP97" s="75">
        <f t="shared" si="155"/>
        <v>2180697330.9500003</v>
      </c>
      <c r="FQ97" s="75">
        <f t="shared" si="155"/>
        <v>2287490335.1499996</v>
      </c>
      <c r="FR97" s="75">
        <f t="shared" si="151"/>
        <v>521144999.82000011</v>
      </c>
    </row>
    <row r="98" spans="2:174" s="70" customFormat="1" ht="17.45" customHeight="1">
      <c r="B98" s="66" t="s">
        <v>198</v>
      </c>
      <c r="C98" s="67"/>
      <c r="D98" s="67"/>
      <c r="E98" s="67"/>
      <c r="F98" s="68"/>
      <c r="G98" s="68"/>
      <c r="H98" s="68"/>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v>30310680</v>
      </c>
      <c r="CP98" s="75">
        <v>26557802.879999999</v>
      </c>
      <c r="CQ98" s="75">
        <v>34642000</v>
      </c>
      <c r="CR98" s="75">
        <v>30947952.230000008</v>
      </c>
      <c r="CS98" s="75">
        <v>31422143.84</v>
      </c>
      <c r="CT98" s="75">
        <v>31350756</v>
      </c>
      <c r="CU98" s="75">
        <v>38570000</v>
      </c>
      <c r="CV98" s="75">
        <v>34134063.68</v>
      </c>
      <c r="CW98" s="75">
        <v>30487853.479999978</v>
      </c>
      <c r="CX98" s="75">
        <v>34627213</v>
      </c>
      <c r="CY98" s="75">
        <v>34254831</v>
      </c>
      <c r="CZ98" s="75">
        <v>38386907</v>
      </c>
      <c r="DA98" s="75">
        <v>34066229</v>
      </c>
      <c r="DB98" s="75">
        <v>27826291</v>
      </c>
      <c r="DC98" s="75">
        <v>31097898</v>
      </c>
      <c r="DD98" s="75">
        <v>33193031</v>
      </c>
      <c r="DE98" s="75">
        <v>32756684</v>
      </c>
      <c r="DF98" s="75">
        <v>31715691</v>
      </c>
      <c r="DG98" s="75">
        <v>37515047</v>
      </c>
      <c r="DH98" s="75">
        <v>31102143</v>
      </c>
      <c r="DI98" s="75">
        <v>31032374.409999974</v>
      </c>
      <c r="DJ98" s="75">
        <v>33075272</v>
      </c>
      <c r="DK98" s="75">
        <v>32638803</v>
      </c>
      <c r="DL98" s="75">
        <v>35207845</v>
      </c>
      <c r="DM98" s="75">
        <v>33760752.750000007</v>
      </c>
      <c r="DN98" s="75">
        <v>22213358.960000005</v>
      </c>
      <c r="DO98" s="75">
        <v>27099701.089999996</v>
      </c>
      <c r="DP98" s="75">
        <v>26254227.819999974</v>
      </c>
      <c r="DQ98" s="75">
        <v>24562232.389999997</v>
      </c>
      <c r="DR98" s="75">
        <v>24512946.799999997</v>
      </c>
      <c r="DS98" s="75">
        <v>27015563.510000002</v>
      </c>
      <c r="DT98" s="75">
        <v>25579934.289999988</v>
      </c>
      <c r="DU98" s="75">
        <v>20550170.989999998</v>
      </c>
      <c r="DV98" s="75">
        <v>23248082.469999999</v>
      </c>
      <c r="DW98" s="75">
        <v>27215547.149999999</v>
      </c>
      <c r="DX98" s="75">
        <v>32515179.650000006</v>
      </c>
      <c r="DY98" s="75">
        <v>29257746.220000003</v>
      </c>
      <c r="DZ98" s="75">
        <v>24393854.740000002</v>
      </c>
      <c r="EA98" s="75">
        <v>24928023.579999994</v>
      </c>
      <c r="EB98" s="75">
        <v>26360325.720000006</v>
      </c>
      <c r="EC98" s="75">
        <v>26792686.060000002</v>
      </c>
      <c r="ED98" s="75">
        <v>26586258.459999997</v>
      </c>
      <c r="EE98" s="75">
        <v>27944482.499999996</v>
      </c>
      <c r="EF98" s="75">
        <v>26112881.500000004</v>
      </c>
      <c r="EG98" s="75">
        <v>26020146.149999999</v>
      </c>
      <c r="EH98" s="75">
        <v>30154644.399999999</v>
      </c>
      <c r="EI98" s="75">
        <v>31904461.389999997</v>
      </c>
      <c r="EJ98" s="75">
        <v>33426630.849999994</v>
      </c>
      <c r="EK98" s="75">
        <v>31555353.120000005</v>
      </c>
      <c r="EL98" s="75">
        <v>22457475.760000009</v>
      </c>
      <c r="EM98" s="75">
        <v>25420033.010000002</v>
      </c>
      <c r="EN98" s="75">
        <v>24264058.620000001</v>
      </c>
      <c r="EO98" s="75">
        <v>23738928.850000001</v>
      </c>
      <c r="EP98" s="75">
        <v>26082383.699999999</v>
      </c>
      <c r="EQ98" s="75">
        <v>24791983.799999997</v>
      </c>
      <c r="ER98" s="75"/>
      <c r="EU98" s="75"/>
      <c r="EV98" s="75"/>
      <c r="EW98" s="75"/>
      <c r="EX98" s="75"/>
      <c r="EY98" s="75">
        <f t="shared" ref="EY98:FF99" si="157">SUMIF($I$8:$ER$8,EY$9,$I98:$ER98)</f>
        <v>83073812.800000012</v>
      </c>
      <c r="EZ98" s="75">
        <f t="shared" si="157"/>
        <v>75329407.009999961</v>
      </c>
      <c r="FA98" s="75">
        <f t="shared" si="157"/>
        <v>73145668.789999992</v>
      </c>
      <c r="FB98" s="75">
        <f t="shared" si="157"/>
        <v>82978809.270000011</v>
      </c>
      <c r="FC98" s="75">
        <f t="shared" si="157"/>
        <v>78579624.540000007</v>
      </c>
      <c r="FD98" s="75">
        <f t="shared" si="157"/>
        <v>79739270.24000001</v>
      </c>
      <c r="FE98" s="75">
        <f t="shared" si="157"/>
        <v>80077510.150000006</v>
      </c>
      <c r="FF98" s="75">
        <f t="shared" si="157"/>
        <v>95485736.639999986</v>
      </c>
      <c r="FG98" s="75">
        <f t="shared" si="153"/>
        <v>79432861.890000015</v>
      </c>
      <c r="FH98" s="75">
        <f t="shared" si="153"/>
        <v>74085371.170000002</v>
      </c>
      <c r="FJ98" s="75"/>
      <c r="FK98" s="75"/>
      <c r="FL98" s="75"/>
      <c r="FM98" s="75"/>
      <c r="FN98" s="75"/>
      <c r="FO98" s="75"/>
      <c r="FP98" s="75">
        <f t="shared" ref="FP98:FP99" si="158">SUMIF($I$6:$EJ$6,FP$9,$I98:$EJ98)</f>
        <v>314527697.87</v>
      </c>
      <c r="FQ98" s="75">
        <f>SUMIF($I$6:$EJ$6,FQ$9,$I98:$EJ98)</f>
        <v>333882141.57000005</v>
      </c>
      <c r="FR98" s="75">
        <f t="shared" si="151"/>
        <v>79432861.890000015</v>
      </c>
    </row>
    <row r="99" spans="2:174" s="70" customFormat="1" ht="17.45" customHeight="1">
      <c r="B99" s="66" t="s">
        <v>183</v>
      </c>
      <c r="C99" s="67"/>
      <c r="D99" s="67"/>
      <c r="E99" s="67"/>
      <c r="F99" s="68"/>
      <c r="G99" s="68"/>
      <c r="H99" s="68"/>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v>14050591.779999999</v>
      </c>
      <c r="CP99" s="75">
        <v>14515056.689999999</v>
      </c>
      <c r="CQ99" s="75">
        <v>17009652.122500002</v>
      </c>
      <c r="CR99" s="75">
        <v>20058531.068</v>
      </c>
      <c r="CS99" s="75">
        <v>21531191.389099993</v>
      </c>
      <c r="CT99" s="75">
        <v>18628065.120000001</v>
      </c>
      <c r="CU99" s="75">
        <v>19735648.930000003</v>
      </c>
      <c r="CV99" s="75">
        <v>19524563.940000001</v>
      </c>
      <c r="CW99" s="75">
        <v>18292581.430000003</v>
      </c>
      <c r="CX99" s="75">
        <v>20491617.069999997</v>
      </c>
      <c r="CY99" s="75">
        <v>21659990.290000003</v>
      </c>
      <c r="CZ99" s="75">
        <v>34437963.250000007</v>
      </c>
      <c r="DA99" s="75">
        <v>17875074.179999996</v>
      </c>
      <c r="DB99" s="75">
        <v>16486520.320000002</v>
      </c>
      <c r="DC99" s="75">
        <v>18592868.109999999</v>
      </c>
      <c r="DD99" s="75">
        <v>22085761.099999994</v>
      </c>
      <c r="DE99" s="75">
        <v>22539248.43</v>
      </c>
      <c r="DF99" s="75">
        <v>23258821.530000001</v>
      </c>
      <c r="DG99" s="75">
        <v>23447385.73</v>
      </c>
      <c r="DH99" s="75">
        <v>20694446.540000003</v>
      </c>
      <c r="DI99" s="75">
        <v>20737150.799999997</v>
      </c>
      <c r="DJ99" s="75">
        <v>24693977.199999996</v>
      </c>
      <c r="DK99" s="75">
        <v>27397819.530000001</v>
      </c>
      <c r="DL99" s="75">
        <v>42679733.390000015</v>
      </c>
      <c r="DM99" s="75">
        <v>22010935.230000004</v>
      </c>
      <c r="DN99" s="75">
        <v>20017202.110000007</v>
      </c>
      <c r="DO99" s="75">
        <v>23625587.999999996</v>
      </c>
      <c r="DP99" s="75">
        <v>21594898.43</v>
      </c>
      <c r="DQ99" s="75">
        <v>26118545.539999999</v>
      </c>
      <c r="DR99" s="75">
        <v>25375036.159999996</v>
      </c>
      <c r="DS99" s="75">
        <v>25485546.66</v>
      </c>
      <c r="DT99" s="75">
        <v>23702897.560000002</v>
      </c>
      <c r="DU99" s="75">
        <v>21951879.160000004</v>
      </c>
      <c r="DV99" s="75">
        <v>24475778.629999995</v>
      </c>
      <c r="DW99" s="75">
        <v>29043925.519999992</v>
      </c>
      <c r="DX99" s="75">
        <v>44807435.32</v>
      </c>
      <c r="DY99" s="75">
        <v>22086164.649999999</v>
      </c>
      <c r="DZ99" s="75">
        <v>20523104.210000001</v>
      </c>
      <c r="EA99" s="75">
        <v>23275650.979999997</v>
      </c>
      <c r="EB99" s="75">
        <v>27899623.030000001</v>
      </c>
      <c r="EC99" s="75">
        <v>30820016.510000002</v>
      </c>
      <c r="ED99" s="75">
        <v>28510421.060000002</v>
      </c>
      <c r="EE99" s="75">
        <v>26493703.879999995</v>
      </c>
      <c r="EF99" s="75">
        <v>27410356.060000006</v>
      </c>
      <c r="EG99" s="75">
        <v>23609571.220000003</v>
      </c>
      <c r="EH99" s="75">
        <v>25690959</v>
      </c>
      <c r="EI99" s="75">
        <v>31245650.93</v>
      </c>
      <c r="EJ99" s="75">
        <v>47224000</v>
      </c>
      <c r="EK99" s="75">
        <v>25658467.280000001</v>
      </c>
      <c r="EL99" s="75">
        <v>22234625.960000005</v>
      </c>
      <c r="EM99" s="75">
        <v>26204363.629999999</v>
      </c>
      <c r="EN99" s="75">
        <v>26233604.890000001</v>
      </c>
      <c r="EO99" s="75">
        <v>32524543.829999994</v>
      </c>
      <c r="EP99" s="75">
        <v>28543092.279999997</v>
      </c>
      <c r="EQ99" s="75">
        <v>27279961.460000001</v>
      </c>
      <c r="ER99" s="75"/>
      <c r="EU99" s="75"/>
      <c r="EV99" s="75"/>
      <c r="EW99" s="75"/>
      <c r="EX99" s="75"/>
      <c r="EY99" s="75">
        <f t="shared" si="157"/>
        <v>65653725.340000004</v>
      </c>
      <c r="EZ99" s="75">
        <f t="shared" si="157"/>
        <v>73088480.129999995</v>
      </c>
      <c r="FA99" s="75">
        <f t="shared" si="157"/>
        <v>71140323.379999995</v>
      </c>
      <c r="FB99" s="75">
        <f t="shared" si="157"/>
        <v>98327139.469999999</v>
      </c>
      <c r="FC99" s="75">
        <f t="shared" si="157"/>
        <v>65884919.839999996</v>
      </c>
      <c r="FD99" s="75">
        <f t="shared" si="157"/>
        <v>87230060.600000009</v>
      </c>
      <c r="FE99" s="75">
        <f t="shared" si="157"/>
        <v>77513631.159999996</v>
      </c>
      <c r="FF99" s="75">
        <f t="shared" si="157"/>
        <v>104160609.93000001</v>
      </c>
      <c r="FG99" s="75">
        <f t="shared" si="153"/>
        <v>74097456.870000005</v>
      </c>
      <c r="FH99" s="75">
        <f t="shared" si="153"/>
        <v>87301241</v>
      </c>
      <c r="FJ99" s="75"/>
      <c r="FK99" s="75"/>
      <c r="FL99" s="75"/>
      <c r="FM99" s="75"/>
      <c r="FN99" s="75"/>
      <c r="FO99" s="75"/>
      <c r="FP99" s="75">
        <f t="shared" si="158"/>
        <v>308209668.31999999</v>
      </c>
      <c r="FQ99" s="75">
        <f>SUMIF($I$6:$EJ$6,FQ$9,$I99:$EJ99)</f>
        <v>334789221.52999997</v>
      </c>
      <c r="FR99" s="75">
        <f t="shared" si="151"/>
        <v>74097456.870000005</v>
      </c>
    </row>
    <row r="100" spans="2:174" s="70" customFormat="1" ht="17.45" customHeight="1">
      <c r="B100" s="66" t="s">
        <v>203</v>
      </c>
      <c r="C100" s="67"/>
      <c r="D100" s="67"/>
      <c r="E100" s="67"/>
      <c r="F100" s="68"/>
      <c r="G100" s="68"/>
      <c r="H100" s="68"/>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c r="DW100" s="75"/>
      <c r="DX100" s="75"/>
      <c r="DY100" s="75">
        <v>74570379.890000015</v>
      </c>
      <c r="DZ100" s="75">
        <v>70048334.050000012</v>
      </c>
      <c r="EA100" s="75">
        <v>80167650.960000008</v>
      </c>
      <c r="EB100" s="75">
        <v>83167761.569999993</v>
      </c>
      <c r="EC100" s="75">
        <v>97386082.679999992</v>
      </c>
      <c r="ED100" s="75">
        <v>92703230.929999992</v>
      </c>
      <c r="EE100" s="75">
        <v>84511792.110000014</v>
      </c>
      <c r="EF100" s="75">
        <v>86086880.730000004</v>
      </c>
      <c r="EG100" s="75">
        <v>78768598.850000009</v>
      </c>
      <c r="EH100" s="75">
        <v>88118368.739999995</v>
      </c>
      <c r="EI100" s="75">
        <v>107925180.32000001</v>
      </c>
      <c r="EJ100" s="75">
        <v>156911152.69</v>
      </c>
      <c r="EK100" s="75">
        <v>82537087.560000002</v>
      </c>
      <c r="EL100" s="75">
        <v>73541190.549999997</v>
      </c>
      <c r="EM100" s="75">
        <v>88464868.140000015</v>
      </c>
      <c r="EN100" s="75">
        <v>87216545.469999999</v>
      </c>
      <c r="EO100" s="75">
        <v>108028372.91</v>
      </c>
      <c r="EP100" s="75">
        <v>97178612</v>
      </c>
      <c r="EQ100" s="75">
        <v>91396545</v>
      </c>
      <c r="ER100" s="75"/>
      <c r="EU100" s="75"/>
      <c r="EV100" s="75"/>
      <c r="EW100" s="75"/>
      <c r="EX100" s="75"/>
      <c r="EY100" s="75"/>
      <c r="EZ100" s="75"/>
      <c r="FA100" s="75"/>
      <c r="FB100" s="75"/>
      <c r="FC100" s="75">
        <f t="shared" ref="FC100:FF101" si="159">SUMIF($I$8:$ER$8,FC$9,$I100:$ER100)</f>
        <v>224786364.90000004</v>
      </c>
      <c r="FD100" s="75">
        <f t="shared" si="159"/>
        <v>273257075.18000001</v>
      </c>
      <c r="FE100" s="75">
        <f t="shared" si="159"/>
        <v>249367271.69000006</v>
      </c>
      <c r="FF100" s="75">
        <f t="shared" si="159"/>
        <v>352954701.75</v>
      </c>
      <c r="FG100" s="75">
        <f t="shared" si="153"/>
        <v>244543146.25000003</v>
      </c>
      <c r="FH100" s="75">
        <f t="shared" si="153"/>
        <v>292423530.38</v>
      </c>
      <c r="FJ100" s="75"/>
      <c r="FK100" s="75"/>
      <c r="FL100" s="75"/>
      <c r="FM100" s="75"/>
      <c r="FN100" s="75"/>
      <c r="FO100" s="75"/>
      <c r="FP100" s="75"/>
      <c r="FQ100" s="75">
        <f>SUMIF($I$6:$EJ$6,FQ$9,$I100:$EJ100)</f>
        <v>1100365413.5200002</v>
      </c>
      <c r="FR100" s="75">
        <f t="shared" si="151"/>
        <v>244543146.25000003</v>
      </c>
    </row>
    <row r="101" spans="2:174" s="197" customFormat="1" ht="17.25" customHeight="1">
      <c r="B101" s="198" t="s">
        <v>152</v>
      </c>
      <c r="C101" s="47"/>
      <c r="D101" s="47"/>
      <c r="E101" s="47"/>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200">
        <f t="shared" ref="BE101:CJ101" si="160">SUMPRODUCT(BE12:BE31,BE81:BE100)</f>
        <v>99681696.360537648</v>
      </c>
      <c r="BF101" s="200">
        <f t="shared" si="160"/>
        <v>86703141.421684965</v>
      </c>
      <c r="BG101" s="200">
        <f t="shared" si="160"/>
        <v>100160723.23010144</v>
      </c>
      <c r="BH101" s="200">
        <f t="shared" si="160"/>
        <v>97993885.461275637</v>
      </c>
      <c r="BI101" s="200">
        <f t="shared" si="160"/>
        <v>113402573.99730845</v>
      </c>
      <c r="BJ101" s="200">
        <f t="shared" si="160"/>
        <v>113955142.48012502</v>
      </c>
      <c r="BK101" s="200">
        <f t="shared" si="160"/>
        <v>116647871.7818003</v>
      </c>
      <c r="BL101" s="200">
        <f t="shared" si="160"/>
        <v>111630112.8756332</v>
      </c>
      <c r="BM101" s="200">
        <f t="shared" si="160"/>
        <v>107355344.14912628</v>
      </c>
      <c r="BN101" s="200">
        <f t="shared" si="160"/>
        <v>118398493.5170622</v>
      </c>
      <c r="BO101" s="200">
        <f t="shared" si="160"/>
        <v>162755408.66576281</v>
      </c>
      <c r="BP101" s="200">
        <f t="shared" si="160"/>
        <v>231221347.90861347</v>
      </c>
      <c r="BQ101" s="200">
        <f t="shared" si="160"/>
        <v>145704924.71749693</v>
      </c>
      <c r="BR101" s="200">
        <f t="shared" si="160"/>
        <v>128513817.89441188</v>
      </c>
      <c r="BS101" s="200">
        <f t="shared" si="160"/>
        <v>75565814.468506798</v>
      </c>
      <c r="BT101" s="200">
        <f t="shared" si="160"/>
        <v>10049605.881882943</v>
      </c>
      <c r="BU101" s="200">
        <f t="shared" si="160"/>
        <v>17816965.816123325</v>
      </c>
      <c r="BV101" s="200">
        <f t="shared" si="160"/>
        <v>39883245.318186045</v>
      </c>
      <c r="BW101" s="200">
        <f t="shared" si="160"/>
        <v>56375143.386937991</v>
      </c>
      <c r="BX101" s="200">
        <f t="shared" si="160"/>
        <v>88326764.246126637</v>
      </c>
      <c r="BY101" s="200">
        <f t="shared" si="160"/>
        <v>95099404.786100939</v>
      </c>
      <c r="BZ101" s="200">
        <f t="shared" si="160"/>
        <v>117366385.9499459</v>
      </c>
      <c r="CA101" s="200">
        <f t="shared" si="160"/>
        <v>134236389.59675062</v>
      </c>
      <c r="CB101" s="200">
        <f t="shared" si="160"/>
        <v>183839288.78207842</v>
      </c>
      <c r="CC101" s="200">
        <f t="shared" si="160"/>
        <v>94533771.611184731</v>
      </c>
      <c r="CD101" s="200">
        <f t="shared" si="160"/>
        <v>95828008.480308056</v>
      </c>
      <c r="CE101" s="200">
        <f t="shared" si="160"/>
        <v>35875350.533576451</v>
      </c>
      <c r="CF101" s="200">
        <f t="shared" si="160"/>
        <v>57841363.79174827</v>
      </c>
      <c r="CG101" s="200">
        <f t="shared" si="160"/>
        <v>124302849.9456501</v>
      </c>
      <c r="CH101" s="200">
        <f t="shared" si="160"/>
        <v>120718940.24547957</v>
      </c>
      <c r="CI101" s="200">
        <f t="shared" si="160"/>
        <v>132992525.54521568</v>
      </c>
      <c r="CJ101" s="200">
        <f t="shared" si="160"/>
        <v>126587465.69173723</v>
      </c>
      <c r="CK101" s="200">
        <f t="shared" ref="CK101:DP101" si="161">SUMPRODUCT(CK12:CK31,CK81:CK100)</f>
        <v>122316325.49737075</v>
      </c>
      <c r="CL101" s="200">
        <f t="shared" si="161"/>
        <v>149103053.78303415</v>
      </c>
      <c r="CM101" s="200">
        <f t="shared" si="161"/>
        <v>164042922.97211698</v>
      </c>
      <c r="CN101" s="200">
        <f t="shared" si="161"/>
        <v>247917350.71374747</v>
      </c>
      <c r="CO101" s="200">
        <f t="shared" si="161"/>
        <v>130743160.01861231</v>
      </c>
      <c r="CP101" s="200">
        <f t="shared" si="161"/>
        <v>123892358.61399102</v>
      </c>
      <c r="CQ101" s="200">
        <f t="shared" si="161"/>
        <v>146441897.80368564</v>
      </c>
      <c r="CR101" s="200">
        <f t="shared" si="161"/>
        <v>163180298.89671364</v>
      </c>
      <c r="CS101" s="200">
        <f t="shared" si="161"/>
        <v>177762540.24718252</v>
      </c>
      <c r="CT101" s="200">
        <f t="shared" si="161"/>
        <v>164448187.56591094</v>
      </c>
      <c r="CU101" s="200">
        <f t="shared" si="161"/>
        <v>167873814.86687496</v>
      </c>
      <c r="CV101" s="200">
        <f t="shared" si="161"/>
        <v>157694123.08100867</v>
      </c>
      <c r="CW101" s="200">
        <f t="shared" si="161"/>
        <v>154470291.00419247</v>
      </c>
      <c r="CX101" s="200">
        <f t="shared" si="161"/>
        <v>168608551.90165758</v>
      </c>
      <c r="CY101" s="200">
        <f t="shared" si="161"/>
        <v>179115117.51531255</v>
      </c>
      <c r="CZ101" s="200">
        <f t="shared" si="161"/>
        <v>287986531.89779729</v>
      </c>
      <c r="DA101" s="200">
        <f t="shared" si="161"/>
        <v>176603763.64812285</v>
      </c>
      <c r="DB101" s="200">
        <f t="shared" si="161"/>
        <v>159501953.80043089</v>
      </c>
      <c r="DC101" s="200">
        <f t="shared" si="161"/>
        <v>174860437.75862205</v>
      </c>
      <c r="DD101" s="200">
        <f t="shared" si="161"/>
        <v>190579300.92847207</v>
      </c>
      <c r="DE101" s="200">
        <f t="shared" si="161"/>
        <v>192789344.27539012</v>
      </c>
      <c r="DF101" s="200">
        <f t="shared" si="161"/>
        <v>202941300.61663061</v>
      </c>
      <c r="DG101" s="200">
        <f t="shared" si="161"/>
        <v>210159447.31043559</v>
      </c>
      <c r="DH101" s="200">
        <f t="shared" si="161"/>
        <v>190201432.95587903</v>
      </c>
      <c r="DI101" s="200">
        <f t="shared" si="161"/>
        <v>186851068.82002795</v>
      </c>
      <c r="DJ101" s="200">
        <f t="shared" si="161"/>
        <v>200006646.98626381</v>
      </c>
      <c r="DK101" s="200">
        <f t="shared" si="161"/>
        <v>252398399.75381961</v>
      </c>
      <c r="DL101" s="200">
        <f t="shared" si="161"/>
        <v>411495478.31412208</v>
      </c>
      <c r="DM101" s="200">
        <f t="shared" si="161"/>
        <v>237108178.75250724</v>
      </c>
      <c r="DN101" s="200">
        <f t="shared" si="161"/>
        <v>208756718.04768103</v>
      </c>
      <c r="DO101" s="200">
        <f t="shared" si="161"/>
        <v>275657168.38189763</v>
      </c>
      <c r="DP101" s="200">
        <f t="shared" si="161"/>
        <v>242542394.69322908</v>
      </c>
      <c r="DQ101" s="200">
        <f t="shared" ref="DQ101:EK101" si="162">SUMPRODUCT(DQ12:DQ31,DQ81:DQ100)</f>
        <v>282488096.5676645</v>
      </c>
      <c r="DR101" s="200">
        <f t="shared" si="162"/>
        <v>282421558.9732458</v>
      </c>
      <c r="DS101" s="200">
        <f t="shared" si="162"/>
        <v>287100940.63330656</v>
      </c>
      <c r="DT101" s="200">
        <f t="shared" si="162"/>
        <v>272342294.37494212</v>
      </c>
      <c r="DU101" s="200">
        <f t="shared" si="162"/>
        <v>248748862.58204556</v>
      </c>
      <c r="DV101" s="200">
        <f t="shared" si="162"/>
        <v>270857250.71955299</v>
      </c>
      <c r="DW101" s="200">
        <f t="shared" si="162"/>
        <v>323827129.8850311</v>
      </c>
      <c r="DX101" s="200">
        <f t="shared" si="162"/>
        <v>469584801.32468623</v>
      </c>
      <c r="DY101" s="200">
        <f t="shared" si="162"/>
        <v>280184472.39914405</v>
      </c>
      <c r="DZ101" s="200">
        <f t="shared" si="162"/>
        <v>253265166.26470581</v>
      </c>
      <c r="EA101" s="200">
        <f t="shared" si="162"/>
        <v>281081197.62636983</v>
      </c>
      <c r="EB101" s="200">
        <f t="shared" si="162"/>
        <v>296425930.22652054</v>
      </c>
      <c r="EC101" s="200">
        <f t="shared" si="162"/>
        <v>323230988.83529353</v>
      </c>
      <c r="ED101" s="200">
        <f t="shared" si="162"/>
        <v>303276190.87757164</v>
      </c>
      <c r="EE101" s="200">
        <f t="shared" si="162"/>
        <v>298647606.76629853</v>
      </c>
      <c r="EF101" s="200">
        <f t="shared" si="162"/>
        <v>302060157.10466498</v>
      </c>
      <c r="EG101" s="200">
        <f t="shared" si="162"/>
        <v>270644522.90125996</v>
      </c>
      <c r="EH101" s="200">
        <f t="shared" si="162"/>
        <v>287312665.19474888</v>
      </c>
      <c r="EI101" s="200">
        <f t="shared" si="162"/>
        <v>340519076.50702989</v>
      </c>
      <c r="EJ101" s="200">
        <f t="shared" si="162"/>
        <v>486311585.73973179</v>
      </c>
      <c r="EK101" s="200">
        <f t="shared" si="162"/>
        <v>316251617.9956401</v>
      </c>
      <c r="EL101" s="200">
        <f>SUMPRODUCT(EL12:EL31,EL81:EL100)</f>
        <v>287633279.09849417</v>
      </c>
      <c r="EM101" s="200">
        <f>SUMPRODUCT(EM12:EM31,EM81:EM100)</f>
        <v>341995178.00530899</v>
      </c>
      <c r="EN101" s="200">
        <f>SUMPRODUCT(EN12:EN31,EN81:EN100)</f>
        <v>339222848.79588884</v>
      </c>
      <c r="EO101" s="200">
        <f>SUMPRODUCT(EO12:EO31,EO81:EO100)</f>
        <v>395030305.94888473</v>
      </c>
      <c r="EP101" s="200">
        <f>SUMPRODUCT(EP12:EP31,EP81:EP100)</f>
        <v>349507042.35811692</v>
      </c>
      <c r="EQ101" s="200">
        <f>SUMPRODUCT(EQ12:EQ31,EQ81:EQ100)</f>
        <v>349084500.8682074</v>
      </c>
      <c r="ER101" s="200"/>
      <c r="EU101" s="200">
        <f t="shared" ref="EU101:FB101" si="163">SUMIF($I$8:$ER$8,EU$9,$I101:$ER101)</f>
        <v>510966155.20717579</v>
      </c>
      <c r="EV101" s="200">
        <f t="shared" si="163"/>
        <v>586309945.82049274</v>
      </c>
      <c r="EW101" s="200">
        <f t="shared" si="163"/>
        <v>587211949.08634257</v>
      </c>
      <c r="EX101" s="200">
        <f t="shared" si="163"/>
        <v>863900525.05420554</v>
      </c>
      <c r="EY101" s="200">
        <f t="shared" si="163"/>
        <v>721522065.18208599</v>
      </c>
      <c r="EZ101" s="200">
        <f t="shared" si="163"/>
        <v>807452050.23413944</v>
      </c>
      <c r="FA101" s="200">
        <f t="shared" si="163"/>
        <v>808192097.59029424</v>
      </c>
      <c r="FB101" s="200">
        <f t="shared" si="163"/>
        <v>1064269181.9292703</v>
      </c>
      <c r="FC101" s="200">
        <f t="shared" si="159"/>
        <v>814530836.29021966</v>
      </c>
      <c r="FD101" s="200">
        <f t="shared" si="159"/>
        <v>922933109.93938565</v>
      </c>
      <c r="FE101" s="200">
        <f t="shared" si="159"/>
        <v>871352286.77222347</v>
      </c>
      <c r="FF101" s="200">
        <f t="shared" si="159"/>
        <v>1114143327.4415107</v>
      </c>
      <c r="FG101" s="200">
        <f t="shared" si="153"/>
        <v>945880075.09944332</v>
      </c>
      <c r="FH101" s="200">
        <f t="shared" si="153"/>
        <v>1083760197.1028905</v>
      </c>
      <c r="FJ101" s="200"/>
      <c r="FK101" s="200">
        <f t="shared" ref="FK101:FP101" si="164">SUMIF($I$6:$EJ$6,FK$9,$I101:$EJ101)</f>
        <v>1459905741.8490314</v>
      </c>
      <c r="FL101" s="200">
        <f t="shared" si="164"/>
        <v>1092777750.8445485</v>
      </c>
      <c r="FM101" s="200">
        <f t="shared" si="164"/>
        <v>1472059928.8111694</v>
      </c>
      <c r="FN101" s="200">
        <f t="shared" si="164"/>
        <v>2022216873.4129398</v>
      </c>
      <c r="FO101" s="200">
        <f t="shared" si="164"/>
        <v>2548388575.1682167</v>
      </c>
      <c r="FP101" s="200">
        <f t="shared" si="164"/>
        <v>3401435394.9357896</v>
      </c>
      <c r="FQ101" s="200">
        <f>SUMIF($I$6:$EJ$6,FQ$9,$I101:$EJ101)</f>
        <v>3722959560.4433393</v>
      </c>
      <c r="FR101" s="200">
        <f t="shared" si="151"/>
        <v>945880075.09944332</v>
      </c>
    </row>
    <row r="102" spans="2:174" s="70" customFormat="1" ht="17.25" customHeight="1">
      <c r="B102" s="125"/>
      <c r="C102" s="69"/>
      <c r="D102" s="69"/>
      <c r="E102" s="69"/>
      <c r="F102" s="126"/>
      <c r="G102" s="126"/>
      <c r="H102" s="126"/>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c r="ER102" s="128"/>
    </row>
    <row r="103" spans="2:174" ht="17.45" customHeight="1">
      <c r="B103" s="71" t="s">
        <v>154</v>
      </c>
      <c r="C103" s="72"/>
      <c r="D103" s="72"/>
      <c r="E103" s="72"/>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73"/>
      <c r="DT103" s="73"/>
      <c r="DU103" s="73"/>
      <c r="DV103" s="73"/>
      <c r="DW103" s="73"/>
      <c r="DX103" s="73"/>
      <c r="DY103" s="73"/>
      <c r="DZ103" s="73"/>
      <c r="EA103" s="73"/>
      <c r="EB103" s="73"/>
      <c r="EC103" s="73"/>
      <c r="ED103" s="73"/>
      <c r="EE103" s="73"/>
      <c r="EF103" s="73"/>
      <c r="EG103" s="73"/>
      <c r="EH103" s="73"/>
      <c r="EI103" s="73"/>
      <c r="EJ103" s="73"/>
      <c r="EK103" s="73"/>
      <c r="EL103" s="73"/>
      <c r="EM103" s="73"/>
      <c r="EN103" s="73"/>
      <c r="EO103" s="73"/>
      <c r="EP103" s="73"/>
      <c r="EQ103" s="73"/>
      <c r="ER103" s="236"/>
      <c r="EU103" s="73"/>
      <c r="EV103" s="73"/>
      <c r="EW103" s="73"/>
      <c r="EX103" s="73"/>
      <c r="EY103" s="73"/>
      <c r="EZ103" s="73"/>
      <c r="FA103" s="73"/>
      <c r="FB103" s="73"/>
      <c r="FC103" s="73"/>
      <c r="FD103" s="73"/>
      <c r="FE103" s="73"/>
      <c r="FF103" s="73"/>
      <c r="FG103" s="73"/>
      <c r="FH103" s="73"/>
      <c r="FK103" s="73"/>
      <c r="FL103" s="73"/>
      <c r="FM103" s="73"/>
      <c r="FN103" s="73"/>
      <c r="FO103" s="73"/>
      <c r="FP103" s="73"/>
      <c r="FQ103" s="73"/>
      <c r="FR103" s="73"/>
    </row>
    <row r="104" spans="2:174" s="70" customFormat="1" ht="17.45" customHeight="1">
      <c r="B104" s="66" t="s">
        <v>27</v>
      </c>
      <c r="C104" s="67"/>
      <c r="D104" s="67"/>
      <c r="E104" s="67"/>
      <c r="F104" s="68"/>
      <c r="G104" s="68"/>
      <c r="H104" s="68"/>
      <c r="I104" s="75">
        <f t="shared" ref="I104:AI104" si="165">I81/I151</f>
        <v>1102.7479044990696</v>
      </c>
      <c r="J104" s="75">
        <f t="shared" si="165"/>
        <v>949.8083526157028</v>
      </c>
      <c r="K104" s="75">
        <f t="shared" si="165"/>
        <v>1129.4073574765489</v>
      </c>
      <c r="L104" s="75">
        <f t="shared" si="165"/>
        <v>1062.8961089586171</v>
      </c>
      <c r="M104" s="75">
        <f t="shared" si="165"/>
        <v>1191.5555021466769</v>
      </c>
      <c r="N104" s="75">
        <f t="shared" si="165"/>
        <v>1073.0991345734853</v>
      </c>
      <c r="O104" s="75">
        <f t="shared" si="165"/>
        <v>1131.3730967879235</v>
      </c>
      <c r="P104" s="75">
        <f t="shared" si="165"/>
        <v>1086.7587030762838</v>
      </c>
      <c r="Q104" s="75">
        <f t="shared" si="165"/>
        <v>997.42412534400387</v>
      </c>
      <c r="R104" s="75">
        <f t="shared" si="165"/>
        <v>1151.9047881949721</v>
      </c>
      <c r="S104" s="75">
        <f t="shared" si="165"/>
        <v>1149.6962636546286</v>
      </c>
      <c r="T104" s="75">
        <f t="shared" si="165"/>
        <v>1835.7869459217607</v>
      </c>
      <c r="U104" s="75">
        <f t="shared" si="165"/>
        <v>1071.6039352074506</v>
      </c>
      <c r="V104" s="75">
        <f t="shared" si="165"/>
        <v>965.89140670268307</v>
      </c>
      <c r="W104" s="75">
        <f t="shared" si="165"/>
        <v>1074.8312548356437</v>
      </c>
      <c r="X104" s="75">
        <f t="shared" si="165"/>
        <v>1014.3974675054789</v>
      </c>
      <c r="Y104" s="75">
        <f t="shared" si="165"/>
        <v>1101.4501061334759</v>
      </c>
      <c r="Z104" s="75">
        <f t="shared" si="165"/>
        <v>1071.8441386387929</v>
      </c>
      <c r="AA104" s="75">
        <f t="shared" si="165"/>
        <v>1119.4265465934732</v>
      </c>
      <c r="AB104" s="75">
        <f t="shared" si="165"/>
        <v>1028.9208684862519</v>
      </c>
      <c r="AC104" s="75">
        <f t="shared" si="165"/>
        <v>978.41695612160095</v>
      </c>
      <c r="AD104" s="75">
        <f t="shared" si="165"/>
        <v>1132.8017975893599</v>
      </c>
      <c r="AE104" s="75">
        <f t="shared" si="165"/>
        <v>1167.4747081160738</v>
      </c>
      <c r="AF104" s="75">
        <f t="shared" si="165"/>
        <v>1752.69654394857</v>
      </c>
      <c r="AG104" s="75">
        <f t="shared" si="165"/>
        <v>1058.7120868013949</v>
      </c>
      <c r="AH104" s="75">
        <f t="shared" si="165"/>
        <v>938.47522798793068</v>
      </c>
      <c r="AI104" s="75">
        <f t="shared" si="165"/>
        <v>1054.9922248626269</v>
      </c>
      <c r="AJ104" s="75">
        <f t="shared" ref="AJ104:BO104" si="166">AJ81/AJ151</f>
        <v>1147.5967464320802</v>
      </c>
      <c r="AK104" s="75">
        <f t="shared" si="166"/>
        <v>1110.495686851594</v>
      </c>
      <c r="AL104" s="75">
        <f t="shared" si="166"/>
        <v>1074.1896415616804</v>
      </c>
      <c r="AM104" s="75">
        <f t="shared" si="166"/>
        <v>1137.7455880050954</v>
      </c>
      <c r="AN104" s="75">
        <f t="shared" si="166"/>
        <v>1056.6532606524815</v>
      </c>
      <c r="AO104" s="75">
        <f t="shared" si="166"/>
        <v>1020.0371156794162</v>
      </c>
      <c r="AP104" s="75">
        <f t="shared" si="166"/>
        <v>1081.0548405771285</v>
      </c>
      <c r="AQ104" s="75">
        <f t="shared" si="166"/>
        <v>1142.4468877184745</v>
      </c>
      <c r="AR104" s="75">
        <f t="shared" si="166"/>
        <v>1796.7274349974632</v>
      </c>
      <c r="AS104" s="75">
        <f t="shared" si="166"/>
        <v>1045.9743619846488</v>
      </c>
      <c r="AT104" s="75">
        <f t="shared" si="166"/>
        <v>899.03015560395556</v>
      </c>
      <c r="AU104" s="75">
        <f t="shared" si="166"/>
        <v>1111.1737731563946</v>
      </c>
      <c r="AV104" s="75">
        <f t="shared" si="166"/>
        <v>994.86880303300211</v>
      </c>
      <c r="AW104" s="75">
        <f t="shared" si="166"/>
        <v>1085.4327492955922</v>
      </c>
      <c r="AX104" s="75">
        <f t="shared" si="166"/>
        <v>1042.167097475467</v>
      </c>
      <c r="AY104" s="75">
        <f t="shared" si="166"/>
        <v>1038.2032230030984</v>
      </c>
      <c r="AZ104" s="75">
        <f t="shared" si="166"/>
        <v>1068.2800169489699</v>
      </c>
      <c r="BA104" s="75">
        <f t="shared" si="166"/>
        <v>1029.0839540758493</v>
      </c>
      <c r="BB104" s="75">
        <f t="shared" si="166"/>
        <v>1070.4957229491208</v>
      </c>
      <c r="BC104" s="75">
        <f t="shared" si="166"/>
        <v>1143.2125935162096</v>
      </c>
      <c r="BD104" s="75">
        <f t="shared" si="166"/>
        <v>1844.8664681640057</v>
      </c>
      <c r="BE104" s="75">
        <f t="shared" si="166"/>
        <v>1128.7990747562912</v>
      </c>
      <c r="BF104" s="75">
        <f t="shared" si="166"/>
        <v>986.05245004372193</v>
      </c>
      <c r="BG104" s="75">
        <f t="shared" si="166"/>
        <v>1103.2124403547409</v>
      </c>
      <c r="BH104" s="75">
        <f t="shared" si="166"/>
        <v>1129.9917576189398</v>
      </c>
      <c r="BI104" s="75">
        <f t="shared" si="166"/>
        <v>1200.9754326785749</v>
      </c>
      <c r="BJ104" s="75">
        <f t="shared" si="166"/>
        <v>1233.7284853415317</v>
      </c>
      <c r="BK104" s="75">
        <f t="shared" si="166"/>
        <v>1220.9267196031547</v>
      </c>
      <c r="BL104" s="75">
        <f t="shared" si="166"/>
        <v>1184.0147948971837</v>
      </c>
      <c r="BM104" s="75">
        <f t="shared" si="166"/>
        <v>1123.0382775151813</v>
      </c>
      <c r="BN104" s="75">
        <f t="shared" si="166"/>
        <v>1220.1061458340694</v>
      </c>
      <c r="BO104" s="75">
        <f t="shared" si="166"/>
        <v>1347.0976101870608</v>
      </c>
      <c r="BP104" s="75">
        <f t="shared" ref="BP104:CU104" si="167">BP81/BP151</f>
        <v>1979.8891960645183</v>
      </c>
      <c r="BQ104" s="75">
        <f t="shared" si="167"/>
        <v>1213.3419746245343</v>
      </c>
      <c r="BR104" s="75">
        <f t="shared" si="167"/>
        <v>1127.1574640145266</v>
      </c>
      <c r="BS104" s="75">
        <f t="shared" si="167"/>
        <v>751.29973055702715</v>
      </c>
      <c r="BT104" s="75">
        <f t="shared" si="167"/>
        <v>239.57589455334545</v>
      </c>
      <c r="BU104" s="75">
        <f t="shared" si="167"/>
        <v>299.1865290554245</v>
      </c>
      <c r="BV104" s="75">
        <f t="shared" si="167"/>
        <v>503.45532383995038</v>
      </c>
      <c r="BW104" s="75">
        <f t="shared" si="167"/>
        <v>693.2600131376862</v>
      </c>
      <c r="BX104" s="75">
        <f t="shared" si="167"/>
        <v>870.30114165422481</v>
      </c>
      <c r="BY104" s="75">
        <f t="shared" si="167"/>
        <v>881.50676684486803</v>
      </c>
      <c r="BZ104" s="75">
        <f t="shared" si="167"/>
        <v>1055.7580077006642</v>
      </c>
      <c r="CA104" s="75">
        <f t="shared" si="167"/>
        <v>1123.758046832774</v>
      </c>
      <c r="CB104" s="75">
        <f t="shared" si="167"/>
        <v>1625.3662879213557</v>
      </c>
      <c r="CC104" s="75">
        <f t="shared" si="167"/>
        <v>865.59065471699091</v>
      </c>
      <c r="CD104" s="75">
        <f t="shared" si="167"/>
        <v>877.65452066175362</v>
      </c>
      <c r="CE104" s="75">
        <f t="shared" si="167"/>
        <v>450.7385888091531</v>
      </c>
      <c r="CF104" s="75">
        <f t="shared" si="167"/>
        <v>576.3988448334909</v>
      </c>
      <c r="CG104" s="75">
        <f t="shared" si="167"/>
        <v>1024.0067290506086</v>
      </c>
      <c r="CH104" s="75">
        <f t="shared" si="167"/>
        <v>1016.4817791530867</v>
      </c>
      <c r="CI104" s="75">
        <f t="shared" si="167"/>
        <v>1090.1838369669335</v>
      </c>
      <c r="CJ104" s="75">
        <f t="shared" si="167"/>
        <v>1026.2090343666885</v>
      </c>
      <c r="CK104" s="75">
        <f t="shared" si="167"/>
        <v>993.06048352571622</v>
      </c>
      <c r="CL104" s="75">
        <f t="shared" si="167"/>
        <v>1212.9892162607632</v>
      </c>
      <c r="CM104" s="75">
        <f t="shared" si="167"/>
        <v>1272.5552354749632</v>
      </c>
      <c r="CN104" s="75">
        <f t="shared" si="167"/>
        <v>2001.6479809169086</v>
      </c>
      <c r="CO104" s="75">
        <f t="shared" si="167"/>
        <v>1135.224038019019</v>
      </c>
      <c r="CP104" s="75">
        <f t="shared" si="167"/>
        <v>1096.5972135261975</v>
      </c>
      <c r="CQ104" s="75">
        <f t="shared" si="167"/>
        <v>1272.5672202689614</v>
      </c>
      <c r="CR104" s="75">
        <f t="shared" si="167"/>
        <v>1389.3106250033441</v>
      </c>
      <c r="CS104" s="75">
        <f t="shared" si="167"/>
        <v>1481.2959775535542</v>
      </c>
      <c r="CT104" s="75">
        <f t="shared" si="167"/>
        <v>1344.0620621886155</v>
      </c>
      <c r="CU104" s="75">
        <f t="shared" si="167"/>
        <v>1363.3540940883092</v>
      </c>
      <c r="CV104" s="75">
        <f t="shared" ref="CV104:DO104" si="168">CV81/CV151</f>
        <v>1305.6495137584486</v>
      </c>
      <c r="CW104" s="75">
        <f t="shared" si="168"/>
        <v>1265.4082994188377</v>
      </c>
      <c r="CX104" s="75">
        <f t="shared" si="168"/>
        <v>1439.8900688725134</v>
      </c>
      <c r="CY104" s="75">
        <f t="shared" si="168"/>
        <v>1457.3479068669158</v>
      </c>
      <c r="CZ104" s="75">
        <f t="shared" si="168"/>
        <v>2305.586678961507</v>
      </c>
      <c r="DA104" s="75">
        <f t="shared" si="168"/>
        <v>1387.6105803191574</v>
      </c>
      <c r="DB104" s="75">
        <f t="shared" si="168"/>
        <v>1241.1745984443469</v>
      </c>
      <c r="DC104" s="75">
        <f t="shared" si="168"/>
        <v>1342.7903505568129</v>
      </c>
      <c r="DD104" s="75">
        <f t="shared" si="168"/>
        <v>1444.2865454076414</v>
      </c>
      <c r="DE104" s="75">
        <f t="shared" si="168"/>
        <v>1428.6537877047215</v>
      </c>
      <c r="DF104" s="75">
        <f t="shared" si="168"/>
        <v>1422.8799753976205</v>
      </c>
      <c r="DG104" s="75">
        <f t="shared" si="168"/>
        <v>1468.3529144613856</v>
      </c>
      <c r="DH104" s="75">
        <f t="shared" si="168"/>
        <v>1365.3934227268985</v>
      </c>
      <c r="DI104" s="75">
        <f t="shared" si="168"/>
        <v>1342.2308770593224</v>
      </c>
      <c r="DJ104" s="75">
        <f t="shared" si="168"/>
        <v>1419.0118641642364</v>
      </c>
      <c r="DK104" s="75">
        <f t="shared" si="168"/>
        <v>1556.7167783918278</v>
      </c>
      <c r="DL104" s="75">
        <f t="shared" si="168"/>
        <v>2438.33812683325</v>
      </c>
      <c r="DM104" s="75">
        <f t="shared" si="168"/>
        <v>1468.0902867634888</v>
      </c>
      <c r="DN104" s="75">
        <f t="shared" si="168"/>
        <v>1357.5659400164175</v>
      </c>
      <c r="DO104" s="75">
        <f t="shared" si="168"/>
        <v>1603.2835054559221</v>
      </c>
      <c r="DP104" s="75">
        <f t="shared" ref="DP104:DU104" si="169">DP81/DP151</f>
        <v>1363.8207415782863</v>
      </c>
      <c r="DQ104" s="75">
        <f t="shared" si="169"/>
        <v>1600.147257526834</v>
      </c>
      <c r="DR104" s="75">
        <f t="shared" si="169"/>
        <v>1580.8778047181183</v>
      </c>
      <c r="DS104" s="75">
        <f t="shared" si="169"/>
        <v>1579.4115060121951</v>
      </c>
      <c r="DT104" s="75">
        <f t="shared" si="169"/>
        <v>1528.3549255815003</v>
      </c>
      <c r="DU104" s="75">
        <f t="shared" si="169"/>
        <v>1409.4748743305147</v>
      </c>
      <c r="DV104" s="75">
        <f t="shared" ref="DV104:DW104" si="170">DV81/DV151</f>
        <v>1519.8277549816958</v>
      </c>
      <c r="DW104" s="75">
        <f t="shared" si="170"/>
        <v>1734.0286686607219</v>
      </c>
      <c r="DX104" s="75">
        <f t="shared" ref="DX104:DY104" si="171">DX81/DX151</f>
        <v>2509.2102388601697</v>
      </c>
      <c r="DY104" s="75">
        <f t="shared" si="171"/>
        <v>1503.8905227293096</v>
      </c>
      <c r="DZ104" s="75">
        <f t="shared" ref="DZ104:EA104" si="172">DZ81/DZ151</f>
        <v>1345.451723071435</v>
      </c>
      <c r="EA104" s="75">
        <f t="shared" si="172"/>
        <v>1531.061927208581</v>
      </c>
      <c r="EB104" s="75">
        <f t="shared" ref="EB104:EC104" si="173">EB81/EB151</f>
        <v>1641.0704330068888</v>
      </c>
      <c r="EC104" s="75">
        <f t="shared" si="173"/>
        <v>1772.5659087711224</v>
      </c>
      <c r="ED104" s="75">
        <f t="shared" ref="ED104:EE104" si="174">ED81/ED151</f>
        <v>1672.2634849762458</v>
      </c>
      <c r="EE104" s="75">
        <f t="shared" si="174"/>
        <v>1606.6719254925774</v>
      </c>
      <c r="EF104" s="75">
        <f t="shared" ref="EF104:EG104" si="175">EF81/EF151</f>
        <v>1643.1871171526045</v>
      </c>
      <c r="EG104" s="75">
        <f t="shared" si="175"/>
        <v>1477.595856877997</v>
      </c>
      <c r="EH104" s="75">
        <f t="shared" ref="EH104:EI104" si="176">EH81/EH151</f>
        <v>1592.3258416891913</v>
      </c>
      <c r="EI104" s="75">
        <f t="shared" si="176"/>
        <v>1823.0644139011661</v>
      </c>
      <c r="EJ104" s="75">
        <f t="shared" ref="EJ104:EK104" si="177">EJ81/EJ151</f>
        <v>2564.1158889413873</v>
      </c>
      <c r="EK104" s="75">
        <f t="shared" si="177"/>
        <v>1623.1048094750208</v>
      </c>
      <c r="EL104" s="75">
        <f t="shared" ref="EL104:EM104" si="178">EL81/EL151</f>
        <v>1463.5282745845916</v>
      </c>
      <c r="EM104" s="75">
        <f t="shared" si="178"/>
        <v>1695.3197571000021</v>
      </c>
      <c r="EN104" s="75">
        <f t="shared" ref="EN104:EO104" si="179">EN81/EN151</f>
        <v>1683.7520033742451</v>
      </c>
      <c r="EO104" s="75">
        <f t="shared" si="179"/>
        <v>1907.8582957978749</v>
      </c>
      <c r="EP104" s="75">
        <f t="shared" ref="EP104:EQ104" si="180">EP81/EP151</f>
        <v>1733.8298648925013</v>
      </c>
      <c r="EQ104" s="75">
        <f t="shared" si="180"/>
        <v>1643.8885605760668</v>
      </c>
      <c r="ER104" s="75"/>
      <c r="EU104" s="75">
        <f t="shared" ref="EU104:FH110" si="181">SUMIF($I$8:$ER$8,EU$9,$I104:$ER104)</f>
        <v>3971.5755293203174</v>
      </c>
      <c r="EV104" s="75">
        <f t="shared" si="181"/>
        <v>4295.8203085099831</v>
      </c>
      <c r="EW104" s="75">
        <f t="shared" si="181"/>
        <v>4175.9772142476068</v>
      </c>
      <c r="EX104" s="75">
        <f t="shared" si="181"/>
        <v>5414.0667693893138</v>
      </c>
      <c r="EY104" s="75">
        <f t="shared" si="181"/>
        <v>4428.9397322358282</v>
      </c>
      <c r="EZ104" s="75">
        <f t="shared" si="181"/>
        <v>4544.8458038232384</v>
      </c>
      <c r="FA104" s="75">
        <f t="shared" si="181"/>
        <v>4517.2413059242099</v>
      </c>
      <c r="FB104" s="75">
        <f t="shared" si="181"/>
        <v>5763.0666625025879</v>
      </c>
      <c r="FC104" s="75">
        <f t="shared" si="181"/>
        <v>4380.4041730093249</v>
      </c>
      <c r="FD104" s="75">
        <f t="shared" si="181"/>
        <v>5085.8998267542574</v>
      </c>
      <c r="FE104" s="75">
        <f t="shared" si="181"/>
        <v>4727.4548995231789</v>
      </c>
      <c r="FF104" s="75">
        <f t="shared" si="181"/>
        <v>5979.5061445317442</v>
      </c>
      <c r="FG104" s="75">
        <f t="shared" si="181"/>
        <v>4781.9528411596148</v>
      </c>
      <c r="FH104" s="75">
        <f t="shared" si="181"/>
        <v>5325.4401640646211</v>
      </c>
      <c r="FJ104" s="75"/>
      <c r="FK104" s="75">
        <f t="shared" ref="FK104:FQ115" si="182">SUMIF($I$6:$EJ$6,FK$9,$I104:$EJ104)</f>
        <v>14857.832384894968</v>
      </c>
      <c r="FL104" s="75">
        <f t="shared" si="182"/>
        <v>10383.967180736381</v>
      </c>
      <c r="FM104" s="75">
        <f t="shared" si="182"/>
        <v>12407.516904737058</v>
      </c>
      <c r="FN104" s="75">
        <f t="shared" si="182"/>
        <v>16856.29369852622</v>
      </c>
      <c r="FO104" s="75">
        <f t="shared" si="182"/>
        <v>17857.439821467222</v>
      </c>
      <c r="FP104" s="75">
        <f t="shared" si="182"/>
        <v>19254.093504485867</v>
      </c>
      <c r="FQ104" s="75">
        <f t="shared" si="182"/>
        <v>20173.265043818508</v>
      </c>
      <c r="FR104" s="75">
        <f t="shared" ref="FR104:FR124" si="183">SUMIF($I$6:$EM$6,FR$9,$I104:$EM104)</f>
        <v>4781.9528411596148</v>
      </c>
    </row>
    <row r="105" spans="2:174" s="70" customFormat="1" ht="17.45" customHeight="1">
      <c r="B105" s="66" t="s">
        <v>26</v>
      </c>
      <c r="C105" s="67"/>
      <c r="D105" s="67"/>
      <c r="E105" s="67"/>
      <c r="F105" s="68"/>
      <c r="G105" s="68"/>
      <c r="H105" s="68"/>
      <c r="I105" s="75">
        <f t="shared" ref="I105:AI105" si="184">I82/I152</f>
        <v>699.25505675177271</v>
      </c>
      <c r="J105" s="75">
        <f t="shared" si="184"/>
        <v>577.62020020611453</v>
      </c>
      <c r="K105" s="75">
        <f t="shared" si="184"/>
        <v>642.04872834749244</v>
      </c>
      <c r="L105" s="75">
        <f t="shared" si="184"/>
        <v>676.36724961111042</v>
      </c>
      <c r="M105" s="75">
        <f t="shared" si="184"/>
        <v>757.99611016361519</v>
      </c>
      <c r="N105" s="75">
        <f t="shared" si="184"/>
        <v>685.55886324925859</v>
      </c>
      <c r="O105" s="75">
        <f t="shared" si="184"/>
        <v>636.12327719604468</v>
      </c>
      <c r="P105" s="75">
        <f t="shared" si="184"/>
        <v>653.09118852723225</v>
      </c>
      <c r="Q105" s="75">
        <f t="shared" si="184"/>
        <v>601.08714834816419</v>
      </c>
      <c r="R105" s="75">
        <f t="shared" si="184"/>
        <v>705.26324574539046</v>
      </c>
      <c r="S105" s="75">
        <f t="shared" si="184"/>
        <v>785.15131247403497</v>
      </c>
      <c r="T105" s="75">
        <f t="shared" si="184"/>
        <v>1325.2514761719751</v>
      </c>
      <c r="U105" s="75">
        <f t="shared" si="184"/>
        <v>677.88178518272468</v>
      </c>
      <c r="V105" s="75">
        <f t="shared" si="184"/>
        <v>581.48242569402589</v>
      </c>
      <c r="W105" s="75">
        <f t="shared" si="184"/>
        <v>600.74752492506548</v>
      </c>
      <c r="X105" s="75">
        <f t="shared" si="184"/>
        <v>616.77268289982067</v>
      </c>
      <c r="Y105" s="75">
        <f t="shared" si="184"/>
        <v>728.88450012891713</v>
      </c>
      <c r="Z105" s="75">
        <f t="shared" si="184"/>
        <v>655.93265476919726</v>
      </c>
      <c r="AA105" s="75">
        <f t="shared" si="184"/>
        <v>704.61451474746025</v>
      </c>
      <c r="AB105" s="75">
        <f t="shared" si="184"/>
        <v>650.26542727669562</v>
      </c>
      <c r="AC105" s="75">
        <f t="shared" si="184"/>
        <v>602.2568451193398</v>
      </c>
      <c r="AD105" s="75">
        <f t="shared" si="184"/>
        <v>742.7819790150445</v>
      </c>
      <c r="AE105" s="75">
        <f t="shared" si="184"/>
        <v>802.17528067049955</v>
      </c>
      <c r="AF105" s="75">
        <f t="shared" si="184"/>
        <v>1293.0598174758406</v>
      </c>
      <c r="AG105" s="75">
        <f t="shared" si="184"/>
        <v>718.92937024420519</v>
      </c>
      <c r="AH105" s="75">
        <f t="shared" si="184"/>
        <v>606.83814238560092</v>
      </c>
      <c r="AI105" s="75">
        <f t="shared" si="184"/>
        <v>741.26743828808333</v>
      </c>
      <c r="AJ105" s="75">
        <f t="shared" ref="AJ105:BO105" si="185">AJ82/AJ152</f>
        <v>792.24560705942724</v>
      </c>
      <c r="AK105" s="75">
        <f t="shared" si="185"/>
        <v>784.82866633259016</v>
      </c>
      <c r="AL105" s="75">
        <f t="shared" si="185"/>
        <v>751.76574366347563</v>
      </c>
      <c r="AM105" s="75">
        <f t="shared" si="185"/>
        <v>792.42402743054697</v>
      </c>
      <c r="AN105" s="75">
        <f t="shared" si="185"/>
        <v>720.76989591204756</v>
      </c>
      <c r="AO105" s="75">
        <f t="shared" si="185"/>
        <v>689.92754670554439</v>
      </c>
      <c r="AP105" s="75">
        <f t="shared" si="185"/>
        <v>757.75421163763076</v>
      </c>
      <c r="AQ105" s="75">
        <f t="shared" si="185"/>
        <v>892.45198546860536</v>
      </c>
      <c r="AR105" s="75">
        <f t="shared" si="185"/>
        <v>1424.8100148958588</v>
      </c>
      <c r="AS105" s="75">
        <f t="shared" si="185"/>
        <v>778.20369523037004</v>
      </c>
      <c r="AT105" s="75">
        <f t="shared" si="185"/>
        <v>663.82058254368712</v>
      </c>
      <c r="AU105" s="75">
        <f t="shared" si="185"/>
        <v>776.2470878435621</v>
      </c>
      <c r="AV105" s="75">
        <f t="shared" si="185"/>
        <v>742.51357529531811</v>
      </c>
      <c r="AW105" s="75">
        <f t="shared" si="185"/>
        <v>877.55228013951046</v>
      </c>
      <c r="AX105" s="75">
        <f t="shared" si="185"/>
        <v>772.01132605005773</v>
      </c>
      <c r="AY105" s="75">
        <f t="shared" si="185"/>
        <v>806.15149556909137</v>
      </c>
      <c r="AZ105" s="75">
        <f t="shared" si="185"/>
        <v>791.82137804138267</v>
      </c>
      <c r="BA105" s="75">
        <f t="shared" si="185"/>
        <v>766.73457554206198</v>
      </c>
      <c r="BB105" s="75">
        <f t="shared" si="185"/>
        <v>762.80082453875752</v>
      </c>
      <c r="BC105" s="75">
        <f t="shared" si="185"/>
        <v>907.01565677733879</v>
      </c>
      <c r="BD105" s="75">
        <f t="shared" si="185"/>
        <v>1513.7391899620859</v>
      </c>
      <c r="BE105" s="75">
        <f t="shared" si="185"/>
        <v>801.23053983757541</v>
      </c>
      <c r="BF105" s="75">
        <f t="shared" si="185"/>
        <v>663.65910109441813</v>
      </c>
      <c r="BG105" s="75">
        <f t="shared" si="185"/>
        <v>800.09908991615362</v>
      </c>
      <c r="BH105" s="75">
        <f t="shared" si="185"/>
        <v>767.14513966548043</v>
      </c>
      <c r="BI105" s="75">
        <f t="shared" si="185"/>
        <v>892.0670647003717</v>
      </c>
      <c r="BJ105" s="75">
        <f t="shared" si="185"/>
        <v>863.53248591198951</v>
      </c>
      <c r="BK105" s="75">
        <f t="shared" si="185"/>
        <v>855.9674292272058</v>
      </c>
      <c r="BL105" s="75">
        <f t="shared" si="185"/>
        <v>801.40536705613749</v>
      </c>
      <c r="BM105" s="75">
        <f t="shared" si="185"/>
        <v>755.50135363105107</v>
      </c>
      <c r="BN105" s="75">
        <f t="shared" si="185"/>
        <v>838.3236005878598</v>
      </c>
      <c r="BO105" s="75">
        <f t="shared" si="185"/>
        <v>1026.2258999038074</v>
      </c>
      <c r="BP105" s="75">
        <f t="shared" ref="BP105:CU105" si="186">BP82/BP152</f>
        <v>1494.5492010442672</v>
      </c>
      <c r="BQ105" s="75">
        <f t="shared" si="186"/>
        <v>834.82537611877024</v>
      </c>
      <c r="BR105" s="75">
        <f t="shared" si="186"/>
        <v>779.19791627064274</v>
      </c>
      <c r="BS105" s="75">
        <f t="shared" si="186"/>
        <v>437.34529389195211</v>
      </c>
      <c r="BT105" s="75">
        <f t="shared" si="186"/>
        <v>28.758500530273682</v>
      </c>
      <c r="BU105" s="75">
        <f t="shared" si="186"/>
        <v>39.115538545541156</v>
      </c>
      <c r="BV105" s="75">
        <f t="shared" si="186"/>
        <v>185.69151905031686</v>
      </c>
      <c r="BW105" s="75">
        <f t="shared" si="186"/>
        <v>434.89945255980939</v>
      </c>
      <c r="BX105" s="75">
        <f t="shared" si="186"/>
        <v>600.51012653563032</v>
      </c>
      <c r="BY105" s="75">
        <f t="shared" si="186"/>
        <v>562.84978106823962</v>
      </c>
      <c r="BZ105" s="75">
        <f t="shared" si="186"/>
        <v>726.1062470363803</v>
      </c>
      <c r="CA105" s="75">
        <f t="shared" si="186"/>
        <v>828.89493584586876</v>
      </c>
      <c r="CB105" s="75">
        <f t="shared" si="186"/>
        <v>1206.4992404503521</v>
      </c>
      <c r="CC105" s="75">
        <f t="shared" si="186"/>
        <v>550.06160294014444</v>
      </c>
      <c r="CD105" s="75">
        <f t="shared" si="186"/>
        <v>577.70551235023311</v>
      </c>
      <c r="CE105" s="75">
        <f t="shared" si="186"/>
        <v>164.92822442968776</v>
      </c>
      <c r="CF105" s="75">
        <f t="shared" si="186"/>
        <v>280.16584114132172</v>
      </c>
      <c r="CG105" s="75">
        <f t="shared" si="186"/>
        <v>713.59087780304424</v>
      </c>
      <c r="CH105" s="75">
        <f t="shared" si="186"/>
        <v>755.56556669447787</v>
      </c>
      <c r="CI105" s="75">
        <f t="shared" si="186"/>
        <v>758.01966985672789</v>
      </c>
      <c r="CJ105" s="75">
        <f t="shared" si="186"/>
        <v>744.65439384358251</v>
      </c>
      <c r="CK105" s="75">
        <f t="shared" si="186"/>
        <v>680.10837034882422</v>
      </c>
      <c r="CL105" s="75">
        <f t="shared" si="186"/>
        <v>871.68257724386365</v>
      </c>
      <c r="CM105" s="75">
        <f t="shared" si="186"/>
        <v>926.05911873313107</v>
      </c>
      <c r="CN105" s="75">
        <f t="shared" si="186"/>
        <v>1496.2479132499789</v>
      </c>
      <c r="CO105" s="75">
        <f t="shared" si="186"/>
        <v>750.38139270926763</v>
      </c>
      <c r="CP105" s="75">
        <f t="shared" si="186"/>
        <v>708.21100824343489</v>
      </c>
      <c r="CQ105" s="75">
        <f t="shared" si="186"/>
        <v>826.11699479689184</v>
      </c>
      <c r="CR105" s="75">
        <f t="shared" si="186"/>
        <v>958.482458293474</v>
      </c>
      <c r="CS105" s="75">
        <f t="shared" si="186"/>
        <v>1039.6513343755103</v>
      </c>
      <c r="CT105" s="75">
        <f t="shared" si="186"/>
        <v>937.2349777176322</v>
      </c>
      <c r="CU105" s="75">
        <f t="shared" si="186"/>
        <v>1011.7854042324834</v>
      </c>
      <c r="CV105" s="75">
        <f t="shared" ref="CV105:DO105" si="187">CV82/CV152</f>
        <v>929.59354814624703</v>
      </c>
      <c r="CW105" s="75">
        <f t="shared" si="187"/>
        <v>922.0428675424065</v>
      </c>
      <c r="CX105" s="75">
        <f t="shared" si="187"/>
        <v>1014.4961007095337</v>
      </c>
      <c r="CY105" s="75">
        <f t="shared" si="187"/>
        <v>1057.5332073493259</v>
      </c>
      <c r="CZ105" s="75">
        <f t="shared" si="187"/>
        <v>1727.8687665732207</v>
      </c>
      <c r="DA105" s="75">
        <f t="shared" si="187"/>
        <v>928.54029055706997</v>
      </c>
      <c r="DB105" s="75">
        <f t="shared" si="187"/>
        <v>830.25827590672213</v>
      </c>
      <c r="DC105" s="75">
        <f t="shared" si="187"/>
        <v>941.23631415068689</v>
      </c>
      <c r="DD105" s="75">
        <f t="shared" si="187"/>
        <v>1017.1215040930681</v>
      </c>
      <c r="DE105" s="75">
        <f t="shared" si="187"/>
        <v>1058.0403263721432</v>
      </c>
      <c r="DF105" s="75">
        <f t="shared" si="187"/>
        <v>987.67956055955528</v>
      </c>
      <c r="DG105" s="75">
        <f t="shared" si="187"/>
        <v>1062.5178314957859</v>
      </c>
      <c r="DH105" s="75">
        <f t="shared" si="187"/>
        <v>907.98090325979649</v>
      </c>
      <c r="DI105" s="75">
        <f t="shared" si="187"/>
        <v>907.75447719913473</v>
      </c>
      <c r="DJ105" s="75">
        <f t="shared" si="187"/>
        <v>1020.1384210520183</v>
      </c>
      <c r="DK105" s="75">
        <f t="shared" si="187"/>
        <v>1125.7201011156992</v>
      </c>
      <c r="DL105" s="75">
        <f t="shared" si="187"/>
        <v>1819.8083801558694</v>
      </c>
      <c r="DM105" s="75">
        <f t="shared" si="187"/>
        <v>980.85361509602797</v>
      </c>
      <c r="DN105" s="75">
        <f t="shared" si="187"/>
        <v>870.13630293685378</v>
      </c>
      <c r="DO105" s="75">
        <f t="shared" si="187"/>
        <v>1095.6918800923515</v>
      </c>
      <c r="DP105" s="75">
        <f t="shared" ref="DP105:DQ105" si="188">DP82/DP152</f>
        <v>930.82135107636475</v>
      </c>
      <c r="DQ105" s="75">
        <f t="shared" si="188"/>
        <v>1100.8487028962961</v>
      </c>
      <c r="DR105" s="75">
        <f t="shared" ref="DR105:DS105" si="189">DR82/DR152</f>
        <v>1083.1659409319288</v>
      </c>
      <c r="DS105" s="75">
        <f t="shared" si="189"/>
        <v>1116.9933596294004</v>
      </c>
      <c r="DT105" s="75">
        <f t="shared" ref="DT105:DU105" si="190">DT82/DT152</f>
        <v>1040.6073743600143</v>
      </c>
      <c r="DU105" s="75">
        <f t="shared" si="190"/>
        <v>941.40068226291226</v>
      </c>
      <c r="DV105" s="75">
        <f t="shared" ref="DV105:DW105" si="191">DV82/DV152</f>
        <v>1062.9028423754564</v>
      </c>
      <c r="DW105" s="75">
        <f t="shared" si="191"/>
        <v>1249.7588515019761</v>
      </c>
      <c r="DX105" s="75">
        <f t="shared" ref="DX105:DY105" si="192">DX82/DX152</f>
        <v>1950.7110526299857</v>
      </c>
      <c r="DY105" s="75">
        <f t="shared" si="192"/>
        <v>1020.1793874758021</v>
      </c>
      <c r="DZ105" s="75">
        <f t="shared" ref="DZ105:EA105" si="193">DZ82/DZ152</f>
        <v>907.19030263345223</v>
      </c>
      <c r="EA105" s="75">
        <f t="shared" si="193"/>
        <v>1040.8992573780517</v>
      </c>
      <c r="EB105" s="75">
        <f t="shared" ref="EB105:EC105" si="194">EB82/EB152</f>
        <v>1099.5886421842183</v>
      </c>
      <c r="EC105" s="75">
        <f t="shared" si="194"/>
        <v>1213.197562701112</v>
      </c>
      <c r="ED105" s="75">
        <f t="shared" ref="ED105:EE105" si="195">ED82/ED152</f>
        <v>1120.6221769887354</v>
      </c>
      <c r="EE105" s="75">
        <f t="shared" si="195"/>
        <v>1118.3701106266924</v>
      </c>
      <c r="EF105" s="75">
        <f t="shared" ref="EF105:EG105" si="196">EF82/EF152</f>
        <v>1083.1999214300383</v>
      </c>
      <c r="EG105" s="75">
        <f t="shared" si="196"/>
        <v>981.10650980308208</v>
      </c>
      <c r="EH105" s="75">
        <f t="shared" ref="EH105:EI105" si="197">EH82/EH152</f>
        <v>1061.5272181809123</v>
      </c>
      <c r="EI105" s="75">
        <f t="shared" si="197"/>
        <v>1245.6604291959827</v>
      </c>
      <c r="EJ105" s="75">
        <f t="shared" ref="EJ105:EK105" si="198">EJ82/EJ152</f>
        <v>1932.1424608402579</v>
      </c>
      <c r="EK105" s="75">
        <f t="shared" si="198"/>
        <v>1047.7449273283933</v>
      </c>
      <c r="EL105" s="75">
        <f t="shared" ref="EL105:EM105" si="199">EL82/EL152</f>
        <v>935.04120412932969</v>
      </c>
      <c r="EM105" s="75">
        <f t="shared" si="199"/>
        <v>1050.686046227388</v>
      </c>
      <c r="EN105" s="75">
        <f t="shared" ref="EN105:EO105" si="200">EN82/EN152</f>
        <v>1056.2410756668912</v>
      </c>
      <c r="EO105" s="75">
        <f t="shared" si="200"/>
        <v>1289.4492248602526</v>
      </c>
      <c r="EP105" s="75">
        <f t="shared" ref="EP105:EQ105" si="201">EP82/EP152</f>
        <v>1080.4164117633225</v>
      </c>
      <c r="EQ105" s="75">
        <f t="shared" si="201"/>
        <v>1089.9309634287133</v>
      </c>
      <c r="ER105" s="75"/>
      <c r="EU105" s="75">
        <f t="shared" si="181"/>
        <v>2700.0348806144793</v>
      </c>
      <c r="EV105" s="75">
        <f t="shared" si="181"/>
        <v>3062.8413910247664</v>
      </c>
      <c r="EW105" s="75">
        <f t="shared" si="181"/>
        <v>2878.2532119547172</v>
      </c>
      <c r="EX105" s="75">
        <f t="shared" si="181"/>
        <v>3965.6669023235872</v>
      </c>
      <c r="EY105" s="75">
        <f t="shared" si="181"/>
        <v>2946.6817981252334</v>
      </c>
      <c r="EZ105" s="75">
        <f t="shared" si="181"/>
        <v>3114.8359949045898</v>
      </c>
      <c r="FA105" s="75">
        <f t="shared" si="181"/>
        <v>3099.0014162523271</v>
      </c>
      <c r="FB105" s="75">
        <f t="shared" si="181"/>
        <v>4263.372746507418</v>
      </c>
      <c r="FC105" s="75">
        <f t="shared" si="181"/>
        <v>2968.2689474873059</v>
      </c>
      <c r="FD105" s="75">
        <f t="shared" si="181"/>
        <v>3433.4083818740655</v>
      </c>
      <c r="FE105" s="75">
        <f t="shared" si="181"/>
        <v>3182.6765418598129</v>
      </c>
      <c r="FF105" s="75">
        <f t="shared" si="181"/>
        <v>4239.3301082171529</v>
      </c>
      <c r="FG105" s="75">
        <f t="shared" si="181"/>
        <v>3033.4721776851111</v>
      </c>
      <c r="FH105" s="75">
        <f t="shared" si="181"/>
        <v>3426.106712290466</v>
      </c>
      <c r="FJ105" s="75"/>
      <c r="FK105" s="75">
        <f t="shared" si="182"/>
        <v>10559.706272576315</v>
      </c>
      <c r="FL105" s="75">
        <f t="shared" si="182"/>
        <v>6664.693927903777</v>
      </c>
      <c r="FM105" s="75">
        <f t="shared" si="182"/>
        <v>8518.7896686350177</v>
      </c>
      <c r="FN105" s="75">
        <f t="shared" si="182"/>
        <v>11883.398060689429</v>
      </c>
      <c r="FO105" s="75">
        <f t="shared" si="182"/>
        <v>12606.796385917551</v>
      </c>
      <c r="FP105" s="75">
        <f t="shared" si="182"/>
        <v>13423.89195578957</v>
      </c>
      <c r="FQ105" s="75">
        <f t="shared" si="182"/>
        <v>13823.683979438336</v>
      </c>
      <c r="FR105" s="75">
        <f t="shared" si="183"/>
        <v>3033.4721776851111</v>
      </c>
    </row>
    <row r="106" spans="2:174" s="70" customFormat="1" ht="17.45" customHeight="1">
      <c r="B106" s="66" t="s">
        <v>25</v>
      </c>
      <c r="C106" s="67"/>
      <c r="D106" s="67"/>
      <c r="E106" s="67"/>
      <c r="F106" s="68"/>
      <c r="G106" s="68"/>
      <c r="H106" s="68"/>
      <c r="I106" s="75">
        <f t="shared" ref="I106:AI106" si="202">I83/I153</f>
        <v>1014.4906469942141</v>
      </c>
      <c r="J106" s="75">
        <f t="shared" si="202"/>
        <v>864.497901532382</v>
      </c>
      <c r="K106" s="75">
        <f t="shared" si="202"/>
        <v>950.9913937959426</v>
      </c>
      <c r="L106" s="75">
        <f t="shared" si="202"/>
        <v>977.01490195536201</v>
      </c>
      <c r="M106" s="75">
        <f t="shared" si="202"/>
        <v>1124.7253203339885</v>
      </c>
      <c r="N106" s="75">
        <f t="shared" si="202"/>
        <v>991.35763770571327</v>
      </c>
      <c r="O106" s="75">
        <f t="shared" si="202"/>
        <v>1070.6784720327155</v>
      </c>
      <c r="P106" s="75">
        <f t="shared" si="202"/>
        <v>1029.3411539973913</v>
      </c>
      <c r="Q106" s="75">
        <f t="shared" si="202"/>
        <v>927.16440441120062</v>
      </c>
      <c r="R106" s="75">
        <f t="shared" si="202"/>
        <v>1063.2176608673064</v>
      </c>
      <c r="S106" s="75">
        <f t="shared" si="202"/>
        <v>1155.4340930085268</v>
      </c>
      <c r="T106" s="75">
        <f t="shared" si="202"/>
        <v>1983.9084006062251</v>
      </c>
      <c r="U106" s="75">
        <f t="shared" si="202"/>
        <v>1048.9782668653629</v>
      </c>
      <c r="V106" s="75">
        <f t="shared" si="202"/>
        <v>906.6242237839532</v>
      </c>
      <c r="W106" s="75">
        <f t="shared" si="202"/>
        <v>950.60909580320072</v>
      </c>
      <c r="X106" s="75">
        <f t="shared" si="202"/>
        <v>1007.1804609807297</v>
      </c>
      <c r="Y106" s="75">
        <f t="shared" si="202"/>
        <v>1164.0082752473479</v>
      </c>
      <c r="Z106" s="75">
        <f t="shared" si="202"/>
        <v>1064.9020809894182</v>
      </c>
      <c r="AA106" s="75">
        <f t="shared" si="202"/>
        <v>1132.1968333496184</v>
      </c>
      <c r="AB106" s="75">
        <f t="shared" si="202"/>
        <v>977.72731134777359</v>
      </c>
      <c r="AC106" s="75">
        <f t="shared" si="202"/>
        <v>963.92175887113387</v>
      </c>
      <c r="AD106" s="75">
        <f t="shared" si="202"/>
        <v>1117.0470984030321</v>
      </c>
      <c r="AE106" s="75">
        <f t="shared" si="202"/>
        <v>1183.1753254392786</v>
      </c>
      <c r="AF106" s="75">
        <f t="shared" si="202"/>
        <v>2071.1570457278453</v>
      </c>
      <c r="AG106" s="75">
        <f t="shared" si="202"/>
        <v>1096.8127936472972</v>
      </c>
      <c r="AH106" s="75">
        <f t="shared" si="202"/>
        <v>943.54618835221129</v>
      </c>
      <c r="AI106" s="75">
        <f t="shared" si="202"/>
        <v>1066.9361340514663</v>
      </c>
      <c r="AJ106" s="75">
        <f t="shared" ref="AJ106:BO106" si="203">AJ83/AJ153</f>
        <v>1130.4915010556649</v>
      </c>
      <c r="AK106" s="75">
        <f t="shared" si="203"/>
        <v>1198.0144001810274</v>
      </c>
      <c r="AL106" s="75">
        <f t="shared" si="203"/>
        <v>1116.8937828830758</v>
      </c>
      <c r="AM106" s="75">
        <f t="shared" si="203"/>
        <v>1158.2999435582374</v>
      </c>
      <c r="AN106" s="75">
        <f t="shared" si="203"/>
        <v>1067.8445640212381</v>
      </c>
      <c r="AO106" s="75">
        <f t="shared" si="203"/>
        <v>1052.8022754225528</v>
      </c>
      <c r="AP106" s="75">
        <f t="shared" si="203"/>
        <v>1123.0845609614507</v>
      </c>
      <c r="AQ106" s="75">
        <f t="shared" si="203"/>
        <v>1247.3957426351617</v>
      </c>
      <c r="AR106" s="75">
        <f t="shared" si="203"/>
        <v>2090.0000019325043</v>
      </c>
      <c r="AS106" s="75">
        <f t="shared" si="203"/>
        <v>1133.3266768840263</v>
      </c>
      <c r="AT106" s="75">
        <f t="shared" si="203"/>
        <v>986.34555716369675</v>
      </c>
      <c r="AU106" s="75">
        <f t="shared" si="203"/>
        <v>1113.5057249926397</v>
      </c>
      <c r="AV106" s="75">
        <f t="shared" si="203"/>
        <v>1060.2156743409614</v>
      </c>
      <c r="AW106" s="75">
        <f t="shared" si="203"/>
        <v>1228.6758833315389</v>
      </c>
      <c r="AX106" s="75">
        <f t="shared" si="203"/>
        <v>1134.0014987789668</v>
      </c>
      <c r="AY106" s="75">
        <f t="shared" si="203"/>
        <v>1179.0941672439142</v>
      </c>
      <c r="AZ106" s="75">
        <f t="shared" si="203"/>
        <v>1163.6042344555278</v>
      </c>
      <c r="BA106" s="75">
        <f t="shared" si="203"/>
        <v>1115.6153257057269</v>
      </c>
      <c r="BB106" s="75">
        <f t="shared" si="203"/>
        <v>1261.3805214474032</v>
      </c>
      <c r="BC106" s="75">
        <f t="shared" si="203"/>
        <v>1578.9225775377529</v>
      </c>
      <c r="BD106" s="75">
        <f t="shared" si="203"/>
        <v>2417.5879520276394</v>
      </c>
      <c r="BE106" s="75">
        <f t="shared" si="203"/>
        <v>1306.5683978691238</v>
      </c>
      <c r="BF106" s="75">
        <f t="shared" si="203"/>
        <v>1120.937550082371</v>
      </c>
      <c r="BG106" s="75">
        <f t="shared" si="203"/>
        <v>1283.6446679008816</v>
      </c>
      <c r="BH106" s="75">
        <f t="shared" si="203"/>
        <v>1202.048016428447</v>
      </c>
      <c r="BI106" s="75">
        <f t="shared" si="203"/>
        <v>1399.1978976599803</v>
      </c>
      <c r="BJ106" s="75">
        <f t="shared" si="203"/>
        <v>1415.6104339503452</v>
      </c>
      <c r="BK106" s="75">
        <f t="shared" si="203"/>
        <v>1350.2085198866914</v>
      </c>
      <c r="BL106" s="75">
        <f t="shared" si="203"/>
        <v>1293.0030993186413</v>
      </c>
      <c r="BM106" s="75">
        <f t="shared" si="203"/>
        <v>1241.9872610933942</v>
      </c>
      <c r="BN106" s="75">
        <f t="shared" si="203"/>
        <v>1354.4118862319106</v>
      </c>
      <c r="BO106" s="75">
        <f t="shared" si="203"/>
        <v>1608.2385631159354</v>
      </c>
      <c r="BP106" s="75">
        <f t="shared" ref="BP106:CU106" si="204">BP83/BP153</f>
        <v>2487.6573030343075</v>
      </c>
      <c r="BQ106" s="75">
        <f t="shared" si="204"/>
        <v>1362.8710987373931</v>
      </c>
      <c r="BR106" s="75">
        <f t="shared" si="204"/>
        <v>1247.8870888160243</v>
      </c>
      <c r="BS106" s="75">
        <f t="shared" si="204"/>
        <v>664.82175689794713</v>
      </c>
      <c r="BT106" s="75">
        <f t="shared" si="204"/>
        <v>56.015815152238389</v>
      </c>
      <c r="BU106" s="75">
        <f t="shared" si="204"/>
        <v>104.88791805268899</v>
      </c>
      <c r="BV106" s="75">
        <f t="shared" si="204"/>
        <v>350.78464659639826</v>
      </c>
      <c r="BW106" s="75">
        <f t="shared" si="204"/>
        <v>681.01500587999885</v>
      </c>
      <c r="BX106" s="75">
        <f t="shared" si="204"/>
        <v>862.19389259709646</v>
      </c>
      <c r="BY106" s="75">
        <f t="shared" si="204"/>
        <v>863.58298545490686</v>
      </c>
      <c r="BZ106" s="75">
        <f t="shared" si="204"/>
        <v>1107.821223912089</v>
      </c>
      <c r="CA106" s="75">
        <f t="shared" si="204"/>
        <v>1265.8746567927592</v>
      </c>
      <c r="CB106" s="75">
        <f t="shared" si="204"/>
        <v>1996.1384762478001</v>
      </c>
      <c r="CC106" s="75">
        <f t="shared" si="204"/>
        <v>883.83855887903007</v>
      </c>
      <c r="CD106" s="75">
        <f t="shared" si="204"/>
        <v>951.28907080754743</v>
      </c>
      <c r="CE106" s="75">
        <f t="shared" si="204"/>
        <v>299.21411948057374</v>
      </c>
      <c r="CF106" s="75">
        <f t="shared" si="204"/>
        <v>493.33219442015746</v>
      </c>
      <c r="CG106" s="75">
        <f t="shared" si="204"/>
        <v>1239.660995634998</v>
      </c>
      <c r="CH106" s="75">
        <f t="shared" si="204"/>
        <v>1233.9943042455241</v>
      </c>
      <c r="CI106" s="75">
        <f t="shared" si="204"/>
        <v>1351.2233960008957</v>
      </c>
      <c r="CJ106" s="75">
        <f t="shared" si="204"/>
        <v>1232.576506391559</v>
      </c>
      <c r="CK106" s="75">
        <f t="shared" si="204"/>
        <v>1209.19592064169</v>
      </c>
      <c r="CL106" s="75">
        <f t="shared" si="204"/>
        <v>1506.3891265289512</v>
      </c>
      <c r="CM106" s="75">
        <f t="shared" si="204"/>
        <v>1592.8894643280794</v>
      </c>
      <c r="CN106" s="75">
        <f t="shared" si="204"/>
        <v>2816.2189710938082</v>
      </c>
      <c r="CO106" s="75">
        <f t="shared" si="204"/>
        <v>1410.3606163776237</v>
      </c>
      <c r="CP106" s="75">
        <f t="shared" si="204"/>
        <v>1253.7580840014434</v>
      </c>
      <c r="CQ106" s="75">
        <f t="shared" si="204"/>
        <v>1454.0544923955972</v>
      </c>
      <c r="CR106" s="75">
        <f t="shared" si="204"/>
        <v>1705.0228072652724</v>
      </c>
      <c r="CS106" s="75">
        <f t="shared" si="204"/>
        <v>1899.8879407850727</v>
      </c>
      <c r="CT106" s="75">
        <f t="shared" si="204"/>
        <v>1741.2978751222474</v>
      </c>
      <c r="CU106" s="75">
        <f t="shared" si="204"/>
        <v>1753.1000553410536</v>
      </c>
      <c r="CV106" s="75">
        <f t="shared" ref="CV106:DO106" si="205">CV83/CV153</f>
        <v>1659.5522794666151</v>
      </c>
      <c r="CW106" s="75">
        <f t="shared" si="205"/>
        <v>1606.2230798342241</v>
      </c>
      <c r="CX106" s="75">
        <f t="shared" si="205"/>
        <v>1697.561383524248</v>
      </c>
      <c r="CY106" s="75">
        <f t="shared" si="205"/>
        <v>1825.71499946277</v>
      </c>
      <c r="CZ106" s="75">
        <f t="shared" si="205"/>
        <v>3147.7037323700592</v>
      </c>
      <c r="DA106" s="75">
        <f t="shared" si="205"/>
        <v>1666.2540736471426</v>
      </c>
      <c r="DB106" s="75">
        <f t="shared" si="205"/>
        <v>1506.014893542078</v>
      </c>
      <c r="DC106" s="75">
        <f t="shared" si="205"/>
        <v>1649.3274865687044</v>
      </c>
      <c r="DD106" s="75">
        <f t="shared" si="205"/>
        <v>1792.9104344747138</v>
      </c>
      <c r="DE106" s="75">
        <f t="shared" si="205"/>
        <v>1902.3265054180247</v>
      </c>
      <c r="DF106" s="75">
        <f t="shared" si="205"/>
        <v>1888.8951275063089</v>
      </c>
      <c r="DG106" s="75">
        <f t="shared" si="205"/>
        <v>1941.9029940062787</v>
      </c>
      <c r="DH106" s="75">
        <f t="shared" si="205"/>
        <v>1758.4272513925678</v>
      </c>
      <c r="DI106" s="75">
        <f t="shared" si="205"/>
        <v>1701.9693251475414</v>
      </c>
      <c r="DJ106" s="75">
        <f t="shared" si="205"/>
        <v>1821.260789490949</v>
      </c>
      <c r="DK106" s="75">
        <f t="shared" si="205"/>
        <v>2092.6925307656543</v>
      </c>
      <c r="DL106" s="75">
        <f t="shared" si="205"/>
        <v>3520.5081010941808</v>
      </c>
      <c r="DM106" s="75">
        <f t="shared" si="205"/>
        <v>1810.9811683674966</v>
      </c>
      <c r="DN106" s="75">
        <f t="shared" si="205"/>
        <v>1569.4243989252104</v>
      </c>
      <c r="DO106" s="75">
        <f t="shared" si="205"/>
        <v>1875.7652088299299</v>
      </c>
      <c r="DP106" s="75">
        <f t="shared" ref="DP106:DQ106" si="206">DP83/DP153</f>
        <v>1683.2678252060155</v>
      </c>
      <c r="DQ106" s="75">
        <f t="shared" si="206"/>
        <v>2082.2482193810074</v>
      </c>
      <c r="DR106" s="75">
        <f t="shared" ref="DR106:DS106" si="207">DR83/DR153</f>
        <v>2088.0587349927405</v>
      </c>
      <c r="DS106" s="75">
        <f t="shared" si="207"/>
        <v>2038.4018907696857</v>
      </c>
      <c r="DT106" s="75">
        <f t="shared" ref="DT106:DU106" si="208">DT83/DT153</f>
        <v>1963.9226941328711</v>
      </c>
      <c r="DU106" s="75">
        <f t="shared" si="208"/>
        <v>1807.405954032409</v>
      </c>
      <c r="DV106" s="75">
        <f t="shared" ref="DV106:DW106" si="209">DV83/DV153</f>
        <v>1940.2383035816381</v>
      </c>
      <c r="DW106" s="75">
        <f t="shared" si="209"/>
        <v>2370.157586403056</v>
      </c>
      <c r="DX106" s="75">
        <f t="shared" ref="DX106:DY106" si="210">DX83/DX153</f>
        <v>3787.7700710137356</v>
      </c>
      <c r="DY106" s="75">
        <f t="shared" si="210"/>
        <v>1883.8766738671688</v>
      </c>
      <c r="DZ106" s="75">
        <f t="shared" ref="DZ106:EA106" si="211">DZ83/DZ153</f>
        <v>1735.5780393952341</v>
      </c>
      <c r="EA106" s="75">
        <f t="shared" si="211"/>
        <v>1967.8060423838338</v>
      </c>
      <c r="EB106" s="75">
        <f t="shared" ref="EB106:EC106" si="212">EB83/EB153</f>
        <v>2019.8008931570498</v>
      </c>
      <c r="EC106" s="75">
        <f t="shared" si="212"/>
        <v>2346.6102132076098</v>
      </c>
      <c r="ED106" s="75">
        <f t="shared" ref="ED106:EE106" si="213">ED83/ED153</f>
        <v>2200.1366871176147</v>
      </c>
      <c r="EE106" s="75">
        <f t="shared" si="213"/>
        <v>2096.040800275056</v>
      </c>
      <c r="EF106" s="75">
        <f t="shared" ref="EF106:EG106" si="214">EF83/EF153</f>
        <v>2130.2387171887212</v>
      </c>
      <c r="EG106" s="75">
        <f t="shared" si="214"/>
        <v>1981.0471218552129</v>
      </c>
      <c r="EH106" s="75">
        <f t="shared" ref="EH106:EI106" si="215">EH83/EH153</f>
        <v>2119.0407606762628</v>
      </c>
      <c r="EI106" s="75">
        <f t="shared" si="215"/>
        <v>2569.3392518181322</v>
      </c>
      <c r="EJ106" s="75">
        <f t="shared" ref="EJ106:EK106" si="216">EJ83/EJ153</f>
        <v>4002.0204652109223</v>
      </c>
      <c r="EK106" s="75">
        <f t="shared" si="216"/>
        <v>2112.9801497675949</v>
      </c>
      <c r="EL106" s="75">
        <f t="shared" ref="EL106:EM106" si="217">EL83/EL153</f>
        <v>1840.1274657678996</v>
      </c>
      <c r="EM106" s="75">
        <f t="shared" si="217"/>
        <v>2168.3826913618454</v>
      </c>
      <c r="EN106" s="75">
        <f t="shared" ref="EN106:EO106" si="218">EN83/EN153</f>
        <v>2109.2084981616017</v>
      </c>
      <c r="EO106" s="75">
        <f t="shared" si="218"/>
        <v>2715.7944666671901</v>
      </c>
      <c r="EP106" s="75">
        <f t="shared" ref="EP106:EQ106" si="219">EP83/EP153</f>
        <v>2353.9184819468032</v>
      </c>
      <c r="EQ106" s="75">
        <f t="shared" si="219"/>
        <v>2324.9186923279344</v>
      </c>
      <c r="ER106" s="75"/>
      <c r="EU106" s="75">
        <f t="shared" si="181"/>
        <v>4821.5964537579248</v>
      </c>
      <c r="EV106" s="75">
        <f t="shared" si="181"/>
        <v>5584.1320673990476</v>
      </c>
      <c r="EW106" s="75">
        <f t="shared" si="181"/>
        <v>5402.2995705463873</v>
      </c>
      <c r="EX106" s="75">
        <f t="shared" si="181"/>
        <v>7434.4614213507848</v>
      </c>
      <c r="EY106" s="75">
        <f t="shared" si="181"/>
        <v>5256.1707761226371</v>
      </c>
      <c r="EZ106" s="75">
        <f t="shared" si="181"/>
        <v>5853.5747795797633</v>
      </c>
      <c r="FA106" s="75">
        <f t="shared" si="181"/>
        <v>5809.7305389349658</v>
      </c>
      <c r="FB106" s="75">
        <f t="shared" si="181"/>
        <v>8098.165960998429</v>
      </c>
      <c r="FC106" s="75">
        <f t="shared" si="181"/>
        <v>5587.2607556462372</v>
      </c>
      <c r="FD106" s="75">
        <f t="shared" si="181"/>
        <v>6566.5477934822738</v>
      </c>
      <c r="FE106" s="75">
        <f t="shared" si="181"/>
        <v>6207.3266393189906</v>
      </c>
      <c r="FF106" s="75">
        <f t="shared" si="181"/>
        <v>8690.4004777053178</v>
      </c>
      <c r="FG106" s="75">
        <f t="shared" si="181"/>
        <v>6121.4903068973399</v>
      </c>
      <c r="FH106" s="75">
        <f t="shared" si="181"/>
        <v>7178.9214467755955</v>
      </c>
      <c r="FJ106" s="75"/>
      <c r="FK106" s="75">
        <f t="shared" si="182"/>
        <v>17063.513596572029</v>
      </c>
      <c r="FL106" s="75">
        <f t="shared" si="182"/>
        <v>10563.89456513734</v>
      </c>
      <c r="FM106" s="75">
        <f t="shared" si="182"/>
        <v>14809.822628452814</v>
      </c>
      <c r="FN106" s="75">
        <f t="shared" si="182"/>
        <v>21154.237345946229</v>
      </c>
      <c r="FO106" s="75">
        <f t="shared" si="182"/>
        <v>23242.489513054144</v>
      </c>
      <c r="FP106" s="75">
        <f t="shared" si="182"/>
        <v>25017.642055635799</v>
      </c>
      <c r="FQ106" s="75">
        <f t="shared" si="182"/>
        <v>27051.53566615282</v>
      </c>
      <c r="FR106" s="75">
        <f t="shared" si="183"/>
        <v>6121.4903068973399</v>
      </c>
    </row>
    <row r="107" spans="2:174" s="70" customFormat="1" ht="17.45" customHeight="1">
      <c r="B107" s="66" t="s">
        <v>28</v>
      </c>
      <c r="C107" s="67"/>
      <c r="D107" s="67"/>
      <c r="E107" s="67"/>
      <c r="F107" s="68"/>
      <c r="G107" s="68"/>
      <c r="H107" s="68"/>
      <c r="I107" s="75">
        <f t="shared" ref="I107:AI107" si="220">I84/I154</f>
        <v>920.25443142633549</v>
      </c>
      <c r="J107" s="75">
        <f t="shared" si="220"/>
        <v>734.5206709564668</v>
      </c>
      <c r="K107" s="75">
        <f t="shared" si="220"/>
        <v>818.9340524786179</v>
      </c>
      <c r="L107" s="75">
        <f t="shared" si="220"/>
        <v>824.48315944617877</v>
      </c>
      <c r="M107" s="75">
        <f t="shared" si="220"/>
        <v>796.74243205582547</v>
      </c>
      <c r="N107" s="75">
        <f t="shared" si="220"/>
        <v>697.26641011855679</v>
      </c>
      <c r="O107" s="75">
        <f t="shared" si="220"/>
        <v>723.77089935881236</v>
      </c>
      <c r="P107" s="75">
        <f t="shared" si="220"/>
        <v>678.80548018159516</v>
      </c>
      <c r="Q107" s="75">
        <f t="shared" si="220"/>
        <v>639.92194511800392</v>
      </c>
      <c r="R107" s="75">
        <f t="shared" si="220"/>
        <v>757.63191605905638</v>
      </c>
      <c r="S107" s="75">
        <f t="shared" si="220"/>
        <v>804.08816938758446</v>
      </c>
      <c r="T107" s="75">
        <f t="shared" si="220"/>
        <v>1218.2301986862283</v>
      </c>
      <c r="U107" s="75">
        <f t="shared" si="220"/>
        <v>781.76451610851655</v>
      </c>
      <c r="V107" s="75">
        <f t="shared" si="220"/>
        <v>660.06170058956104</v>
      </c>
      <c r="W107" s="75">
        <f t="shared" si="220"/>
        <v>724.47830114880639</v>
      </c>
      <c r="X107" s="75">
        <f t="shared" si="220"/>
        <v>725.36654236634195</v>
      </c>
      <c r="Y107" s="75">
        <f t="shared" si="220"/>
        <v>804.15065877758866</v>
      </c>
      <c r="Z107" s="75">
        <f t="shared" si="220"/>
        <v>785.46033448729838</v>
      </c>
      <c r="AA107" s="75">
        <f t="shared" si="220"/>
        <v>773.93303046170604</v>
      </c>
      <c r="AB107" s="75">
        <f t="shared" si="220"/>
        <v>729.29697333302249</v>
      </c>
      <c r="AC107" s="75">
        <f t="shared" si="220"/>
        <v>698.08128520458683</v>
      </c>
      <c r="AD107" s="75">
        <f t="shared" si="220"/>
        <v>804.34169177052706</v>
      </c>
      <c r="AE107" s="75">
        <f t="shared" si="220"/>
        <v>876.13868905909817</v>
      </c>
      <c r="AF107" s="75">
        <f t="shared" si="220"/>
        <v>1265.4847593951331</v>
      </c>
      <c r="AG107" s="75">
        <f t="shared" si="220"/>
        <v>779.24701896228976</v>
      </c>
      <c r="AH107" s="75">
        <f t="shared" si="220"/>
        <v>636.74238738360873</v>
      </c>
      <c r="AI107" s="75">
        <f t="shared" si="220"/>
        <v>756.27885458693299</v>
      </c>
      <c r="AJ107" s="75">
        <f t="shared" ref="AJ107:BO107" si="221">AJ84/AJ154</f>
        <v>851.13889754558556</v>
      </c>
      <c r="AK107" s="75">
        <f t="shared" si="221"/>
        <v>865.15353272109678</v>
      </c>
      <c r="AL107" s="75">
        <f t="shared" si="221"/>
        <v>861.00864393448524</v>
      </c>
      <c r="AM107" s="75">
        <f t="shared" si="221"/>
        <v>873.98280866884522</v>
      </c>
      <c r="AN107" s="75">
        <f t="shared" si="221"/>
        <v>827.92419520803946</v>
      </c>
      <c r="AO107" s="75">
        <f t="shared" si="221"/>
        <v>826.78667898488607</v>
      </c>
      <c r="AP107" s="75">
        <f t="shared" si="221"/>
        <v>895.69125271014093</v>
      </c>
      <c r="AQ107" s="75">
        <f t="shared" si="221"/>
        <v>1074.8544374277312</v>
      </c>
      <c r="AR107" s="75">
        <f t="shared" si="221"/>
        <v>1471.1923116386652</v>
      </c>
      <c r="AS107" s="75">
        <f t="shared" si="221"/>
        <v>963.1256360962999</v>
      </c>
      <c r="AT107" s="75">
        <f t="shared" si="221"/>
        <v>751.75030090594714</v>
      </c>
      <c r="AU107" s="75">
        <f t="shared" si="221"/>
        <v>909.09105392989477</v>
      </c>
      <c r="AV107" s="75">
        <f t="shared" si="221"/>
        <v>858.80947096750378</v>
      </c>
      <c r="AW107" s="75">
        <f t="shared" si="221"/>
        <v>932.15965293696797</v>
      </c>
      <c r="AX107" s="75">
        <f t="shared" si="221"/>
        <v>925.42737870869212</v>
      </c>
      <c r="AY107" s="75">
        <f t="shared" si="221"/>
        <v>946.50787052530848</v>
      </c>
      <c r="AZ107" s="75">
        <f t="shared" si="221"/>
        <v>915.34955310274631</v>
      </c>
      <c r="BA107" s="75">
        <f t="shared" si="221"/>
        <v>915.84627462832509</v>
      </c>
      <c r="BB107" s="75">
        <f t="shared" si="221"/>
        <v>950.29116846301838</v>
      </c>
      <c r="BC107" s="75">
        <f t="shared" si="221"/>
        <v>1157.4401100750299</v>
      </c>
      <c r="BD107" s="75">
        <f t="shared" si="221"/>
        <v>1613.1719139559532</v>
      </c>
      <c r="BE107" s="75">
        <f t="shared" si="221"/>
        <v>1033.2386923608867</v>
      </c>
      <c r="BF107" s="75">
        <f t="shared" si="221"/>
        <v>853.08788170031926</v>
      </c>
      <c r="BG107" s="75">
        <f t="shared" si="221"/>
        <v>995.79344564647727</v>
      </c>
      <c r="BH107" s="75">
        <f t="shared" si="221"/>
        <v>978.68099966679438</v>
      </c>
      <c r="BI107" s="75">
        <f t="shared" si="221"/>
        <v>1098.3173171430055</v>
      </c>
      <c r="BJ107" s="75">
        <f t="shared" si="221"/>
        <v>1071.1551783319296</v>
      </c>
      <c r="BK107" s="75">
        <f t="shared" si="221"/>
        <v>1098.8584592342302</v>
      </c>
      <c r="BL107" s="75">
        <f t="shared" si="221"/>
        <v>992.8106886135804</v>
      </c>
      <c r="BM107" s="75">
        <f t="shared" si="221"/>
        <v>1004.4894826774989</v>
      </c>
      <c r="BN107" s="75">
        <f t="shared" si="221"/>
        <v>1077.5575676114054</v>
      </c>
      <c r="BO107" s="75">
        <f t="shared" si="221"/>
        <v>1296.0610360397177</v>
      </c>
      <c r="BP107" s="75">
        <f t="shared" ref="BP107:CU107" si="222">BP84/BP154</f>
        <v>1726.077120192326</v>
      </c>
      <c r="BQ107" s="75">
        <f t="shared" si="222"/>
        <v>1083.9781223503753</v>
      </c>
      <c r="BR107" s="75">
        <f t="shared" si="222"/>
        <v>965.44989985125426</v>
      </c>
      <c r="BS107" s="75">
        <f t="shared" si="222"/>
        <v>532.6375101584232</v>
      </c>
      <c r="BT107" s="75">
        <f t="shared" si="222"/>
        <v>47.73537302316771</v>
      </c>
      <c r="BU107" s="75">
        <f t="shared" si="222"/>
        <v>72.780741609500211</v>
      </c>
      <c r="BV107" s="75">
        <f t="shared" si="222"/>
        <v>455.4457335443015</v>
      </c>
      <c r="BW107" s="75">
        <f t="shared" si="222"/>
        <v>265.5169186931584</v>
      </c>
      <c r="BX107" s="75">
        <f t="shared" si="222"/>
        <v>668.16481759043518</v>
      </c>
      <c r="BY107" s="75">
        <f t="shared" si="222"/>
        <v>729.58153545346329</v>
      </c>
      <c r="BZ107" s="75">
        <f t="shared" si="222"/>
        <v>936.08704866374444</v>
      </c>
      <c r="CA107" s="75">
        <f t="shared" si="222"/>
        <v>1107.0281668408759</v>
      </c>
      <c r="CB107" s="75">
        <f t="shared" si="222"/>
        <v>1346.4170252436872</v>
      </c>
      <c r="CC107" s="75">
        <f t="shared" si="222"/>
        <v>749.29832609159598</v>
      </c>
      <c r="CD107" s="75">
        <f t="shared" si="222"/>
        <v>776.27938431532482</v>
      </c>
      <c r="CE107" s="75">
        <f t="shared" si="222"/>
        <v>253.39501087576761</v>
      </c>
      <c r="CF107" s="75">
        <f t="shared" si="222"/>
        <v>375.62642274924661</v>
      </c>
      <c r="CG107" s="75">
        <f t="shared" si="222"/>
        <v>931.45925667338008</v>
      </c>
      <c r="CH107" s="75">
        <f t="shared" si="222"/>
        <v>811.04613911205092</v>
      </c>
      <c r="CI107" s="75">
        <f t="shared" si="222"/>
        <v>951.89682726149522</v>
      </c>
      <c r="CJ107" s="75">
        <f t="shared" si="222"/>
        <v>962.85993685615654</v>
      </c>
      <c r="CK107" s="75">
        <f t="shared" si="222"/>
        <v>907.86605369681376</v>
      </c>
      <c r="CL107" s="75">
        <f t="shared" si="222"/>
        <v>1047.5088647238813</v>
      </c>
      <c r="CM107" s="75">
        <f t="shared" si="222"/>
        <v>1204.2777596598664</v>
      </c>
      <c r="CN107" s="75">
        <f t="shared" si="222"/>
        <v>1696.5089379747922</v>
      </c>
      <c r="CO107" s="75">
        <f t="shared" si="222"/>
        <v>958.47937850498795</v>
      </c>
      <c r="CP107" s="75">
        <f t="shared" si="222"/>
        <v>917.76087707834847</v>
      </c>
      <c r="CQ107" s="75">
        <f t="shared" si="222"/>
        <v>1026.2813664879423</v>
      </c>
      <c r="CR107" s="75">
        <f t="shared" si="222"/>
        <v>1130.7221776093008</v>
      </c>
      <c r="CS107" s="75">
        <f t="shared" si="222"/>
        <v>1298.3658520619938</v>
      </c>
      <c r="CT107" s="75">
        <f t="shared" si="222"/>
        <v>1173.9446340006568</v>
      </c>
      <c r="CU107" s="75">
        <f t="shared" si="222"/>
        <v>1167.3053908384152</v>
      </c>
      <c r="CV107" s="75">
        <f t="shared" ref="CV107:DO107" si="223">CV84/CV154</f>
        <v>1099.2495927366267</v>
      </c>
      <c r="CW107" s="75">
        <f t="shared" si="223"/>
        <v>1080.2768463612806</v>
      </c>
      <c r="CX107" s="75">
        <f t="shared" si="223"/>
        <v>1195.4640686750663</v>
      </c>
      <c r="CY107" s="75">
        <f t="shared" si="223"/>
        <v>1302.7120533983552</v>
      </c>
      <c r="CZ107" s="75">
        <f t="shared" si="223"/>
        <v>1916.0238870056498</v>
      </c>
      <c r="DA107" s="75">
        <f t="shared" si="223"/>
        <v>1214.5263171634522</v>
      </c>
      <c r="DB107" s="75">
        <f t="shared" si="223"/>
        <v>1054.0494739918176</v>
      </c>
      <c r="DC107" s="75">
        <f t="shared" si="223"/>
        <v>1136.9615481733185</v>
      </c>
      <c r="DD107" s="75">
        <f t="shared" si="223"/>
        <v>1215.8483815499012</v>
      </c>
      <c r="DE107" s="75">
        <f t="shared" si="223"/>
        <v>1239.6828071882187</v>
      </c>
      <c r="DF107" s="75">
        <f t="shared" si="223"/>
        <v>1221.2312729948492</v>
      </c>
      <c r="DG107" s="75">
        <f t="shared" si="223"/>
        <v>1281.1484713992486</v>
      </c>
      <c r="DH107" s="75">
        <f t="shared" si="223"/>
        <v>1103.6496572557221</v>
      </c>
      <c r="DI107" s="75">
        <f t="shared" si="223"/>
        <v>1158.0692966964873</v>
      </c>
      <c r="DJ107" s="75">
        <f t="shared" si="223"/>
        <v>1235.905737461133</v>
      </c>
      <c r="DK107" s="75">
        <f t="shared" si="223"/>
        <v>1437.7220212827594</v>
      </c>
      <c r="DL107" s="75">
        <f t="shared" si="223"/>
        <v>2042.8744471697023</v>
      </c>
      <c r="DM107" s="75">
        <f t="shared" si="223"/>
        <v>1253.1536862434573</v>
      </c>
      <c r="DN107" s="75">
        <f t="shared" si="223"/>
        <v>1081.3638278066398</v>
      </c>
      <c r="DO107" s="75">
        <f t="shared" si="223"/>
        <v>1324.4716595531008</v>
      </c>
      <c r="DP107" s="75">
        <f t="shared" ref="DP107:DQ107" si="224">DP84/DP154</f>
        <v>1214.6400011587709</v>
      </c>
      <c r="DQ107" s="75">
        <f t="shared" si="224"/>
        <v>1422.6283217937446</v>
      </c>
      <c r="DR107" s="75">
        <f t="shared" ref="DR107:DS107" si="225">DR84/DR154</f>
        <v>1370.7653384576759</v>
      </c>
      <c r="DS107" s="75">
        <f t="shared" si="225"/>
        <v>1395.2353177929276</v>
      </c>
      <c r="DT107" s="75">
        <f t="shared" ref="DT107:DU107" si="226">DT84/DT154</f>
        <v>1333.134821452712</v>
      </c>
      <c r="DU107" s="75">
        <f t="shared" si="226"/>
        <v>1229.0397979876013</v>
      </c>
      <c r="DV107" s="75">
        <f t="shared" ref="DV107:DW107" si="227">DV84/DV154</f>
        <v>1357.6320593290711</v>
      </c>
      <c r="DW107" s="75">
        <f t="shared" si="227"/>
        <v>1644.0627636686697</v>
      </c>
      <c r="DX107" s="75">
        <f t="shared" ref="DX107:DY107" si="228">DX84/DX154</f>
        <v>2291.7093470325813</v>
      </c>
      <c r="DY107" s="75">
        <f t="shared" si="228"/>
        <v>1318.2780502393969</v>
      </c>
      <c r="DZ107" s="75">
        <f t="shared" ref="DZ107:EA107" si="229">DZ84/DZ154</f>
        <v>1199.0007075425049</v>
      </c>
      <c r="EA107" s="75">
        <f t="shared" si="229"/>
        <v>1322.833027339303</v>
      </c>
      <c r="EB107" s="75">
        <f t="shared" ref="EB107:EC107" si="230">EB84/EB154</f>
        <v>1366.2870219946469</v>
      </c>
      <c r="EC107" s="75">
        <f t="shared" si="230"/>
        <v>1524.7556158113193</v>
      </c>
      <c r="ED107" s="75">
        <f t="shared" ref="ED107:EE107" si="231">ED84/ED154</f>
        <v>1456.149015089801</v>
      </c>
      <c r="EE107" s="75">
        <f t="shared" si="231"/>
        <v>1401.691421699833</v>
      </c>
      <c r="EF107" s="75">
        <f t="shared" ref="EF107:EG107" si="232">EF84/EF154</f>
        <v>1409.6382873656853</v>
      </c>
      <c r="EG107" s="75">
        <f t="shared" si="232"/>
        <v>1296.9086139881299</v>
      </c>
      <c r="EH107" s="75">
        <f t="shared" ref="EH107:EI107" si="233">EH84/EH154</f>
        <v>1369.9978226463393</v>
      </c>
      <c r="EI107" s="75">
        <f t="shared" si="233"/>
        <v>1616.6478901431399</v>
      </c>
      <c r="EJ107" s="75">
        <f t="shared" ref="EJ107:EK107" si="234">EJ84/EJ154</f>
        <v>2285.9217727607743</v>
      </c>
      <c r="EK107" s="75">
        <f t="shared" si="234"/>
        <v>1390.9779277706662</v>
      </c>
      <c r="EL107" s="75">
        <f t="shared" ref="EL107:EM107" si="235">EL84/EL154</f>
        <v>1207.9756961092364</v>
      </c>
      <c r="EM107" s="75">
        <f t="shared" si="235"/>
        <v>1353.1131459715275</v>
      </c>
      <c r="EN107" s="75">
        <f t="shared" ref="EN107:EO107" si="236">EN84/EN154</f>
        <v>1336.7461771209125</v>
      </c>
      <c r="EO107" s="75">
        <f t="shared" si="236"/>
        <v>1596.8227735753903</v>
      </c>
      <c r="EP107" s="75">
        <f t="shared" ref="EP107:EQ107" si="237">EP84/EP154</f>
        <v>1399.1432685519221</v>
      </c>
      <c r="EQ107" s="75">
        <f t="shared" si="237"/>
        <v>1373.8302948136084</v>
      </c>
      <c r="ER107" s="75"/>
      <c r="EU107" s="75">
        <f t="shared" si="181"/>
        <v>3405.5373393285886</v>
      </c>
      <c r="EV107" s="75">
        <f t="shared" si="181"/>
        <v>3676.7624617329693</v>
      </c>
      <c r="EW107" s="75">
        <f t="shared" si="181"/>
        <v>3542.8674253514582</v>
      </c>
      <c r="EX107" s="75">
        <f t="shared" si="181"/>
        <v>4716.5022059135954</v>
      </c>
      <c r="EY107" s="75">
        <f t="shared" si="181"/>
        <v>3658.9891736031977</v>
      </c>
      <c r="EZ107" s="75">
        <f t="shared" si="181"/>
        <v>4008.0336614101916</v>
      </c>
      <c r="FA107" s="75">
        <f t="shared" si="181"/>
        <v>3957.4099372332412</v>
      </c>
      <c r="FB107" s="75">
        <f t="shared" si="181"/>
        <v>5293.4041700303223</v>
      </c>
      <c r="FC107" s="75">
        <f t="shared" si="181"/>
        <v>3840.1117851212048</v>
      </c>
      <c r="FD107" s="75">
        <f t="shared" si="181"/>
        <v>4347.1916528957672</v>
      </c>
      <c r="FE107" s="75">
        <f t="shared" si="181"/>
        <v>4108.2383230536479</v>
      </c>
      <c r="FF107" s="75">
        <f t="shared" si="181"/>
        <v>5272.567485550253</v>
      </c>
      <c r="FG107" s="75">
        <f t="shared" si="181"/>
        <v>3952.0667698514303</v>
      </c>
      <c r="FH107" s="75">
        <f t="shared" si="181"/>
        <v>4332.7122192482248</v>
      </c>
      <c r="FJ107" s="75"/>
      <c r="FK107" s="75">
        <f t="shared" si="182"/>
        <v>13226.127869218171</v>
      </c>
      <c r="FL107" s="75">
        <f t="shared" si="182"/>
        <v>8210.8228930223868</v>
      </c>
      <c r="FM107" s="75">
        <f t="shared" si="182"/>
        <v>10668.02291999037</v>
      </c>
      <c r="FN107" s="75">
        <f t="shared" si="182"/>
        <v>14266.586124758625</v>
      </c>
      <c r="FO107" s="75">
        <f t="shared" si="182"/>
        <v>15341.669432326611</v>
      </c>
      <c r="FP107" s="75">
        <f t="shared" si="182"/>
        <v>16917.83694227695</v>
      </c>
      <c r="FQ107" s="75">
        <f t="shared" si="182"/>
        <v>17568.109246620872</v>
      </c>
      <c r="FR107" s="75">
        <f t="shared" si="183"/>
        <v>3952.0667698514303</v>
      </c>
    </row>
    <row r="108" spans="2:174" s="70" customFormat="1" ht="17.45" customHeight="1">
      <c r="B108" s="66" t="s">
        <v>29</v>
      </c>
      <c r="C108" s="67"/>
      <c r="D108" s="67"/>
      <c r="E108" s="67"/>
      <c r="F108" s="68"/>
      <c r="G108" s="68"/>
      <c r="H108" s="68"/>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f t="shared" ref="AJ108:BO108" si="238">AJ85/AJ155</f>
        <v>757.80012968684446</v>
      </c>
      <c r="AK108" s="75">
        <f t="shared" si="238"/>
        <v>808.1072894525231</v>
      </c>
      <c r="AL108" s="75">
        <f t="shared" si="238"/>
        <v>820.21138149965498</v>
      </c>
      <c r="AM108" s="75">
        <f t="shared" si="238"/>
        <v>810.26984295946318</v>
      </c>
      <c r="AN108" s="75">
        <f t="shared" si="238"/>
        <v>767.94467081769062</v>
      </c>
      <c r="AO108" s="75">
        <f t="shared" si="238"/>
        <v>697.72219862840427</v>
      </c>
      <c r="AP108" s="75">
        <f t="shared" si="238"/>
        <v>758.99937536797768</v>
      </c>
      <c r="AQ108" s="75">
        <f t="shared" si="238"/>
        <v>847.45661806431406</v>
      </c>
      <c r="AR108" s="75">
        <f t="shared" si="238"/>
        <v>1304.7753226422356</v>
      </c>
      <c r="AS108" s="75">
        <f t="shared" si="238"/>
        <v>776.68983138776855</v>
      </c>
      <c r="AT108" s="75">
        <f t="shared" si="238"/>
        <v>636.32595517249126</v>
      </c>
      <c r="AU108" s="75">
        <f t="shared" si="238"/>
        <v>749.20089813435754</v>
      </c>
      <c r="AV108" s="75">
        <f t="shared" si="238"/>
        <v>721.1894849778048</v>
      </c>
      <c r="AW108" s="75">
        <f t="shared" si="238"/>
        <v>791.42170483373468</v>
      </c>
      <c r="AX108" s="75">
        <f t="shared" si="238"/>
        <v>809.69289274266089</v>
      </c>
      <c r="AY108" s="75">
        <f t="shared" si="238"/>
        <v>794.09177028390116</v>
      </c>
      <c r="AZ108" s="75">
        <f t="shared" si="238"/>
        <v>777.33158288288428</v>
      </c>
      <c r="BA108" s="75">
        <f t="shared" si="238"/>
        <v>721.69842782748401</v>
      </c>
      <c r="BB108" s="75">
        <f t="shared" si="238"/>
        <v>690.78390881277721</v>
      </c>
      <c r="BC108" s="75">
        <f t="shared" si="238"/>
        <v>674.35311048411563</v>
      </c>
      <c r="BD108" s="75">
        <f t="shared" si="238"/>
        <v>948.15440064107975</v>
      </c>
      <c r="BE108" s="75">
        <f t="shared" si="238"/>
        <v>526.86636511967697</v>
      </c>
      <c r="BF108" s="75">
        <f t="shared" si="238"/>
        <v>464.12148676403473</v>
      </c>
      <c r="BG108" s="75">
        <f t="shared" si="238"/>
        <v>477.66217860946296</v>
      </c>
      <c r="BH108" s="75">
        <f t="shared" si="238"/>
        <v>478.59367298037427</v>
      </c>
      <c r="BI108" s="75">
        <f t="shared" si="238"/>
        <v>547.03562148181959</v>
      </c>
      <c r="BJ108" s="75">
        <f t="shared" si="238"/>
        <v>517.97434999239306</v>
      </c>
      <c r="BK108" s="75">
        <f t="shared" si="238"/>
        <v>489.04200013540333</v>
      </c>
      <c r="BL108" s="75">
        <f t="shared" si="238"/>
        <v>418.36465486223472</v>
      </c>
      <c r="BM108" s="75">
        <f t="shared" si="238"/>
        <v>382.04989802912087</v>
      </c>
      <c r="BN108" s="75">
        <f t="shared" si="238"/>
        <v>391.33195914166458</v>
      </c>
      <c r="BO108" s="75">
        <f t="shared" si="238"/>
        <v>430.87139612244414</v>
      </c>
      <c r="BP108" s="75">
        <f t="shared" ref="BP108:CU108" si="239">BP85/BP155</f>
        <v>686.74813555454136</v>
      </c>
      <c r="BQ108" s="75">
        <f t="shared" si="239"/>
        <v>460.33517838125664</v>
      </c>
      <c r="BR108" s="75">
        <f t="shared" si="239"/>
        <v>394.45110071504638</v>
      </c>
      <c r="BS108" s="75">
        <f t="shared" si="239"/>
        <v>198.56308725087482</v>
      </c>
      <c r="BT108" s="75">
        <f t="shared" si="239"/>
        <v>4.4245184847101777</v>
      </c>
      <c r="BU108" s="75">
        <f t="shared" si="239"/>
        <v>7.3703008519701818</v>
      </c>
      <c r="BV108" s="75">
        <f t="shared" si="239"/>
        <v>130.15857314011868</v>
      </c>
      <c r="BW108" s="75">
        <f t="shared" si="239"/>
        <v>62.5103502966682</v>
      </c>
      <c r="BX108" s="75">
        <f t="shared" si="239"/>
        <v>286.05993229879812</v>
      </c>
      <c r="BY108" s="75">
        <f t="shared" si="239"/>
        <v>250.89650159744411</v>
      </c>
      <c r="BZ108" s="75">
        <f t="shared" si="239"/>
        <v>282.62225163547851</v>
      </c>
      <c r="CA108" s="75">
        <f t="shared" si="239"/>
        <v>319.12775445002291</v>
      </c>
      <c r="CB108" s="75">
        <f t="shared" si="239"/>
        <v>453.6231705461737</v>
      </c>
      <c r="CC108" s="75">
        <f t="shared" si="239"/>
        <v>282.94200251026922</v>
      </c>
      <c r="CD108" s="75">
        <f t="shared" si="239"/>
        <v>240.49741366195039</v>
      </c>
      <c r="CE108" s="75">
        <f t="shared" si="239"/>
        <v>199.4821116689487</v>
      </c>
      <c r="CF108" s="75">
        <f t="shared" si="239"/>
        <v>190.77093488513617</v>
      </c>
      <c r="CG108" s="75">
        <f t="shared" si="239"/>
        <v>286.28480146052033</v>
      </c>
      <c r="CH108" s="75">
        <f t="shared" si="239"/>
        <v>302.92869732237943</v>
      </c>
      <c r="CI108" s="75">
        <f t="shared" si="239"/>
        <v>304.32936254373953</v>
      </c>
      <c r="CJ108" s="75">
        <f t="shared" si="239"/>
        <v>295.62603947968967</v>
      </c>
      <c r="CK108" s="75">
        <f t="shared" si="239"/>
        <v>280.15050205385671</v>
      </c>
      <c r="CL108" s="75">
        <f t="shared" si="239"/>
        <v>329.59527080480757</v>
      </c>
      <c r="CM108" s="75">
        <f t="shared" si="239"/>
        <v>384.15101209493383</v>
      </c>
      <c r="CN108" s="75">
        <f t="shared" si="239"/>
        <v>566.77491936710783</v>
      </c>
      <c r="CO108" s="75">
        <f t="shared" si="239"/>
        <v>294.19595314164002</v>
      </c>
      <c r="CP108" s="75">
        <f t="shared" si="239"/>
        <v>277.57492773467214</v>
      </c>
      <c r="CQ108" s="75">
        <f t="shared" si="239"/>
        <v>329.96205347634265</v>
      </c>
      <c r="CR108" s="75">
        <f t="shared" si="239"/>
        <v>337.19024912520916</v>
      </c>
      <c r="CS108" s="75">
        <f t="shared" si="239"/>
        <v>382.99920127795525</v>
      </c>
      <c r="CT108" s="75">
        <f t="shared" si="239"/>
        <v>352.05384413509807</v>
      </c>
      <c r="CU108" s="75">
        <f t="shared" si="239"/>
        <v>358.25322835843605</v>
      </c>
      <c r="CV108" s="75">
        <f t="shared" ref="CV108:DO108" si="240">CV85/CV155</f>
        <v>339.3436661341853</v>
      </c>
      <c r="CW108" s="75">
        <f t="shared" si="240"/>
        <v>313.28018408641418</v>
      </c>
      <c r="CX108" s="75">
        <f t="shared" si="240"/>
        <v>320.49193975353711</v>
      </c>
      <c r="CY108" s="75">
        <f t="shared" si="240"/>
        <v>332.37239540544653</v>
      </c>
      <c r="CZ108" s="75">
        <f t="shared" si="240"/>
        <v>494.71175718849838</v>
      </c>
      <c r="DA108" s="75">
        <f t="shared" si="240"/>
        <v>278.46053145975316</v>
      </c>
      <c r="DB108" s="75">
        <f t="shared" si="240"/>
        <v>255.10543864254862</v>
      </c>
      <c r="DC108" s="75">
        <f t="shared" si="240"/>
        <v>320.03667249342641</v>
      </c>
      <c r="DD108" s="75">
        <f t="shared" si="240"/>
        <v>331.90677741689257</v>
      </c>
      <c r="DE108" s="75">
        <f t="shared" si="240"/>
        <v>344.36309020637071</v>
      </c>
      <c r="DF108" s="75">
        <f t="shared" si="240"/>
        <v>366.26506918976395</v>
      </c>
      <c r="DG108" s="75">
        <f t="shared" si="240"/>
        <v>398.74191198848308</v>
      </c>
      <c r="DH108" s="75">
        <f t="shared" si="240"/>
        <v>353.55589370774783</v>
      </c>
      <c r="DI108" s="75">
        <f t="shared" si="240"/>
        <v>323.30755397801869</v>
      </c>
      <c r="DJ108" s="75">
        <f t="shared" si="240"/>
        <v>349.69793206636461</v>
      </c>
      <c r="DK108" s="75">
        <f t="shared" si="240"/>
        <v>374.56306633368183</v>
      </c>
      <c r="DL108" s="75">
        <f t="shared" si="240"/>
        <v>507.50367655020972</v>
      </c>
      <c r="DM108" s="75">
        <f t="shared" si="240"/>
        <v>366.65026248588987</v>
      </c>
      <c r="DN108" s="75">
        <f t="shared" si="240"/>
        <v>340.56148537719747</v>
      </c>
      <c r="DO108" s="75">
        <f t="shared" si="240"/>
        <v>388.47138453565441</v>
      </c>
      <c r="DP108" s="75">
        <f t="shared" ref="DP108:DQ108" si="241">DP85/DP155</f>
        <v>356.06145023216629</v>
      </c>
      <c r="DQ108" s="75">
        <f t="shared" si="241"/>
        <v>414.77380163992422</v>
      </c>
      <c r="DR108" s="75">
        <f t="shared" ref="DR108:DS108" si="242">DR85/DR155</f>
        <v>436.51125761839819</v>
      </c>
      <c r="DS108" s="75">
        <f t="shared" si="242"/>
        <v>452.64958086225784</v>
      </c>
      <c r="DT108" s="75">
        <f t="shared" ref="DT108:DU108" si="243">DT85/DT155</f>
        <v>383.60660133870283</v>
      </c>
      <c r="DU108" s="75">
        <f t="shared" si="243"/>
        <v>349.18124653536489</v>
      </c>
      <c r="DV108" s="75">
        <f t="shared" ref="DV108:DW108" si="244">DV85/DV155</f>
        <v>369.37908532491679</v>
      </c>
      <c r="DW108" s="75">
        <f t="shared" si="244"/>
        <v>427.29174061371219</v>
      </c>
      <c r="DX108" s="75">
        <f t="shared" ref="DX108:DY108" si="245">DX85/DX155</f>
        <v>564.39995995366178</v>
      </c>
      <c r="DY108" s="75">
        <f t="shared" si="245"/>
        <v>410.24951259887399</v>
      </c>
      <c r="DZ108" s="75">
        <f t="shared" ref="DZ108:EA108" si="246">DZ85/DZ155</f>
        <v>324.86890884089149</v>
      </c>
      <c r="EA108" s="75">
        <f t="shared" si="246"/>
        <v>366.61876598861545</v>
      </c>
      <c r="EB108" s="75">
        <f t="shared" ref="EB108:EC108" si="247">EB85/EB155</f>
        <v>399.64181475815008</v>
      </c>
      <c r="EC108" s="75">
        <f t="shared" si="247"/>
        <v>475.69269804203361</v>
      </c>
      <c r="ED108" s="75">
        <f t="shared" ref="ED108:EE108" si="248">ED85/ED155</f>
        <v>433.27776676597949</v>
      </c>
      <c r="EE108" s="75">
        <f t="shared" si="248"/>
        <v>434.33584105535732</v>
      </c>
      <c r="EF108" s="75">
        <f t="shared" ref="EF108:EG108" si="249">EF85/EF155</f>
        <v>420.31163514367307</v>
      </c>
      <c r="EG108" s="75">
        <f t="shared" si="249"/>
        <v>399.19922201643931</v>
      </c>
      <c r="EH108" s="75">
        <f t="shared" ref="EH108:EI108" si="250">EH85/EH155</f>
        <v>430.61423962327268</v>
      </c>
      <c r="EI108" s="75">
        <f t="shared" si="250"/>
        <v>473.51264416853036</v>
      </c>
      <c r="EJ108" s="75">
        <f t="shared" ref="EJ108:EK108" si="251">EJ85/EJ155</f>
        <v>569.39770112361646</v>
      </c>
      <c r="EK108" s="75">
        <f t="shared" si="251"/>
        <v>391.17921379372308</v>
      </c>
      <c r="EL108" s="75">
        <f t="shared" ref="EL108:EM108" si="252">EL85/EL155</f>
        <v>316.53553189051257</v>
      </c>
      <c r="EM108" s="75">
        <f t="shared" si="252"/>
        <v>371.05636393340086</v>
      </c>
      <c r="EN108" s="75">
        <f t="shared" ref="EN108:EO108" si="253">EN85/EN155</f>
        <v>363.19546333690556</v>
      </c>
      <c r="EO108" s="75">
        <f t="shared" si="253"/>
        <v>434.13262227225732</v>
      </c>
      <c r="EP108" s="75">
        <f t="shared" ref="EP108:EQ108" si="254">EP85/EP155</f>
        <v>417.30939789894899</v>
      </c>
      <c r="EQ108" s="75">
        <f t="shared" si="254"/>
        <v>414.0275635208713</v>
      </c>
      <c r="ER108" s="75"/>
      <c r="EU108" s="75">
        <f t="shared" si="181"/>
        <v>853.60264259572818</v>
      </c>
      <c r="EV108" s="75">
        <f t="shared" si="181"/>
        <v>1042.5349368130273</v>
      </c>
      <c r="EW108" s="75">
        <f t="shared" si="181"/>
        <v>1075.6053596742495</v>
      </c>
      <c r="EX108" s="75">
        <f t="shared" si="181"/>
        <v>1231.7646749502562</v>
      </c>
      <c r="EY108" s="75">
        <f t="shared" si="181"/>
        <v>1095.6831323987417</v>
      </c>
      <c r="EZ108" s="75">
        <f t="shared" si="181"/>
        <v>1207.3465094904886</v>
      </c>
      <c r="FA108" s="75">
        <f t="shared" si="181"/>
        <v>1185.4374287363255</v>
      </c>
      <c r="FB108" s="75">
        <f t="shared" si="181"/>
        <v>1361.0707858922906</v>
      </c>
      <c r="FC108" s="75">
        <f t="shared" si="181"/>
        <v>1101.7371874283808</v>
      </c>
      <c r="FD108" s="75">
        <f t="shared" si="181"/>
        <v>1308.6122795661631</v>
      </c>
      <c r="FE108" s="75">
        <f t="shared" si="181"/>
        <v>1253.8466982154696</v>
      </c>
      <c r="FF108" s="75">
        <f t="shared" si="181"/>
        <v>1473.5245849154194</v>
      </c>
      <c r="FG108" s="75">
        <f t="shared" si="181"/>
        <v>1078.7711096176365</v>
      </c>
      <c r="FH108" s="75">
        <f t="shared" si="181"/>
        <v>1214.6374835081119</v>
      </c>
      <c r="FJ108" s="75"/>
      <c r="FK108" s="75">
        <f t="shared" si="182"/>
        <v>5810.6617187931706</v>
      </c>
      <c r="FL108" s="75">
        <f t="shared" si="182"/>
        <v>2850.1427196485629</v>
      </c>
      <c r="FM108" s="75">
        <f t="shared" si="182"/>
        <v>3663.5330678533392</v>
      </c>
      <c r="FN108" s="75">
        <f t="shared" si="182"/>
        <v>4132.4293998174353</v>
      </c>
      <c r="FO108" s="75">
        <f t="shared" si="182"/>
        <v>4203.5076140332612</v>
      </c>
      <c r="FP108" s="75">
        <f t="shared" si="182"/>
        <v>4849.5378565178462</v>
      </c>
      <c r="FQ108" s="75">
        <f t="shared" si="182"/>
        <v>5137.7207501254334</v>
      </c>
      <c r="FR108" s="75">
        <f t="shared" si="183"/>
        <v>1078.7711096176365</v>
      </c>
    </row>
    <row r="109" spans="2:174" s="70" customFormat="1" ht="17.45" customHeight="1">
      <c r="B109" s="66" t="s">
        <v>30</v>
      </c>
      <c r="C109" s="69"/>
      <c r="D109" s="69"/>
      <c r="E109" s="69"/>
      <c r="F109" s="68"/>
      <c r="G109" s="68"/>
      <c r="H109" s="68"/>
      <c r="I109" s="75"/>
      <c r="J109" s="75"/>
      <c r="K109" s="75"/>
      <c r="L109" s="75"/>
      <c r="M109" s="75"/>
      <c r="N109" s="75">
        <f t="shared" ref="N109:AI109" si="255">N86/N156</f>
        <v>766.57008330315102</v>
      </c>
      <c r="O109" s="75">
        <f t="shared" si="255"/>
        <v>805.5505251720391</v>
      </c>
      <c r="P109" s="75">
        <f t="shared" si="255"/>
        <v>759.00181093806589</v>
      </c>
      <c r="Q109" s="75">
        <f t="shared" si="255"/>
        <v>688.06591814559943</v>
      </c>
      <c r="R109" s="75">
        <f t="shared" si="255"/>
        <v>858.65628395508872</v>
      </c>
      <c r="S109" s="75">
        <f t="shared" si="255"/>
        <v>995.15574067366902</v>
      </c>
      <c r="T109" s="75">
        <f t="shared" si="255"/>
        <v>1426.7475552336109</v>
      </c>
      <c r="U109" s="75">
        <f t="shared" si="255"/>
        <v>662.01218263310398</v>
      </c>
      <c r="V109" s="75">
        <f t="shared" si="255"/>
        <v>589.9666302969938</v>
      </c>
      <c r="W109" s="75">
        <f t="shared" si="255"/>
        <v>708.42651303875414</v>
      </c>
      <c r="X109" s="75">
        <f t="shared" si="255"/>
        <v>774.05035358565738</v>
      </c>
      <c r="Y109" s="75">
        <f t="shared" si="255"/>
        <v>886.95219123505979</v>
      </c>
      <c r="Z109" s="75">
        <f t="shared" si="255"/>
        <v>860.37667511771099</v>
      </c>
      <c r="AA109" s="75">
        <f t="shared" si="255"/>
        <v>970.84389713871781</v>
      </c>
      <c r="AB109" s="75">
        <f t="shared" si="255"/>
        <v>733.02245563201734</v>
      </c>
      <c r="AC109" s="75">
        <f t="shared" si="255"/>
        <v>765.12133285041648</v>
      </c>
      <c r="AD109" s="75">
        <f t="shared" si="255"/>
        <v>884.68851865266208</v>
      </c>
      <c r="AE109" s="75">
        <f t="shared" si="255"/>
        <v>1015.6193408185441</v>
      </c>
      <c r="AF109" s="75">
        <f t="shared" si="255"/>
        <v>1396.0974284679464</v>
      </c>
      <c r="AG109" s="75">
        <f t="shared" si="255"/>
        <v>715.41108294096341</v>
      </c>
      <c r="AH109" s="75">
        <f t="shared" si="255"/>
        <v>629.61789206809124</v>
      </c>
      <c r="AI109" s="75">
        <f t="shared" si="255"/>
        <v>810.24378231962567</v>
      </c>
      <c r="AJ109" s="75">
        <f t="shared" ref="AJ109:BO109" si="256">AJ86/AJ156</f>
        <v>1027.2346712632357</v>
      </c>
      <c r="AK109" s="75">
        <f t="shared" si="256"/>
        <v>897.11893622260527</v>
      </c>
      <c r="AL109" s="75">
        <f t="shared" si="256"/>
        <v>1006.9441024378232</v>
      </c>
      <c r="AM109" s="75">
        <f t="shared" si="256"/>
        <v>1042.7972557180838</v>
      </c>
      <c r="AN109" s="75">
        <f t="shared" si="256"/>
        <v>881.68520417815921</v>
      </c>
      <c r="AO109" s="75">
        <f t="shared" si="256"/>
        <v>903.95817774458556</v>
      </c>
      <c r="AP109" s="75">
        <f t="shared" si="256"/>
        <v>932.73587254169774</v>
      </c>
      <c r="AQ109" s="75">
        <f t="shared" si="256"/>
        <v>1135.3335617444079</v>
      </c>
      <c r="AR109" s="75">
        <f t="shared" si="256"/>
        <v>1462.279843444227</v>
      </c>
      <c r="AS109" s="75">
        <f t="shared" si="256"/>
        <v>814.17765397062487</v>
      </c>
      <c r="AT109" s="75">
        <f t="shared" si="256"/>
        <v>680.03976947971125</v>
      </c>
      <c r="AU109" s="75">
        <f t="shared" si="256"/>
        <v>854.58053174010456</v>
      </c>
      <c r="AV109" s="75">
        <f t="shared" si="256"/>
        <v>903.97495444361471</v>
      </c>
      <c r="AW109" s="75">
        <f t="shared" si="256"/>
        <v>824.6684112521782</v>
      </c>
      <c r="AX109" s="75">
        <f t="shared" si="256"/>
        <v>1003.0987473238736</v>
      </c>
      <c r="AY109" s="75">
        <f t="shared" si="256"/>
        <v>1066.8974831964151</v>
      </c>
      <c r="AZ109" s="75">
        <f t="shared" si="256"/>
        <v>968.92603286034364</v>
      </c>
      <c r="BA109" s="75">
        <f t="shared" si="256"/>
        <v>1033.0716604431168</v>
      </c>
      <c r="BB109" s="75">
        <f t="shared" si="256"/>
        <v>941.97712023898441</v>
      </c>
      <c r="BC109" s="75">
        <f t="shared" si="256"/>
        <v>1240.1053218820016</v>
      </c>
      <c r="BD109" s="75">
        <f t="shared" si="256"/>
        <v>1721.3506507343789</v>
      </c>
      <c r="BE109" s="75">
        <f t="shared" si="256"/>
        <v>840.13802041324379</v>
      </c>
      <c r="BF109" s="75">
        <f t="shared" si="256"/>
        <v>773.75097535474231</v>
      </c>
      <c r="BG109" s="75">
        <f t="shared" si="256"/>
        <v>979.41063579785919</v>
      </c>
      <c r="BH109" s="75">
        <f t="shared" si="256"/>
        <v>902.89628329599213</v>
      </c>
      <c r="BI109" s="75">
        <f t="shared" si="256"/>
        <v>1034.8406731391588</v>
      </c>
      <c r="BJ109" s="75">
        <f t="shared" si="256"/>
        <v>1144.6182475828214</v>
      </c>
      <c r="BK109" s="75">
        <f t="shared" si="256"/>
        <v>1065.7939040297927</v>
      </c>
      <c r="BL109" s="75">
        <f t="shared" si="256"/>
        <v>1085.8033845479802</v>
      </c>
      <c r="BM109" s="75">
        <f t="shared" si="256"/>
        <v>1041.349379648899</v>
      </c>
      <c r="BN109" s="75">
        <f t="shared" si="256"/>
        <v>1013.7611822517849</v>
      </c>
      <c r="BO109" s="75">
        <f t="shared" si="256"/>
        <v>1436.8226373385642</v>
      </c>
      <c r="BP109" s="75">
        <f t="shared" ref="BP109:CU109" si="257">BP86/BP156</f>
        <v>1777.5201151084868</v>
      </c>
      <c r="BQ109" s="75">
        <f t="shared" si="257"/>
        <v>931.71032842548232</v>
      </c>
      <c r="BR109" s="75">
        <f t="shared" si="257"/>
        <v>892.013704422052</v>
      </c>
      <c r="BS109" s="75">
        <f t="shared" si="257"/>
        <v>499.15475685944074</v>
      </c>
      <c r="BT109" s="75">
        <f t="shared" si="257"/>
        <v>6.9846756380788086</v>
      </c>
      <c r="BU109" s="75">
        <f t="shared" si="257"/>
        <v>405.64524014898063</v>
      </c>
      <c r="BV109" s="75">
        <f t="shared" si="257"/>
        <v>60.650224119104728</v>
      </c>
      <c r="BW109" s="75">
        <f t="shared" si="257"/>
        <v>83.297002936733094</v>
      </c>
      <c r="BX109" s="75">
        <f t="shared" si="257"/>
        <v>503.4581193939062</v>
      </c>
      <c r="BY109" s="75">
        <f t="shared" si="257"/>
        <v>902.69047880217192</v>
      </c>
      <c r="BZ109" s="75">
        <f t="shared" si="257"/>
        <v>1049.2748094115066</v>
      </c>
      <c r="CA109" s="75">
        <f t="shared" si="257"/>
        <v>1354.3816521492001</v>
      </c>
      <c r="CB109" s="75">
        <f t="shared" si="257"/>
        <v>1503.6976431345761</v>
      </c>
      <c r="CC109" s="75">
        <f t="shared" si="257"/>
        <v>764.88449165598843</v>
      </c>
      <c r="CD109" s="75">
        <f t="shared" si="257"/>
        <v>628.9127107193251</v>
      </c>
      <c r="CE109" s="75">
        <f t="shared" si="257"/>
        <v>137.97650065066836</v>
      </c>
      <c r="CF109" s="75">
        <f t="shared" si="257"/>
        <v>801.01714224458146</v>
      </c>
      <c r="CG109" s="75">
        <f t="shared" si="257"/>
        <v>1301.0418217717126</v>
      </c>
      <c r="CH109" s="75">
        <f t="shared" si="257"/>
        <v>1105.4492493630432</v>
      </c>
      <c r="CI109" s="75">
        <f t="shared" si="257"/>
        <v>1269.6312310844971</v>
      </c>
      <c r="CJ109" s="75">
        <f t="shared" si="257"/>
        <v>1155.6157026688804</v>
      </c>
      <c r="CK109" s="75">
        <f t="shared" si="257"/>
        <v>1133.4340836910621</v>
      </c>
      <c r="CL109" s="75">
        <f t="shared" si="257"/>
        <v>1324.2193711952375</v>
      </c>
      <c r="CM109" s="75">
        <f t="shared" si="257"/>
        <v>1566.8125431891949</v>
      </c>
      <c r="CN109" s="75">
        <f t="shared" si="257"/>
        <v>1882.8761550772545</v>
      </c>
      <c r="CO109" s="75">
        <f t="shared" si="257"/>
        <v>847.88731969305718</v>
      </c>
      <c r="CP109" s="75">
        <f t="shared" si="257"/>
        <v>919.94971122398226</v>
      </c>
      <c r="CQ109" s="75">
        <f t="shared" si="257"/>
        <v>1160.300700654067</v>
      </c>
      <c r="CR109" s="75">
        <f t="shared" si="257"/>
        <v>1421.9171515347102</v>
      </c>
      <c r="CS109" s="75">
        <f t="shared" si="257"/>
        <v>1385.1781682437659</v>
      </c>
      <c r="CT109" s="75">
        <f t="shared" si="257"/>
        <v>1451.2582758433211</v>
      </c>
      <c r="CU109" s="75">
        <f t="shared" si="257"/>
        <v>1475.9032287348473</v>
      </c>
      <c r="CV109" s="75">
        <f t="shared" ref="CV109:DO109" si="258">CV86/CV156</f>
        <v>1299.7895040055546</v>
      </c>
      <c r="CW109" s="75">
        <f t="shared" si="258"/>
        <v>1249.4558296642977</v>
      </c>
      <c r="CX109" s="75">
        <f t="shared" si="258"/>
        <v>1354.2980849852931</v>
      </c>
      <c r="CY109" s="75">
        <f t="shared" si="258"/>
        <v>1637.7548129751935</v>
      </c>
      <c r="CZ109" s="75">
        <f t="shared" si="258"/>
        <v>2151.7349495546027</v>
      </c>
      <c r="DA109" s="75">
        <f t="shared" si="258"/>
        <v>1099.8382250762029</v>
      </c>
      <c r="DB109" s="75">
        <f t="shared" si="258"/>
        <v>1103.665862779143</v>
      </c>
      <c r="DC109" s="75">
        <f t="shared" si="258"/>
        <v>1213.6916752999366</v>
      </c>
      <c r="DD109" s="75">
        <f t="shared" si="258"/>
        <v>1639.2771391846038</v>
      </c>
      <c r="DE109" s="75">
        <f t="shared" si="258"/>
        <v>1536.8063731737332</v>
      </c>
      <c r="DF109" s="75">
        <f t="shared" si="258"/>
        <v>1555.8217833733449</v>
      </c>
      <c r="DG109" s="75">
        <f t="shared" si="258"/>
        <v>1717.4179043877602</v>
      </c>
      <c r="DH109" s="75">
        <f t="shared" si="258"/>
        <v>1546.5380618876341</v>
      </c>
      <c r="DI109" s="75">
        <f t="shared" si="258"/>
        <v>1470.6248633922028</v>
      </c>
      <c r="DJ109" s="75">
        <f t="shared" si="258"/>
        <v>1594.8197734767141</v>
      </c>
      <c r="DK109" s="75">
        <f t="shared" si="258"/>
        <v>2027.8151117278446</v>
      </c>
      <c r="DL109" s="75">
        <f t="shared" si="258"/>
        <v>2474.5492593625286</v>
      </c>
      <c r="DM109" s="75">
        <f t="shared" si="258"/>
        <v>1222.5807837783509</v>
      </c>
      <c r="DN109" s="75">
        <f t="shared" si="258"/>
        <v>1081.2191595584059</v>
      </c>
      <c r="DO109" s="75">
        <f t="shared" si="258"/>
        <v>1505.0095304981428</v>
      </c>
      <c r="DP109" s="75">
        <f t="shared" ref="DP109:DQ109" si="259">DP86/DP156</f>
        <v>1402.3486315776872</v>
      </c>
      <c r="DQ109" s="75">
        <f t="shared" si="259"/>
        <v>772.27789081052879</v>
      </c>
      <c r="DR109" s="75">
        <f t="shared" ref="DR109:DS109" si="260">DR86/DR156</f>
        <v>1694.4671206044213</v>
      </c>
      <c r="DS109" s="75">
        <f t="shared" si="260"/>
        <v>1792.9516132813453</v>
      </c>
      <c r="DT109" s="75">
        <f t="shared" ref="DT109:DU109" si="261">DT86/DT156</f>
        <v>1719.5284201579486</v>
      </c>
      <c r="DU109" s="75">
        <f t="shared" si="261"/>
        <v>1632.2052022443831</v>
      </c>
      <c r="DV109" s="75">
        <f t="shared" ref="DV109:DW109" si="262">DV86/DV156</f>
        <v>1588.3108946557484</v>
      </c>
      <c r="DW109" s="75">
        <f t="shared" si="262"/>
        <v>2213.0601897320817</v>
      </c>
      <c r="DX109" s="75">
        <f t="shared" ref="DX109:DY109" si="263">DX86/DX156</f>
        <v>2509.9404661848625</v>
      </c>
      <c r="DY109" s="75">
        <f t="shared" si="263"/>
        <v>1223.0393644937942</v>
      </c>
      <c r="DZ109" s="75">
        <f t="shared" ref="DZ109:EA109" si="264">DZ86/DZ156</f>
        <v>1099.0726551468031</v>
      </c>
      <c r="EA109" s="75">
        <f t="shared" si="264"/>
        <v>1529.07543593537</v>
      </c>
      <c r="EB109" s="75">
        <f t="shared" ref="EB109:EC109" si="265">EB86/EB156</f>
        <v>1720.5131589907758</v>
      </c>
      <c r="EC109" s="75">
        <f t="shared" si="265"/>
        <v>1821.7976583515685</v>
      </c>
      <c r="ED109" s="75">
        <f t="shared" ref="ED109:EE109" si="266">ED86/ED156</f>
        <v>1785.1643476421864</v>
      </c>
      <c r="EE109" s="75">
        <f t="shared" si="266"/>
        <v>1730.6606611115158</v>
      </c>
      <c r="EF109" s="75">
        <f t="shared" ref="EF109:EG109" si="267">EF86/EF156</f>
        <v>1765.3462498260446</v>
      </c>
      <c r="EG109" s="75">
        <f t="shared" si="267"/>
        <v>1561.6456444383705</v>
      </c>
      <c r="EH109" s="75">
        <f t="shared" ref="EH109:EI109" si="268">EH86/EH156</f>
        <v>1630.8121505736215</v>
      </c>
      <c r="EI109" s="75">
        <f t="shared" si="268"/>
        <v>2557.7562662945106</v>
      </c>
      <c r="EJ109" s="75">
        <f t="shared" ref="EJ109:EK109" si="269">EJ86/EJ156</f>
        <v>2449.2909250081684</v>
      </c>
      <c r="EK109" s="75">
        <f t="shared" si="269"/>
        <v>1343.1275611879173</v>
      </c>
      <c r="EL109" s="75">
        <f t="shared" ref="EL109:EM109" si="270">EL86/EL156</f>
        <v>1266.9483026011567</v>
      </c>
      <c r="EM109" s="75">
        <f t="shared" si="270"/>
        <v>1514.8205118102774</v>
      </c>
      <c r="EN109" s="75">
        <f t="shared" ref="EN109:EO109" si="271">EN86/EN156</f>
        <v>1680.1452569012285</v>
      </c>
      <c r="EO109" s="75"/>
      <c r="EP109" s="75"/>
      <c r="EQ109" s="75"/>
      <c r="ER109" s="75"/>
      <c r="EU109" s="75">
        <f t="shared" si="181"/>
        <v>3417.1957631552823</v>
      </c>
      <c r="EV109" s="75">
        <f t="shared" si="181"/>
        <v>4731.9052957316817</v>
      </c>
      <c r="EW109" s="75">
        <f t="shared" si="181"/>
        <v>4734.5808296675968</v>
      </c>
      <c r="EX109" s="75">
        <f t="shared" si="181"/>
        <v>6097.1841445670871</v>
      </c>
      <c r="EY109" s="75">
        <f t="shared" si="181"/>
        <v>3808.8094738348996</v>
      </c>
      <c r="EZ109" s="75">
        <f t="shared" si="181"/>
        <v>3869.0936429926373</v>
      </c>
      <c r="FA109" s="75">
        <f t="shared" si="181"/>
        <v>5144.6852356836771</v>
      </c>
      <c r="FB109" s="75">
        <f t="shared" si="181"/>
        <v>6311.3115505726928</v>
      </c>
      <c r="FC109" s="75">
        <f t="shared" si="181"/>
        <v>3851.1874555759673</v>
      </c>
      <c r="FD109" s="75">
        <f t="shared" si="181"/>
        <v>5327.4751649845311</v>
      </c>
      <c r="FE109" s="75">
        <f t="shared" si="181"/>
        <v>5057.6525553759311</v>
      </c>
      <c r="FF109" s="75">
        <f t="shared" si="181"/>
        <v>6637.8593418763003</v>
      </c>
      <c r="FG109" s="75">
        <f t="shared" si="181"/>
        <v>4124.8963755993518</v>
      </c>
      <c r="FH109" s="75">
        <f t="shared" si="181"/>
        <v>1680.1452569012285</v>
      </c>
      <c r="FJ109" s="75"/>
      <c r="FK109" s="75">
        <f t="shared" si="182"/>
        <v>13096.705438509327</v>
      </c>
      <c r="FL109" s="75">
        <f t="shared" si="182"/>
        <v>8192.9586354412331</v>
      </c>
      <c r="FM109" s="75">
        <f t="shared" si="182"/>
        <v>13071.871003311444</v>
      </c>
      <c r="FN109" s="75">
        <f t="shared" si="182"/>
        <v>16355.427737112692</v>
      </c>
      <c r="FO109" s="75">
        <f t="shared" si="182"/>
        <v>18980.866033121645</v>
      </c>
      <c r="FP109" s="75">
        <f t="shared" si="182"/>
        <v>19133.899903083908</v>
      </c>
      <c r="FQ109" s="75">
        <f t="shared" si="182"/>
        <v>20874.174517812728</v>
      </c>
      <c r="FR109" s="75">
        <f t="shared" si="183"/>
        <v>4124.8963755993518</v>
      </c>
    </row>
    <row r="110" spans="2:174" s="70" customFormat="1" ht="17.45" customHeight="1">
      <c r="B110" s="66" t="s">
        <v>31</v>
      </c>
      <c r="C110" s="67"/>
      <c r="D110" s="67"/>
      <c r="E110" s="67"/>
      <c r="F110" s="68"/>
      <c r="G110" s="68"/>
      <c r="H110" s="68"/>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f t="shared" ref="BE110:CJ110" si="272">BE87/BE157</f>
        <v>989.48934369321739</v>
      </c>
      <c r="BF110" s="75">
        <f t="shared" si="272"/>
        <v>835.22797244193328</v>
      </c>
      <c r="BG110" s="75">
        <f t="shared" si="272"/>
        <v>968.17227529223533</v>
      </c>
      <c r="BH110" s="75">
        <f t="shared" si="272"/>
        <v>989.68448814881572</v>
      </c>
      <c r="BI110" s="75">
        <f t="shared" si="272"/>
        <v>1115.4078798493058</v>
      </c>
      <c r="BJ110" s="75">
        <f t="shared" si="272"/>
        <v>1063.9061033891862</v>
      </c>
      <c r="BK110" s="75">
        <f t="shared" si="272"/>
        <v>1081.7541138331335</v>
      </c>
      <c r="BL110" s="75">
        <f t="shared" si="272"/>
        <v>986.24365686137207</v>
      </c>
      <c r="BM110" s="75">
        <f t="shared" si="272"/>
        <v>988.81577359216965</v>
      </c>
      <c r="BN110" s="75">
        <f t="shared" si="272"/>
        <v>1034.967436041147</v>
      </c>
      <c r="BO110" s="75">
        <f t="shared" si="272"/>
        <v>1201.2085240729111</v>
      </c>
      <c r="BP110" s="75">
        <f t="shared" si="272"/>
        <v>1846.5286937530595</v>
      </c>
      <c r="BQ110" s="75">
        <f t="shared" si="272"/>
        <v>966.90422487479759</v>
      </c>
      <c r="BR110" s="75">
        <f t="shared" si="272"/>
        <v>909.55058816884434</v>
      </c>
      <c r="BS110" s="75">
        <f t="shared" si="272"/>
        <v>456.93463305343226</v>
      </c>
      <c r="BT110" s="75">
        <f t="shared" si="272"/>
        <v>22.671485036702428</v>
      </c>
      <c r="BU110" s="75">
        <f t="shared" si="272"/>
        <v>53.936043666478447</v>
      </c>
      <c r="BV110" s="75">
        <f t="shared" si="272"/>
        <v>246.06507070660672</v>
      </c>
      <c r="BW110" s="75">
        <f t="shared" si="272"/>
        <v>464.38737817334658</v>
      </c>
      <c r="BX110" s="75">
        <f t="shared" si="272"/>
        <v>602.86124663613339</v>
      </c>
      <c r="BY110" s="75">
        <f t="shared" si="272"/>
        <v>624.05426003212438</v>
      </c>
      <c r="BZ110" s="75">
        <f t="shared" si="272"/>
        <v>779.75462678723932</v>
      </c>
      <c r="CA110" s="75">
        <f t="shared" si="272"/>
        <v>883.24612644788829</v>
      </c>
      <c r="CB110" s="75">
        <f t="shared" si="272"/>
        <v>1331.1774755217405</v>
      </c>
      <c r="CC110" s="75">
        <f t="shared" si="272"/>
        <v>570.12690901439123</v>
      </c>
      <c r="CD110" s="75">
        <f t="shared" si="272"/>
        <v>618.83329249081078</v>
      </c>
      <c r="CE110" s="75">
        <f t="shared" si="272"/>
        <v>180.28016464994948</v>
      </c>
      <c r="CF110" s="75">
        <f t="shared" si="272"/>
        <v>300.47077802182923</v>
      </c>
      <c r="CG110" s="75">
        <f t="shared" si="272"/>
        <v>813.15002079769079</v>
      </c>
      <c r="CH110" s="75">
        <f t="shared" si="272"/>
        <v>802.63287126700266</v>
      </c>
      <c r="CI110" s="75">
        <f t="shared" si="272"/>
        <v>886.75444609445788</v>
      </c>
      <c r="CJ110" s="75">
        <f t="shared" si="272"/>
        <v>835.5138719652789</v>
      </c>
      <c r="CK110" s="75">
        <f t="shared" ref="CK110:DO110" si="273">CK87/CK157</f>
        <v>816.0826268706162</v>
      </c>
      <c r="CL110" s="75">
        <f t="shared" si="273"/>
        <v>955.50466037654212</v>
      </c>
      <c r="CM110" s="75">
        <f t="shared" si="273"/>
        <v>1014.0750964128224</v>
      </c>
      <c r="CN110" s="75">
        <f t="shared" si="273"/>
        <v>1771.2987161896381</v>
      </c>
      <c r="CO110" s="75">
        <f t="shared" si="273"/>
        <v>840.47355757195942</v>
      </c>
      <c r="CP110" s="75">
        <f t="shared" si="273"/>
        <v>765.7765341825567</v>
      </c>
      <c r="CQ110" s="75">
        <f t="shared" si="273"/>
        <v>914.26162741455573</v>
      </c>
      <c r="CR110" s="75">
        <f t="shared" si="273"/>
        <v>1020.1728658840714</v>
      </c>
      <c r="CS110" s="75">
        <f t="shared" si="273"/>
        <v>1179.7605468757349</v>
      </c>
      <c r="CT110" s="75">
        <f t="shared" si="273"/>
        <v>1070.2264189012428</v>
      </c>
      <c r="CU110" s="75">
        <f t="shared" si="273"/>
        <v>1080.8124074691</v>
      </c>
      <c r="CV110" s="75">
        <f t="shared" si="273"/>
        <v>1003.7434867468839</v>
      </c>
      <c r="CW110" s="75">
        <f t="shared" si="273"/>
        <v>951.47810407879433</v>
      </c>
      <c r="CX110" s="75">
        <f t="shared" si="273"/>
        <v>1018.1697855673448</v>
      </c>
      <c r="CY110" s="75">
        <f t="shared" si="273"/>
        <v>1040.7147772765006</v>
      </c>
      <c r="CZ110" s="75">
        <f t="shared" si="273"/>
        <v>1800.6169472002173</v>
      </c>
      <c r="DA110" s="75">
        <f t="shared" si="273"/>
        <v>911.09033312065117</v>
      </c>
      <c r="DB110" s="75">
        <f t="shared" si="273"/>
        <v>860.94339527468946</v>
      </c>
      <c r="DC110" s="75">
        <f t="shared" si="273"/>
        <v>949.22951728655119</v>
      </c>
      <c r="DD110" s="75">
        <f t="shared" si="273"/>
        <v>1044.3244292869124</v>
      </c>
      <c r="DE110" s="75">
        <f t="shared" si="273"/>
        <v>1090.0273471860401</v>
      </c>
      <c r="DF110" s="75">
        <f t="shared" si="273"/>
        <v>1078.7929217282692</v>
      </c>
      <c r="DG110" s="75">
        <f t="shared" si="273"/>
        <v>1112.4069548614823</v>
      </c>
      <c r="DH110" s="75">
        <f t="shared" si="273"/>
        <v>984.23799385199391</v>
      </c>
      <c r="DI110" s="75">
        <f t="shared" si="273"/>
        <v>1000.9314184113837</v>
      </c>
      <c r="DJ110" s="75">
        <f t="shared" si="273"/>
        <v>1075.9129960155019</v>
      </c>
      <c r="DK110" s="75">
        <f t="shared" si="273"/>
        <v>1081.6311878774879</v>
      </c>
      <c r="DL110" s="75">
        <f t="shared" si="273"/>
        <v>1998.2571787792049</v>
      </c>
      <c r="DM110" s="75">
        <f t="shared" si="273"/>
        <v>972.41734821824184</v>
      </c>
      <c r="DN110" s="75">
        <f t="shared" si="273"/>
        <v>926.51046070464815</v>
      </c>
      <c r="DO110" s="75">
        <f t="shared" si="273"/>
        <v>1134.6397655879966</v>
      </c>
      <c r="DP110" s="75">
        <f t="shared" ref="DP110:DQ110" si="274">DP87/DP157</f>
        <v>1000.0531471924724</v>
      </c>
      <c r="DQ110" s="75">
        <f t="shared" si="274"/>
        <v>1214.9491793107341</v>
      </c>
      <c r="DR110" s="75">
        <f t="shared" ref="DR110:DS110" si="275">DR87/DR157</f>
        <v>1271.2492958121934</v>
      </c>
      <c r="DS110" s="75">
        <f t="shared" si="275"/>
        <v>1287.380984775876</v>
      </c>
      <c r="DT110" s="75">
        <f t="shared" ref="DT110:DU110" si="276">DT87/DT157</f>
        <v>1161.6843298354161</v>
      </c>
      <c r="DU110" s="75">
        <f t="shared" si="276"/>
        <v>1036.6543536476258</v>
      </c>
      <c r="DV110" s="75">
        <f t="shared" ref="DV110:DW110" si="277">DV87/DV157</f>
        <v>1115.0312841030295</v>
      </c>
      <c r="DW110" s="75">
        <f t="shared" si="277"/>
        <v>1320.9913244589761</v>
      </c>
      <c r="DX110" s="75">
        <f t="shared" ref="DX110:DY110" si="278">DX87/DX157</f>
        <v>2166.3422707517047</v>
      </c>
      <c r="DY110" s="75">
        <f t="shared" si="278"/>
        <v>1054.377977932272</v>
      </c>
      <c r="DZ110" s="75">
        <f t="shared" ref="DZ110:EA110" si="279">DZ87/DZ157</f>
        <v>973.03359790362663</v>
      </c>
      <c r="EA110" s="75">
        <f t="shared" si="279"/>
        <v>1050.6985664179228</v>
      </c>
      <c r="EB110" s="75">
        <f t="shared" ref="EB110:EC110" si="280">EB87/EB157</f>
        <v>1189.8578770576742</v>
      </c>
      <c r="EC110" s="75">
        <f t="shared" si="280"/>
        <v>1337.2445430570933</v>
      </c>
      <c r="ED110" s="75">
        <f t="shared" ref="ED110:EE110" si="281">ED87/ED157</f>
        <v>1261.580275054793</v>
      </c>
      <c r="EE110" s="75">
        <f t="shared" si="281"/>
        <v>1214.470611279665</v>
      </c>
      <c r="EF110" s="75">
        <f t="shared" ref="EF110:EG110" si="282">EF87/EF157</f>
        <v>1177.444620489129</v>
      </c>
      <c r="EG110" s="75">
        <f t="shared" si="282"/>
        <v>1069.1620634475426</v>
      </c>
      <c r="EH110" s="75">
        <f t="shared" ref="EH110:EI110" si="283">EH87/EH157</f>
        <v>1177.6821395444788</v>
      </c>
      <c r="EI110" s="75">
        <f t="shared" si="283"/>
        <v>1352.7859270731963</v>
      </c>
      <c r="EJ110" s="75">
        <f t="shared" ref="EJ110:EK110" si="284">EJ87/EJ157</f>
        <v>2203.6120901040049</v>
      </c>
      <c r="EK110" s="75">
        <f t="shared" si="284"/>
        <v>1118.7150756711821</v>
      </c>
      <c r="EL110" s="75">
        <f t="shared" ref="EL110:EM110" si="285">EL87/EL157</f>
        <v>1048.0998990938751</v>
      </c>
      <c r="EM110" s="75">
        <f t="shared" si="285"/>
        <v>1259.5863474216155</v>
      </c>
      <c r="EN110" s="75">
        <f t="shared" ref="EN110:EO110" si="286">EN87/EN157</f>
        <v>1275.4580025801088</v>
      </c>
      <c r="EO110" s="75">
        <f t="shared" si="286"/>
        <v>1561.2090480844706</v>
      </c>
      <c r="EP110" s="75">
        <f t="shared" ref="EP110:EQ110" si="287">EP87/EP157</f>
        <v>1350.1720023697692</v>
      </c>
      <c r="EQ110" s="75">
        <f t="shared" si="287"/>
        <v>1342.57165190309</v>
      </c>
      <c r="ER110" s="75"/>
      <c r="EU110" s="75">
        <f t="shared" si="181"/>
        <v>2721.2632456818919</v>
      </c>
      <c r="EV110" s="75">
        <f t="shared" si="181"/>
        <v>3213.1446982012212</v>
      </c>
      <c r="EW110" s="75">
        <f t="shared" si="181"/>
        <v>3097.5763671248596</v>
      </c>
      <c r="EX110" s="75">
        <f t="shared" si="181"/>
        <v>4155.801362672195</v>
      </c>
      <c r="EY110" s="75">
        <f t="shared" si="181"/>
        <v>3033.5675745108865</v>
      </c>
      <c r="EZ110" s="75">
        <f t="shared" si="181"/>
        <v>3486.2516223153998</v>
      </c>
      <c r="FA110" s="75">
        <f t="shared" si="181"/>
        <v>3485.7196682589174</v>
      </c>
      <c r="FB110" s="75">
        <f t="shared" si="181"/>
        <v>4602.3648793137108</v>
      </c>
      <c r="FC110" s="75">
        <f t="shared" si="181"/>
        <v>3078.1101422538213</v>
      </c>
      <c r="FD110" s="75">
        <f t="shared" si="181"/>
        <v>3788.6826951695602</v>
      </c>
      <c r="FE110" s="75">
        <f t="shared" si="181"/>
        <v>3461.0772952163366</v>
      </c>
      <c r="FF110" s="75">
        <f t="shared" si="181"/>
        <v>4734.0801567216804</v>
      </c>
      <c r="FG110" s="75">
        <f t="shared" si="181"/>
        <v>3426.4013221866726</v>
      </c>
      <c r="FH110" s="75">
        <f t="shared" si="181"/>
        <v>4186.8390530343486</v>
      </c>
      <c r="FJ110" s="75"/>
      <c r="FK110" s="75">
        <f t="shared" si="182"/>
        <v>13101.406260968486</v>
      </c>
      <c r="FL110" s="75">
        <f t="shared" si="182"/>
        <v>7341.543159105333</v>
      </c>
      <c r="FM110" s="75">
        <f t="shared" si="182"/>
        <v>9564.7234541510297</v>
      </c>
      <c r="FN110" s="75">
        <f t="shared" si="182"/>
        <v>12686.207059168961</v>
      </c>
      <c r="FO110" s="75">
        <f t="shared" si="182"/>
        <v>13187.78567368017</v>
      </c>
      <c r="FP110" s="75">
        <f t="shared" si="182"/>
        <v>14607.903744398915</v>
      </c>
      <c r="FQ110" s="75">
        <f t="shared" si="182"/>
        <v>15061.950289361397</v>
      </c>
      <c r="FR110" s="75">
        <f t="shared" si="183"/>
        <v>3426.4013221866726</v>
      </c>
    </row>
    <row r="111" spans="2:174" s="70" customFormat="1" ht="17.45" customHeight="1">
      <c r="B111" s="66" t="s">
        <v>89</v>
      </c>
      <c r="C111" s="67"/>
      <c r="D111" s="67"/>
      <c r="E111" s="67"/>
      <c r="F111" s="68"/>
      <c r="G111" s="68"/>
      <c r="H111" s="68"/>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f t="shared" ref="BE111:CJ111" si="288">BE88/BE158</f>
        <v>873.21128981030165</v>
      </c>
      <c r="BF111" s="75">
        <f t="shared" si="288"/>
        <v>740.73017181261935</v>
      </c>
      <c r="BG111" s="75">
        <f t="shared" si="288"/>
        <v>859.31436970484162</v>
      </c>
      <c r="BH111" s="75">
        <f t="shared" si="288"/>
        <v>849.35890307807665</v>
      </c>
      <c r="BI111" s="75">
        <f t="shared" si="288"/>
        <v>912.80779739373213</v>
      </c>
      <c r="BJ111" s="75">
        <f t="shared" si="288"/>
        <v>864.60110182697542</v>
      </c>
      <c r="BK111" s="75">
        <f t="shared" si="288"/>
        <v>918.35787767695058</v>
      </c>
      <c r="BL111" s="75">
        <f t="shared" si="288"/>
        <v>874.02802664008686</v>
      </c>
      <c r="BM111" s="75">
        <f t="shared" si="288"/>
        <v>838.46522844293804</v>
      </c>
      <c r="BN111" s="75">
        <f t="shared" si="288"/>
        <v>913.50499453826296</v>
      </c>
      <c r="BO111" s="75">
        <f t="shared" si="288"/>
        <v>974.72374147279027</v>
      </c>
      <c r="BP111" s="75">
        <f t="shared" si="288"/>
        <v>1487.425391158642</v>
      </c>
      <c r="BQ111" s="75">
        <f t="shared" si="288"/>
        <v>897.02691269628667</v>
      </c>
      <c r="BR111" s="75">
        <f t="shared" si="288"/>
        <v>876.0589109541055</v>
      </c>
      <c r="BS111" s="75">
        <f t="shared" si="288"/>
        <v>807.19286537952746</v>
      </c>
      <c r="BT111" s="75">
        <f t="shared" si="288"/>
        <v>0</v>
      </c>
      <c r="BU111" s="75">
        <f t="shared" si="288"/>
        <v>16.083225729694114</v>
      </c>
      <c r="BV111" s="75">
        <f t="shared" si="288"/>
        <v>270.41711829688956</v>
      </c>
      <c r="BW111" s="75">
        <f t="shared" si="288"/>
        <v>558.84444840100423</v>
      </c>
      <c r="BX111" s="75">
        <f t="shared" si="288"/>
        <v>694.27027468879498</v>
      </c>
      <c r="BY111" s="75">
        <f t="shared" si="288"/>
        <v>670.43922751680202</v>
      </c>
      <c r="BZ111" s="75">
        <f t="shared" si="288"/>
        <v>914.24373805058815</v>
      </c>
      <c r="CA111" s="75">
        <f t="shared" si="288"/>
        <v>911.02838531310135</v>
      </c>
      <c r="CB111" s="75">
        <f t="shared" si="288"/>
        <v>1305.004107519331</v>
      </c>
      <c r="CC111" s="75">
        <f t="shared" si="288"/>
        <v>626.46684282602655</v>
      </c>
      <c r="CD111" s="75">
        <f t="shared" si="288"/>
        <v>672.83349154950906</v>
      </c>
      <c r="CE111" s="75">
        <f t="shared" si="288"/>
        <v>199.97603294887156</v>
      </c>
      <c r="CF111" s="75">
        <f t="shared" si="288"/>
        <v>330.13953269741228</v>
      </c>
      <c r="CG111" s="75">
        <f t="shared" si="288"/>
        <v>828.00914488426849</v>
      </c>
      <c r="CH111" s="75">
        <f t="shared" si="288"/>
        <v>815.22690611451947</v>
      </c>
      <c r="CI111" s="75">
        <f t="shared" si="288"/>
        <v>899.27859001164165</v>
      </c>
      <c r="CJ111" s="75">
        <f t="shared" si="288"/>
        <v>865.75616192156508</v>
      </c>
      <c r="CK111" s="75">
        <f t="shared" ref="CK111:DO111" si="289">CK88/CK158</f>
        <v>797.88197288078902</v>
      </c>
      <c r="CL111" s="75">
        <f t="shared" si="289"/>
        <v>961.3878540083432</v>
      </c>
      <c r="CM111" s="75">
        <f t="shared" si="289"/>
        <v>1009.9040590728908</v>
      </c>
      <c r="CN111" s="75">
        <f t="shared" si="289"/>
        <v>1542.5581199670942</v>
      </c>
      <c r="CO111" s="75">
        <f t="shared" si="289"/>
        <v>851.94946934107816</v>
      </c>
      <c r="CP111" s="75">
        <f t="shared" si="289"/>
        <v>800.11177890014176</v>
      </c>
      <c r="CQ111" s="75">
        <f t="shared" si="289"/>
        <v>902.18651466327947</v>
      </c>
      <c r="CR111" s="75">
        <f t="shared" si="289"/>
        <v>1024.6963810303853</v>
      </c>
      <c r="CS111" s="75">
        <f t="shared" si="289"/>
        <v>1153.7294584393728</v>
      </c>
      <c r="CT111" s="75">
        <f t="shared" si="289"/>
        <v>1016.2063661370086</v>
      </c>
      <c r="CU111" s="75">
        <f t="shared" si="289"/>
        <v>1015.5150202515773</v>
      </c>
      <c r="CV111" s="75">
        <f t="shared" si="289"/>
        <v>1016.4445859892222</v>
      </c>
      <c r="CW111" s="75">
        <f t="shared" si="289"/>
        <v>981.8638640005729</v>
      </c>
      <c r="CX111" s="75">
        <f t="shared" si="289"/>
        <v>1079.7448561739575</v>
      </c>
      <c r="CY111" s="75">
        <f t="shared" si="289"/>
        <v>1123.5786367165765</v>
      </c>
      <c r="CZ111" s="75">
        <f t="shared" si="289"/>
        <v>1754.7162150701204</v>
      </c>
      <c r="DA111" s="75">
        <f t="shared" si="289"/>
        <v>1026.8542324176422</v>
      </c>
      <c r="DB111" s="75">
        <f t="shared" si="289"/>
        <v>887.4929729580881</v>
      </c>
      <c r="DC111" s="75">
        <f t="shared" si="289"/>
        <v>963.12673206621628</v>
      </c>
      <c r="DD111" s="75">
        <f t="shared" si="289"/>
        <v>1108.4819538115676</v>
      </c>
      <c r="DE111" s="75">
        <f t="shared" si="289"/>
        <v>1124.3968152356565</v>
      </c>
      <c r="DF111" s="75">
        <f t="shared" si="289"/>
        <v>1079.8854124989998</v>
      </c>
      <c r="DG111" s="75">
        <f t="shared" si="289"/>
        <v>1140.3536945104513</v>
      </c>
      <c r="DH111" s="75">
        <f t="shared" si="289"/>
        <v>1024.7805088543018</v>
      </c>
      <c r="DI111" s="75">
        <f t="shared" si="289"/>
        <v>1016.747795235074</v>
      </c>
      <c r="DJ111" s="75">
        <f t="shared" si="289"/>
        <v>1189.7125096879872</v>
      </c>
      <c r="DK111" s="75">
        <f t="shared" si="289"/>
        <v>1238.8836844498333</v>
      </c>
      <c r="DL111" s="75">
        <f t="shared" si="289"/>
        <v>1987.3999955602619</v>
      </c>
      <c r="DM111" s="75">
        <f t="shared" si="289"/>
        <v>1143.593525037616</v>
      </c>
      <c r="DN111" s="75">
        <f t="shared" si="289"/>
        <v>1024.0133909794529</v>
      </c>
      <c r="DO111" s="75">
        <f t="shared" si="289"/>
        <v>1184.4356155354856</v>
      </c>
      <c r="DP111" s="75">
        <f t="shared" ref="DP111:DQ111" si="290">DP88/DP158</f>
        <v>1069.0597016892825</v>
      </c>
      <c r="DQ111" s="75">
        <f t="shared" si="290"/>
        <v>1305.1562035139632</v>
      </c>
      <c r="DR111" s="75">
        <f t="shared" ref="DR111:DS111" si="291">DR88/DR158</f>
        <v>1298.88832661219</v>
      </c>
      <c r="DS111" s="75">
        <f t="shared" si="291"/>
        <v>1334.8295804956254</v>
      </c>
      <c r="DT111" s="75">
        <f t="shared" ref="DT111:DU111" si="292">DT88/DT158</f>
        <v>1226.8878467432128</v>
      </c>
      <c r="DU111" s="75">
        <f t="shared" si="292"/>
        <v>1082.8568656224495</v>
      </c>
      <c r="DV111" s="75">
        <f t="shared" ref="DV111:DW111" si="293">DV88/DV158</f>
        <v>1229.9788769088941</v>
      </c>
      <c r="DW111" s="75">
        <f t="shared" si="293"/>
        <v>1385.1695644256713</v>
      </c>
      <c r="DX111" s="75">
        <f t="shared" ref="DX111:DY111" si="294">DX88/DX158</f>
        <v>2162.4328223541888</v>
      </c>
      <c r="DY111" s="75">
        <f t="shared" si="294"/>
        <v>1194.9822440043386</v>
      </c>
      <c r="DZ111" s="75">
        <f t="shared" ref="DZ111:EA111" si="295">DZ88/DZ158</f>
        <v>1076.0373242265971</v>
      </c>
      <c r="EA111" s="75">
        <f t="shared" si="295"/>
        <v>1228.9264101660181</v>
      </c>
      <c r="EB111" s="75">
        <f t="shared" ref="EB111:EC111" si="296">EB88/EB158</f>
        <v>1313.1677553801146</v>
      </c>
      <c r="EC111" s="75">
        <f t="shared" si="296"/>
        <v>1461.9171061041866</v>
      </c>
      <c r="ED111" s="75">
        <f t="shared" ref="ED111:EE111" si="297">ED88/ED158</f>
        <v>1371.8743359296984</v>
      </c>
      <c r="EE111" s="75">
        <f t="shared" si="297"/>
        <v>1332.2387761623263</v>
      </c>
      <c r="EF111" s="75">
        <f t="shared" ref="EF111:EG111" si="298">EF88/EF158</f>
        <v>1299.6640837194441</v>
      </c>
      <c r="EG111" s="75">
        <f t="shared" si="298"/>
        <v>1168.4153219364116</v>
      </c>
      <c r="EH111" s="75">
        <f t="shared" ref="EH111:EI111" si="299">EH88/EH158</f>
        <v>1284.907715038735</v>
      </c>
      <c r="EI111" s="75">
        <f t="shared" si="299"/>
        <v>1552.8798418656656</v>
      </c>
      <c r="EJ111" s="75">
        <f t="shared" ref="EJ111" si="300">EJ88/EJ158</f>
        <v>2383.2999800439034</v>
      </c>
      <c r="EK111" s="75"/>
      <c r="EL111" s="75"/>
      <c r="EM111" s="75"/>
      <c r="EN111" s="75"/>
      <c r="EO111" s="75"/>
      <c r="EP111" s="75"/>
      <c r="EQ111" s="75"/>
      <c r="ER111" s="75"/>
      <c r="EU111" s="75">
        <f t="shared" ref="EU111:FF120" si="301">SUMIF($I$8:$ER$8,EU$9,$I111:$ER111)</f>
        <v>2877.4739374419464</v>
      </c>
      <c r="EV111" s="75">
        <f t="shared" si="301"/>
        <v>3312.7641815462239</v>
      </c>
      <c r="EW111" s="75">
        <f t="shared" si="301"/>
        <v>3181.8819985998275</v>
      </c>
      <c r="EX111" s="75">
        <f t="shared" si="301"/>
        <v>4415.9961896980822</v>
      </c>
      <c r="EY111" s="75">
        <f t="shared" si="301"/>
        <v>3352.0425315525545</v>
      </c>
      <c r="EZ111" s="75">
        <f t="shared" si="301"/>
        <v>3673.1042318154359</v>
      </c>
      <c r="FA111" s="75">
        <f t="shared" si="301"/>
        <v>3644.5742928612881</v>
      </c>
      <c r="FB111" s="75">
        <f t="shared" si="301"/>
        <v>4777.581263688754</v>
      </c>
      <c r="FC111" s="75">
        <f t="shared" si="301"/>
        <v>3499.9459783969542</v>
      </c>
      <c r="FD111" s="75">
        <f t="shared" si="301"/>
        <v>4146.9591974139994</v>
      </c>
      <c r="FE111" s="75">
        <f t="shared" si="301"/>
        <v>3800.318181818182</v>
      </c>
      <c r="FF111" s="75">
        <f t="shared" si="301"/>
        <v>5221.0875369483038</v>
      </c>
      <c r="FG111" s="75"/>
      <c r="FH111" s="75"/>
      <c r="FJ111" s="75"/>
      <c r="FK111" s="75">
        <f t="shared" si="182"/>
        <v>11106.528893556218</v>
      </c>
      <c r="FL111" s="75">
        <f t="shared" si="182"/>
        <v>7920.6092145461253</v>
      </c>
      <c r="FM111" s="75">
        <f t="shared" si="182"/>
        <v>9549.4187088829312</v>
      </c>
      <c r="FN111" s="75">
        <f t="shared" si="182"/>
        <v>12720.743146713292</v>
      </c>
      <c r="FO111" s="75">
        <f t="shared" si="182"/>
        <v>13788.116307286078</v>
      </c>
      <c r="FP111" s="75">
        <f t="shared" si="182"/>
        <v>15447.302319918032</v>
      </c>
      <c r="FQ111" s="75">
        <f t="shared" si="182"/>
        <v>16668.31089457744</v>
      </c>
      <c r="FR111" s="75"/>
    </row>
    <row r="112" spans="2:174" s="70" customFormat="1" ht="17.45" customHeight="1">
      <c r="B112" s="66" t="s">
        <v>84</v>
      </c>
      <c r="C112" s="67"/>
      <c r="D112" s="67"/>
      <c r="E112" s="67"/>
      <c r="F112" s="68"/>
      <c r="G112" s="68"/>
      <c r="H112" s="68"/>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f t="shared" ref="BE112:CJ112" si="302">BE89/BE159</f>
        <v>632.44828092939213</v>
      </c>
      <c r="BF112" s="75">
        <f t="shared" si="302"/>
        <v>566.7518355439687</v>
      </c>
      <c r="BG112" s="75">
        <f t="shared" si="302"/>
        <v>663.71645267861516</v>
      </c>
      <c r="BH112" s="75">
        <f t="shared" si="302"/>
        <v>675.44102039372353</v>
      </c>
      <c r="BI112" s="75">
        <f t="shared" si="302"/>
        <v>748.86699721879029</v>
      </c>
      <c r="BJ112" s="75">
        <f t="shared" si="302"/>
        <v>749.18948120370328</v>
      </c>
      <c r="BK112" s="75">
        <f t="shared" si="302"/>
        <v>755.31964453854243</v>
      </c>
      <c r="BL112" s="75">
        <f t="shared" si="302"/>
        <v>718.05690954435283</v>
      </c>
      <c r="BM112" s="75">
        <f t="shared" si="302"/>
        <v>703.97135991660753</v>
      </c>
      <c r="BN112" s="75">
        <f t="shared" si="302"/>
        <v>753.67584305389846</v>
      </c>
      <c r="BO112" s="75">
        <f t="shared" si="302"/>
        <v>874.91698674316444</v>
      </c>
      <c r="BP112" s="75">
        <f t="shared" si="302"/>
        <v>1203.0958989697467</v>
      </c>
      <c r="BQ112" s="75">
        <f t="shared" si="302"/>
        <v>782.0830026533248</v>
      </c>
      <c r="BR112" s="75">
        <f t="shared" si="302"/>
        <v>601.25806580538972</v>
      </c>
      <c r="BS112" s="75">
        <f t="shared" si="302"/>
        <v>363.34353964846082</v>
      </c>
      <c r="BT112" s="75">
        <f t="shared" si="302"/>
        <v>26.433004936975735</v>
      </c>
      <c r="BU112" s="75">
        <f t="shared" si="302"/>
        <v>40.653217422755411</v>
      </c>
      <c r="BV112" s="75">
        <f t="shared" si="302"/>
        <v>145.20849414750359</v>
      </c>
      <c r="BW112" s="75">
        <f t="shared" si="302"/>
        <v>260.4066908318016</v>
      </c>
      <c r="BX112" s="75">
        <f t="shared" si="302"/>
        <v>329.0620047106778</v>
      </c>
      <c r="BY112" s="75">
        <f t="shared" si="302"/>
        <v>361.60617689864705</v>
      </c>
      <c r="BZ112" s="75">
        <f t="shared" si="302"/>
        <v>441.36716342756597</v>
      </c>
      <c r="CA112" s="75">
        <f t="shared" si="302"/>
        <v>530.80314500138252</v>
      </c>
      <c r="CB112" s="75">
        <f t="shared" si="302"/>
        <v>695.83674834360932</v>
      </c>
      <c r="CC112" s="75">
        <f t="shared" si="302"/>
        <v>385.86970867804945</v>
      </c>
      <c r="CD112" s="75">
        <f t="shared" si="302"/>
        <v>376.82866574932706</v>
      </c>
      <c r="CE112" s="75">
        <f t="shared" si="302"/>
        <v>150.8781498885136</v>
      </c>
      <c r="CF112" s="75">
        <f t="shared" si="302"/>
        <v>206.42534733975583</v>
      </c>
      <c r="CG112" s="75">
        <f t="shared" si="302"/>
        <v>473.81652799177385</v>
      </c>
      <c r="CH112" s="75">
        <f t="shared" si="302"/>
        <v>480.21930562228067</v>
      </c>
      <c r="CI112" s="75">
        <f t="shared" si="302"/>
        <v>529.86301324052283</v>
      </c>
      <c r="CJ112" s="75">
        <f t="shared" si="302"/>
        <v>498.36069447016024</v>
      </c>
      <c r="CK112" s="75">
        <f t="shared" ref="CK112:DO112" si="303">CK89/CK159</f>
        <v>508.93052851433669</v>
      </c>
      <c r="CL112" s="75">
        <f t="shared" si="303"/>
        <v>646.88237525173156</v>
      </c>
      <c r="CM112" s="75">
        <f t="shared" si="303"/>
        <v>759.22713971376515</v>
      </c>
      <c r="CN112" s="75">
        <f t="shared" si="303"/>
        <v>1092.4064796152938</v>
      </c>
      <c r="CO112" s="75">
        <f t="shared" si="303"/>
        <v>569.34370927674001</v>
      </c>
      <c r="CP112" s="75">
        <f t="shared" si="303"/>
        <v>515.46231063556638</v>
      </c>
      <c r="CQ112" s="75">
        <f t="shared" si="303"/>
        <v>646.56289526966486</v>
      </c>
      <c r="CR112" s="75">
        <f t="shared" si="303"/>
        <v>683.49344580667844</v>
      </c>
      <c r="CS112" s="75">
        <f t="shared" si="303"/>
        <v>761.42362413326509</v>
      </c>
      <c r="CT112" s="75">
        <f t="shared" si="303"/>
        <v>726.86112962194159</v>
      </c>
      <c r="CU112" s="75">
        <f t="shared" si="303"/>
        <v>758.34246676275097</v>
      </c>
      <c r="CV112" s="75">
        <f t="shared" si="303"/>
        <v>682.49162309031476</v>
      </c>
      <c r="CW112" s="75">
        <f t="shared" si="303"/>
        <v>670.9342027668639</v>
      </c>
      <c r="CX112" s="75">
        <f t="shared" si="303"/>
        <v>721.92222460574681</v>
      </c>
      <c r="CY112" s="75">
        <f t="shared" si="303"/>
        <v>776.02294626983439</v>
      </c>
      <c r="CZ112" s="75">
        <f t="shared" si="303"/>
        <v>1090.3725829092609</v>
      </c>
      <c r="DA112" s="75">
        <f t="shared" si="303"/>
        <v>656.92741815109014</v>
      </c>
      <c r="DB112" s="75">
        <f t="shared" si="303"/>
        <v>581.88840620256497</v>
      </c>
      <c r="DC112" s="75">
        <f t="shared" si="303"/>
        <v>649.50818577460166</v>
      </c>
      <c r="DD112" s="75">
        <f t="shared" si="303"/>
        <v>681.84654435652601</v>
      </c>
      <c r="DE112" s="75">
        <f t="shared" si="303"/>
        <v>711.9720708956188</v>
      </c>
      <c r="DF112" s="75">
        <f t="shared" si="303"/>
        <v>700.08316959065291</v>
      </c>
      <c r="DG112" s="75">
        <f t="shared" si="303"/>
        <v>699.38744332219426</v>
      </c>
      <c r="DH112" s="75">
        <f t="shared" si="303"/>
        <v>610.24576491689709</v>
      </c>
      <c r="DI112" s="75">
        <f t="shared" si="303"/>
        <v>586.98313765589967</v>
      </c>
      <c r="DJ112" s="75">
        <f t="shared" si="303"/>
        <v>613.67202936209605</v>
      </c>
      <c r="DK112" s="75">
        <f t="shared" si="303"/>
        <v>719.19710843727444</v>
      </c>
      <c r="DL112" s="75">
        <f t="shared" si="303"/>
        <v>970.80273408442406</v>
      </c>
      <c r="DM112" s="75">
        <f t="shared" si="303"/>
        <v>606.97376775948624</v>
      </c>
      <c r="DN112" s="75">
        <f t="shared" si="303"/>
        <v>549.50400481736688</v>
      </c>
      <c r="DO112" s="75">
        <f t="shared" si="303"/>
        <v>668.7583491924205</v>
      </c>
      <c r="DP112" s="75">
        <f t="shared" ref="DP112:DQ112" si="304">DP89/DP159</f>
        <v>595.04908547453863</v>
      </c>
      <c r="DQ112" s="75">
        <f t="shared" si="304"/>
        <v>672.18514951642805</v>
      </c>
      <c r="DR112" s="75">
        <f t="shared" ref="DR112:DS112" si="305">DR89/DR159</f>
        <v>694.47455811697171</v>
      </c>
      <c r="DS112" s="75">
        <f t="shared" si="305"/>
        <v>717.48684263015821</v>
      </c>
      <c r="DT112" s="75">
        <f t="shared" ref="DT112:DU112" si="306">DT89/DT159</f>
        <v>657.66591666464308</v>
      </c>
      <c r="DU112" s="75">
        <f t="shared" si="306"/>
        <v>613.85320922432686</v>
      </c>
      <c r="DV112" s="75">
        <f t="shared" ref="DV112:DW112" si="307">DV89/DV159</f>
        <v>660.01585192219068</v>
      </c>
      <c r="DW112" s="75">
        <f t="shared" si="307"/>
        <v>798.20717445181083</v>
      </c>
      <c r="DX112" s="75">
        <f t="shared" ref="DX112:DY112" si="308">DX89/DX159</f>
        <v>1033.3220408973523</v>
      </c>
      <c r="DY112" s="75">
        <f t="shared" si="308"/>
        <v>672.97795343479038</v>
      </c>
      <c r="DZ112" s="75">
        <f t="shared" ref="DZ112:EA112" si="309">DZ89/DZ159</f>
        <v>605.90481742661973</v>
      </c>
      <c r="EA112" s="75">
        <f t="shared" si="309"/>
        <v>674.08590432044173</v>
      </c>
      <c r="EB112" s="75">
        <f t="shared" ref="EB112:EC112" si="310">EB89/EB159</f>
        <v>766.62880667010529</v>
      </c>
      <c r="EC112" s="75">
        <f t="shared" si="310"/>
        <v>777.28230671884307</v>
      </c>
      <c r="ED112" s="75">
        <f t="shared" ref="ED112:EE112" si="311">ED89/ED159</f>
        <v>718.1520955939751</v>
      </c>
      <c r="EE112" s="75">
        <f t="shared" si="311"/>
        <v>719.52379222057448</v>
      </c>
      <c r="EF112" s="75">
        <f t="shared" ref="EF112:EG112" si="312">EF89/EF159</f>
        <v>746.70211845459391</v>
      </c>
      <c r="EG112" s="75">
        <f t="shared" si="312"/>
        <v>712.53025351331542</v>
      </c>
      <c r="EH112" s="75">
        <f t="shared" ref="EH112:EI112" si="313">EH89/EH159</f>
        <v>733.05417475661636</v>
      </c>
      <c r="EI112" s="75">
        <f t="shared" si="313"/>
        <v>824.22739983593522</v>
      </c>
      <c r="EJ112" s="75">
        <f t="shared" ref="EJ112:EK112" si="314">EJ89/EJ159</f>
        <v>1109.935586608814</v>
      </c>
      <c r="EK112" s="75">
        <f t="shared" si="314"/>
        <v>759.44263149367816</v>
      </c>
      <c r="EL112" s="75">
        <f t="shared" ref="EL112:EM112" si="315">EL89/EL159</f>
        <v>703.16316100524</v>
      </c>
      <c r="EM112" s="75">
        <f t="shared" si="315"/>
        <v>801.26282249480005</v>
      </c>
      <c r="EN112" s="75">
        <f t="shared" ref="EN112:EO112" si="316">EN89/EN159</f>
        <v>777.17344952064286</v>
      </c>
      <c r="EO112" s="75">
        <f t="shared" si="316"/>
        <v>896.40379777452426</v>
      </c>
      <c r="EP112" s="75">
        <f t="shared" ref="EP112:EQ112" si="317">EP89/EP159</f>
        <v>764.22123089104514</v>
      </c>
      <c r="EQ112" s="75">
        <f t="shared" si="317"/>
        <v>809.19974426317765</v>
      </c>
      <c r="ER112" s="75"/>
      <c r="EU112" s="75">
        <f t="shared" si="301"/>
        <v>1888.3240101282568</v>
      </c>
      <c r="EV112" s="75">
        <f t="shared" si="301"/>
        <v>2093.9017848427975</v>
      </c>
      <c r="EW112" s="75">
        <f t="shared" si="301"/>
        <v>1896.6163458949909</v>
      </c>
      <c r="EX112" s="75">
        <f t="shared" si="301"/>
        <v>2303.6718718837947</v>
      </c>
      <c r="EY112" s="75">
        <f t="shared" si="301"/>
        <v>1825.2361217692737</v>
      </c>
      <c r="EZ112" s="75">
        <f t="shared" si="301"/>
        <v>1961.7087931079386</v>
      </c>
      <c r="FA112" s="75">
        <f t="shared" si="301"/>
        <v>1989.0059685191281</v>
      </c>
      <c r="FB112" s="75">
        <f t="shared" si="301"/>
        <v>2491.5450672713541</v>
      </c>
      <c r="FC112" s="75">
        <f t="shared" si="301"/>
        <v>1952.9686751818517</v>
      </c>
      <c r="FD112" s="75">
        <f t="shared" si="301"/>
        <v>2262.0632089829232</v>
      </c>
      <c r="FE112" s="75">
        <f t="shared" si="301"/>
        <v>2178.756164188484</v>
      </c>
      <c r="FF112" s="75">
        <f t="shared" si="301"/>
        <v>2667.2171612013653</v>
      </c>
      <c r="FG112" s="75">
        <f t="shared" ref="FG112:FH124" si="318">SUMIF($I$8:$ER$8,FG$9,$I112:$ER112)</f>
        <v>2263.8686149937184</v>
      </c>
      <c r="FH112" s="75">
        <f t="shared" si="318"/>
        <v>2437.7984781862124</v>
      </c>
      <c r="FJ112" s="75"/>
      <c r="FK112" s="75">
        <f t="shared" si="182"/>
        <v>9045.4507107345053</v>
      </c>
      <c r="FL112" s="75">
        <f t="shared" si="182"/>
        <v>4578.0612538280948</v>
      </c>
      <c r="FM112" s="75">
        <f t="shared" si="182"/>
        <v>6109.7079360755106</v>
      </c>
      <c r="FN112" s="75">
        <f t="shared" si="182"/>
        <v>8603.2331611486279</v>
      </c>
      <c r="FO112" s="75">
        <f t="shared" si="182"/>
        <v>8182.5140127498398</v>
      </c>
      <c r="FP112" s="75">
        <f t="shared" si="182"/>
        <v>8267.4959506676933</v>
      </c>
      <c r="FQ112" s="75">
        <f t="shared" si="182"/>
        <v>9061.0052095546234</v>
      </c>
      <c r="FR112" s="75">
        <f t="shared" si="183"/>
        <v>2263.8686149937184</v>
      </c>
    </row>
    <row r="113" spans="2:174" s="70" customFormat="1" ht="17.45" customHeight="1">
      <c r="B113" s="66" t="s">
        <v>101</v>
      </c>
      <c r="C113" s="67"/>
      <c r="D113" s="67"/>
      <c r="E113" s="67"/>
      <c r="F113" s="68"/>
      <c r="G113" s="68"/>
      <c r="H113" s="68"/>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f t="shared" ref="BE113:CJ113" si="319">BE90/BE160</f>
        <v>1504.2230014165509</v>
      </c>
      <c r="BF113" s="75">
        <f t="shared" si="319"/>
        <v>1363.7825558271786</v>
      </c>
      <c r="BG113" s="75">
        <f t="shared" si="319"/>
        <v>1612.8169220168884</v>
      </c>
      <c r="BH113" s="75">
        <f t="shared" si="319"/>
        <v>1630.7652093988008</v>
      </c>
      <c r="BI113" s="75">
        <f t="shared" si="319"/>
        <v>1906.6993641977251</v>
      </c>
      <c r="BJ113" s="75">
        <f t="shared" si="319"/>
        <v>1866.7825366297841</v>
      </c>
      <c r="BK113" s="75">
        <f t="shared" si="319"/>
        <v>1782.1618142132761</v>
      </c>
      <c r="BL113" s="75">
        <f t="shared" si="319"/>
        <v>1718.1664474672623</v>
      </c>
      <c r="BM113" s="75">
        <f t="shared" si="319"/>
        <v>1676.0200685136122</v>
      </c>
      <c r="BN113" s="75">
        <f t="shared" si="319"/>
        <v>1815.5477132916496</v>
      </c>
      <c r="BO113" s="75">
        <f t="shared" si="319"/>
        <v>2077.2692573738082</v>
      </c>
      <c r="BP113" s="75">
        <f t="shared" si="319"/>
        <v>3032.7468844711238</v>
      </c>
      <c r="BQ113" s="75">
        <f t="shared" si="319"/>
        <v>1691.5593806338361</v>
      </c>
      <c r="BR113" s="75">
        <f t="shared" si="319"/>
        <v>1626.5771857775974</v>
      </c>
      <c r="BS113" s="75">
        <f t="shared" si="319"/>
        <v>851.48901932153831</v>
      </c>
      <c r="BT113" s="75">
        <f t="shared" si="319"/>
        <v>90.826148286284933</v>
      </c>
      <c r="BU113" s="75">
        <f t="shared" si="319"/>
        <v>146.83362820829205</v>
      </c>
      <c r="BV113" s="75">
        <f t="shared" si="319"/>
        <v>356.45297435511242</v>
      </c>
      <c r="BW113" s="75">
        <f t="shared" si="319"/>
        <v>694.73902624169943</v>
      </c>
      <c r="BX113" s="75">
        <f t="shared" si="319"/>
        <v>960.03214011428133</v>
      </c>
      <c r="BY113" s="75">
        <f t="shared" si="319"/>
        <v>1061.2387118923618</v>
      </c>
      <c r="BZ113" s="75">
        <f t="shared" si="319"/>
        <v>1337.5821347844642</v>
      </c>
      <c r="CA113" s="75">
        <f t="shared" si="319"/>
        <v>1457.8044722241596</v>
      </c>
      <c r="CB113" s="75">
        <f t="shared" si="319"/>
        <v>2210.3430253741708</v>
      </c>
      <c r="CC113" s="75">
        <f t="shared" si="319"/>
        <v>1118.8265009747411</v>
      </c>
      <c r="CD113" s="75">
        <f t="shared" si="319"/>
        <v>1161.2720726201355</v>
      </c>
      <c r="CE113" s="75">
        <f t="shared" si="319"/>
        <v>437.41200839166248</v>
      </c>
      <c r="CF113" s="75">
        <f t="shared" si="319"/>
        <v>604.27467164788982</v>
      </c>
      <c r="CG113" s="75">
        <f t="shared" si="319"/>
        <v>1511.0067080235544</v>
      </c>
      <c r="CH113" s="75">
        <f t="shared" si="319"/>
        <v>1483.4653831526407</v>
      </c>
      <c r="CI113" s="75">
        <f t="shared" si="319"/>
        <v>1607.9871170994277</v>
      </c>
      <c r="CJ113" s="75">
        <f t="shared" si="319"/>
        <v>1626.0312634760173</v>
      </c>
      <c r="CK113" s="75">
        <f t="shared" ref="CK113:DO113" si="320">CK90/CK160</f>
        <v>1530.0290603534004</v>
      </c>
      <c r="CL113" s="75">
        <f t="shared" si="320"/>
        <v>1895.2273005938557</v>
      </c>
      <c r="CM113" s="75">
        <f t="shared" si="320"/>
        <v>2012.3515242249046</v>
      </c>
      <c r="CN113" s="75">
        <f t="shared" si="320"/>
        <v>3228.9128488437559</v>
      </c>
      <c r="CO113" s="75">
        <f t="shared" si="320"/>
        <v>1570.6088493808913</v>
      </c>
      <c r="CP113" s="75">
        <f t="shared" si="320"/>
        <v>1536.8366889161584</v>
      </c>
      <c r="CQ113" s="75">
        <f t="shared" si="320"/>
        <v>1910.3153067524531</v>
      </c>
      <c r="CR113" s="75">
        <f t="shared" si="320"/>
        <v>2083.7235067151551</v>
      </c>
      <c r="CS113" s="75">
        <f t="shared" si="320"/>
        <v>2280.5842600906044</v>
      </c>
      <c r="CT113" s="75">
        <f t="shared" si="320"/>
        <v>2137.2749782754568</v>
      </c>
      <c r="CU113" s="75">
        <f t="shared" si="320"/>
        <v>2083.9868072451432</v>
      </c>
      <c r="CV113" s="75">
        <f t="shared" si="320"/>
        <v>2112.7216654657723</v>
      </c>
      <c r="CW113" s="75">
        <f t="shared" si="320"/>
        <v>2176.9495975412497</v>
      </c>
      <c r="CX113" s="75">
        <f t="shared" si="320"/>
        <v>2245.9569082042813</v>
      </c>
      <c r="CY113" s="75">
        <f t="shared" si="320"/>
        <v>2376.1700712809402</v>
      </c>
      <c r="CZ113" s="75">
        <f t="shared" si="320"/>
        <v>3734.9829929781154</v>
      </c>
      <c r="DA113" s="75">
        <f t="shared" si="320"/>
        <v>1994.4471065848234</v>
      </c>
      <c r="DB113" s="75">
        <f t="shared" si="320"/>
        <v>1837.1224595821311</v>
      </c>
      <c r="DC113" s="75">
        <f t="shared" si="320"/>
        <v>2237.2103571739294</v>
      </c>
      <c r="DD113" s="75">
        <f t="shared" si="320"/>
        <v>2297.8346426952171</v>
      </c>
      <c r="DE113" s="75">
        <f t="shared" si="320"/>
        <v>2462.4378956051619</v>
      </c>
      <c r="DF113" s="75">
        <f t="shared" si="320"/>
        <v>2360.4294442373134</v>
      </c>
      <c r="DG113" s="75">
        <f t="shared" si="320"/>
        <v>2364.8048981649213</v>
      </c>
      <c r="DH113" s="75">
        <f t="shared" si="320"/>
        <v>2324.2558702076194</v>
      </c>
      <c r="DI113" s="75">
        <f t="shared" si="320"/>
        <v>2256.7775561668459</v>
      </c>
      <c r="DJ113" s="75">
        <f t="shared" si="320"/>
        <v>2294.4277284201435</v>
      </c>
      <c r="DK113" s="75">
        <f t="shared" si="320"/>
        <v>2690.7793760558361</v>
      </c>
      <c r="DL113" s="75">
        <f t="shared" si="320"/>
        <v>4202.4961503320301</v>
      </c>
      <c r="DM113" s="75">
        <f t="shared" si="320"/>
        <v>2213.5031840529828</v>
      </c>
      <c r="DN113" s="75">
        <f t="shared" si="320"/>
        <v>2061.5343667527968</v>
      </c>
      <c r="DO113" s="75">
        <f t="shared" si="320"/>
        <v>2492.8566946147098</v>
      </c>
      <c r="DP113" s="75">
        <f t="shared" ref="DP113:DQ113" si="321">DP90/DP160</f>
        <v>2212.6080150518874</v>
      </c>
      <c r="DQ113" s="75">
        <f t="shared" si="321"/>
        <v>2534.1057871348412</v>
      </c>
      <c r="DR113" s="75">
        <f t="shared" ref="DR113:DS113" si="322">DR90/DR160</f>
        <v>2521.8103443150962</v>
      </c>
      <c r="DS113" s="75">
        <f t="shared" si="322"/>
        <v>2538.8381678594869</v>
      </c>
      <c r="DT113" s="75">
        <f t="shared" ref="DT113:DU113" si="323">DT90/DT160</f>
        <v>2501.9008829371155</v>
      </c>
      <c r="DU113" s="75">
        <f t="shared" si="323"/>
        <v>2287.4954415826187</v>
      </c>
      <c r="DV113" s="75">
        <f t="shared" ref="DV113:DW113" si="324">DV90/DV160</f>
        <v>2461.5259508809581</v>
      </c>
      <c r="DW113" s="75">
        <f t="shared" si="324"/>
        <v>2872.004514423782</v>
      </c>
      <c r="DX113" s="75">
        <f t="shared" ref="DX113:DY113" si="325">DX90/DX160</f>
        <v>4339.1069529311189</v>
      </c>
      <c r="DY113" s="75">
        <f t="shared" si="325"/>
        <v>2291.9589597191189</v>
      </c>
      <c r="DZ113" s="75">
        <f t="shared" ref="DZ113:EA113" si="326">DZ90/DZ160</f>
        <v>2177.4355529337181</v>
      </c>
      <c r="EA113" s="75">
        <f t="shared" si="326"/>
        <v>2460.008839309759</v>
      </c>
      <c r="EB113" s="75">
        <f t="shared" ref="EB113:EC113" si="327">EB90/EB160</f>
        <v>2545.6588622248769</v>
      </c>
      <c r="EC113" s="75">
        <f t="shared" si="327"/>
        <v>2835.1626570861263</v>
      </c>
      <c r="ED113" s="75">
        <f t="shared" ref="ED113:EE113" si="328">ED90/ED160</f>
        <v>2738.5619846120585</v>
      </c>
      <c r="EE113" s="75">
        <f t="shared" si="328"/>
        <v>2524.8751615677579</v>
      </c>
      <c r="EF113" s="75">
        <f t="shared" ref="EF113:EG113" si="329">EF90/EF160</f>
        <v>2679.4100394242951</v>
      </c>
      <c r="EG113" s="75">
        <f t="shared" si="329"/>
        <v>2527.7253672122583</v>
      </c>
      <c r="EH113" s="75">
        <f t="shared" ref="EH113:EI113" si="330">EH90/EH160</f>
        <v>2575.5691288125599</v>
      </c>
      <c r="EI113" s="75">
        <f t="shared" si="330"/>
        <v>3003.2584478365943</v>
      </c>
      <c r="EJ113" s="75">
        <f t="shared" ref="EJ113:EK113" si="331">EJ90/EJ160</f>
        <v>4512.96071799127</v>
      </c>
      <c r="EK113" s="75">
        <f t="shared" si="331"/>
        <v>2442.5658988661557</v>
      </c>
      <c r="EL113" s="75">
        <f t="shared" ref="EL113:EM113" si="332">EL90/EL160</f>
        <v>2192.1863637226274</v>
      </c>
      <c r="EM113" s="75">
        <f t="shared" si="332"/>
        <v>2636.9638774994137</v>
      </c>
      <c r="EN113" s="75">
        <f t="shared" ref="EN113:EO113" si="333">EN90/EN160</f>
        <v>2436.7119406233646</v>
      </c>
      <c r="EO113" s="75">
        <f t="shared" si="333"/>
        <v>3014.2036046075095</v>
      </c>
      <c r="EP113" s="75">
        <f t="shared" ref="EP113:EQ113" si="334">EP90/EP160</f>
        <v>2695.2124010233274</v>
      </c>
      <c r="EQ113" s="75">
        <f t="shared" si="334"/>
        <v>2501.8110242048119</v>
      </c>
      <c r="ER113" s="75"/>
      <c r="EU113" s="75">
        <f t="shared" si="301"/>
        <v>6068.7799233408841</v>
      </c>
      <c r="EV113" s="75">
        <f t="shared" si="301"/>
        <v>7120.7019825376919</v>
      </c>
      <c r="EW113" s="75">
        <f t="shared" si="301"/>
        <v>6945.838324539387</v>
      </c>
      <c r="EX113" s="75">
        <f t="shared" si="301"/>
        <v>9187.7032548080097</v>
      </c>
      <c r="EY113" s="75">
        <f t="shared" si="301"/>
        <v>6767.8942454204898</v>
      </c>
      <c r="EZ113" s="75">
        <f t="shared" si="301"/>
        <v>7268.5241465018244</v>
      </c>
      <c r="FA113" s="75">
        <f t="shared" si="301"/>
        <v>7328.2344923792216</v>
      </c>
      <c r="FB113" s="75">
        <f t="shared" si="301"/>
        <v>9672.6374182358595</v>
      </c>
      <c r="FC113" s="75">
        <f t="shared" si="301"/>
        <v>6929.4033519625955</v>
      </c>
      <c r="FD113" s="75">
        <f t="shared" si="301"/>
        <v>8119.3835039230617</v>
      </c>
      <c r="FE113" s="75">
        <f t="shared" si="301"/>
        <v>7732.0105682043122</v>
      </c>
      <c r="FF113" s="75">
        <f t="shared" si="301"/>
        <v>10091.788294640424</v>
      </c>
      <c r="FG113" s="75">
        <f t="shared" si="318"/>
        <v>7271.7161400881969</v>
      </c>
      <c r="FH113" s="75">
        <f t="shared" si="318"/>
        <v>8146.1279462542016</v>
      </c>
      <c r="FJ113" s="75"/>
      <c r="FK113" s="75">
        <f t="shared" si="182"/>
        <v>21986.981774817657</v>
      </c>
      <c r="FL113" s="75">
        <f t="shared" si="182"/>
        <v>12485.477847213799</v>
      </c>
      <c r="FM113" s="75">
        <f t="shared" si="182"/>
        <v>18216.796459401987</v>
      </c>
      <c r="FN113" s="75">
        <f t="shared" si="182"/>
        <v>26250.111632846219</v>
      </c>
      <c r="FO113" s="75">
        <f t="shared" si="182"/>
        <v>29323.023485225975</v>
      </c>
      <c r="FP113" s="75">
        <f t="shared" si="182"/>
        <v>31037.290302537396</v>
      </c>
      <c r="FQ113" s="75">
        <f t="shared" si="182"/>
        <v>32872.585718730392</v>
      </c>
      <c r="FR113" s="75">
        <f t="shared" si="183"/>
        <v>7271.7161400881969</v>
      </c>
    </row>
    <row r="114" spans="2:174" s="70" customFormat="1" ht="17.45" customHeight="1">
      <c r="B114" s="66" t="s">
        <v>115</v>
      </c>
      <c r="C114" s="67"/>
      <c r="D114" s="67"/>
      <c r="E114" s="67"/>
      <c r="F114" s="68"/>
      <c r="G114" s="68"/>
      <c r="H114" s="68"/>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f t="shared" ref="BE114:CJ114" si="335">BE91/BE161</f>
        <v>1187.6661784653149</v>
      </c>
      <c r="BF114" s="75">
        <f t="shared" si="335"/>
        <v>973.74047818972588</v>
      </c>
      <c r="BG114" s="75">
        <f t="shared" si="335"/>
        <v>1175.8294713215346</v>
      </c>
      <c r="BH114" s="75">
        <f t="shared" si="335"/>
        <v>1141.3577030314773</v>
      </c>
      <c r="BI114" s="75">
        <f t="shared" si="335"/>
        <v>1252.8454118761572</v>
      </c>
      <c r="BJ114" s="75">
        <f t="shared" si="335"/>
        <v>1196.5590987383196</v>
      </c>
      <c r="BK114" s="75">
        <f t="shared" si="335"/>
        <v>1234.7448041811997</v>
      </c>
      <c r="BL114" s="75">
        <f t="shared" si="335"/>
        <v>1149.9236769581878</v>
      </c>
      <c r="BM114" s="75">
        <f t="shared" si="335"/>
        <v>1107.0795278387805</v>
      </c>
      <c r="BN114" s="75">
        <f t="shared" si="335"/>
        <v>1227.1421092319292</v>
      </c>
      <c r="BO114" s="75">
        <f t="shared" si="335"/>
        <v>1588.7844818485405</v>
      </c>
      <c r="BP114" s="75">
        <f t="shared" si="335"/>
        <v>1985.5020758375524</v>
      </c>
      <c r="BQ114" s="75">
        <f t="shared" si="335"/>
        <v>1282.9111301505736</v>
      </c>
      <c r="BR114" s="75">
        <f t="shared" si="335"/>
        <v>1109.9401747436648</v>
      </c>
      <c r="BS114" s="75">
        <f t="shared" si="335"/>
        <v>661.11207410521092</v>
      </c>
      <c r="BT114" s="75">
        <f t="shared" si="335"/>
        <v>19.884393168955338</v>
      </c>
      <c r="BU114" s="75">
        <f t="shared" si="335"/>
        <v>63.364565081720734</v>
      </c>
      <c r="BV114" s="75">
        <f t="shared" si="335"/>
        <v>444.471096951851</v>
      </c>
      <c r="BW114" s="75">
        <f t="shared" si="335"/>
        <v>131.73033919315097</v>
      </c>
      <c r="BX114" s="75">
        <f t="shared" si="335"/>
        <v>226.18545604278944</v>
      </c>
      <c r="BY114" s="75">
        <f t="shared" si="335"/>
        <v>687.69781924282006</v>
      </c>
      <c r="BZ114" s="75">
        <f t="shared" si="335"/>
        <v>1004.1175482485954</v>
      </c>
      <c r="CA114" s="75">
        <f t="shared" si="335"/>
        <v>1265.9136050424315</v>
      </c>
      <c r="CB114" s="75">
        <f t="shared" si="335"/>
        <v>1697.1254715483944</v>
      </c>
      <c r="CC114" s="75">
        <f t="shared" si="335"/>
        <v>715.95002766560219</v>
      </c>
      <c r="CD114" s="75">
        <f t="shared" si="335"/>
        <v>419.7558483796322</v>
      </c>
      <c r="CE114" s="75">
        <f t="shared" si="335"/>
        <v>308.69496689778515</v>
      </c>
      <c r="CF114" s="75">
        <f t="shared" si="335"/>
        <v>449.75739143395748</v>
      </c>
      <c r="CG114" s="75">
        <f t="shared" si="335"/>
        <v>746.13346562066374</v>
      </c>
      <c r="CH114" s="75">
        <f t="shared" si="335"/>
        <v>565.62126862870844</v>
      </c>
      <c r="CI114" s="75">
        <f t="shared" si="335"/>
        <v>1148.9072371285247</v>
      </c>
      <c r="CJ114" s="75">
        <f t="shared" si="335"/>
        <v>1099.098491152369</v>
      </c>
      <c r="CK114" s="75">
        <f t="shared" ref="CK114:DO114" si="336">CK91/CK161</f>
        <v>1070.8287536753428</v>
      </c>
      <c r="CL114" s="75">
        <f t="shared" si="336"/>
        <v>1197.2184569242281</v>
      </c>
      <c r="CM114" s="75">
        <f t="shared" si="336"/>
        <v>1360.3221975710028</v>
      </c>
      <c r="CN114" s="75">
        <f t="shared" si="336"/>
        <v>1873.3010961154487</v>
      </c>
      <c r="CO114" s="75">
        <f t="shared" si="336"/>
        <v>1032.8923786627433</v>
      </c>
      <c r="CP114" s="75">
        <f t="shared" si="336"/>
        <v>997.48542837718719</v>
      </c>
      <c r="CQ114" s="75">
        <f t="shared" si="336"/>
        <v>1110.7379622461037</v>
      </c>
      <c r="CR114" s="75">
        <f t="shared" si="336"/>
        <v>1255.8290324759855</v>
      </c>
      <c r="CS114" s="75">
        <f t="shared" si="336"/>
        <v>1365.2333212877156</v>
      </c>
      <c r="CT114" s="75">
        <f t="shared" si="336"/>
        <v>1229.8200953069268</v>
      </c>
      <c r="CU114" s="75">
        <f t="shared" si="336"/>
        <v>1293.5743416551747</v>
      </c>
      <c r="CV114" s="75">
        <f t="shared" si="336"/>
        <v>1196.6532674362991</v>
      </c>
      <c r="CW114" s="75">
        <f t="shared" si="336"/>
        <v>1196.3547185936438</v>
      </c>
      <c r="CX114" s="75">
        <f t="shared" si="336"/>
        <v>1301.9672897146152</v>
      </c>
      <c r="CY114" s="75">
        <f t="shared" si="336"/>
        <v>1461.4958748308727</v>
      </c>
      <c r="CZ114" s="75">
        <f t="shared" si="336"/>
        <v>2134.5085579389629</v>
      </c>
      <c r="DA114" s="75">
        <f t="shared" si="336"/>
        <v>1329.1423476493048</v>
      </c>
      <c r="DB114" s="75">
        <f t="shared" si="336"/>
        <v>1097.296178522992</v>
      </c>
      <c r="DC114" s="75">
        <f t="shared" si="336"/>
        <v>1247.0745986724473</v>
      </c>
      <c r="DD114" s="75">
        <f t="shared" si="336"/>
        <v>1346.9413694671516</v>
      </c>
      <c r="DE114" s="75">
        <f t="shared" si="336"/>
        <v>1344.5640975219799</v>
      </c>
      <c r="DF114" s="75">
        <f t="shared" si="336"/>
        <v>1351.2548083962176</v>
      </c>
      <c r="DG114" s="75">
        <f t="shared" si="336"/>
        <v>1391.1074266593375</v>
      </c>
      <c r="DH114" s="75">
        <f t="shared" si="336"/>
        <v>1249.2684612469914</v>
      </c>
      <c r="DI114" s="75">
        <f t="shared" si="336"/>
        <v>1283.9630305423771</v>
      </c>
      <c r="DJ114" s="75">
        <f t="shared" si="336"/>
        <v>1374.0778422341884</v>
      </c>
      <c r="DK114" s="75">
        <f t="shared" si="336"/>
        <v>1548.5244205594013</v>
      </c>
      <c r="DL114" s="75">
        <f t="shared" si="336"/>
        <v>2271.3815272789366</v>
      </c>
      <c r="DM114" s="75">
        <f t="shared" si="336"/>
        <v>1319.591172551543</v>
      </c>
      <c r="DN114" s="75">
        <f t="shared" si="336"/>
        <v>1133.163097110478</v>
      </c>
      <c r="DO114" s="75">
        <f t="shared" si="336"/>
        <v>1365.5958498335076</v>
      </c>
      <c r="DP114" s="75">
        <f t="shared" ref="DP114:DQ114" si="337">DP91/DP161</f>
        <v>1206.720623993634</v>
      </c>
      <c r="DQ114" s="75">
        <f t="shared" si="337"/>
        <v>1401.4036508220486</v>
      </c>
      <c r="DR114" s="75">
        <f t="shared" ref="DR114:DS114" si="338">DR91/DR161</f>
        <v>1381.8641601533811</v>
      </c>
      <c r="DS114" s="75">
        <f t="shared" si="338"/>
        <v>1425.560259125052</v>
      </c>
      <c r="DT114" s="75">
        <f t="shared" ref="DT114:DU114" si="339">DT91/DT161</f>
        <v>1335.0040978287859</v>
      </c>
      <c r="DU114" s="75">
        <f t="shared" si="339"/>
        <v>1269.8788205858082</v>
      </c>
      <c r="DV114" s="75">
        <f t="shared" ref="DV114:DW114" si="340">DV91/DV161</f>
        <v>1451.1183173961458</v>
      </c>
      <c r="DW114" s="75">
        <f t="shared" si="340"/>
        <v>1765.192202215808</v>
      </c>
      <c r="DX114" s="75">
        <f t="shared" ref="DX114:DY114" si="341">DX91/DX161</f>
        <v>2466.21554886166</v>
      </c>
      <c r="DY114" s="75">
        <f t="shared" si="341"/>
        <v>1452.4758955004584</v>
      </c>
      <c r="DZ114" s="75">
        <f t="shared" ref="DZ114:EA114" si="342">DZ91/DZ161</f>
        <v>1296.2065386658269</v>
      </c>
      <c r="EA114" s="75">
        <f t="shared" si="342"/>
        <v>1406.1380449464759</v>
      </c>
      <c r="EB114" s="75">
        <f t="shared" ref="EB114:EC114" si="343">EB91/EB161</f>
        <v>1451.1799029881652</v>
      </c>
      <c r="EC114" s="75">
        <f t="shared" si="343"/>
        <v>1737.9221978705068</v>
      </c>
      <c r="ED114" s="75">
        <f t="shared" ref="ED114:EE114" si="344">ED91/ED161</f>
        <v>1770.3699062521421</v>
      </c>
      <c r="EE114" s="75">
        <f t="shared" si="344"/>
        <v>1663.8616588675341</v>
      </c>
      <c r="EF114" s="75">
        <f t="shared" ref="EF114:EG114" si="345">EF91/EF161</f>
        <v>1673.7841884242225</v>
      </c>
      <c r="EG114" s="75">
        <f t="shared" si="345"/>
        <v>1488.0292570337256</v>
      </c>
      <c r="EH114" s="75">
        <f t="shared" ref="EH114:EI114" si="346">EH91/EH161</f>
        <v>1657.7735812525377</v>
      </c>
      <c r="EI114" s="75">
        <f t="shared" si="346"/>
        <v>2127.1724622924689</v>
      </c>
      <c r="EJ114" s="75">
        <f t="shared" ref="EJ114:EK114" si="347">EJ91/EJ161</f>
        <v>2883.2865693137978</v>
      </c>
      <c r="EK114" s="75">
        <f t="shared" si="347"/>
        <v>1794.0141539743906</v>
      </c>
      <c r="EL114" s="75">
        <f t="shared" ref="EL114:EM114" si="348">EL91/EL161</f>
        <v>1465.7328676714972</v>
      </c>
      <c r="EM114" s="75">
        <f t="shared" si="348"/>
        <v>1658.5602418346496</v>
      </c>
      <c r="EN114" s="75">
        <f t="shared" ref="EN114:EO114" si="349">EN91/EN161</f>
        <v>1620.6276263380291</v>
      </c>
      <c r="EO114" s="75">
        <f t="shared" si="349"/>
        <v>2018.9610068002801</v>
      </c>
      <c r="EP114" s="75">
        <f t="shared" ref="EP114:EQ114" si="350">EP91/EP161</f>
        <v>1826.7103977293696</v>
      </c>
      <c r="EQ114" s="75">
        <f t="shared" si="350"/>
        <v>1789.5995294142465</v>
      </c>
      <c r="ER114" s="75"/>
      <c r="EU114" s="75">
        <f t="shared" si="301"/>
        <v>3673.5131248447442</v>
      </c>
      <c r="EV114" s="75">
        <f t="shared" si="301"/>
        <v>4042.7602753853489</v>
      </c>
      <c r="EW114" s="75">
        <f t="shared" si="301"/>
        <v>3924.338918448706</v>
      </c>
      <c r="EX114" s="75">
        <f t="shared" si="301"/>
        <v>5193.983790072527</v>
      </c>
      <c r="EY114" s="75">
        <f t="shared" si="301"/>
        <v>3818.3501194955288</v>
      </c>
      <c r="EZ114" s="75">
        <f t="shared" si="301"/>
        <v>3989.9884349690637</v>
      </c>
      <c r="FA114" s="75">
        <f t="shared" si="301"/>
        <v>4030.4431775396461</v>
      </c>
      <c r="FB114" s="75">
        <f t="shared" si="301"/>
        <v>5682.526068473614</v>
      </c>
      <c r="FC114" s="75">
        <f t="shared" si="301"/>
        <v>4154.8204791127609</v>
      </c>
      <c r="FD114" s="75">
        <f t="shared" si="301"/>
        <v>4959.472007110814</v>
      </c>
      <c r="FE114" s="75">
        <f t="shared" si="301"/>
        <v>4825.6751043254826</v>
      </c>
      <c r="FF114" s="75">
        <f t="shared" si="301"/>
        <v>6668.2326128588047</v>
      </c>
      <c r="FG114" s="75">
        <f t="shared" si="318"/>
        <v>4918.3072634805376</v>
      </c>
      <c r="FH114" s="75">
        <f t="shared" si="318"/>
        <v>5466.2990308676781</v>
      </c>
      <c r="FJ114" s="75"/>
      <c r="FK114" s="75">
        <f t="shared" si="182"/>
        <v>15221.175017518719</v>
      </c>
      <c r="FL114" s="75">
        <f t="shared" si="182"/>
        <v>8594.4536735201582</v>
      </c>
      <c r="FM114" s="75">
        <f t="shared" si="182"/>
        <v>10955.589201193266</v>
      </c>
      <c r="FN114" s="75">
        <f t="shared" si="182"/>
        <v>15576.552268526231</v>
      </c>
      <c r="FO114" s="75">
        <f t="shared" si="182"/>
        <v>16834.596108751324</v>
      </c>
      <c r="FP114" s="75">
        <f t="shared" si="182"/>
        <v>17521.307800477851</v>
      </c>
      <c r="FQ114" s="75">
        <f t="shared" si="182"/>
        <v>20608.200203407861</v>
      </c>
      <c r="FR114" s="75">
        <f t="shared" si="183"/>
        <v>4918.3072634805376</v>
      </c>
    </row>
    <row r="115" spans="2:174" s="70" customFormat="1" ht="17.45" customHeight="1">
      <c r="B115" s="66" t="s">
        <v>36</v>
      </c>
      <c r="C115" s="67"/>
      <c r="D115" s="67"/>
      <c r="E115" s="67"/>
      <c r="F115" s="68"/>
      <c r="G115" s="68"/>
      <c r="H115" s="68"/>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f t="shared" ref="BE115:CJ115" si="351">BE92/BE162</f>
        <v>861.03436478382719</v>
      </c>
      <c r="BF115" s="75">
        <f t="shared" si="351"/>
        <v>735.91574512318073</v>
      </c>
      <c r="BG115" s="75">
        <f t="shared" si="351"/>
        <v>870.48192485496531</v>
      </c>
      <c r="BH115" s="75">
        <f t="shared" si="351"/>
        <v>864.40790356789</v>
      </c>
      <c r="BI115" s="75">
        <f t="shared" si="351"/>
        <v>975.42615414109537</v>
      </c>
      <c r="BJ115" s="75">
        <f t="shared" si="351"/>
        <v>954.58395253601986</v>
      </c>
      <c r="BK115" s="75">
        <f t="shared" si="351"/>
        <v>950.67822713130113</v>
      </c>
      <c r="BL115" s="75">
        <f t="shared" si="351"/>
        <v>949.07714709811592</v>
      </c>
      <c r="BM115" s="75">
        <f t="shared" si="351"/>
        <v>863.15535012273256</v>
      </c>
      <c r="BN115" s="75">
        <f t="shared" si="351"/>
        <v>972.37934654769106</v>
      </c>
      <c r="BO115" s="75">
        <f t="shared" si="351"/>
        <v>1162.803486538364</v>
      </c>
      <c r="BP115" s="75">
        <f t="shared" si="351"/>
        <v>1818.8611975381637</v>
      </c>
      <c r="BQ115" s="75">
        <f t="shared" si="351"/>
        <v>935.15349209498845</v>
      </c>
      <c r="BR115" s="75">
        <f t="shared" si="351"/>
        <v>855.89147795128088</v>
      </c>
      <c r="BS115" s="75">
        <f t="shared" si="351"/>
        <v>490.17826792464615</v>
      </c>
      <c r="BT115" s="75">
        <f t="shared" si="351"/>
        <v>39.135074319431034</v>
      </c>
      <c r="BU115" s="75">
        <f t="shared" si="351"/>
        <v>47.909198714623521</v>
      </c>
      <c r="BV115" s="75">
        <f t="shared" si="351"/>
        <v>235.13832838609105</v>
      </c>
      <c r="BW115" s="75">
        <f t="shared" si="351"/>
        <v>595.02408150342444</v>
      </c>
      <c r="BX115" s="75">
        <f t="shared" si="351"/>
        <v>756.48949495824479</v>
      </c>
      <c r="BY115" s="75">
        <f t="shared" si="351"/>
        <v>693.4938663932337</v>
      </c>
      <c r="BZ115" s="75">
        <f t="shared" si="351"/>
        <v>849.76905191901631</v>
      </c>
      <c r="CA115" s="75">
        <f t="shared" si="351"/>
        <v>976.13307729214102</v>
      </c>
      <c r="CB115" s="75">
        <f t="shared" si="351"/>
        <v>1501.1856607531424</v>
      </c>
      <c r="CC115" s="75">
        <f t="shared" si="351"/>
        <v>662.23359511581111</v>
      </c>
      <c r="CD115" s="75">
        <f t="shared" si="351"/>
        <v>694.62711223071778</v>
      </c>
      <c r="CE115" s="75">
        <f t="shared" si="351"/>
        <v>191.16175350277177</v>
      </c>
      <c r="CF115" s="75">
        <f t="shared" si="351"/>
        <v>351.70402531269025</v>
      </c>
      <c r="CG115" s="75">
        <f t="shared" si="351"/>
        <v>877.08372775293788</v>
      </c>
      <c r="CH115" s="75">
        <f t="shared" si="351"/>
        <v>892.66064368876596</v>
      </c>
      <c r="CI115" s="75">
        <f t="shared" si="351"/>
        <v>949.77921869496879</v>
      </c>
      <c r="CJ115" s="75">
        <f t="shared" si="351"/>
        <v>910.73480834010707</v>
      </c>
      <c r="CK115" s="75">
        <f t="shared" ref="CK115:DO115" si="352">CK92/CK162</f>
        <v>846.25426911587897</v>
      </c>
      <c r="CL115" s="75">
        <f t="shared" si="352"/>
        <v>1021.9142120992054</v>
      </c>
      <c r="CM115" s="75">
        <f t="shared" si="352"/>
        <v>1092.3809064314821</v>
      </c>
      <c r="CN115" s="75">
        <f t="shared" si="352"/>
        <v>1789.5505667924713</v>
      </c>
      <c r="CO115" s="75">
        <f t="shared" si="352"/>
        <v>908.21865467913096</v>
      </c>
      <c r="CP115" s="75">
        <f t="shared" si="352"/>
        <v>824.16499279653328</v>
      </c>
      <c r="CQ115" s="75">
        <f t="shared" si="352"/>
        <v>936.64219670315913</v>
      </c>
      <c r="CR115" s="75">
        <f t="shared" si="352"/>
        <v>1117.7933043180174</v>
      </c>
      <c r="CS115" s="75">
        <f t="shared" si="352"/>
        <v>1241.9756556061304</v>
      </c>
      <c r="CT115" s="75">
        <f t="shared" si="352"/>
        <v>1122.2750230103322</v>
      </c>
      <c r="CU115" s="75">
        <f t="shared" si="352"/>
        <v>1105.6586504742966</v>
      </c>
      <c r="CV115" s="75">
        <f t="shared" si="352"/>
        <v>1068.9680683303145</v>
      </c>
      <c r="CW115" s="75">
        <f t="shared" si="352"/>
        <v>1046.4565747813397</v>
      </c>
      <c r="CX115" s="75">
        <f t="shared" si="352"/>
        <v>1144.4742302533512</v>
      </c>
      <c r="CY115" s="75">
        <f t="shared" si="352"/>
        <v>1192.1309635595333</v>
      </c>
      <c r="CZ115" s="75">
        <f t="shared" si="352"/>
        <v>1972.5422266566693</v>
      </c>
      <c r="DA115" s="75">
        <f t="shared" si="352"/>
        <v>1048.610058095903</v>
      </c>
      <c r="DB115" s="75">
        <f t="shared" si="352"/>
        <v>951.27459782121286</v>
      </c>
      <c r="DC115" s="75">
        <f t="shared" si="352"/>
        <v>1043.3027711642781</v>
      </c>
      <c r="DD115" s="75">
        <f t="shared" si="352"/>
        <v>1129.7666266039603</v>
      </c>
      <c r="DE115" s="75">
        <f t="shared" si="352"/>
        <v>1209.4819998293931</v>
      </c>
      <c r="DF115" s="75">
        <f t="shared" si="352"/>
        <v>1172.0214370330098</v>
      </c>
      <c r="DG115" s="75">
        <f t="shared" si="352"/>
        <v>1193.2866285822017</v>
      </c>
      <c r="DH115" s="75">
        <f t="shared" si="352"/>
        <v>1095.9919210748089</v>
      </c>
      <c r="DI115" s="75">
        <f t="shared" si="352"/>
        <v>1058.5386465709212</v>
      </c>
      <c r="DJ115" s="75">
        <f t="shared" si="352"/>
        <v>1160.794262237132</v>
      </c>
      <c r="DK115" s="75">
        <f t="shared" si="352"/>
        <v>1273.498025907659</v>
      </c>
      <c r="DL115" s="75">
        <f t="shared" si="352"/>
        <v>2085.0074871123884</v>
      </c>
      <c r="DM115" s="75">
        <f t="shared" si="352"/>
        <v>1069.7746308472217</v>
      </c>
      <c r="DN115" s="75">
        <f t="shared" si="352"/>
        <v>998.54037686825143</v>
      </c>
      <c r="DO115" s="75">
        <f t="shared" si="352"/>
        <v>1173.5162300429138</v>
      </c>
      <c r="DP115" s="75">
        <f t="shared" ref="DP115:DQ115" si="353">DP92/DP162</f>
        <v>1064.9123267337741</v>
      </c>
      <c r="DQ115" s="75">
        <f t="shared" si="353"/>
        <v>1303.3328802629601</v>
      </c>
      <c r="DR115" s="75">
        <f t="shared" ref="DR115:DS115" si="354">DR92/DR162</f>
        <v>1250.5886718466052</v>
      </c>
      <c r="DS115" s="75">
        <f t="shared" si="354"/>
        <v>1243.8892958224255</v>
      </c>
      <c r="DT115" s="75">
        <f t="shared" ref="DT115:DU115" si="355">DT92/DT162</f>
        <v>1207.6116011905292</v>
      </c>
      <c r="DU115" s="75">
        <f t="shared" si="355"/>
        <v>1086.7731796943483</v>
      </c>
      <c r="DV115" s="75">
        <f t="shared" ref="DV115:DW115" si="356">DV92/DV162</f>
        <v>1137.2459577990671</v>
      </c>
      <c r="DW115" s="75">
        <f t="shared" si="356"/>
        <v>1412.0532017470925</v>
      </c>
      <c r="DX115" s="75">
        <f t="shared" ref="DX115:DY115" si="357">DX92/DX162</f>
        <v>2245.2118324721678</v>
      </c>
      <c r="DY115" s="75">
        <f t="shared" si="357"/>
        <v>1085.4173939856817</v>
      </c>
      <c r="DZ115" s="75">
        <f t="shared" ref="DZ115:EA115" si="358">DZ92/DZ162</f>
        <v>1006.9131960314354</v>
      </c>
      <c r="EA115" s="75">
        <f t="shared" si="358"/>
        <v>1151.0229193863336</v>
      </c>
      <c r="EB115" s="75">
        <f t="shared" ref="EB115:EC115" si="359">EB92/EB162</f>
        <v>1249.3114395788334</v>
      </c>
      <c r="EC115" s="75">
        <f t="shared" si="359"/>
        <v>1396.1226325516029</v>
      </c>
      <c r="ED115" s="75">
        <f t="shared" ref="ED115:EE115" si="360">ED92/ED162</f>
        <v>1275.2410824080819</v>
      </c>
      <c r="EE115" s="75">
        <f t="shared" si="360"/>
        <v>1184.856125570928</v>
      </c>
      <c r="EF115" s="75">
        <f t="shared" ref="EF115:EG115" si="361">EF92/EF162</f>
        <v>1200.1093673538155</v>
      </c>
      <c r="EG115" s="75">
        <f t="shared" si="361"/>
        <v>1074.298909358236</v>
      </c>
      <c r="EH115" s="75">
        <f t="shared" ref="EH115:EI115" si="362">EH92/EH162</f>
        <v>1166.2812708713434</v>
      </c>
      <c r="EI115" s="75">
        <f t="shared" si="362"/>
        <v>1416.3532795197577</v>
      </c>
      <c r="EJ115" s="75">
        <f t="shared" ref="EJ115:EK115" si="363">EJ92/EJ162</f>
        <v>2218.5728536010051</v>
      </c>
      <c r="EK115" s="75">
        <f t="shared" si="363"/>
        <v>1150.1383359416368</v>
      </c>
      <c r="EL115" s="75">
        <f t="shared" ref="EL115:EM115" si="364">EL92/EL162</f>
        <v>1038.7320064512078</v>
      </c>
      <c r="EM115" s="75">
        <f t="shared" si="364"/>
        <v>1236.2097101579104</v>
      </c>
      <c r="EN115" s="75">
        <f t="shared" ref="EN115:EO115" si="365">EN92/EN162</f>
        <v>1217.1853718004181</v>
      </c>
      <c r="EO115" s="75">
        <f t="shared" si="365"/>
        <v>1509.1208284809536</v>
      </c>
      <c r="EP115" s="75">
        <f t="shared" ref="EP115:EQ115" si="366">EP92/EP162</f>
        <v>1291.3061247261121</v>
      </c>
      <c r="EQ115" s="75">
        <f t="shared" si="366"/>
        <v>1226.4160748437012</v>
      </c>
      <c r="ER115" s="75"/>
      <c r="EU115" s="75">
        <f t="shared" si="301"/>
        <v>3043.1874270813942</v>
      </c>
      <c r="EV115" s="75">
        <f t="shared" si="301"/>
        <v>3511.2700634663634</v>
      </c>
      <c r="EW115" s="75">
        <f t="shared" si="301"/>
        <v>3347.8171962279316</v>
      </c>
      <c r="EX115" s="75">
        <f t="shared" si="301"/>
        <v>4519.2997752571791</v>
      </c>
      <c r="EY115" s="75">
        <f t="shared" si="301"/>
        <v>3241.831237758387</v>
      </c>
      <c r="EZ115" s="75">
        <f t="shared" si="301"/>
        <v>3618.8338788433393</v>
      </c>
      <c r="FA115" s="75">
        <f t="shared" si="301"/>
        <v>3538.2740767073028</v>
      </c>
      <c r="FB115" s="75">
        <f t="shared" si="301"/>
        <v>4794.5109920183277</v>
      </c>
      <c r="FC115" s="75">
        <f t="shared" si="301"/>
        <v>3243.3535094034505</v>
      </c>
      <c r="FD115" s="75">
        <f t="shared" si="301"/>
        <v>3920.6751545385177</v>
      </c>
      <c r="FE115" s="75">
        <f t="shared" si="301"/>
        <v>3459.2644022829795</v>
      </c>
      <c r="FF115" s="75">
        <f t="shared" si="301"/>
        <v>4801.2074039921063</v>
      </c>
      <c r="FG115" s="75">
        <f t="shared" si="318"/>
        <v>3425.0800525507548</v>
      </c>
      <c r="FH115" s="75">
        <f t="shared" si="318"/>
        <v>4017.6123250074838</v>
      </c>
      <c r="FJ115" s="75"/>
      <c r="FK115" s="75">
        <f t="shared" si="182"/>
        <v>11978.804799983347</v>
      </c>
      <c r="FL115" s="75">
        <f t="shared" si="182"/>
        <v>7975.5010722102643</v>
      </c>
      <c r="FM115" s="75">
        <f t="shared" si="182"/>
        <v>10280.084839077808</v>
      </c>
      <c r="FN115" s="75">
        <f t="shared" si="182"/>
        <v>13681.300541168806</v>
      </c>
      <c r="FO115" s="75">
        <f t="shared" si="182"/>
        <v>14421.57446203287</v>
      </c>
      <c r="FP115" s="75">
        <f t="shared" si="182"/>
        <v>15193.450185327354</v>
      </c>
      <c r="FQ115" s="75">
        <f t="shared" si="182"/>
        <v>15424.500470217054</v>
      </c>
      <c r="FR115" s="75">
        <f t="shared" si="183"/>
        <v>3425.0800525507548</v>
      </c>
    </row>
    <row r="116" spans="2:174" s="70" customFormat="1" ht="17.45" customHeight="1">
      <c r="B116" s="66" t="s">
        <v>102</v>
      </c>
      <c r="C116" s="67"/>
      <c r="D116" s="67"/>
      <c r="E116" s="67"/>
      <c r="F116" s="68"/>
      <c r="G116" s="68"/>
      <c r="H116" s="68"/>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c r="CL116" s="75"/>
      <c r="CM116" s="75"/>
      <c r="CN116" s="75"/>
      <c r="CO116" s="75">
        <f t="shared" ref="CO116:DO116" si="367">CO93/CO163</f>
        <v>1377.9144375340704</v>
      </c>
      <c r="CP116" s="75">
        <f t="shared" si="367"/>
        <v>1324.1638644892248</v>
      </c>
      <c r="CQ116" s="75">
        <f t="shared" si="367"/>
        <v>1564.8164623357918</v>
      </c>
      <c r="CR116" s="75">
        <f t="shared" si="367"/>
        <v>1722.5748843148972</v>
      </c>
      <c r="CS116" s="75">
        <f t="shared" si="367"/>
        <v>1850.6584589917641</v>
      </c>
      <c r="CT116" s="75">
        <f t="shared" si="367"/>
        <v>1690.9567500834628</v>
      </c>
      <c r="CU116" s="75">
        <f t="shared" si="367"/>
        <v>1658.9517200367236</v>
      </c>
      <c r="CV116" s="75">
        <f t="shared" si="367"/>
        <v>1727.2598517833294</v>
      </c>
      <c r="CW116" s="75">
        <f t="shared" si="367"/>
        <v>1661.5288281771648</v>
      </c>
      <c r="CX116" s="75">
        <f t="shared" si="367"/>
        <v>1772.897002976852</v>
      </c>
      <c r="CY116" s="75">
        <f t="shared" si="367"/>
        <v>1945.7821541842859</v>
      </c>
      <c r="CZ116" s="75">
        <f t="shared" si="367"/>
        <v>3045.9496588443126</v>
      </c>
      <c r="DA116" s="75">
        <f t="shared" si="367"/>
        <v>1610.296703457253</v>
      </c>
      <c r="DB116" s="75">
        <f t="shared" si="367"/>
        <v>1580.0095149507488</v>
      </c>
      <c r="DC116" s="75">
        <f t="shared" si="367"/>
        <v>1782.1750513698814</v>
      </c>
      <c r="DD116" s="75">
        <f t="shared" si="367"/>
        <v>1870.488114573184</v>
      </c>
      <c r="DE116" s="75">
        <f t="shared" si="367"/>
        <v>1974.9448871706265</v>
      </c>
      <c r="DF116" s="75">
        <f t="shared" si="367"/>
        <v>1917.6060365827993</v>
      </c>
      <c r="DG116" s="75">
        <f t="shared" si="367"/>
        <v>1822.6378144241964</v>
      </c>
      <c r="DH116" s="75">
        <f t="shared" si="367"/>
        <v>1857.1791693089356</v>
      </c>
      <c r="DI116" s="75">
        <f t="shared" si="367"/>
        <v>1751.0610893965454</v>
      </c>
      <c r="DJ116" s="75">
        <f t="shared" si="367"/>
        <v>1866.9307554917477</v>
      </c>
      <c r="DK116" s="75">
        <f t="shared" si="367"/>
        <v>2092.3312850155348</v>
      </c>
      <c r="DL116" s="75">
        <f t="shared" si="367"/>
        <v>3240.516043164992</v>
      </c>
      <c r="DM116" s="75">
        <f t="shared" si="367"/>
        <v>1697.9139017566008</v>
      </c>
      <c r="DN116" s="75">
        <f t="shared" si="367"/>
        <v>1623.4877151386115</v>
      </c>
      <c r="DO116" s="75">
        <f t="shared" si="367"/>
        <v>1996.4079935892062</v>
      </c>
      <c r="DP116" s="75">
        <f t="shared" ref="DP116:DQ116" si="368">DP93/DP163</f>
        <v>1770.3045377662377</v>
      </c>
      <c r="DQ116" s="75">
        <f t="shared" si="368"/>
        <v>2063.0445168121541</v>
      </c>
      <c r="DR116" s="75">
        <f t="shared" ref="DR116:DS116" si="369">DR93/DR163</f>
        <v>2016.0364841819644</v>
      </c>
      <c r="DS116" s="75">
        <f t="shared" si="369"/>
        <v>1894.0168965340861</v>
      </c>
      <c r="DT116" s="75">
        <f t="shared" ref="DT116:DU116" si="370">DT93/DT163</f>
        <v>1984.8144450247623</v>
      </c>
      <c r="DU116" s="75">
        <f t="shared" si="370"/>
        <v>1787.952353297937</v>
      </c>
      <c r="DV116" s="75">
        <f t="shared" ref="DV116:DW116" si="371">DV93/DV163</f>
        <v>1984.6033314276788</v>
      </c>
      <c r="DW116" s="75">
        <f t="shared" si="371"/>
        <v>2308.7511934118866</v>
      </c>
      <c r="DX116" s="75">
        <f t="shared" ref="DX116:DY116" si="372">DX93/DX163</f>
        <v>3423.3408016902449</v>
      </c>
      <c r="DY116" s="75">
        <f t="shared" si="372"/>
        <v>1809.9686544744204</v>
      </c>
      <c r="DZ116" s="75">
        <f t="shared" ref="DZ116:EA116" si="373">DZ93/DZ163</f>
        <v>1759.3313297183763</v>
      </c>
      <c r="EA116" s="75">
        <f t="shared" si="373"/>
        <v>1958.8864338880182</v>
      </c>
      <c r="EB116" s="75">
        <f t="shared" ref="EB116:EC116" si="374">EB93/EB163</f>
        <v>2141.8019185680919</v>
      </c>
      <c r="EC116" s="75">
        <f t="shared" si="374"/>
        <v>2247.9742080997371</v>
      </c>
      <c r="ED116" s="75">
        <f t="shared" ref="ED116:EE116" si="375">ED93/ED163</f>
        <v>2043.5491761897565</v>
      </c>
      <c r="EE116" s="75">
        <f t="shared" si="375"/>
        <v>1915.4897233493323</v>
      </c>
      <c r="EF116" s="75">
        <f t="shared" ref="EF116:EG116" si="376">EF93/EF163</f>
        <v>2097.8650592484628</v>
      </c>
      <c r="EG116" s="75">
        <f t="shared" si="376"/>
        <v>1812.8626592974858</v>
      </c>
      <c r="EH116" s="75">
        <f t="shared" ref="EH116:EI116" si="377">EH93/EH163</f>
        <v>1987.4463603373606</v>
      </c>
      <c r="EI116" s="75">
        <f t="shared" si="377"/>
        <v>2336.6683589013996</v>
      </c>
      <c r="EJ116" s="75">
        <f t="shared" ref="EJ116:EK116" si="378">EJ93/EJ163</f>
        <v>3411.8440873716781</v>
      </c>
      <c r="EK116" s="75">
        <f t="shared" si="378"/>
        <v>1883.7247721089416</v>
      </c>
      <c r="EL116" s="75">
        <f t="shared" ref="EL116:EM116" si="379">EL93/EL163</f>
        <v>1747.7659238649721</v>
      </c>
      <c r="EM116" s="75">
        <f t="shared" si="379"/>
        <v>2077.9120454686226</v>
      </c>
      <c r="EN116" s="75">
        <f t="shared" ref="EN116:EO116" si="380">EN93/EN163</f>
        <v>2028.7470443547675</v>
      </c>
      <c r="EO116" s="75">
        <f t="shared" si="380"/>
        <v>2405.6400480319526</v>
      </c>
      <c r="EP116" s="75">
        <f t="shared" ref="EP116:EQ116" si="381">EP93/EP163</f>
        <v>2059.2207269036608</v>
      </c>
      <c r="EQ116" s="75">
        <f t="shared" si="381"/>
        <v>1934.4754678104061</v>
      </c>
      <c r="ER116" s="75"/>
      <c r="EU116" s="75">
        <f t="shared" si="301"/>
        <v>4972.4812697778834</v>
      </c>
      <c r="EV116" s="75">
        <f t="shared" si="301"/>
        <v>5763.0390383266094</v>
      </c>
      <c r="EW116" s="75">
        <f t="shared" si="301"/>
        <v>5430.8780731296774</v>
      </c>
      <c r="EX116" s="75">
        <f t="shared" si="301"/>
        <v>7199.7780836722741</v>
      </c>
      <c r="EY116" s="75">
        <f t="shared" si="301"/>
        <v>5317.809610484418</v>
      </c>
      <c r="EZ116" s="75">
        <f t="shared" si="301"/>
        <v>5849.3855387603562</v>
      </c>
      <c r="FA116" s="75">
        <f t="shared" si="301"/>
        <v>5666.7836948567856</v>
      </c>
      <c r="FB116" s="75">
        <f t="shared" si="301"/>
        <v>7716.6953265298107</v>
      </c>
      <c r="FC116" s="75">
        <f t="shared" si="301"/>
        <v>5528.1864180808152</v>
      </c>
      <c r="FD116" s="75">
        <f t="shared" si="301"/>
        <v>6433.3253028575855</v>
      </c>
      <c r="FE116" s="75">
        <f t="shared" si="301"/>
        <v>5826.2174418952809</v>
      </c>
      <c r="FF116" s="75">
        <f t="shared" si="301"/>
        <v>7735.9588066104379</v>
      </c>
      <c r="FG116" s="75">
        <f t="shared" si="318"/>
        <v>5709.4027414425364</v>
      </c>
      <c r="FH116" s="75">
        <f t="shared" si="318"/>
        <v>6493.6078192903806</v>
      </c>
      <c r="FJ116" s="75"/>
      <c r="FK116" s="75"/>
      <c r="FL116" s="75"/>
      <c r="FM116" s="75"/>
      <c r="FN116" s="75">
        <f t="shared" ref="FN116:FQ117" si="382">SUMIF($I$6:$EJ$6,FN$9,$I116:$EJ116)</f>
        <v>21343.454073751876</v>
      </c>
      <c r="FO116" s="75">
        <f t="shared" si="382"/>
        <v>23366.17646490645</v>
      </c>
      <c r="FP116" s="75">
        <f t="shared" si="382"/>
        <v>24550.67417063137</v>
      </c>
      <c r="FQ116" s="75">
        <f t="shared" si="382"/>
        <v>25523.68796944412</v>
      </c>
      <c r="FR116" s="75">
        <f t="shared" si="183"/>
        <v>5709.4027414425364</v>
      </c>
    </row>
    <row r="117" spans="2:174" s="70" customFormat="1" ht="17.45" customHeight="1">
      <c r="B117" s="66" t="s">
        <v>149</v>
      </c>
      <c r="C117" s="67"/>
      <c r="D117" s="67"/>
      <c r="E117" s="67"/>
      <c r="F117" s="68"/>
      <c r="G117" s="68"/>
      <c r="H117" s="68"/>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c r="CL117" s="75"/>
      <c r="CM117" s="75"/>
      <c r="CN117" s="75"/>
      <c r="CO117" s="75">
        <f t="shared" ref="CO117:DO117" si="383">CO94/CO164</f>
        <v>763.33182337897176</v>
      </c>
      <c r="CP117" s="75">
        <f t="shared" si="383"/>
        <v>731.3432604348493</v>
      </c>
      <c r="CQ117" s="75">
        <f t="shared" si="383"/>
        <v>841.84709114573263</v>
      </c>
      <c r="CR117" s="75">
        <f t="shared" si="383"/>
        <v>888.05524310253679</v>
      </c>
      <c r="CS117" s="75">
        <f t="shared" si="383"/>
        <v>970.53485032409367</v>
      </c>
      <c r="CT117" s="75">
        <f t="shared" si="383"/>
        <v>935.81950026417155</v>
      </c>
      <c r="CU117" s="75">
        <f t="shared" si="383"/>
        <v>999.6021574464238</v>
      </c>
      <c r="CV117" s="75">
        <f t="shared" si="383"/>
        <v>948.72686228270254</v>
      </c>
      <c r="CW117" s="75">
        <f t="shared" si="383"/>
        <v>892.01520083504079</v>
      </c>
      <c r="CX117" s="75">
        <f t="shared" si="383"/>
        <v>971.23555830466069</v>
      </c>
      <c r="CY117" s="75">
        <f t="shared" si="383"/>
        <v>1102.0230728985446</v>
      </c>
      <c r="CZ117" s="75">
        <f t="shared" si="383"/>
        <v>1572.2709261478581</v>
      </c>
      <c r="DA117" s="75">
        <f t="shared" si="383"/>
        <v>975.11853287571466</v>
      </c>
      <c r="DB117" s="75">
        <f t="shared" si="383"/>
        <v>783.53823473730915</v>
      </c>
      <c r="DC117" s="75">
        <f t="shared" si="383"/>
        <v>904.13025261273458</v>
      </c>
      <c r="DD117" s="75">
        <f t="shared" si="383"/>
        <v>918.41521574788976</v>
      </c>
      <c r="DE117" s="75">
        <f t="shared" si="383"/>
        <v>1027.2086541272522</v>
      </c>
      <c r="DF117" s="75">
        <f t="shared" si="383"/>
        <v>1062.7167587268275</v>
      </c>
      <c r="DG117" s="75">
        <f t="shared" si="383"/>
        <v>1121.4396602638813</v>
      </c>
      <c r="DH117" s="75">
        <f t="shared" si="383"/>
        <v>1009.5430489964383</v>
      </c>
      <c r="DI117" s="75">
        <f t="shared" si="383"/>
        <v>933.21576746492144</v>
      </c>
      <c r="DJ117" s="75">
        <f t="shared" si="383"/>
        <v>1002.7921479487683</v>
      </c>
      <c r="DK117" s="75">
        <f t="shared" si="383"/>
        <v>1135.6477616438178</v>
      </c>
      <c r="DL117" s="75">
        <f t="shared" si="383"/>
        <v>1754.6796885966874</v>
      </c>
      <c r="DM117" s="75">
        <f t="shared" si="383"/>
        <v>1073.0302184516993</v>
      </c>
      <c r="DN117" s="75">
        <f t="shared" si="383"/>
        <v>902.28086198429708</v>
      </c>
      <c r="DO117" s="75">
        <f t="shared" si="383"/>
        <v>1116.5516248521694</v>
      </c>
      <c r="DP117" s="75">
        <f t="shared" ref="DP117:DQ117" si="384">DP94/DP164</f>
        <v>930.15729244943589</v>
      </c>
      <c r="DQ117" s="75">
        <f t="shared" si="384"/>
        <v>1133.3036931323311</v>
      </c>
      <c r="DR117" s="75">
        <f t="shared" ref="DR117:DS117" si="385">DR94/DR164</f>
        <v>1146.9346559465164</v>
      </c>
      <c r="DS117" s="75">
        <f t="shared" si="385"/>
        <v>1252.4766592386206</v>
      </c>
      <c r="DT117" s="75">
        <f t="shared" ref="DT117:DU117" si="386">DT94/DT164</f>
        <v>1174.3763282042803</v>
      </c>
      <c r="DU117" s="75">
        <f t="shared" si="386"/>
        <v>975.44573102556058</v>
      </c>
      <c r="DV117" s="75">
        <f t="shared" ref="DV117:DW117" si="387">DV94/DV164</f>
        <v>1092.4182552387244</v>
      </c>
      <c r="DW117" s="75">
        <f t="shared" si="387"/>
        <v>1311.8673322007278</v>
      </c>
      <c r="DX117" s="75">
        <f t="shared" ref="DX117:DY117" si="388">DX94/DX164</f>
        <v>1820.8887190556352</v>
      </c>
      <c r="DY117" s="75">
        <f t="shared" si="388"/>
        <v>1140.8914303345141</v>
      </c>
      <c r="DZ117" s="75">
        <f t="shared" ref="DZ117:EA117" si="389">DZ94/DZ164</f>
        <v>939.76621190370452</v>
      </c>
      <c r="EA117" s="75">
        <f t="shared" si="389"/>
        <v>1066.4885403864623</v>
      </c>
      <c r="EB117" s="75">
        <f t="shared" ref="EB117:EC117" si="390">EB94/EB164</f>
        <v>1092.743601216602</v>
      </c>
      <c r="EC117" s="75">
        <f t="shared" si="390"/>
        <v>1230.6085381660071</v>
      </c>
      <c r="ED117" s="75">
        <f t="shared" ref="ED117:EE117" si="391">ED94/ED164</f>
        <v>1182.5404285478226</v>
      </c>
      <c r="EE117" s="75">
        <f t="shared" si="391"/>
        <v>1245.7892083303213</v>
      </c>
      <c r="EF117" s="75">
        <f t="shared" ref="EF117:EG117" si="392">EF94/EF164</f>
        <v>1185.7156139299977</v>
      </c>
      <c r="EG117" s="75">
        <f t="shared" si="392"/>
        <v>1007.8710821878199</v>
      </c>
      <c r="EH117" s="75">
        <f t="shared" ref="EH117:EI117" si="393">EH94/EH164</f>
        <v>1136.9654548834517</v>
      </c>
      <c r="EI117" s="75">
        <f t="shared" si="393"/>
        <v>1273.8443476509658</v>
      </c>
      <c r="EJ117" s="75">
        <f t="shared" ref="EJ117:EK117" si="394">EJ94/EJ164</f>
        <v>1843.8418666797477</v>
      </c>
      <c r="EK117" s="75">
        <f t="shared" si="394"/>
        <v>1154.9219391285485</v>
      </c>
      <c r="EL117" s="75">
        <f t="shared" ref="EL117:EM117" si="395">EL94/EL164</f>
        <v>917.82388493118583</v>
      </c>
      <c r="EM117" s="75">
        <f t="shared" si="395"/>
        <v>1046.2600146607383</v>
      </c>
      <c r="EN117" s="75">
        <f t="shared" ref="EN117:EO117" si="396">EN94/EN164</f>
        <v>1056.6679522373847</v>
      </c>
      <c r="EO117" s="75">
        <f t="shared" si="396"/>
        <v>1266.6136656996464</v>
      </c>
      <c r="EP117" s="75">
        <f t="shared" ref="EP117:EQ117" si="397">EP94/EP164</f>
        <v>1178.2103714639618</v>
      </c>
      <c r="EQ117" s="75">
        <f t="shared" si="397"/>
        <v>1312.4089977777846</v>
      </c>
      <c r="ER117" s="75"/>
      <c r="EU117" s="75">
        <f t="shared" si="301"/>
        <v>2662.7870202257586</v>
      </c>
      <c r="EV117" s="75">
        <f t="shared" si="301"/>
        <v>3008.3406286019695</v>
      </c>
      <c r="EW117" s="75">
        <f t="shared" si="301"/>
        <v>3064.1984767252411</v>
      </c>
      <c r="EX117" s="75">
        <f t="shared" si="301"/>
        <v>3893.1195981892733</v>
      </c>
      <c r="EY117" s="75">
        <f t="shared" si="301"/>
        <v>3091.8627052881657</v>
      </c>
      <c r="EZ117" s="75">
        <f t="shared" si="301"/>
        <v>3210.3956415282837</v>
      </c>
      <c r="FA117" s="75">
        <f t="shared" si="301"/>
        <v>3402.2987184684616</v>
      </c>
      <c r="FB117" s="75">
        <f t="shared" si="301"/>
        <v>4225.1743064950879</v>
      </c>
      <c r="FC117" s="75">
        <f t="shared" si="301"/>
        <v>3147.1461826246809</v>
      </c>
      <c r="FD117" s="75">
        <f t="shared" si="301"/>
        <v>3505.8925679304316</v>
      </c>
      <c r="FE117" s="75">
        <f t="shared" si="301"/>
        <v>3439.375904448139</v>
      </c>
      <c r="FF117" s="75">
        <f t="shared" si="301"/>
        <v>4254.6516692141649</v>
      </c>
      <c r="FG117" s="75">
        <f t="shared" si="318"/>
        <v>3119.0058387204726</v>
      </c>
      <c r="FH117" s="75">
        <f t="shared" si="318"/>
        <v>3501.4919894009927</v>
      </c>
      <c r="FJ117" s="75"/>
      <c r="FK117" s="75"/>
      <c r="FL117" s="75"/>
      <c r="FM117" s="75"/>
      <c r="FN117" s="75">
        <f t="shared" si="382"/>
        <v>11616.805546565585</v>
      </c>
      <c r="FO117" s="75">
        <f t="shared" si="382"/>
        <v>12628.445723742243</v>
      </c>
      <c r="FP117" s="75">
        <f t="shared" si="382"/>
        <v>13929.731371779999</v>
      </c>
      <c r="FQ117" s="75">
        <f t="shared" si="382"/>
        <v>14347.066324217416</v>
      </c>
      <c r="FR117" s="75">
        <f t="shared" si="183"/>
        <v>3119.0058387204726</v>
      </c>
    </row>
    <row r="118" spans="2:174" s="70" customFormat="1" ht="17.45" customHeight="1">
      <c r="B118" s="66" t="s">
        <v>147</v>
      </c>
      <c r="C118" s="67"/>
      <c r="D118" s="67"/>
      <c r="E118" s="67"/>
      <c r="F118" s="68"/>
      <c r="G118" s="68"/>
      <c r="H118" s="68"/>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c r="CL118" s="75"/>
      <c r="CM118" s="75"/>
      <c r="CN118" s="75"/>
      <c r="CO118" s="75">
        <f t="shared" ref="CO118:CZ118" si="398">CO95/CO165</f>
        <v>575.86453636949784</v>
      </c>
      <c r="CP118" s="75">
        <f t="shared" si="398"/>
        <v>554.61724880384861</v>
      </c>
      <c r="CQ118" s="75">
        <f t="shared" si="398"/>
        <v>655.87078963839303</v>
      </c>
      <c r="CR118" s="75">
        <f t="shared" si="398"/>
        <v>713.87137864526539</v>
      </c>
      <c r="CS118" s="75">
        <f t="shared" si="398"/>
        <v>781.75070244249162</v>
      </c>
      <c r="CT118" s="75">
        <f t="shared" si="398"/>
        <v>687.27892925008462</v>
      </c>
      <c r="CU118" s="75">
        <f t="shared" si="398"/>
        <v>746.19674846367138</v>
      </c>
      <c r="CV118" s="75">
        <f t="shared" si="398"/>
        <v>657.55193455013921</v>
      </c>
      <c r="CW118" s="75">
        <f t="shared" si="398"/>
        <v>662.58761815130856</v>
      </c>
      <c r="CX118" s="75">
        <f t="shared" si="398"/>
        <v>758.6860415310905</v>
      </c>
      <c r="CY118" s="75">
        <f t="shared" si="398"/>
        <v>813.91698718821942</v>
      </c>
      <c r="CZ118" s="75">
        <f t="shared" si="398"/>
        <v>1323.1747731808828</v>
      </c>
      <c r="DA118" s="75">
        <f t="shared" ref="DA118:DO118" si="399">DA95/DA165</f>
        <v>739.20545055875107</v>
      </c>
      <c r="DB118" s="75">
        <f t="shared" si="399"/>
        <v>643.20239615895719</v>
      </c>
      <c r="DC118" s="75">
        <f t="shared" si="399"/>
        <v>705.69863149092566</v>
      </c>
      <c r="DD118" s="75">
        <f t="shared" si="399"/>
        <v>795.40932145543388</v>
      </c>
      <c r="DE118" s="75">
        <f t="shared" si="399"/>
        <v>798.99378975422519</v>
      </c>
      <c r="DF118" s="75">
        <f t="shared" si="399"/>
        <v>810.94815027368691</v>
      </c>
      <c r="DG118" s="75">
        <f t="shared" si="399"/>
        <v>897.53749726457568</v>
      </c>
      <c r="DH118" s="75">
        <f t="shared" si="399"/>
        <v>715.46773127194638</v>
      </c>
      <c r="DI118" s="75">
        <f t="shared" si="399"/>
        <v>769.6449974710913</v>
      </c>
      <c r="DJ118" s="75">
        <f t="shared" si="399"/>
        <v>823.31270526549179</v>
      </c>
      <c r="DK118" s="75">
        <f t="shared" si="399"/>
        <v>980.30955715563493</v>
      </c>
      <c r="DL118" s="75">
        <f t="shared" si="399"/>
        <v>1456.2733556592186</v>
      </c>
      <c r="DM118" s="75">
        <f t="shared" si="399"/>
        <v>784.09757236444318</v>
      </c>
      <c r="DN118" s="75">
        <f t="shared" si="399"/>
        <v>680.8390524812861</v>
      </c>
      <c r="DO118" s="75">
        <f t="shared" si="399"/>
        <v>875.65297925715288</v>
      </c>
      <c r="DP118" s="75">
        <f t="shared" ref="DP118:DQ118" si="400">DP95/DP165</f>
        <v>776.74951682559879</v>
      </c>
      <c r="DQ118" s="75">
        <f t="shared" si="400"/>
        <v>930.81359960580858</v>
      </c>
      <c r="DR118" s="75">
        <f t="shared" ref="DR118:DS118" si="401">DR95/DR165</f>
        <v>875.12417900930404</v>
      </c>
      <c r="DS118" s="75">
        <f t="shared" si="401"/>
        <v>968.48727631083159</v>
      </c>
      <c r="DT118" s="75">
        <f t="shared" ref="DT118:DU118" si="402">DT95/DT165</f>
        <v>833.5755178110777</v>
      </c>
      <c r="DU118" s="75">
        <f t="shared" si="402"/>
        <v>816.39873944569399</v>
      </c>
      <c r="DV118" s="75">
        <f t="shared" ref="DV118:DW118" si="403">DV95/DV165</f>
        <v>881.79756340687698</v>
      </c>
      <c r="DW118" s="75">
        <f t="shared" si="403"/>
        <v>1120.4879898280396</v>
      </c>
      <c r="DX118" s="75">
        <f t="shared" ref="DX118:DY118" si="404">DX95/DX165</f>
        <v>1678.8030913566113</v>
      </c>
      <c r="DY118" s="75">
        <f t="shared" si="404"/>
        <v>882.43493146720004</v>
      </c>
      <c r="DZ118" s="75">
        <f t="shared" ref="DZ118:EA118" si="405">DZ95/DZ165</f>
        <v>768.73318025996014</v>
      </c>
      <c r="EA118" s="75">
        <f t="shared" si="405"/>
        <v>914.8922297269911</v>
      </c>
      <c r="EB118" s="75">
        <f t="shared" ref="EB118:EC118" si="406">EB95/EB165</f>
        <v>957.48687086612154</v>
      </c>
      <c r="EC118" s="75">
        <f t="shared" si="406"/>
        <v>1140.6183665471481</v>
      </c>
      <c r="ED118" s="75">
        <f t="shared" ref="ED118:EE118" si="407">ED95/ED165</f>
        <v>1058.281152640762</v>
      </c>
      <c r="EE118" s="75">
        <f t="shared" si="407"/>
        <v>1045.3632284685211</v>
      </c>
      <c r="EF118" s="75">
        <f t="shared" ref="EF118:EG118" si="408">EF95/EF165</f>
        <v>1003.7827263075877</v>
      </c>
      <c r="EG118" s="75">
        <f t="shared" si="408"/>
        <v>889.44466531577427</v>
      </c>
      <c r="EH118" s="75">
        <f t="shared" ref="EH118:EI118" si="409">EH95/EH165</f>
        <v>988.64694936588944</v>
      </c>
      <c r="EI118" s="75">
        <f t="shared" si="409"/>
        <v>1272.5890174335584</v>
      </c>
      <c r="EJ118" s="75">
        <f t="shared" ref="EJ118:EK118" si="410">EJ95/EJ165</f>
        <v>1820.6432503821252</v>
      </c>
      <c r="EK118" s="75">
        <f t="shared" si="410"/>
        <v>1023.9986706234404</v>
      </c>
      <c r="EL118" s="75">
        <f t="shared" ref="EL118:EM118" si="411">EL95/EL165</f>
        <v>862.04312268325089</v>
      </c>
      <c r="EM118" s="75">
        <f t="shared" si="411"/>
        <v>974.52881719639561</v>
      </c>
      <c r="EN118" s="75">
        <f t="shared" ref="EN118:EO118" si="412">EN95/EN165</f>
        <v>995.03731255804973</v>
      </c>
      <c r="EO118" s="75">
        <f t="shared" si="412"/>
        <v>1187.7366531953805</v>
      </c>
      <c r="EP118" s="75">
        <f t="shared" ref="EP118:EQ118" si="413">EP95/EP165</f>
        <v>1043.0271585871271</v>
      </c>
      <c r="EQ118" s="75">
        <f t="shared" si="413"/>
        <v>1093.5356157433148</v>
      </c>
      <c r="ER118" s="75"/>
      <c r="EU118" s="75">
        <f t="shared" si="301"/>
        <v>2088.1064782086341</v>
      </c>
      <c r="EV118" s="75">
        <f t="shared" si="301"/>
        <v>2405.3512614833462</v>
      </c>
      <c r="EW118" s="75">
        <f t="shared" si="301"/>
        <v>2382.6502260076131</v>
      </c>
      <c r="EX118" s="75">
        <f t="shared" si="301"/>
        <v>3259.8956180803452</v>
      </c>
      <c r="EY118" s="75">
        <f t="shared" si="301"/>
        <v>2340.5896041028823</v>
      </c>
      <c r="EZ118" s="75">
        <f t="shared" si="301"/>
        <v>2582.6872954407113</v>
      </c>
      <c r="FA118" s="75">
        <f t="shared" si="301"/>
        <v>2618.4615335676035</v>
      </c>
      <c r="FB118" s="75">
        <f t="shared" si="301"/>
        <v>3681.088644591528</v>
      </c>
      <c r="FC118" s="75">
        <f t="shared" si="301"/>
        <v>2566.0603414541511</v>
      </c>
      <c r="FD118" s="75">
        <f t="shared" si="301"/>
        <v>3156.3863900540318</v>
      </c>
      <c r="FE118" s="75">
        <f t="shared" si="301"/>
        <v>2938.590620091883</v>
      </c>
      <c r="FF118" s="75">
        <f t="shared" si="301"/>
        <v>4081.879217181573</v>
      </c>
      <c r="FG118" s="75">
        <f t="shared" si="318"/>
        <v>2860.5706105030868</v>
      </c>
      <c r="FH118" s="75">
        <f t="shared" si="318"/>
        <v>3225.8011243405572</v>
      </c>
      <c r="FJ118" s="75"/>
      <c r="FK118" s="75"/>
      <c r="FL118" s="75"/>
      <c r="FM118" s="75"/>
      <c r="FN118" s="75"/>
      <c r="FO118" s="75">
        <f t="shared" ref="FO118:FQ120" si="414">SUMIF($I$6:$EJ$6,FO$9,$I118:$EJ118)</f>
        <v>10136.003583779941</v>
      </c>
      <c r="FP118" s="75">
        <f t="shared" si="414"/>
        <v>11222.827077702725</v>
      </c>
      <c r="FQ118" s="75">
        <f t="shared" si="414"/>
        <v>12742.916568781638</v>
      </c>
      <c r="FR118" s="75">
        <f t="shared" si="183"/>
        <v>2860.5706105030868</v>
      </c>
    </row>
    <row r="119" spans="2:174" s="70" customFormat="1" ht="17.45" customHeight="1">
      <c r="B119" s="66" t="s">
        <v>157</v>
      </c>
      <c r="C119" s="67"/>
      <c r="D119" s="67"/>
      <c r="E119" s="67"/>
      <c r="F119" s="68"/>
      <c r="G119" s="68"/>
      <c r="H119" s="68"/>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f t="shared" ref="BE119:DP119" si="415">BE96/(BE166-BE172)</f>
        <v>869.07579854283074</v>
      </c>
      <c r="BF119" s="75">
        <f t="shared" si="415"/>
        <v>693.70173427885345</v>
      </c>
      <c r="BG119" s="75">
        <f t="shared" si="415"/>
        <v>677.24814024793693</v>
      </c>
      <c r="BH119" s="75">
        <f t="shared" si="415"/>
        <v>649.29219379608401</v>
      </c>
      <c r="BI119" s="75">
        <f t="shared" si="415"/>
        <v>635.48542526938797</v>
      </c>
      <c r="BJ119" s="75">
        <f t="shared" si="415"/>
        <v>619.12787342587421</v>
      </c>
      <c r="BK119" s="75">
        <f t="shared" si="415"/>
        <v>689.45960388354888</v>
      </c>
      <c r="BL119" s="75">
        <f t="shared" si="415"/>
        <v>627.94833637198553</v>
      </c>
      <c r="BM119" s="75">
        <f t="shared" si="415"/>
        <v>605.47215765999829</v>
      </c>
      <c r="BN119" s="75">
        <f t="shared" si="415"/>
        <v>678.02595670373512</v>
      </c>
      <c r="BO119" s="75">
        <f t="shared" si="415"/>
        <v>773.62640679819799</v>
      </c>
      <c r="BP119" s="75">
        <f t="shared" si="415"/>
        <v>1156.4626678660691</v>
      </c>
      <c r="BQ119" s="75">
        <f t="shared" si="415"/>
        <v>847.25324448642345</v>
      </c>
      <c r="BR119" s="75">
        <f t="shared" si="415"/>
        <v>715.91313030898709</v>
      </c>
      <c r="BS119" s="75">
        <f t="shared" si="415"/>
        <v>402.37947458286419</v>
      </c>
      <c r="BT119" s="75">
        <f t="shared" si="415"/>
        <v>134.84445687133686</v>
      </c>
      <c r="BU119" s="75">
        <f t="shared" si="415"/>
        <v>365.3944857454299</v>
      </c>
      <c r="BV119" s="75">
        <f t="shared" si="415"/>
        <v>371.63271360217391</v>
      </c>
      <c r="BW119" s="75">
        <f t="shared" si="415"/>
        <v>361.5762619853931</v>
      </c>
      <c r="BX119" s="75">
        <f t="shared" si="415"/>
        <v>423.07793841379521</v>
      </c>
      <c r="BY119" s="75">
        <f t="shared" si="415"/>
        <v>474.56793201389212</v>
      </c>
      <c r="BZ119" s="75">
        <f t="shared" si="415"/>
        <v>565.15994059774403</v>
      </c>
      <c r="CA119" s="75">
        <f t="shared" si="415"/>
        <v>626.36247017632297</v>
      </c>
      <c r="CB119" s="75">
        <f t="shared" si="415"/>
        <v>942.81712026402863</v>
      </c>
      <c r="CC119" s="75">
        <f t="shared" si="415"/>
        <v>588.50189539439555</v>
      </c>
      <c r="CD119" s="75">
        <f t="shared" si="415"/>
        <v>438.69034920322747</v>
      </c>
      <c r="CE119" s="75">
        <f t="shared" si="415"/>
        <v>373.39500154929539</v>
      </c>
      <c r="CF119" s="75">
        <f t="shared" si="415"/>
        <v>467.62192178972776</v>
      </c>
      <c r="CG119" s="75">
        <f t="shared" si="415"/>
        <v>595.40233480564052</v>
      </c>
      <c r="CH119" s="75">
        <f t="shared" si="415"/>
        <v>579.46355222040893</v>
      </c>
      <c r="CI119" s="75">
        <f t="shared" si="415"/>
        <v>603.23417277333033</v>
      </c>
      <c r="CJ119" s="75">
        <f t="shared" si="415"/>
        <v>567.10000537394023</v>
      </c>
      <c r="CK119" s="75">
        <f t="shared" si="415"/>
        <v>556.42913407524179</v>
      </c>
      <c r="CL119" s="75">
        <f t="shared" si="415"/>
        <v>664.44075848024943</v>
      </c>
      <c r="CM119" s="75">
        <f t="shared" si="415"/>
        <v>716.57447241053217</v>
      </c>
      <c r="CN119" s="75">
        <f t="shared" si="415"/>
        <v>1135.3428745550771</v>
      </c>
      <c r="CO119" s="75">
        <f t="shared" si="415"/>
        <v>946.15397498051425</v>
      </c>
      <c r="CP119" s="75">
        <f t="shared" si="415"/>
        <v>817.32514716126843</v>
      </c>
      <c r="CQ119" s="75">
        <f t="shared" si="415"/>
        <v>917.37142828312392</v>
      </c>
      <c r="CR119" s="75">
        <f t="shared" si="415"/>
        <v>973.29306048628541</v>
      </c>
      <c r="CS119" s="75">
        <f t="shared" si="415"/>
        <v>957.9346072869871</v>
      </c>
      <c r="CT119" s="75">
        <f t="shared" si="415"/>
        <v>928.00380535979309</v>
      </c>
      <c r="CU119" s="75">
        <f t="shared" si="415"/>
        <v>936.09362930180407</v>
      </c>
      <c r="CV119" s="75">
        <f t="shared" si="415"/>
        <v>865.42032487123981</v>
      </c>
      <c r="CW119" s="75">
        <f t="shared" si="415"/>
        <v>864.94241388377532</v>
      </c>
      <c r="CX119" s="75">
        <f t="shared" si="415"/>
        <v>959.14198336943139</v>
      </c>
      <c r="CY119" s="75">
        <f t="shared" si="415"/>
        <v>1031.3981462300458</v>
      </c>
      <c r="CZ119" s="75">
        <f t="shared" si="415"/>
        <v>1638.6023229848824</v>
      </c>
      <c r="DA119" s="75">
        <f t="shared" si="415"/>
        <v>1212.0365055744862</v>
      </c>
      <c r="DB119" s="75">
        <f t="shared" si="415"/>
        <v>1034.0133635736067</v>
      </c>
      <c r="DC119" s="75">
        <f t="shared" si="415"/>
        <v>955.50777009239994</v>
      </c>
      <c r="DD119" s="75">
        <f t="shared" si="415"/>
        <v>1013.6937454035627</v>
      </c>
      <c r="DE119" s="75">
        <f t="shared" si="415"/>
        <v>928.87930343693199</v>
      </c>
      <c r="DF119" s="75">
        <f t="shared" si="415"/>
        <v>946.41384460052564</v>
      </c>
      <c r="DG119" s="75">
        <f t="shared" si="415"/>
        <v>1034.3234134391932</v>
      </c>
      <c r="DH119" s="75">
        <f t="shared" si="415"/>
        <v>889.06061449645551</v>
      </c>
      <c r="DI119" s="75">
        <f t="shared" si="415"/>
        <v>909.63279589220087</v>
      </c>
      <c r="DJ119" s="75">
        <f t="shared" si="415"/>
        <v>958.29122159034353</v>
      </c>
      <c r="DK119" s="75">
        <f t="shared" si="415"/>
        <v>1091.9505245030819</v>
      </c>
      <c r="DL119" s="75">
        <f t="shared" si="415"/>
        <v>1628.9209191784037</v>
      </c>
      <c r="DM119" s="75">
        <f t="shared" si="415"/>
        <v>1258.4122504873653</v>
      </c>
      <c r="DN119" s="75">
        <f t="shared" si="415"/>
        <v>1034.428580037445</v>
      </c>
      <c r="DO119" s="75">
        <f t="shared" si="415"/>
        <v>1058.0752872766473</v>
      </c>
      <c r="DP119" s="75">
        <f t="shared" si="415"/>
        <v>929.54951542428182</v>
      </c>
      <c r="DQ119" s="75">
        <f t="shared" ref="DQ119:EI119" si="416">DQ96/(DQ166-DQ172)</f>
        <v>1078.4281798732234</v>
      </c>
      <c r="DR119" s="75">
        <f t="shared" si="416"/>
        <v>1002.3539927513275</v>
      </c>
      <c r="DS119" s="75">
        <f t="shared" si="416"/>
        <v>1140.465567917041</v>
      </c>
      <c r="DT119" s="75">
        <f t="shared" si="416"/>
        <v>990.37791403137987</v>
      </c>
      <c r="DU119" s="75">
        <f t="shared" si="416"/>
        <v>926.98543296874448</v>
      </c>
      <c r="DV119" s="75">
        <f t="shared" si="416"/>
        <v>1003.5819410718282</v>
      </c>
      <c r="DW119" s="75">
        <f t="shared" si="416"/>
        <v>1257.6530741739471</v>
      </c>
      <c r="DX119" s="75">
        <f t="shared" si="416"/>
        <v>1895.266657130019</v>
      </c>
      <c r="DY119" s="75">
        <f t="shared" si="416"/>
        <v>2319.8790568097302</v>
      </c>
      <c r="DZ119" s="75">
        <f t="shared" si="416"/>
        <v>2131.7541278152153</v>
      </c>
      <c r="EA119" s="75">
        <f t="shared" si="416"/>
        <v>1639.3814079297026</v>
      </c>
      <c r="EB119" s="75">
        <f t="shared" si="416"/>
        <v>1282.7999933520464</v>
      </c>
      <c r="EC119" s="75">
        <f t="shared" si="416"/>
        <v>1143.7665345583771</v>
      </c>
      <c r="ED119" s="75">
        <f t="shared" si="416"/>
        <v>1109.6205977341162</v>
      </c>
      <c r="EE119" s="75">
        <f t="shared" si="416"/>
        <v>1091.3068511315469</v>
      </c>
      <c r="EF119" s="75">
        <f t="shared" si="416"/>
        <v>1043.0354080685972</v>
      </c>
      <c r="EG119" s="75">
        <f t="shared" si="416"/>
        <v>958.53072007426715</v>
      </c>
      <c r="EH119" s="75">
        <f t="shared" si="416"/>
        <v>1074.1318223880517</v>
      </c>
      <c r="EI119" s="75">
        <f t="shared" si="416"/>
        <v>1293.0329150860464</v>
      </c>
      <c r="EJ119" s="75">
        <f t="shared" ref="EJ119:EO119" si="417">EJ96/(EJ166-EJ172)</f>
        <v>1869.1581880527965</v>
      </c>
      <c r="EK119" s="75">
        <f t="shared" si="417"/>
        <v>1696.0797552603415</v>
      </c>
      <c r="EL119" s="75">
        <f t="shared" si="417"/>
        <v>1440.1611492006671</v>
      </c>
      <c r="EM119" s="75">
        <f t="shared" si="417"/>
        <v>1285.2284667961439</v>
      </c>
      <c r="EN119" s="75">
        <f t="shared" si="417"/>
        <v>1131.4931293511149</v>
      </c>
      <c r="EO119" s="75">
        <f t="shared" si="417"/>
        <v>1238.4384227430996</v>
      </c>
      <c r="EP119" s="75">
        <f t="shared" ref="EP119:EQ119" si="418">EP96/(EP166-EP172)</f>
        <v>1049.164709193846</v>
      </c>
      <c r="EQ119" s="75">
        <f t="shared" si="418"/>
        <v>1117.8941174260624</v>
      </c>
      <c r="ER119" s="75"/>
      <c r="EU119" s="75">
        <f t="shared" si="301"/>
        <v>3201.5576392404928</v>
      </c>
      <c r="EV119" s="75">
        <f t="shared" si="301"/>
        <v>2888.9868934410206</v>
      </c>
      <c r="EW119" s="75">
        <f t="shared" si="301"/>
        <v>2833.0168238278493</v>
      </c>
      <c r="EX119" s="75">
        <f t="shared" si="301"/>
        <v>3679.1626652718287</v>
      </c>
      <c r="EY119" s="75">
        <f t="shared" si="301"/>
        <v>3350.9161178014574</v>
      </c>
      <c r="EZ119" s="75">
        <f t="shared" si="301"/>
        <v>3010.3316880488328</v>
      </c>
      <c r="FA119" s="75">
        <f t="shared" si="301"/>
        <v>3057.8289149171655</v>
      </c>
      <c r="FB119" s="75">
        <f t="shared" si="301"/>
        <v>4156.5016723757944</v>
      </c>
      <c r="FC119" s="75">
        <f t="shared" si="301"/>
        <v>6091.0145925546476</v>
      </c>
      <c r="FD119" s="75">
        <f t="shared" si="301"/>
        <v>3536.1871256445393</v>
      </c>
      <c r="FE119" s="75">
        <f t="shared" si="301"/>
        <v>3092.8729792744116</v>
      </c>
      <c r="FF119" s="75">
        <f t="shared" si="301"/>
        <v>4236.3229255268943</v>
      </c>
      <c r="FG119" s="75">
        <f t="shared" si="318"/>
        <v>4421.4693712571525</v>
      </c>
      <c r="FH119" s="75">
        <f t="shared" si="318"/>
        <v>3419.0962612880603</v>
      </c>
      <c r="FJ119" s="75"/>
      <c r="FK119" s="75">
        <f t="shared" ref="FK119:FN120" si="419">SUMIF($I$6:$EJ$6,FK$9,$I119:$EJ119)</f>
        <v>8674.926294844503</v>
      </c>
      <c r="FL119" s="75">
        <f t="shared" si="419"/>
        <v>6230.9791690483917</v>
      </c>
      <c r="FM119" s="75">
        <f t="shared" si="419"/>
        <v>7286.1964726310662</v>
      </c>
      <c r="FN119" s="75">
        <f t="shared" si="419"/>
        <v>11835.680844199149</v>
      </c>
      <c r="FO119" s="75">
        <f t="shared" si="414"/>
        <v>12602.72402178119</v>
      </c>
      <c r="FP119" s="75">
        <f t="shared" si="414"/>
        <v>13575.578393143251</v>
      </c>
      <c r="FQ119" s="75">
        <f t="shared" si="414"/>
        <v>16956.397623000492</v>
      </c>
      <c r="FR119" s="75">
        <f t="shared" si="183"/>
        <v>4421.4693712571525</v>
      </c>
    </row>
    <row r="120" spans="2:174" s="70" customFormat="1" ht="17.45" customHeight="1">
      <c r="B120" s="66" t="s">
        <v>156</v>
      </c>
      <c r="C120" s="67"/>
      <c r="D120" s="67"/>
      <c r="E120" s="67"/>
      <c r="F120" s="68"/>
      <c r="G120" s="68"/>
      <c r="H120" s="68"/>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f t="shared" ref="BE120:CF120" si="420">BE97/BE167</f>
        <v>1025.9167617472033</v>
      </c>
      <c r="BF120" s="75">
        <f t="shared" si="420"/>
        <v>867.15910074254782</v>
      </c>
      <c r="BG120" s="75">
        <f t="shared" si="420"/>
        <v>1021.0405612392733</v>
      </c>
      <c r="BH120" s="75">
        <f t="shared" si="420"/>
        <v>971.05426626434678</v>
      </c>
      <c r="BI120" s="75">
        <f t="shared" si="420"/>
        <v>1042.8041591171541</v>
      </c>
      <c r="BJ120" s="75">
        <f t="shared" si="420"/>
        <v>1043.1338074089476</v>
      </c>
      <c r="BK120" s="75">
        <f t="shared" si="420"/>
        <v>1088.6937380652009</v>
      </c>
      <c r="BL120" s="75">
        <f t="shared" si="420"/>
        <v>987.01141908741897</v>
      </c>
      <c r="BM120" s="75">
        <f t="shared" si="420"/>
        <v>975.43231541772434</v>
      </c>
      <c r="BN120" s="75">
        <f t="shared" si="420"/>
        <v>1053.5722581077462</v>
      </c>
      <c r="BO120" s="75">
        <f t="shared" si="420"/>
        <v>1284.4775634193638</v>
      </c>
      <c r="BP120" s="75">
        <f t="shared" si="420"/>
        <v>1736.4421556277296</v>
      </c>
      <c r="BQ120" s="75">
        <f t="shared" si="420"/>
        <v>1081.2439308048465</v>
      </c>
      <c r="BR120" s="75">
        <f t="shared" si="420"/>
        <v>966.11024873206372</v>
      </c>
      <c r="BS120" s="75">
        <f t="shared" si="420"/>
        <v>495.05190085501118</v>
      </c>
      <c r="BT120" s="75">
        <f t="shared" si="420"/>
        <v>45.504850527689506</v>
      </c>
      <c r="BU120" s="75">
        <f t="shared" si="420"/>
        <v>76.702745488230661</v>
      </c>
      <c r="BV120" s="75">
        <f t="shared" si="420"/>
        <v>208.20048593102396</v>
      </c>
      <c r="BW120" s="75">
        <f t="shared" si="420"/>
        <v>159.51858756834147</v>
      </c>
      <c r="BX120" s="75">
        <f t="shared" si="420"/>
        <v>579.82632173587047</v>
      </c>
      <c r="BY120" s="75">
        <f t="shared" si="420"/>
        <v>711.21541569861745</v>
      </c>
      <c r="BZ120" s="75">
        <f t="shared" si="420"/>
        <v>897.96143289035092</v>
      </c>
      <c r="CA120" s="75">
        <f t="shared" si="420"/>
        <v>1044.2497257040811</v>
      </c>
      <c r="CB120" s="75">
        <f t="shared" si="420"/>
        <v>1299.4396583660096</v>
      </c>
      <c r="CC120" s="75">
        <f t="shared" si="420"/>
        <v>706.25006817987651</v>
      </c>
      <c r="CD120" s="75">
        <f t="shared" si="420"/>
        <v>703.70224266059472</v>
      </c>
      <c r="CE120" s="75">
        <f t="shared" si="420"/>
        <v>138.6766375327116</v>
      </c>
      <c r="CF120" s="75">
        <f t="shared" si="420"/>
        <v>354.4091200082479</v>
      </c>
      <c r="CG120" s="75">
        <f t="shared" ref="CG120:DN120" si="421">CG97/CG167</f>
        <v>896.2005060602055</v>
      </c>
      <c r="CH120" s="75">
        <f t="shared" si="421"/>
        <v>812.90005123831963</v>
      </c>
      <c r="CI120" s="75">
        <f t="shared" si="421"/>
        <v>990.76541130550697</v>
      </c>
      <c r="CJ120" s="75">
        <f t="shared" si="421"/>
        <v>921.35701321646138</v>
      </c>
      <c r="CK120" s="75">
        <f t="shared" si="421"/>
        <v>910.18902913745103</v>
      </c>
      <c r="CL120" s="75">
        <f t="shared" si="421"/>
        <v>1104.4949415258332</v>
      </c>
      <c r="CM120" s="75">
        <f t="shared" si="421"/>
        <v>1198.351011958785</v>
      </c>
      <c r="CN120" s="75">
        <f t="shared" si="421"/>
        <v>1728.1418333107065</v>
      </c>
      <c r="CO120" s="75">
        <f t="shared" si="421"/>
        <v>971.77263304845644</v>
      </c>
      <c r="CP120" s="75">
        <f t="shared" si="421"/>
        <v>916.39814238832025</v>
      </c>
      <c r="CQ120" s="75">
        <f t="shared" si="421"/>
        <v>1077.357995435274</v>
      </c>
      <c r="CR120" s="75">
        <f t="shared" si="421"/>
        <v>1173.1975348718806</v>
      </c>
      <c r="CS120" s="75">
        <f t="shared" si="421"/>
        <v>1259.3894843493056</v>
      </c>
      <c r="CT120" s="75">
        <f t="shared" si="421"/>
        <v>1128.3393960748926</v>
      </c>
      <c r="CU120" s="75">
        <f t="shared" si="421"/>
        <v>1184.9297039090122</v>
      </c>
      <c r="CV120" s="75">
        <f t="shared" si="421"/>
        <v>1133.4894450085501</v>
      </c>
      <c r="CW120" s="75">
        <f t="shared" si="421"/>
        <v>1146.5694724323084</v>
      </c>
      <c r="CX120" s="75">
        <f t="shared" si="421"/>
        <v>1244.7498300884945</v>
      </c>
      <c r="CY120" s="75">
        <f t="shared" si="421"/>
        <v>1306.7767849082429</v>
      </c>
      <c r="CZ120" s="75">
        <f t="shared" si="421"/>
        <v>1949.0085827026737</v>
      </c>
      <c r="DA120" s="75">
        <f t="shared" si="421"/>
        <v>1240.2192512903982</v>
      </c>
      <c r="DB120" s="75">
        <f t="shared" si="421"/>
        <v>1119.7012394013648</v>
      </c>
      <c r="DC120" s="75">
        <f t="shared" si="421"/>
        <v>1189.9058633935967</v>
      </c>
      <c r="DD120" s="75">
        <f t="shared" si="421"/>
        <v>1309.1487462665939</v>
      </c>
      <c r="DE120" s="75">
        <f t="shared" si="421"/>
        <v>1243.6374615038856</v>
      </c>
      <c r="DF120" s="75">
        <f t="shared" si="421"/>
        <v>1274.7519370389418</v>
      </c>
      <c r="DG120" s="75">
        <f t="shared" si="421"/>
        <v>1376.9731857114148</v>
      </c>
      <c r="DH120" s="75">
        <f t="shared" si="421"/>
        <v>1160.1548503678771</v>
      </c>
      <c r="DI120" s="75">
        <f t="shared" si="421"/>
        <v>1189.5937125595642</v>
      </c>
      <c r="DJ120" s="75">
        <f t="shared" si="421"/>
        <v>1278.7879552271056</v>
      </c>
      <c r="DK120" s="75">
        <f t="shared" si="421"/>
        <v>1468.0805811870321</v>
      </c>
      <c r="DL120" s="75">
        <f t="shared" si="421"/>
        <v>2170.7556524537831</v>
      </c>
      <c r="DM120" s="75">
        <f t="shared" si="421"/>
        <v>1326.9150723913153</v>
      </c>
      <c r="DN120" s="75">
        <f t="shared" si="421"/>
        <v>1144.1953756500043</v>
      </c>
      <c r="DO120" s="75">
        <f t="shared" ref="DO120:DT120" si="422">DO97/DO167</f>
        <v>1352.1514414787796</v>
      </c>
      <c r="DP120" s="75">
        <f t="shared" si="422"/>
        <v>1210.1313724607633</v>
      </c>
      <c r="DQ120" s="75">
        <f t="shared" si="422"/>
        <v>1396.2387789942088</v>
      </c>
      <c r="DR120" s="75">
        <f t="shared" si="422"/>
        <v>1372.9422141613261</v>
      </c>
      <c r="DS120" s="75">
        <f t="shared" si="422"/>
        <v>1456.7119026010237</v>
      </c>
      <c r="DT120" s="75">
        <f t="shared" si="422"/>
        <v>1348.5408789669038</v>
      </c>
      <c r="DU120" s="75">
        <f t="shared" ref="DU120:DV120" si="423">DU97/DU167</f>
        <v>1301.8836907874031</v>
      </c>
      <c r="DV120" s="75">
        <f t="shared" si="423"/>
        <v>1381.6101314271232</v>
      </c>
      <c r="DW120" s="75">
        <f t="shared" ref="DW120:DX120" si="424">DW97/DW167</f>
        <v>1691.2084750191214</v>
      </c>
      <c r="DX120" s="75">
        <f t="shared" si="424"/>
        <v>2277.4494005617039</v>
      </c>
      <c r="DY120" s="75">
        <f t="shared" ref="DY120:EE120" si="425">DY97/DY167</f>
        <v>1378.5342805619762</v>
      </c>
      <c r="DZ120" s="75">
        <f t="shared" si="425"/>
        <v>1189.1280384168888</v>
      </c>
      <c r="EA120" s="75">
        <f t="shared" si="425"/>
        <v>1374.7455546761635</v>
      </c>
      <c r="EB120" s="75">
        <f t="shared" si="425"/>
        <v>1381.4693106020197</v>
      </c>
      <c r="EC120" s="75">
        <f t="shared" si="425"/>
        <v>1548.4561757892322</v>
      </c>
      <c r="ED120" s="75">
        <f t="shared" si="425"/>
        <v>1507.7660344871017</v>
      </c>
      <c r="EE120" s="75">
        <f t="shared" si="425"/>
        <v>1524.2894376831739</v>
      </c>
      <c r="EF120" s="75">
        <f t="shared" ref="EF120:EG120" si="426">EF97/EF167</f>
        <v>1452.3338504441856</v>
      </c>
      <c r="EG120" s="75">
        <f t="shared" si="426"/>
        <v>1275.3997611317895</v>
      </c>
      <c r="EH120" s="75">
        <f t="shared" ref="EH120:EI120" si="427">EH97/EH167</f>
        <v>1381.0996976882805</v>
      </c>
      <c r="EI120" s="75">
        <f t="shared" si="427"/>
        <v>1757.7020196564388</v>
      </c>
      <c r="EJ120" s="75">
        <f t="shared" ref="EJ120:EK120" si="428">EJ97/EJ167</f>
        <v>2353.7410913792037</v>
      </c>
      <c r="EK120" s="75">
        <f t="shared" si="428"/>
        <v>1515.34607852719</v>
      </c>
      <c r="EL120" s="75">
        <f t="shared" ref="EL120:EM120" si="429">EL97/EL167</f>
        <v>1238.3947044035538</v>
      </c>
      <c r="EM120" s="75">
        <f t="shared" si="429"/>
        <v>1372.6690145498699</v>
      </c>
      <c r="EN120" s="75">
        <f t="shared" ref="EN120:EO120" si="430">EN97/EN167</f>
        <v>1396.2300614256753</v>
      </c>
      <c r="EO120" s="75">
        <f t="shared" si="430"/>
        <v>1626.3753662931254</v>
      </c>
      <c r="EP120" s="75">
        <f t="shared" ref="EP120:EQ120" si="431">EP97/EP167</f>
        <v>1479.8098762846141</v>
      </c>
      <c r="EQ120" s="75">
        <f t="shared" si="431"/>
        <v>1530.4397164063785</v>
      </c>
      <c r="ER120" s="75"/>
      <c r="EU120" s="75">
        <f t="shared" si="301"/>
        <v>3549.8263540853595</v>
      </c>
      <c r="EV120" s="75">
        <f t="shared" si="301"/>
        <v>3827.5381448094213</v>
      </c>
      <c r="EW120" s="75">
        <f t="shared" si="301"/>
        <v>3726.7217486388558</v>
      </c>
      <c r="EX120" s="75">
        <f t="shared" si="301"/>
        <v>4917.6241888679206</v>
      </c>
      <c r="EY120" s="75">
        <f t="shared" si="301"/>
        <v>3823.2618895200994</v>
      </c>
      <c r="EZ120" s="75">
        <f t="shared" si="301"/>
        <v>3979.3123656162979</v>
      </c>
      <c r="FA120" s="75">
        <f t="shared" si="301"/>
        <v>4107.1364723553306</v>
      </c>
      <c r="FB120" s="75">
        <f t="shared" si="301"/>
        <v>5350.2680070079477</v>
      </c>
      <c r="FC120" s="75">
        <f t="shared" si="301"/>
        <v>3942.4078736550287</v>
      </c>
      <c r="FD120" s="75">
        <f t="shared" si="301"/>
        <v>4437.6915208783539</v>
      </c>
      <c r="FE120" s="75">
        <f t="shared" si="301"/>
        <v>4252.023049259149</v>
      </c>
      <c r="FF120" s="75">
        <f t="shared" si="301"/>
        <v>5492.5428087239234</v>
      </c>
      <c r="FG120" s="75">
        <f t="shared" si="318"/>
        <v>4126.4097974806136</v>
      </c>
      <c r="FH120" s="75">
        <f t="shared" si="318"/>
        <v>4502.4153040034143</v>
      </c>
      <c r="FJ120" s="75"/>
      <c r="FK120" s="75">
        <f t="shared" si="419"/>
        <v>13096.738106244658</v>
      </c>
      <c r="FL120" s="75">
        <f t="shared" si="419"/>
        <v>7565.0253043021366</v>
      </c>
      <c r="FM120" s="75">
        <f t="shared" si="419"/>
        <v>10465.4378661347</v>
      </c>
      <c r="FN120" s="75">
        <f t="shared" si="419"/>
        <v>14491.979005217412</v>
      </c>
      <c r="FO120" s="75">
        <f t="shared" si="414"/>
        <v>16021.710436401558</v>
      </c>
      <c r="FP120" s="75">
        <f t="shared" si="414"/>
        <v>17259.978734499677</v>
      </c>
      <c r="FQ120" s="75">
        <f t="shared" si="414"/>
        <v>18124.665252516454</v>
      </c>
      <c r="FR120" s="75">
        <f t="shared" si="183"/>
        <v>4126.4097974806136</v>
      </c>
    </row>
    <row r="121" spans="2:174" s="70" customFormat="1" ht="17.45" customHeight="1">
      <c r="B121" s="66" t="s">
        <v>198</v>
      </c>
      <c r="C121" s="67"/>
      <c r="D121" s="67"/>
      <c r="E121" s="67"/>
      <c r="F121" s="68"/>
      <c r="G121" s="68"/>
      <c r="H121" s="68"/>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75">
        <f t="shared" ref="CO121:DL121" si="432">CO98/CO168</f>
        <v>536.37727835781277</v>
      </c>
      <c r="CP121" s="75">
        <f t="shared" si="432"/>
        <v>469.96642859670851</v>
      </c>
      <c r="CQ121" s="75">
        <f t="shared" si="432"/>
        <v>613.02424349672629</v>
      </c>
      <c r="CR121" s="75">
        <f t="shared" si="432"/>
        <v>547.65443691382075</v>
      </c>
      <c r="CS121" s="75">
        <f t="shared" si="432"/>
        <v>556.04572358874532</v>
      </c>
      <c r="CT121" s="75">
        <f t="shared" si="432"/>
        <v>554.78244558485221</v>
      </c>
      <c r="CU121" s="75">
        <f t="shared" si="432"/>
        <v>682.53406476729788</v>
      </c>
      <c r="CV121" s="75">
        <f t="shared" si="432"/>
        <v>604.03581100690144</v>
      </c>
      <c r="CW121" s="75">
        <f t="shared" si="432"/>
        <v>539.51253725004381</v>
      </c>
      <c r="CX121" s="75">
        <f t="shared" si="432"/>
        <v>612.76257299592987</v>
      </c>
      <c r="CY121" s="75">
        <f t="shared" si="432"/>
        <v>606.17290745000889</v>
      </c>
      <c r="CZ121" s="75">
        <f t="shared" si="432"/>
        <v>679.29405414970802</v>
      </c>
      <c r="DA121" s="75">
        <f t="shared" si="432"/>
        <v>602.83540966200667</v>
      </c>
      <c r="DB121" s="75">
        <f t="shared" si="432"/>
        <v>492.41357281897007</v>
      </c>
      <c r="DC121" s="75">
        <f t="shared" si="432"/>
        <v>550.30787471244025</v>
      </c>
      <c r="DD121" s="75">
        <f t="shared" si="432"/>
        <v>587.38331268801983</v>
      </c>
      <c r="DE121" s="75">
        <f t="shared" si="432"/>
        <v>579.6617235887453</v>
      </c>
      <c r="DF121" s="75">
        <f t="shared" si="432"/>
        <v>561.24032914528402</v>
      </c>
      <c r="DG121" s="75">
        <f t="shared" si="432"/>
        <v>663.86563440099098</v>
      </c>
      <c r="DH121" s="75">
        <f t="shared" si="432"/>
        <v>550.38299416032555</v>
      </c>
      <c r="DI121" s="75">
        <f t="shared" si="432"/>
        <v>549.14837037692394</v>
      </c>
      <c r="DJ121" s="75">
        <f t="shared" si="432"/>
        <v>585.29945142452664</v>
      </c>
      <c r="DK121" s="75">
        <f t="shared" si="432"/>
        <v>577.57570341532471</v>
      </c>
      <c r="DL121" s="75">
        <f t="shared" si="432"/>
        <v>623.03742700407008</v>
      </c>
      <c r="DM121" s="75">
        <f t="shared" ref="DM121:EE121" si="433">DM98/DM168</f>
        <v>598.12033448637806</v>
      </c>
      <c r="DN121" s="75">
        <f t="shared" si="433"/>
        <v>393.08770971756621</v>
      </c>
      <c r="DO121" s="75">
        <f t="shared" si="433"/>
        <v>479.5564441506117</v>
      </c>
      <c r="DP121" s="75">
        <f t="shared" si="433"/>
        <v>464.59494499462227</v>
      </c>
      <c r="DQ121" s="75">
        <f t="shared" si="433"/>
        <v>434.69700142962637</v>
      </c>
      <c r="DR121" s="75">
        <f t="shared" si="433"/>
        <v>434.02577530507813</v>
      </c>
      <c r="DS121" s="75">
        <f t="shared" si="433"/>
        <v>478.33705973413731</v>
      </c>
      <c r="DT121" s="75">
        <f t="shared" si="433"/>
        <v>452.91783574834011</v>
      </c>
      <c r="DU121" s="75">
        <f t="shared" si="433"/>
        <v>372.92772303478222</v>
      </c>
      <c r="DV121" s="75">
        <f t="shared" si="433"/>
        <v>412.02697785274239</v>
      </c>
      <c r="DW121" s="75">
        <f t="shared" si="433"/>
        <v>482.09033906132186</v>
      </c>
      <c r="DX121" s="75">
        <f t="shared" si="433"/>
        <v>575.96688744537312</v>
      </c>
      <c r="DY121" s="75">
        <f t="shared" si="433"/>
        <v>518.26541342821781</v>
      </c>
      <c r="DZ121" s="75">
        <f t="shared" si="433"/>
        <v>433.09576437490057</v>
      </c>
      <c r="EA121" s="75">
        <f t="shared" si="433"/>
        <v>442.57955709773324</v>
      </c>
      <c r="EB121" s="75">
        <f t="shared" si="433"/>
        <v>466.94113089406267</v>
      </c>
      <c r="EC121" s="75">
        <f t="shared" si="433"/>
        <v>474.59986881171159</v>
      </c>
      <c r="ED121" s="75">
        <f t="shared" si="433"/>
        <v>470.94325477683196</v>
      </c>
      <c r="EE121" s="75">
        <f t="shared" si="433"/>
        <v>494.72544221165214</v>
      </c>
      <c r="EF121" s="75">
        <f t="shared" ref="EF121:EG121" si="434">EF98/EF168</f>
        <v>462.29901904635284</v>
      </c>
      <c r="EG121" s="75">
        <f t="shared" si="434"/>
        <v>460.65724460886219</v>
      </c>
      <c r="EH121" s="75">
        <f t="shared" ref="EH121:EI121" si="435">EH98/EH168</f>
        <v>533.85385775260363</v>
      </c>
      <c r="EI121" s="75">
        <f t="shared" si="435"/>
        <v>564.83238756317394</v>
      </c>
      <c r="EJ121" s="75">
        <f t="shared" ref="EJ121:EK121" si="436">EJ98/EJ168</f>
        <v>591.78067544861153</v>
      </c>
      <c r="EK121" s="75">
        <f t="shared" si="436"/>
        <v>558.6518206746839</v>
      </c>
      <c r="EL121" s="75">
        <f t="shared" ref="EL121:EM121" si="437">EL98/EL168</f>
        <v>397.58419667723194</v>
      </c>
      <c r="EM121" s="75">
        <f t="shared" si="437"/>
        <v>450.03292052043003</v>
      </c>
      <c r="EN121" s="75">
        <f t="shared" ref="EN121:EO121" si="438">EN98/EN168</f>
        <v>429.56770198299267</v>
      </c>
      <c r="EO121" s="75">
        <f t="shared" si="438"/>
        <v>420.27087361332241</v>
      </c>
      <c r="EP121" s="75">
        <f t="shared" ref="EP121:EQ121" si="439">EP98/EP168</f>
        <v>461.75909000699829</v>
      </c>
      <c r="EQ121" s="75">
        <f t="shared" si="439"/>
        <v>439.44156922857672</v>
      </c>
      <c r="ER121" s="75"/>
      <c r="EU121" s="75"/>
      <c r="EV121" s="75"/>
      <c r="EW121" s="75"/>
      <c r="EX121" s="75"/>
      <c r="EY121" s="75">
        <f t="shared" ref="EY121:FF122" si="440">SUMIF($I$8:$ER$8,EY$9,$I121:$ER121)</f>
        <v>1470.7644883545559</v>
      </c>
      <c r="EZ121" s="75">
        <f t="shared" si="440"/>
        <v>1333.3177217293269</v>
      </c>
      <c r="FA121" s="75">
        <f t="shared" si="440"/>
        <v>1304.1826185172597</v>
      </c>
      <c r="FB121" s="75">
        <f t="shared" si="440"/>
        <v>1470.0842043594375</v>
      </c>
      <c r="FC121" s="75">
        <f t="shared" si="440"/>
        <v>1393.9407349008516</v>
      </c>
      <c r="FD121" s="75">
        <f t="shared" si="440"/>
        <v>1412.4842544826063</v>
      </c>
      <c r="FE121" s="75">
        <f t="shared" si="440"/>
        <v>1417.6817058668671</v>
      </c>
      <c r="FF121" s="75">
        <f t="shared" si="440"/>
        <v>1690.4669207643892</v>
      </c>
      <c r="FG121" s="75">
        <f t="shared" si="318"/>
        <v>1406.2689378723458</v>
      </c>
      <c r="FH121" s="75">
        <f t="shared" si="318"/>
        <v>1311.5976656033133</v>
      </c>
      <c r="FJ121" s="75"/>
      <c r="FK121" s="75"/>
      <c r="FL121" s="75"/>
      <c r="FM121" s="75"/>
      <c r="FN121" s="75"/>
      <c r="FO121" s="75"/>
      <c r="FP121" s="75">
        <f t="shared" ref="FP121:FP122" si="441">SUMIF($I$6:$EJ$6,FP$9,$I121:$EJ121)</f>
        <v>5578.3490329605802</v>
      </c>
      <c r="FQ121" s="75">
        <f>SUMIF($I$6:$EJ$6,FQ$9,$I121:$EJ121)</f>
        <v>5914.5736160147144</v>
      </c>
      <c r="FR121" s="75">
        <f t="shared" si="183"/>
        <v>1406.2689378723458</v>
      </c>
    </row>
    <row r="122" spans="2:174" s="70" customFormat="1" ht="17.45" customHeight="1">
      <c r="B122" s="66" t="s">
        <v>183</v>
      </c>
      <c r="C122" s="67"/>
      <c r="D122" s="67"/>
      <c r="E122" s="67"/>
      <c r="F122" s="68"/>
      <c r="G122" s="68"/>
      <c r="H122" s="68"/>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c r="CL122" s="75"/>
      <c r="CM122" s="75"/>
      <c r="CN122" s="75"/>
      <c r="CO122" s="75">
        <f t="shared" ref="CO122:DL122" si="442">CO99/CO169</f>
        <v>616.65836941327757</v>
      </c>
      <c r="CP122" s="75">
        <f t="shared" si="442"/>
        <v>637.04300363615619</v>
      </c>
      <c r="CQ122" s="75">
        <f t="shared" si="442"/>
        <v>746.52687277403402</v>
      </c>
      <c r="CR122" s="75">
        <f t="shared" si="442"/>
        <v>880.33737332154203</v>
      </c>
      <c r="CS122" s="75">
        <f t="shared" si="442"/>
        <v>944.97011808620096</v>
      </c>
      <c r="CT122" s="75">
        <f t="shared" si="442"/>
        <v>817.55647321379593</v>
      </c>
      <c r="CU122" s="75">
        <f t="shared" si="442"/>
        <v>866.16658422957175</v>
      </c>
      <c r="CV122" s="75">
        <f t="shared" si="442"/>
        <v>856.90239608866352</v>
      </c>
      <c r="CW122" s="75">
        <f t="shared" si="442"/>
        <v>802.83262182878707</v>
      </c>
      <c r="CX122" s="75">
        <f t="shared" si="442"/>
        <v>899.34483663630306</v>
      </c>
      <c r="CY122" s="75">
        <f t="shared" si="442"/>
        <v>950.62289922558887</v>
      </c>
      <c r="CZ122" s="75">
        <f t="shared" si="442"/>
        <v>1511.4280306604553</v>
      </c>
      <c r="DA122" s="75">
        <f t="shared" si="442"/>
        <v>784.50888543145595</v>
      </c>
      <c r="DB122" s="75">
        <f t="shared" si="442"/>
        <v>723.56744093166367</v>
      </c>
      <c r="DC122" s="75">
        <f t="shared" si="442"/>
        <v>816.01173181537899</v>
      </c>
      <c r="DD122" s="75">
        <f t="shared" si="442"/>
        <v>969.30931027142776</v>
      </c>
      <c r="DE122" s="75">
        <f t="shared" si="442"/>
        <v>989.21215577758221</v>
      </c>
      <c r="DF122" s="75">
        <f t="shared" si="442"/>
        <v>1020.7930871338883</v>
      </c>
      <c r="DG122" s="75">
        <f t="shared" si="442"/>
        <v>1029.0688732304736</v>
      </c>
      <c r="DH122" s="75">
        <f t="shared" si="442"/>
        <v>908.24670299165473</v>
      </c>
      <c r="DI122" s="75">
        <f t="shared" si="442"/>
        <v>910.12092578247564</v>
      </c>
      <c r="DJ122" s="75">
        <f t="shared" si="442"/>
        <v>1083.7798117625371</v>
      </c>
      <c r="DK122" s="75">
        <f t="shared" si="442"/>
        <v>1202.4471980531096</v>
      </c>
      <c r="DL122" s="75">
        <f t="shared" si="442"/>
        <v>1873.1463564925255</v>
      </c>
      <c r="DM122" s="75">
        <f t="shared" ref="DM122:EK122" si="443">DM99/DM169</f>
        <v>966.02320068816914</v>
      </c>
      <c r="DN122" s="75">
        <f t="shared" si="443"/>
        <v>878.52158252542256</v>
      </c>
      <c r="DO122" s="75">
        <f t="shared" si="443"/>
        <v>1036.8876151520069</v>
      </c>
      <c r="DP122" s="75">
        <f t="shared" si="443"/>
        <v>947.76611989001549</v>
      </c>
      <c r="DQ122" s="75">
        <f t="shared" si="443"/>
        <v>1146.3018751330369</v>
      </c>
      <c r="DR122" s="75">
        <f t="shared" si="443"/>
        <v>1113.6704181030982</v>
      </c>
      <c r="DS122" s="75">
        <f t="shared" si="443"/>
        <v>1118.5205500975421</v>
      </c>
      <c r="DT122" s="75">
        <f t="shared" si="443"/>
        <v>1040.2828854885113</v>
      </c>
      <c r="DU122" s="75">
        <f t="shared" si="443"/>
        <v>963.43344254236899</v>
      </c>
      <c r="DV122" s="75">
        <f t="shared" si="443"/>
        <v>1159.4647271021879</v>
      </c>
      <c r="DW122" s="75">
        <f t="shared" si="443"/>
        <v>1376.567649344986</v>
      </c>
      <c r="DX122" s="75">
        <f t="shared" si="443"/>
        <v>2123.6959125637472</v>
      </c>
      <c r="DY122" s="75">
        <f t="shared" si="443"/>
        <v>1046.7971946271823</v>
      </c>
      <c r="DZ122" s="75">
        <f t="shared" si="443"/>
        <v>972.71428754241936</v>
      </c>
      <c r="EA122" s="75">
        <f t="shared" si="443"/>
        <v>1103.1741606157693</v>
      </c>
      <c r="EB122" s="75">
        <f t="shared" si="443"/>
        <v>1322.332219367926</v>
      </c>
      <c r="EC122" s="75">
        <f t="shared" si="443"/>
        <v>1460.747365253</v>
      </c>
      <c r="ED122" s="75">
        <f t="shared" si="443"/>
        <v>1351.2816397141071</v>
      </c>
      <c r="EE122" s="75">
        <f t="shared" si="443"/>
        <v>1255.697190361537</v>
      </c>
      <c r="EF122" s="75">
        <f t="shared" si="443"/>
        <v>1299.1428924867769</v>
      </c>
      <c r="EG122" s="75">
        <f t="shared" si="443"/>
        <v>1119.0006644927676</v>
      </c>
      <c r="EH122" s="75">
        <f t="shared" si="443"/>
        <v>1217.6502455115931</v>
      </c>
      <c r="EI122" s="75">
        <f t="shared" si="443"/>
        <v>1480.9207599484332</v>
      </c>
      <c r="EJ122" s="75">
        <f t="shared" si="443"/>
        <v>2238.2315581928829</v>
      </c>
      <c r="EK122" s="75">
        <f t="shared" si="443"/>
        <v>1216.1102659866913</v>
      </c>
      <c r="EL122" s="75">
        <f t="shared" ref="EL122:EM122" si="444">EL99/EL169</f>
        <v>1053.8336758488638</v>
      </c>
      <c r="EM122" s="75">
        <f t="shared" si="444"/>
        <v>1241.9836023849698</v>
      </c>
      <c r="EN122" s="75">
        <f t="shared" ref="EN122:EO122" si="445">EN99/EN169</f>
        <v>1243.3695229112557</v>
      </c>
      <c r="EO122" s="75">
        <f t="shared" si="445"/>
        <v>1538.1031118118515</v>
      </c>
      <c r="EP122" s="75">
        <f t="shared" ref="EP122:EQ122" si="446">EP99/EP169</f>
        <v>1349.8181338397833</v>
      </c>
      <c r="EQ122" s="75">
        <f t="shared" si="446"/>
        <v>1290.0840002875264</v>
      </c>
      <c r="ER122" s="75"/>
      <c r="EU122" s="75"/>
      <c r="EV122" s="75"/>
      <c r="EW122" s="75"/>
      <c r="EX122" s="75"/>
      <c r="EY122" s="75">
        <f t="shared" si="440"/>
        <v>2881.4323983655986</v>
      </c>
      <c r="EZ122" s="75">
        <f t="shared" si="440"/>
        <v>3207.7384131261506</v>
      </c>
      <c r="FA122" s="75">
        <f t="shared" si="440"/>
        <v>3122.2368781284226</v>
      </c>
      <c r="FB122" s="75">
        <f t="shared" si="440"/>
        <v>4659.7282890109218</v>
      </c>
      <c r="FC122" s="75">
        <f t="shared" si="440"/>
        <v>3122.6856427853709</v>
      </c>
      <c r="FD122" s="75">
        <f t="shared" si="440"/>
        <v>4134.3612243350326</v>
      </c>
      <c r="FE122" s="75">
        <f t="shared" si="440"/>
        <v>3673.8407473410812</v>
      </c>
      <c r="FF122" s="75">
        <f t="shared" si="440"/>
        <v>4936.8025636529092</v>
      </c>
      <c r="FG122" s="75">
        <f t="shared" si="318"/>
        <v>3511.9275442205249</v>
      </c>
      <c r="FH122" s="75">
        <f t="shared" si="318"/>
        <v>4131.2907685628907</v>
      </c>
      <c r="FJ122" s="75"/>
      <c r="FK122" s="75"/>
      <c r="FL122" s="75"/>
      <c r="FM122" s="75"/>
      <c r="FN122" s="75"/>
      <c r="FO122" s="75"/>
      <c r="FP122" s="75">
        <f t="shared" si="441"/>
        <v>13871.135978631095</v>
      </c>
      <c r="FQ122" s="75">
        <f>SUMIF($I$6:$EJ$6,FQ$9,$I122:$EJ122)</f>
        <v>15867.690178114393</v>
      </c>
      <c r="FR122" s="75">
        <f t="shared" si="183"/>
        <v>3511.9275442205249</v>
      </c>
    </row>
    <row r="123" spans="2:174" s="70" customFormat="1" ht="17.45" customHeight="1">
      <c r="B123" s="66" t="s">
        <v>203</v>
      </c>
      <c r="C123" s="67"/>
      <c r="D123" s="67"/>
      <c r="E123" s="67"/>
      <c r="F123" s="68"/>
      <c r="G123" s="68"/>
      <c r="H123" s="68"/>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5"/>
      <c r="DA123" s="75"/>
      <c r="DB123" s="75"/>
      <c r="DC123" s="75"/>
      <c r="DD123" s="75"/>
      <c r="DE123" s="75"/>
      <c r="DF123" s="75"/>
      <c r="DG123" s="75"/>
      <c r="DH123" s="75"/>
      <c r="DI123" s="75"/>
      <c r="DJ123" s="75"/>
      <c r="DK123" s="75"/>
      <c r="DL123" s="75"/>
      <c r="DM123" s="75"/>
      <c r="DN123" s="75"/>
      <c r="DO123" s="75"/>
      <c r="DP123" s="75"/>
      <c r="DQ123" s="75"/>
      <c r="DR123" s="75"/>
      <c r="DS123" s="75"/>
      <c r="DT123" s="75"/>
      <c r="DU123" s="75"/>
      <c r="DV123" s="75"/>
      <c r="DW123" s="75"/>
      <c r="DX123" s="75"/>
      <c r="DY123" s="75">
        <f t="shared" ref="DY123:EK123" si="447">DY100/DY170</f>
        <v>1899.8000058596183</v>
      </c>
      <c r="DZ123" s="75">
        <f t="shared" si="447"/>
        <v>1784.5936367087284</v>
      </c>
      <c r="EA123" s="75">
        <f t="shared" si="447"/>
        <v>2042.3994619341324</v>
      </c>
      <c r="EB123" s="75">
        <f t="shared" si="447"/>
        <v>2118.8320905846108</v>
      </c>
      <c r="EC123" s="75">
        <f t="shared" si="447"/>
        <v>2481.0666208087791</v>
      </c>
      <c r="ED123" s="75">
        <f t="shared" si="447"/>
        <v>2361.7634632385339</v>
      </c>
      <c r="EE123" s="75">
        <f t="shared" si="447"/>
        <v>2153.0734238262289</v>
      </c>
      <c r="EF123" s="75">
        <f t="shared" si="447"/>
        <v>2193.2013321715999</v>
      </c>
      <c r="EG123" s="75">
        <f t="shared" si="447"/>
        <v>2006.7563659663144</v>
      </c>
      <c r="EH123" s="75">
        <f t="shared" si="447"/>
        <v>2244.9567468415376</v>
      </c>
      <c r="EI123" s="75">
        <f t="shared" si="447"/>
        <v>2749.5670332749928</v>
      </c>
      <c r="EJ123" s="75">
        <f t="shared" si="447"/>
        <v>3997.5632314014433</v>
      </c>
      <c r="EK123" s="75">
        <f t="shared" si="447"/>
        <v>2102.7646588555408</v>
      </c>
      <c r="EL123" s="75">
        <f t="shared" ref="EL123:EM123" si="448">EL100/EL170</f>
        <v>1873.5797570551081</v>
      </c>
      <c r="EM123" s="75">
        <f t="shared" si="448"/>
        <v>2253.7843746895041</v>
      </c>
      <c r="EN123" s="75">
        <f t="shared" ref="EN123:EO123" si="449">EN100/EN170</f>
        <v>2221.9813529095554</v>
      </c>
      <c r="EO123" s="75">
        <f t="shared" si="449"/>
        <v>2752.1960299808666</v>
      </c>
      <c r="EP123" s="75">
        <f t="shared" ref="EP123:EQ123" si="450">EP100/EP170</f>
        <v>2475.7620503413837</v>
      </c>
      <c r="EQ123" s="75">
        <f t="shared" si="450"/>
        <v>2328.4557474778353</v>
      </c>
      <c r="ER123" s="75"/>
      <c r="EU123" s="75"/>
      <c r="EV123" s="75"/>
      <c r="EW123" s="75"/>
      <c r="EX123" s="75"/>
      <c r="EY123" s="75"/>
      <c r="EZ123" s="75"/>
      <c r="FA123" s="75"/>
      <c r="FB123" s="75"/>
      <c r="FC123" s="75">
        <f t="shared" ref="FC123:FF124" si="451">SUMIF($I$8:$ER$8,FC$9,$I123:$ER123)</f>
        <v>5726.7931045024798</v>
      </c>
      <c r="FD123" s="75">
        <f t="shared" si="451"/>
        <v>6961.6621746319233</v>
      </c>
      <c r="FE123" s="75">
        <f t="shared" si="451"/>
        <v>6353.0311219641435</v>
      </c>
      <c r="FF123" s="75">
        <f t="shared" si="451"/>
        <v>8992.0870115179732</v>
      </c>
      <c r="FG123" s="75">
        <f t="shared" si="318"/>
        <v>6230.1287906001526</v>
      </c>
      <c r="FH123" s="75">
        <f t="shared" si="318"/>
        <v>7449.9394332318061</v>
      </c>
      <c r="FJ123" s="75"/>
      <c r="FK123" s="75"/>
      <c r="FL123" s="75"/>
      <c r="FM123" s="75"/>
      <c r="FN123" s="75"/>
      <c r="FO123" s="75"/>
      <c r="FP123" s="75"/>
      <c r="FQ123" s="75">
        <f>SUMIF($I$6:$EJ$6,FQ$9,$I123:$EJ123)</f>
        <v>28033.573412616519</v>
      </c>
      <c r="FR123" s="75">
        <f t="shared" si="183"/>
        <v>6230.1287906001526</v>
      </c>
    </row>
    <row r="124" spans="2:174" s="70" customFormat="1" ht="17.25" customHeight="1">
      <c r="B124" s="125" t="s">
        <v>160</v>
      </c>
      <c r="C124" s="69"/>
      <c r="D124" s="69"/>
      <c r="E124" s="69"/>
      <c r="F124" s="126"/>
      <c r="G124" s="126"/>
      <c r="H124" s="126"/>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8">
        <f t="shared" ref="BE124:CJ124" si="452">BE101/(BE195-BE27*BE172)</f>
        <v>951.59770937513281</v>
      </c>
      <c r="BF124" s="128">
        <f t="shared" si="452"/>
        <v>816.57041486889386</v>
      </c>
      <c r="BG124" s="128">
        <f t="shared" si="452"/>
        <v>943.30101815970568</v>
      </c>
      <c r="BH124" s="128">
        <f t="shared" si="452"/>
        <v>922.87338739090831</v>
      </c>
      <c r="BI124" s="128">
        <f t="shared" si="452"/>
        <v>1028.6709644068992</v>
      </c>
      <c r="BJ124" s="128">
        <f t="shared" si="452"/>
        <v>1033.5221744142577</v>
      </c>
      <c r="BK124" s="128">
        <f t="shared" si="452"/>
        <v>1011.5753326822798</v>
      </c>
      <c r="BL124" s="128">
        <f t="shared" si="452"/>
        <v>951.10528601920328</v>
      </c>
      <c r="BM124" s="128">
        <f t="shared" si="452"/>
        <v>915.38652422803364</v>
      </c>
      <c r="BN124" s="128">
        <f t="shared" si="452"/>
        <v>979.57148832181304</v>
      </c>
      <c r="BO124" s="128">
        <f t="shared" si="452"/>
        <v>1110.6532399673113</v>
      </c>
      <c r="BP124" s="128">
        <f t="shared" si="452"/>
        <v>1579.0075449286726</v>
      </c>
      <c r="BQ124" s="128">
        <f t="shared" si="452"/>
        <v>967.1446976476517</v>
      </c>
      <c r="BR124" s="128">
        <f t="shared" si="452"/>
        <v>862.95880889010778</v>
      </c>
      <c r="BS124" s="128">
        <f t="shared" si="452"/>
        <v>507.08207292638451</v>
      </c>
      <c r="BT124" s="128">
        <f t="shared" si="452"/>
        <v>67.434787457927825</v>
      </c>
      <c r="BU124" s="128">
        <f t="shared" si="452"/>
        <v>119.12418218518728</v>
      </c>
      <c r="BV124" s="128">
        <f t="shared" si="452"/>
        <v>266.56053604237667</v>
      </c>
      <c r="BW124" s="128">
        <f t="shared" si="452"/>
        <v>376.80416548172877</v>
      </c>
      <c r="BX124" s="128">
        <f t="shared" si="452"/>
        <v>590.13938255641312</v>
      </c>
      <c r="BY124" s="128">
        <f t="shared" si="452"/>
        <v>635.04435432986713</v>
      </c>
      <c r="BZ124" s="128">
        <f t="shared" si="452"/>
        <v>783.70783347964937</v>
      </c>
      <c r="CA124" s="128">
        <f t="shared" si="452"/>
        <v>896.3905083263619</v>
      </c>
      <c r="CB124" s="128">
        <f t="shared" si="452"/>
        <v>1226.8309521301176</v>
      </c>
      <c r="CC124" s="128">
        <f t="shared" si="452"/>
        <v>630.97425185180259</v>
      </c>
      <c r="CD124" s="128">
        <f t="shared" si="452"/>
        <v>632.53536000313625</v>
      </c>
      <c r="CE124" s="128">
        <f t="shared" si="452"/>
        <v>236.80646792520616</v>
      </c>
      <c r="CF124" s="128">
        <f t="shared" si="452"/>
        <v>381.80000864789918</v>
      </c>
      <c r="CG124" s="128">
        <f t="shared" si="452"/>
        <v>813.78880615901744</v>
      </c>
      <c r="CH124" s="128">
        <f t="shared" si="452"/>
        <v>787.38029322414468</v>
      </c>
      <c r="CI124" s="128">
        <f t="shared" si="452"/>
        <v>867.4172288675145</v>
      </c>
      <c r="CJ124" s="128">
        <f t="shared" si="452"/>
        <v>825.58201160462932</v>
      </c>
      <c r="CK124" s="128">
        <f t="shared" ref="CK124:DP124" si="453">CK101/(CK195-CK27*CK172)</f>
        <v>797.70396191987265</v>
      </c>
      <c r="CL124" s="128">
        <f t="shared" si="453"/>
        <v>972.38749943298762</v>
      </c>
      <c r="CM124" s="128">
        <f t="shared" si="453"/>
        <v>1069.8184946245251</v>
      </c>
      <c r="CN124" s="128">
        <f t="shared" si="453"/>
        <v>1616.7240582426323</v>
      </c>
      <c r="CO124" s="128">
        <f t="shared" si="453"/>
        <v>851.92100612865295</v>
      </c>
      <c r="CP124" s="128">
        <f t="shared" si="453"/>
        <v>807.42640972060133</v>
      </c>
      <c r="CQ124" s="128">
        <f t="shared" si="453"/>
        <v>954.37263580280955</v>
      </c>
      <c r="CR124" s="128">
        <f t="shared" si="453"/>
        <v>1063.4580287802537</v>
      </c>
      <c r="CS124" s="128">
        <f t="shared" si="453"/>
        <v>1158.4916831290084</v>
      </c>
      <c r="CT124" s="128">
        <f t="shared" si="453"/>
        <v>1071.3418680061052</v>
      </c>
      <c r="CU124" s="128">
        <f t="shared" si="453"/>
        <v>1093.6635789162333</v>
      </c>
      <c r="CV124" s="128">
        <f t="shared" si="453"/>
        <v>1027.434315970379</v>
      </c>
      <c r="CW124" s="128">
        <f t="shared" si="453"/>
        <v>1006.6024151165113</v>
      </c>
      <c r="CX124" s="128">
        <f t="shared" si="453"/>
        <v>1098.8374411406737</v>
      </c>
      <c r="CY124" s="128">
        <f t="shared" si="453"/>
        <v>1167.1687776491142</v>
      </c>
      <c r="CZ124" s="128">
        <f t="shared" si="453"/>
        <v>1780.4120244262406</v>
      </c>
      <c r="DA124" s="128">
        <f t="shared" si="453"/>
        <v>1058.4635863417952</v>
      </c>
      <c r="DB124" s="128">
        <f t="shared" si="453"/>
        <v>955.93091219787573</v>
      </c>
      <c r="DC124" s="128">
        <f t="shared" si="453"/>
        <v>1047.5189235579865</v>
      </c>
      <c r="DD124" s="128">
        <f t="shared" si="453"/>
        <v>1142.4441354556589</v>
      </c>
      <c r="DE124" s="128">
        <f t="shared" si="453"/>
        <v>1155.0570859775491</v>
      </c>
      <c r="DF124" s="128">
        <f t="shared" si="453"/>
        <v>1170.930677702557</v>
      </c>
      <c r="DG124" s="128">
        <f t="shared" si="453"/>
        <v>1212.4386037228312</v>
      </c>
      <c r="DH124" s="128">
        <f t="shared" si="453"/>
        <v>1097.3871664561705</v>
      </c>
      <c r="DI124" s="128">
        <f t="shared" si="453"/>
        <v>1078.0077854872357</v>
      </c>
      <c r="DJ124" s="128">
        <f t="shared" si="453"/>
        <v>1153.2282970009496</v>
      </c>
      <c r="DK124" s="128">
        <f t="shared" si="453"/>
        <v>1289.8692472674331</v>
      </c>
      <c r="DL124" s="128">
        <f t="shared" si="453"/>
        <v>1893.8823451370729</v>
      </c>
      <c r="DM124" s="128">
        <f t="shared" si="453"/>
        <v>1090.5697563762058</v>
      </c>
      <c r="DN124" s="128">
        <f t="shared" si="453"/>
        <v>971.39303848330587</v>
      </c>
      <c r="DO124" s="128">
        <f t="shared" si="453"/>
        <v>1225.7169727134801</v>
      </c>
      <c r="DP124" s="128">
        <f t="shared" si="453"/>
        <v>1078.1519925499074</v>
      </c>
      <c r="DQ124" s="128">
        <f t="shared" ref="DQ124:EK124" si="454">DQ101/(DQ195-DQ27*DQ172)</f>
        <v>1256.1722515082993</v>
      </c>
      <c r="DR124" s="128">
        <f t="shared" si="454"/>
        <v>1254.5489220386057</v>
      </c>
      <c r="DS124" s="128">
        <f t="shared" si="454"/>
        <v>1278.4335444160342</v>
      </c>
      <c r="DT124" s="128">
        <f t="shared" si="454"/>
        <v>1219.2028228594625</v>
      </c>
      <c r="DU124" s="128">
        <f t="shared" si="454"/>
        <v>1113.4428655529227</v>
      </c>
      <c r="DV124" s="128">
        <f t="shared" si="454"/>
        <v>1212.0353438843288</v>
      </c>
      <c r="DW124" s="128">
        <f t="shared" si="454"/>
        <v>1449.197179963068</v>
      </c>
      <c r="DX124" s="128">
        <f t="shared" si="454"/>
        <v>2101.3400149568674</v>
      </c>
      <c r="DY124" s="128">
        <f t="shared" si="454"/>
        <v>1226.5285791507088</v>
      </c>
      <c r="DZ124" s="128">
        <f t="shared" si="454"/>
        <v>1108.6970205164598</v>
      </c>
      <c r="EA124" s="128">
        <f t="shared" si="454"/>
        <v>1230.2724611465076</v>
      </c>
      <c r="EB124" s="128">
        <f t="shared" si="454"/>
        <v>1297.3856882407006</v>
      </c>
      <c r="EC124" s="128">
        <f t="shared" si="454"/>
        <v>1414.2176974475444</v>
      </c>
      <c r="ED124" s="128">
        <f t="shared" si="454"/>
        <v>1325.2237244465218</v>
      </c>
      <c r="EE124" s="128">
        <f>EE101/(EE195-EE27*EE172)</f>
        <v>1266.1797049889421</v>
      </c>
      <c r="EF124" s="128">
        <f t="shared" si="454"/>
        <v>1280.6483149943667</v>
      </c>
      <c r="EG124" s="128">
        <f t="shared" si="454"/>
        <v>1150.7925828143318</v>
      </c>
      <c r="EH124" s="128">
        <f t="shared" si="454"/>
        <v>1236.6516177789481</v>
      </c>
      <c r="EI124" s="128">
        <f t="shared" si="454"/>
        <v>1465.7899340325573</v>
      </c>
      <c r="EJ124" s="128">
        <f t="shared" si="454"/>
        <v>2092.8443064131311</v>
      </c>
      <c r="EK124" s="128">
        <f t="shared" si="454"/>
        <v>1272.3063543394774</v>
      </c>
      <c r="EL124" s="128">
        <f>EL101/(EL195-EL27*EL172)</f>
        <v>1119.1551683941811</v>
      </c>
      <c r="EM124" s="128">
        <f>EM101/(EM195-EM27*EM172)</f>
        <v>1283.8960037658157</v>
      </c>
      <c r="EN124" s="128">
        <f>EN101/(EN195-EN27*EN172)</f>
        <v>1271.2043180390422</v>
      </c>
      <c r="EO124" s="128">
        <f>EO101/(EO195-EO27*EO172)</f>
        <v>1501.3012506559046</v>
      </c>
      <c r="EP124" s="128">
        <f>EP101/(EP195-EP27*EP172)</f>
        <v>1328.3267143429889</v>
      </c>
      <c r="EQ124" s="128">
        <f>EQ101/(EQ195-EQ27*EQ172)</f>
        <v>1326.9257078534476</v>
      </c>
      <c r="ER124" s="128"/>
      <c r="ES124" s="235"/>
      <c r="EU124" s="128">
        <f t="shared" ref="EU124:FB124" si="455">SUMIF($I$8:$ER$8,EU$9,$I124:$ER124)</f>
        <v>3061.9134220976575</v>
      </c>
      <c r="EV124" s="128">
        <f t="shared" si="455"/>
        <v>3468.431899135765</v>
      </c>
      <c r="EW124" s="128">
        <f t="shared" si="455"/>
        <v>3387.8335556662373</v>
      </c>
      <c r="EX124" s="128">
        <f t="shared" si="455"/>
        <v>4336.9798894054557</v>
      </c>
      <c r="EY124" s="128">
        <f t="shared" si="455"/>
        <v>3287.6797675729918</v>
      </c>
      <c r="EZ124" s="128">
        <f t="shared" si="455"/>
        <v>3588.8731660968124</v>
      </c>
      <c r="FA124" s="128">
        <f t="shared" si="455"/>
        <v>3611.0792328284197</v>
      </c>
      <c r="FB124" s="128">
        <f t="shared" si="455"/>
        <v>4762.5725388042647</v>
      </c>
      <c r="FC124" s="128">
        <f t="shared" si="451"/>
        <v>3565.4980608136757</v>
      </c>
      <c r="FD124" s="128">
        <f t="shared" si="451"/>
        <v>4036.8271101347668</v>
      </c>
      <c r="FE124" s="128">
        <f t="shared" si="451"/>
        <v>3697.6206027976405</v>
      </c>
      <c r="FF124" s="128">
        <f t="shared" si="451"/>
        <v>4795.2858582246372</v>
      </c>
      <c r="FG124" s="128">
        <f t="shared" si="318"/>
        <v>3675.3575264994743</v>
      </c>
      <c r="FH124" s="128">
        <f t="shared" si="318"/>
        <v>4100.8322830379357</v>
      </c>
      <c r="FJ124" s="128"/>
      <c r="FK124" s="128">
        <f t="shared" ref="FK124:FP124" si="456">SUMIF($I$6:$EJ$6,FK$9,$I124:$EJ124)</f>
        <v>12243.83508476311</v>
      </c>
      <c r="FL124" s="128">
        <f t="shared" si="456"/>
        <v>7299.2222814537745</v>
      </c>
      <c r="FM124" s="128">
        <f t="shared" si="456"/>
        <v>9632.9184425033691</v>
      </c>
      <c r="FN124" s="128">
        <f t="shared" si="456"/>
        <v>13081.130184786582</v>
      </c>
      <c r="FO124" s="128">
        <f t="shared" si="456"/>
        <v>14255.158766305116</v>
      </c>
      <c r="FP124" s="128">
        <f t="shared" si="456"/>
        <v>15250.204705302487</v>
      </c>
      <c r="FQ124" s="128">
        <f>SUMIF($I$6:$EJ$6,FQ$9,$I124:$EJ124)</f>
        <v>16095.231631970721</v>
      </c>
      <c r="FR124" s="128">
        <f t="shared" si="183"/>
        <v>3675.3575264994743</v>
      </c>
    </row>
    <row r="125" spans="2:174" s="70" customFormat="1" ht="17.25" customHeight="1">
      <c r="B125" s="184" t="s">
        <v>161</v>
      </c>
      <c r="C125" s="69"/>
      <c r="D125" s="69"/>
      <c r="E125" s="69"/>
      <c r="F125" s="126"/>
      <c r="G125" s="126"/>
      <c r="H125" s="126"/>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8"/>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c r="DL125" s="128"/>
      <c r="DM125" s="128"/>
      <c r="DN125" s="128"/>
      <c r="DO125" s="128"/>
      <c r="DP125" s="128"/>
      <c r="DQ125" s="128"/>
      <c r="DR125" s="128"/>
      <c r="DS125" s="128"/>
      <c r="DT125" s="128"/>
      <c r="DU125" s="128"/>
      <c r="DV125" s="128"/>
      <c r="DW125" s="128"/>
      <c r="DX125" s="128"/>
      <c r="DY125" s="128"/>
      <c r="DZ125" s="128"/>
      <c r="EA125" s="128"/>
      <c r="EB125" s="128"/>
      <c r="EC125" s="128"/>
      <c r="ED125" s="128"/>
      <c r="EE125" s="128"/>
      <c r="EF125" s="128"/>
      <c r="EG125" s="128"/>
      <c r="EH125" s="128"/>
      <c r="EI125" s="235"/>
    </row>
    <row r="126" spans="2:174" s="70" customFormat="1" ht="17.25" customHeight="1">
      <c r="B126" s="125"/>
      <c r="C126" s="69"/>
      <c r="D126" s="69"/>
      <c r="E126" s="69"/>
      <c r="F126" s="126"/>
      <c r="G126" s="126"/>
      <c r="H126" s="126"/>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8"/>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c r="DL126" s="128"/>
      <c r="DM126" s="128"/>
      <c r="DN126" s="128"/>
      <c r="DO126" s="128"/>
      <c r="DP126" s="128"/>
      <c r="DQ126" s="128"/>
      <c r="DR126" s="128"/>
      <c r="DS126" s="128"/>
      <c r="DT126" s="128"/>
      <c r="DU126" s="128"/>
      <c r="DV126" s="128"/>
      <c r="DW126" s="128"/>
      <c r="DX126" s="128"/>
      <c r="DY126" s="128"/>
      <c r="DZ126" s="128"/>
      <c r="EA126" s="128"/>
      <c r="EB126" s="128"/>
      <c r="EC126" s="128"/>
      <c r="ED126" s="128"/>
      <c r="EE126" s="128"/>
      <c r="EF126" s="128"/>
      <c r="EG126" s="128"/>
      <c r="EH126" s="128"/>
      <c r="EI126" s="128"/>
    </row>
    <row r="127" spans="2:174" ht="17.25" customHeight="1">
      <c r="B127" s="71" t="s">
        <v>80</v>
      </c>
      <c r="C127" s="72"/>
      <c r="D127" s="72"/>
      <c r="E127" s="72"/>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3"/>
      <c r="DR127" s="73"/>
      <c r="DS127" s="73"/>
      <c r="DT127" s="73"/>
      <c r="DU127" s="73"/>
      <c r="DV127" s="73"/>
      <c r="DW127" s="73"/>
      <c r="DX127" s="73"/>
      <c r="DY127" s="73"/>
      <c r="DZ127" s="73"/>
      <c r="EA127" s="73"/>
      <c r="EB127" s="73"/>
      <c r="EC127" s="73"/>
      <c r="ED127" s="73"/>
      <c r="EE127" s="73"/>
      <c r="EF127" s="73"/>
      <c r="EG127" s="73"/>
      <c r="EH127" s="73"/>
      <c r="EI127" s="73"/>
      <c r="EJ127" s="73"/>
      <c r="EK127" s="73"/>
      <c r="EL127" s="73"/>
      <c r="EM127" s="73"/>
      <c r="EN127" s="73"/>
      <c r="EO127" s="73"/>
      <c r="EP127" s="73"/>
      <c r="EQ127" s="73"/>
      <c r="ER127" s="236"/>
      <c r="EU127" s="73"/>
      <c r="EV127" s="73"/>
      <c r="EW127" s="73"/>
      <c r="EX127" s="73"/>
      <c r="EY127" s="73"/>
      <c r="EZ127" s="73"/>
      <c r="FA127" s="73"/>
      <c r="FB127" s="73"/>
      <c r="FC127" s="73"/>
      <c r="FD127" s="73"/>
      <c r="FE127" s="73"/>
      <c r="FF127" s="236"/>
      <c r="FG127" s="236"/>
      <c r="FH127" s="236"/>
      <c r="FK127" s="73"/>
      <c r="FL127" s="73"/>
      <c r="FM127" s="73"/>
      <c r="FN127" s="73"/>
      <c r="FO127" s="73"/>
      <c r="FP127" s="73"/>
      <c r="FQ127" s="73"/>
      <c r="FR127" s="73"/>
    </row>
    <row r="128" spans="2:174" s="70" customFormat="1" ht="17.45" customHeight="1">
      <c r="B128" s="66" t="s">
        <v>27</v>
      </c>
      <c r="C128" s="67"/>
      <c r="D128" s="67"/>
      <c r="E128" s="67"/>
      <c r="F128" s="68"/>
      <c r="G128" s="68"/>
      <c r="H128" s="68"/>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c r="CP128" s="213"/>
      <c r="CQ128" s="213"/>
      <c r="CR128" s="213"/>
      <c r="CS128" s="213"/>
      <c r="CT128" s="213"/>
      <c r="CU128" s="213"/>
      <c r="CV128" s="213"/>
      <c r="CW128" s="213"/>
      <c r="CX128" s="213"/>
      <c r="CY128" s="213"/>
      <c r="CZ128" s="213"/>
      <c r="DA128" s="213">
        <v>0.20184549470121496</v>
      </c>
      <c r="DB128" s="213">
        <v>0.11014416689124264</v>
      </c>
      <c r="DC128" s="213">
        <v>2.9863074994576772E-2</v>
      </c>
      <c r="DD128" s="213">
        <v>2.6171231328172201E-2</v>
      </c>
      <c r="DE128" s="213">
        <v>-4.5269004043105472E-2</v>
      </c>
      <c r="DF128" s="213">
        <v>5.2208708259289707E-2</v>
      </c>
      <c r="DG128" s="213">
        <v>6.5369946516190366E-2</v>
      </c>
      <c r="DH128" s="213">
        <v>4.2280320687172745E-2</v>
      </c>
      <c r="DI128" s="213">
        <v>4.2725024777487894E-2</v>
      </c>
      <c r="DJ128" s="213">
        <v>5.3457803396789931E-4</v>
      </c>
      <c r="DK128" s="213">
        <v>6.8531283039084984E-2</v>
      </c>
      <c r="DL128" s="213">
        <v>5.0694287399134154E-2</v>
      </c>
      <c r="DM128" s="213">
        <v>4.3181015093786211E-2</v>
      </c>
      <c r="DN128" s="213">
        <v>8.2566906503640805E-2</v>
      </c>
      <c r="DO128" s="213">
        <v>0.15096679322314582</v>
      </c>
      <c r="DP128" s="213">
        <v>-6.400424639773207E-2</v>
      </c>
      <c r="DQ128" s="213">
        <v>8.9301952733613923E-2</v>
      </c>
      <c r="DR128" s="213">
        <v>8.0981145182807052E-2</v>
      </c>
      <c r="DS128" s="213">
        <v>4.878198768501258E-2</v>
      </c>
      <c r="DT128" s="213">
        <v>8.5341316853448562E-2</v>
      </c>
      <c r="DU128" s="213">
        <v>3.6059913649305934E-2</v>
      </c>
      <c r="DV128" s="213">
        <v>3.7236905190262501E-2</v>
      </c>
      <c r="DW128" s="213">
        <v>6.5493503188283897E-2</v>
      </c>
      <c r="DX128" s="213">
        <v>2.2676743505547457E-2</v>
      </c>
      <c r="DY128" s="213">
        <v>-5.7235799960223194E-4</v>
      </c>
      <c r="DZ128" s="213">
        <v>1E-3</v>
      </c>
      <c r="EA128" s="213">
        <v>-4.2999999999999997E-2</v>
      </c>
      <c r="EB128" s="213">
        <v>0.17399999999999999</v>
      </c>
      <c r="EC128" s="213">
        <v>9.1565953153132359E-2</v>
      </c>
      <c r="ED128" s="213">
        <v>2.9643821624747317E-2</v>
      </c>
      <c r="EE128" s="213">
        <v>-3.7869211654133011E-3</v>
      </c>
      <c r="EF128" s="213">
        <v>5.4858148976356436E-2</v>
      </c>
      <c r="EG128" s="213">
        <v>3.4285820350113488E-2</v>
      </c>
      <c r="EH128" s="213">
        <v>4.5611397024037423E-2</v>
      </c>
      <c r="EI128" s="213">
        <v>4.4138028184070019E-2</v>
      </c>
      <c r="EJ128" s="213">
        <v>1.3455753423718601E-2</v>
      </c>
      <c r="EK128" s="213">
        <v>6.2510112807637047E-2</v>
      </c>
      <c r="EL128" s="213">
        <v>3.2002470416357544E-2</v>
      </c>
      <c r="EM128" s="213">
        <v>7.5429086695349964E-2</v>
      </c>
      <c r="EN128" s="213">
        <v>4.1434697397889795E-3</v>
      </c>
      <c r="EO128" s="213">
        <v>4.973419142979596E-2</v>
      </c>
      <c r="EP128" s="213">
        <v>-2.4091636522945471E-2</v>
      </c>
      <c r="EQ128" s="213">
        <v>8.9706735540779139E-3</v>
      </c>
      <c r="ER128" s="213"/>
      <c r="ES128" s="213"/>
      <c r="ET128" s="213"/>
      <c r="EU128" s="213">
        <v>0.11057345870066237</v>
      </c>
      <c r="EV128" s="213">
        <v>9.437106306495472E-3</v>
      </c>
      <c r="EW128" s="213">
        <v>5.043573360069796E-2</v>
      </c>
      <c r="EX128" s="213">
        <v>4.1755123143376822E-2</v>
      </c>
      <c r="EY128" s="213">
        <v>9.1919170169226391E-2</v>
      </c>
      <c r="EZ128" s="213">
        <v>3.5534593159407282E-2</v>
      </c>
      <c r="FA128" s="213">
        <v>5.6881571322882012E-2</v>
      </c>
      <c r="FB128" s="213">
        <v>3.8955595021776944E-2</v>
      </c>
      <c r="FC128" s="213">
        <v>-1.6E-2</v>
      </c>
      <c r="FD128" s="213">
        <v>9.436343705170494E-2</v>
      </c>
      <c r="FE128" s="213">
        <v>2.7838854138863063E-2</v>
      </c>
      <c r="FF128" s="213">
        <v>3.1078160073978761E-2</v>
      </c>
      <c r="FG128" s="213">
        <v>4.7966671843022536E-2</v>
      </c>
      <c r="FH128" s="213">
        <v>1.0679012747424005E-2</v>
      </c>
      <c r="FI128" s="213"/>
      <c r="FJ128" s="213"/>
      <c r="FK128" s="213"/>
      <c r="FL128" s="213"/>
      <c r="FM128" s="213"/>
      <c r="FN128" s="213"/>
      <c r="FO128" s="213">
        <v>5.0125596629656134E-2</v>
      </c>
      <c r="FP128" s="213">
        <v>5.4278206706015915E-2</v>
      </c>
      <c r="FQ128" s="213">
        <v>3.4844769881088589E-2</v>
      </c>
      <c r="FR128" s="213">
        <v>2.8932227756693175E-2</v>
      </c>
    </row>
    <row r="129" spans="2:174" s="70" customFormat="1" ht="17.45" customHeight="1">
      <c r="B129" s="66" t="s">
        <v>26</v>
      </c>
      <c r="C129" s="67"/>
      <c r="D129" s="67"/>
      <c r="E129" s="67"/>
      <c r="F129" s="68"/>
      <c r="G129" s="68"/>
      <c r="H129" s="68"/>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v>0.18054803927065621</v>
      </c>
      <c r="DB129" s="213">
        <v>0.1298118138142714</v>
      </c>
      <c r="DC129" s="213">
        <v>9.5080425541069047E-2</v>
      </c>
      <c r="DD129" s="213">
        <v>4.0468064897926606E-2</v>
      </c>
      <c r="DE129" s="213">
        <v>1.3815982997868207E-2</v>
      </c>
      <c r="DF129" s="213">
        <v>7.2054877394148953E-2</v>
      </c>
      <c r="DG129" s="213">
        <v>7.7207116749154384E-2</v>
      </c>
      <c r="DH129" s="213">
        <v>-1.4086221812530856E-2</v>
      </c>
      <c r="DI129" s="213">
        <v>2.9373523388515144E-3</v>
      </c>
      <c r="DJ129" s="213">
        <v>4.4275317437702157E-3</v>
      </c>
      <c r="DK129" s="213">
        <v>5.6602406171937791E-2</v>
      </c>
      <c r="DL129" s="213">
        <v>4.9560542468809747E-2</v>
      </c>
      <c r="DM129" s="213">
        <v>4.9443495895507596E-2</v>
      </c>
      <c r="DN129" s="213">
        <v>2.0792056702107094E-2</v>
      </c>
      <c r="DO129" s="213">
        <v>0.15631492227256819</v>
      </c>
      <c r="DP129" s="213">
        <v>-0.12312522961227969</v>
      </c>
      <c r="DQ129" s="213">
        <v>1.740830879535513E-2</v>
      </c>
      <c r="DR129" s="213">
        <v>5.1056807887558536E-2</v>
      </c>
      <c r="DS129" s="213">
        <v>2.1464255706068122E-2</v>
      </c>
      <c r="DT129" s="213">
        <v>8.7856943668089563E-2</v>
      </c>
      <c r="DU129" s="213">
        <v>-1.4062134261075521E-2</v>
      </c>
      <c r="DV129" s="213">
        <v>-4.004108009494995E-2</v>
      </c>
      <c r="DW129" s="213">
        <v>6.8421232250077998E-2</v>
      </c>
      <c r="DX129" s="213">
        <v>4.282452673035074E-2</v>
      </c>
      <c r="DY129" s="213">
        <v>-1.8959174574811902E-2</v>
      </c>
      <c r="DZ129" s="213">
        <v>-0.01</v>
      </c>
      <c r="EA129" s="213">
        <v>-8.1000000000000003E-2</v>
      </c>
      <c r="EB129" s="213">
        <v>0.17</v>
      </c>
      <c r="EC129" s="213">
        <v>7.9363699819287828E-2</v>
      </c>
      <c r="ED129" s="213">
        <v>2.3672707766337633E-2</v>
      </c>
      <c r="EE129" s="213">
        <v>2.3672707766337633E-2</v>
      </c>
      <c r="EF129" s="213">
        <v>4.5279201166508631E-2</v>
      </c>
      <c r="EG129" s="213">
        <v>5.4929331760654829E-2</v>
      </c>
      <c r="EH129" s="213">
        <v>9.4240194308434257E-3</v>
      </c>
      <c r="EI129" s="213">
        <v>7.5600458155332968E-3</v>
      </c>
      <c r="EJ129" s="213">
        <v>-2.2435305860197166E-2</v>
      </c>
      <c r="EK129" s="213">
        <v>2.8147803356023772E-2</v>
      </c>
      <c r="EL129" s="213">
        <v>1.8472812762938468E-2</v>
      </c>
      <c r="EM129" s="213">
        <v>2.4381057507825024E-3</v>
      </c>
      <c r="EN129" s="213">
        <v>-4.5675997181910379E-2</v>
      </c>
      <c r="EO129" s="213">
        <v>4.7935005632907625E-2</v>
      </c>
      <c r="EP129" s="213">
        <v>-5.2376129513463404E-2</v>
      </c>
      <c r="EQ129" s="213">
        <v>-2.0042195306890241E-2</v>
      </c>
      <c r="ER129" s="213"/>
      <c r="ES129" s="213"/>
      <c r="ET129" s="213"/>
      <c r="EU129" s="213">
        <v>0.13388401525523932</v>
      </c>
      <c r="EV129" s="213">
        <v>4.1035364361196952E-2</v>
      </c>
      <c r="EW129" s="213">
        <v>2.3353940862816811E-2</v>
      </c>
      <c r="EX129" s="213">
        <v>3.9523312594903652E-2</v>
      </c>
      <c r="EY129" s="213">
        <v>7.7337967522116094E-2</v>
      </c>
      <c r="EZ129" s="213">
        <v>-1.831647400434613E-2</v>
      </c>
      <c r="FA129" s="213">
        <v>3.138637002161658E-2</v>
      </c>
      <c r="FB129" s="213">
        <v>2.8938501604150714E-2</v>
      </c>
      <c r="FC129" s="213">
        <v>-3.9E-2</v>
      </c>
      <c r="FD129" s="213">
        <v>8.7407122253161773E-2</v>
      </c>
      <c r="FE129" s="213">
        <v>2.3729073225315117E-2</v>
      </c>
      <c r="FF129" s="213">
        <v>-5.8206562516922482E-3</v>
      </c>
      <c r="FG129" s="213">
        <v>2.3563095555037189E-2</v>
      </c>
      <c r="FH129" s="213">
        <v>-1.495145210325805E-2</v>
      </c>
      <c r="FI129" s="213"/>
      <c r="FJ129" s="213"/>
      <c r="FK129" s="213"/>
      <c r="FL129" s="213"/>
      <c r="FM129" s="213"/>
      <c r="FN129" s="213"/>
      <c r="FO129" s="213">
        <v>5.4507630220221787E-2</v>
      </c>
      <c r="FP129" s="213">
        <v>2.8204153151416441E-2</v>
      </c>
      <c r="FQ129" s="213">
        <v>1.4939825100679963E-2</v>
      </c>
      <c r="FR129" s="213">
        <v>-3.7766296612169598E-3</v>
      </c>
    </row>
    <row r="130" spans="2:174" s="70" customFormat="1" ht="17.45" customHeight="1">
      <c r="B130" s="66" t="s">
        <v>25</v>
      </c>
      <c r="C130" s="67"/>
      <c r="D130" s="67"/>
      <c r="E130" s="67"/>
      <c r="F130" s="68"/>
      <c r="G130" s="68"/>
      <c r="H130" s="68"/>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c r="CP130" s="213"/>
      <c r="CQ130" s="213"/>
      <c r="CR130" s="213"/>
      <c r="CS130" s="213"/>
      <c r="CT130" s="213"/>
      <c r="CU130" s="213"/>
      <c r="CV130" s="213"/>
      <c r="CW130" s="213"/>
      <c r="CX130" s="213"/>
      <c r="CY130" s="213"/>
      <c r="CZ130" s="213"/>
      <c r="DA130" s="213">
        <v>0.20702690782729216</v>
      </c>
      <c r="DB130" s="213">
        <v>0.17513888954977838</v>
      </c>
      <c r="DC130" s="213">
        <v>0.11163937919263035</v>
      </c>
      <c r="DD130" s="213">
        <v>6.3544730942798763E-2</v>
      </c>
      <c r="DE130" s="213">
        <v>-1.661325025614542E-2</v>
      </c>
      <c r="DF130" s="213">
        <v>8.4173062983952024E-2</v>
      </c>
      <c r="DG130" s="213">
        <v>7.7754069223018404E-2</v>
      </c>
      <c r="DH130" s="213">
        <v>4.5481599142433909E-2</v>
      </c>
      <c r="DI130" s="213">
        <v>4.0922420191512793E-2</v>
      </c>
      <c r="DJ130" s="213">
        <v>4.8350605102361395E-2</v>
      </c>
      <c r="DK130" s="213">
        <v>9.6206350148389297E-2</v>
      </c>
      <c r="DL130" s="213">
        <v>9.0437887177323414E-2</v>
      </c>
      <c r="DM130" s="213">
        <v>5.2186848827607303E-2</v>
      </c>
      <c r="DN130" s="213">
        <v>2.4324295170161464E-2</v>
      </c>
      <c r="DO130" s="213">
        <v>0.1197843563827916</v>
      </c>
      <c r="DP130" s="213">
        <v>-6.8261607522813586E-2</v>
      </c>
      <c r="DQ130" s="213">
        <v>8.8683482153150611E-2</v>
      </c>
      <c r="DR130" s="213">
        <v>8.0642807473949446E-2</v>
      </c>
      <c r="DS130" s="213">
        <v>3.6717949893031836E-2</v>
      </c>
      <c r="DT130" s="213">
        <v>0.10026924174201263</v>
      </c>
      <c r="DU130" s="213">
        <v>3.7859491580660112E-2</v>
      </c>
      <c r="DV130" s="213">
        <v>3.9504544804130369E-2</v>
      </c>
      <c r="DW130" s="213">
        <v>0.10714519096673687</v>
      </c>
      <c r="DX130" s="213">
        <v>6.9368401686675518E-2</v>
      </c>
      <c r="DY130" s="213">
        <v>3.6731590806575697E-2</v>
      </c>
      <c r="DZ130" s="213">
        <v>0.08</v>
      </c>
      <c r="EA130" s="213">
        <v>3.3000000000000002E-2</v>
      </c>
      <c r="EB130" s="213">
        <v>0.156</v>
      </c>
      <c r="EC130" s="213">
        <v>0.11094502579647868</v>
      </c>
      <c r="ED130" s="213">
        <v>5.6745051175832971E-2</v>
      </c>
      <c r="EE130" s="213">
        <v>5.6745051175832971E-2</v>
      </c>
      <c r="EF130" s="213">
        <v>7.6619859200139598E-2</v>
      </c>
      <c r="EG130" s="213">
        <v>6.4881069242436293E-2</v>
      </c>
      <c r="EH130" s="213">
        <v>7.225317584672146E-2</v>
      </c>
      <c r="EI130" s="213">
        <v>5.5180079383894139E-2</v>
      </c>
      <c r="EJ130" s="213">
        <v>3.7210505054433733E-2</v>
      </c>
      <c r="EK130" s="213">
        <v>8.1622193085705286E-2</v>
      </c>
      <c r="EL130" s="213">
        <v>2.2951039799967637E-2</v>
      </c>
      <c r="EM130" s="213">
        <v>6.4584290834817523E-2</v>
      </c>
      <c r="EN130" s="213">
        <v>3.984458420756236E-3</v>
      </c>
      <c r="EO130" s="213">
        <v>0.10701957012434743</v>
      </c>
      <c r="EP130" s="213">
        <v>2.851594223557307E-2</v>
      </c>
      <c r="EQ130" s="213">
        <v>5.64800956430958E-2</v>
      </c>
      <c r="ER130" s="213"/>
      <c r="ES130" s="213"/>
      <c r="ET130" s="213"/>
      <c r="EU130" s="213">
        <v>0.16258019531376178</v>
      </c>
      <c r="EV130" s="213">
        <v>4.1567580566852384E-2</v>
      </c>
      <c r="EW130" s="213">
        <v>5.5293687979648169E-2</v>
      </c>
      <c r="EX130" s="213">
        <v>8.1191279891483559E-2</v>
      </c>
      <c r="EY130" s="213">
        <v>6.6688792190846988E-2</v>
      </c>
      <c r="EZ130" s="213">
        <v>3.5727769622983456E-2</v>
      </c>
      <c r="FA130" s="213">
        <v>5.7814216791125431E-2</v>
      </c>
      <c r="FB130" s="213">
        <v>7.2621408428784326E-2</v>
      </c>
      <c r="FC130" s="213">
        <v>4.8000000000000001E-2</v>
      </c>
      <c r="FD130" s="213">
        <v>0.10473218007391727</v>
      </c>
      <c r="FE130" s="213">
        <v>5.6933770986042895E-2</v>
      </c>
      <c r="FF130" s="213">
        <v>5.08867429629382E-2</v>
      </c>
      <c r="FG130" s="213">
        <v>5.3501733084507522E-2</v>
      </c>
      <c r="FH130" s="213">
        <v>4.9091702436691448E-2</v>
      </c>
      <c r="FI130" s="213"/>
      <c r="FJ130" s="213"/>
      <c r="FK130" s="213"/>
      <c r="FL130" s="213"/>
      <c r="FM130" s="213"/>
      <c r="FN130" s="213"/>
      <c r="FO130" s="213">
        <v>8.0460081785148754E-2</v>
      </c>
      <c r="FP130" s="213">
        <v>5.9067300813816531E-2</v>
      </c>
      <c r="FQ130" s="213">
        <v>6.4301213361907125E-2</v>
      </c>
      <c r="FR130" s="213">
        <v>5.3419989752849478E-2</v>
      </c>
    </row>
    <row r="131" spans="2:174" s="70" customFormat="1" ht="17.45" customHeight="1">
      <c r="B131" s="66" t="s">
        <v>28</v>
      </c>
      <c r="C131" s="67"/>
      <c r="D131" s="67"/>
      <c r="E131" s="67"/>
      <c r="F131" s="68"/>
      <c r="G131" s="68"/>
      <c r="H131" s="68"/>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c r="CP131" s="213"/>
      <c r="CQ131" s="213"/>
      <c r="CR131" s="213"/>
      <c r="CS131" s="213"/>
      <c r="CT131" s="213"/>
      <c r="CU131" s="213"/>
      <c r="CV131" s="213"/>
      <c r="CW131" s="213"/>
      <c r="CX131" s="213"/>
      <c r="CY131" s="213"/>
      <c r="CZ131" s="213"/>
      <c r="DA131" s="213">
        <v>0.20300852489398966</v>
      </c>
      <c r="DB131" s="213">
        <v>9.8266128101996017E-2</v>
      </c>
      <c r="DC131" s="213">
        <v>8.155800489759038E-2</v>
      </c>
      <c r="DD131" s="213">
        <v>5.8950893857032442E-2</v>
      </c>
      <c r="DE131" s="213">
        <v>-6.0320229086957493E-2</v>
      </c>
      <c r="DF131" s="213">
        <v>5.003769072103182E-2</v>
      </c>
      <c r="DG131" s="213">
        <v>7.671308458693965E-2</v>
      </c>
      <c r="DH131" s="213">
        <v>-1.6945311305263781E-2</v>
      </c>
      <c r="DI131" s="213">
        <v>5.7486183625908807E-2</v>
      </c>
      <c r="DJ131" s="213">
        <v>2.9809111043558649E-2</v>
      </c>
      <c r="DK131" s="213">
        <v>0.10852766515022852</v>
      </c>
      <c r="DL131" s="213">
        <v>7.4434044679733066E-2</v>
      </c>
      <c r="DM131" s="213">
        <v>3.8450002838225028E-2</v>
      </c>
      <c r="DN131" s="213">
        <v>1.9327625871880583E-2</v>
      </c>
      <c r="DO131" s="213">
        <v>9.0519120134569961E-2</v>
      </c>
      <c r="DP131" s="213">
        <v>-4.7668815737044415E-2</v>
      </c>
      <c r="DQ131" s="213">
        <v>9.2393077783177485E-2</v>
      </c>
      <c r="DR131" s="213">
        <v>6.0977096814268328E-2</v>
      </c>
      <c r="DS131" s="213">
        <v>6.4823414371469726E-2</v>
      </c>
      <c r="DT131" s="213">
        <v>0.18219926839087441</v>
      </c>
      <c r="DU131" s="213">
        <v>1.6447615247108825E-2</v>
      </c>
      <c r="DV131" s="213">
        <v>4.5924433972579913E-2</v>
      </c>
      <c r="DW131" s="213">
        <v>9.1500170936099065E-2</v>
      </c>
      <c r="DX131" s="213">
        <v>6.9711056630638341E-2</v>
      </c>
      <c r="DY131" s="213">
        <v>6.0957371799908065E-3</v>
      </c>
      <c r="DZ131" s="213">
        <v>4.7E-2</v>
      </c>
      <c r="EA131" s="213">
        <v>-1.6E-2</v>
      </c>
      <c r="EB131" s="213">
        <v>0.13700000000000001</v>
      </c>
      <c r="EC131" s="213">
        <v>6.7715061073274269E-2</v>
      </c>
      <c r="ED131" s="213">
        <v>4.5003846862994579E-2</v>
      </c>
      <c r="EE131" s="213">
        <v>4.5003846862994579E-2</v>
      </c>
      <c r="EF131" s="213">
        <v>2.7837885548632282E-2</v>
      </c>
      <c r="EG131" s="213">
        <v>2.4357599451533436E-2</v>
      </c>
      <c r="EH131" s="213">
        <v>-1.4783328623168817E-2</v>
      </c>
      <c r="EI131" s="213">
        <v>-2.9598490151103544E-2</v>
      </c>
      <c r="EJ131" s="213">
        <v>-2.1903590117843888E-2</v>
      </c>
      <c r="EK131" s="213">
        <v>3.7161178419870794E-2</v>
      </c>
      <c r="EL131" s="213">
        <v>-1.3210265270732989E-2</v>
      </c>
      <c r="EM131" s="213">
        <v>-2.3926118932817721E-3</v>
      </c>
      <c r="EN131" s="213">
        <v>-4.1709957005541309E-2</v>
      </c>
      <c r="EO131" s="213">
        <v>3.9751372307435258E-2</v>
      </c>
      <c r="EP131" s="213">
        <v>-4.2410152143457863E-2</v>
      </c>
      <c r="EQ131" s="213">
        <v>-1.386952228621573E-2</v>
      </c>
      <c r="ER131" s="213"/>
      <c r="ES131" s="213"/>
      <c r="ET131" s="213"/>
      <c r="EU131" s="213">
        <v>0.12709552806632246</v>
      </c>
      <c r="EV131" s="213">
        <v>1.2894207054428314E-2</v>
      </c>
      <c r="EW131" s="213">
        <v>3.9696444663819996E-2</v>
      </c>
      <c r="EX131" s="213">
        <v>7.2478027266602713E-2</v>
      </c>
      <c r="EY131" s="213">
        <v>5.0353507047321749E-2</v>
      </c>
      <c r="EZ131" s="213">
        <v>3.617455940262064E-2</v>
      </c>
      <c r="FA131" s="213">
        <v>8.5260178165785322E-2</v>
      </c>
      <c r="FB131" s="213">
        <v>7.0138761071234346E-2</v>
      </c>
      <c r="FC131" s="213">
        <v>0.01</v>
      </c>
      <c r="FD131" s="213">
        <v>8.0577772603491901E-2</v>
      </c>
      <c r="FE131" s="213">
        <v>1.0964483393648481E-2</v>
      </c>
      <c r="FF131" s="213">
        <v>-2.2467078779498058E-2</v>
      </c>
      <c r="FG131" s="213">
        <v>1.3337196757387287E-2</v>
      </c>
      <c r="FH131" s="213">
        <v>-1.3368315291504815E-2</v>
      </c>
      <c r="FI131" s="213"/>
      <c r="FJ131" s="213"/>
      <c r="FK131" s="213"/>
      <c r="FL131" s="213"/>
      <c r="FM131" s="213"/>
      <c r="FN131" s="213"/>
      <c r="FO131" s="213">
        <v>6.0677085572444923E-2</v>
      </c>
      <c r="FP131" s="213">
        <v>6.1133804842405499E-2</v>
      </c>
      <c r="FQ131" s="213">
        <v>1.6745612102817661E-2</v>
      </c>
      <c r="FR131" s="213">
        <v>-4.8569317979139789E-3</v>
      </c>
    </row>
    <row r="132" spans="2:174" s="70" customFormat="1" ht="17.45" customHeight="1">
      <c r="B132" s="66" t="s">
        <v>29</v>
      </c>
      <c r="C132" s="67"/>
      <c r="D132" s="67"/>
      <c r="E132" s="67"/>
      <c r="F132" s="68"/>
      <c r="G132" s="68"/>
      <c r="H132" s="68"/>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c r="CP132" s="213"/>
      <c r="CQ132" s="213"/>
      <c r="CR132" s="213"/>
      <c r="CS132" s="213"/>
      <c r="CT132" s="213"/>
      <c r="CU132" s="213"/>
      <c r="CV132" s="213"/>
      <c r="CW132" s="213"/>
      <c r="CX132" s="213"/>
      <c r="CY132" s="213"/>
      <c r="CZ132" s="213"/>
      <c r="DA132" s="213">
        <v>9.3668427121149658E-2</v>
      </c>
      <c r="DB132" s="213">
        <v>1.5330487455653477E-2</v>
      </c>
      <c r="DC132" s="213">
        <v>6.0082367397392977E-2</v>
      </c>
      <c r="DD132" s="213">
        <v>9.0850322840046571E-2</v>
      </c>
      <c r="DE132" s="213">
        <v>1.6404317738047331E-3</v>
      </c>
      <c r="DF132" s="213">
        <v>0.14989307047377851</v>
      </c>
      <c r="DG132" s="213">
        <v>0.26678291834093704</v>
      </c>
      <c r="DH132" s="213">
        <v>0.1455009974541332</v>
      </c>
      <c r="DI132" s="213">
        <v>0.1326057172895104</v>
      </c>
      <c r="DJ132" s="213">
        <v>0.2141544697675494</v>
      </c>
      <c r="DK132" s="213">
        <v>0.22073815176489839</v>
      </c>
      <c r="DL132" s="213">
        <v>8.7573462895886134E-2</v>
      </c>
      <c r="DM132" s="213">
        <v>0.17274889621040157</v>
      </c>
      <c r="DN132" s="213">
        <v>0.19601107766594833</v>
      </c>
      <c r="DO132" s="213">
        <v>0.13612787959589584</v>
      </c>
      <c r="DP132" s="213">
        <v>5.6182859923065886E-5</v>
      </c>
      <c r="DQ132" s="213">
        <v>0.11408202980987199</v>
      </c>
      <c r="DR132" s="213">
        <v>0.11461946966809504</v>
      </c>
      <c r="DS132" s="213">
        <v>4.9844295930050273E-3</v>
      </c>
      <c r="DT132" s="213">
        <v>1.9985858526978699E-2</v>
      </c>
      <c r="DU132" s="213">
        <v>1.4702016847688749E-2</v>
      </c>
      <c r="DV132" s="213">
        <v>4.5422084923326493E-2</v>
      </c>
      <c r="DW132" s="213">
        <v>0.12440954536963053</v>
      </c>
      <c r="DX132" s="213">
        <v>5.4217820393045971E-2</v>
      </c>
      <c r="DY132" s="213">
        <v>0.146998221900659</v>
      </c>
      <c r="DZ132" s="213">
        <v>-3.9E-2</v>
      </c>
      <c r="EA132" s="213">
        <v>-0.08</v>
      </c>
      <c r="EB132" s="213">
        <v>5.6000000000000001E-2</v>
      </c>
      <c r="EC132" s="213">
        <v>6.7250063679969219E-2</v>
      </c>
      <c r="ED132" s="213">
        <v>-2.8803709033172319E-2</v>
      </c>
      <c r="EE132" s="213">
        <v>-2.8803709033172319E-2</v>
      </c>
      <c r="EF132" s="213">
        <v>3.8484742118171884E-2</v>
      </c>
      <c r="EG132" s="213">
        <v>6.2281722543349786E-2</v>
      </c>
      <c r="EH132" s="213">
        <v>0.10410792117626577</v>
      </c>
      <c r="EI132" s="213">
        <v>4.0659676305154206E-2</v>
      </c>
      <c r="EJ132" s="213">
        <v>-6.6834431278089343E-2</v>
      </c>
      <c r="EK132" s="213">
        <v>-8.8684591891887099E-2</v>
      </c>
      <c r="EL132" s="213">
        <v>-5.4101789838567955E-2</v>
      </c>
      <c r="EM132" s="213">
        <v>6.3769016685308086E-2</v>
      </c>
      <c r="EN132" s="213">
        <v>-4.0585692542168365E-2</v>
      </c>
      <c r="EO132" s="213">
        <v>-7.049214797234174E-2</v>
      </c>
      <c r="EP132" s="213">
        <v>-9.615762781420319E-3</v>
      </c>
      <c r="EQ132" s="213">
        <v>1.5157959454020391E-2</v>
      </c>
      <c r="ER132" s="213"/>
      <c r="ES132" s="213"/>
      <c r="ET132" s="213"/>
      <c r="EU132" s="213">
        <v>5.827148113190015E-2</v>
      </c>
      <c r="EV132" s="213">
        <v>7.8677730037334567E-2</v>
      </c>
      <c r="EW132" s="213">
        <v>0.18368100338591403</v>
      </c>
      <c r="EX132" s="213">
        <v>0.16099633533699703</v>
      </c>
      <c r="EY132" s="213">
        <v>0.16620258774627394</v>
      </c>
      <c r="EZ132" s="213">
        <v>7.8430799983078003E-2</v>
      </c>
      <c r="FA132" s="213">
        <v>1.2746011274711521E-2</v>
      </c>
      <c r="FB132" s="213">
        <v>7.2510942019051602E-2</v>
      </c>
      <c r="FC132" s="213">
        <v>8.9999999999999993E-3</v>
      </c>
      <c r="FD132" s="213">
        <v>2.9619232767849918E-2</v>
      </c>
      <c r="FE132" s="213">
        <v>1.8343228345059543E-2</v>
      </c>
      <c r="FF132" s="213">
        <v>1.451981512737432E-2</v>
      </c>
      <c r="FG132" s="213">
        <v>-7.3428770736852111E-2</v>
      </c>
      <c r="FH132" s="213">
        <v>-4.0954290702582608E-2</v>
      </c>
      <c r="FI132" s="213"/>
      <c r="FJ132" s="213"/>
      <c r="FK132" s="213"/>
      <c r="FL132" s="213"/>
      <c r="FM132" s="213"/>
      <c r="FN132" s="213"/>
      <c r="FO132" s="213">
        <v>0.1222334227963697</v>
      </c>
      <c r="FP132" s="213">
        <v>7.8657141365902919E-2</v>
      </c>
      <c r="FQ132" s="213">
        <v>1.7895812287115568E-2</v>
      </c>
      <c r="FR132" s="213">
        <v>-2.7201293983879556E-2</v>
      </c>
    </row>
    <row r="133" spans="2:174" s="70" customFormat="1" ht="17.45" customHeight="1">
      <c r="B133" s="66" t="s">
        <v>30</v>
      </c>
      <c r="C133" s="69"/>
      <c r="D133" s="69"/>
      <c r="E133" s="69"/>
      <c r="F133" s="68"/>
      <c r="G133" s="68"/>
      <c r="H133" s="68"/>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c r="CP133" s="213"/>
      <c r="CQ133" s="213"/>
      <c r="CR133" s="213"/>
      <c r="CS133" s="213"/>
      <c r="CT133" s="213"/>
      <c r="CU133" s="213"/>
      <c r="CV133" s="213"/>
      <c r="CW133" s="213"/>
      <c r="CX133" s="213"/>
      <c r="CY133" s="213"/>
      <c r="CZ133" s="213"/>
      <c r="DA133" s="213">
        <v>0.2107466621984796</v>
      </c>
      <c r="DB133" s="213">
        <v>0.1089041338639869</v>
      </c>
      <c r="DC133" s="213">
        <v>-2.7682906414038946E-2</v>
      </c>
      <c r="DD133" s="213">
        <v>8.2504049761004561E-2</v>
      </c>
      <c r="DE133" s="213">
        <v>3.680379850085453E-2</v>
      </c>
      <c r="DF133" s="213">
        <v>3.6457929886696258E-2</v>
      </c>
      <c r="DG133" s="213">
        <v>0.11581511973300927</v>
      </c>
      <c r="DH133" s="213">
        <v>9.2637148886985252E-2</v>
      </c>
      <c r="DI133" s="213">
        <v>-7.7997424061758816E-2</v>
      </c>
      <c r="DJ133" s="213">
        <v>7.4972897653991982E-2</v>
      </c>
      <c r="DK133" s="213">
        <v>0.14336154595465925</v>
      </c>
      <c r="DL133" s="213">
        <v>0.13969800710458932</v>
      </c>
      <c r="DM133" s="213">
        <v>0.10228638863684937</v>
      </c>
      <c r="DN133" s="213">
        <v>-2.263991243615255E-2</v>
      </c>
      <c r="DO133" s="213">
        <v>0.23626691658144014</v>
      </c>
      <c r="DP133" s="213">
        <v>-0.13267735243942769</v>
      </c>
      <c r="DQ133" s="213">
        <v>-0.5009751542702664</v>
      </c>
      <c r="DR133" s="213">
        <v>7.6498297260786344E-2</v>
      </c>
      <c r="DS133" s="213">
        <v>1.5037895382499424E-2</v>
      </c>
      <c r="DT133" s="213">
        <v>8.4749254889609618E-2</v>
      </c>
      <c r="DU133" s="213">
        <v>0.10618845904480689</v>
      </c>
      <c r="DV133" s="213">
        <v>-3.5521796327675589E-2</v>
      </c>
      <c r="DW133" s="213">
        <v>7.8985975847240666E-2</v>
      </c>
      <c r="DX133" s="213">
        <v>6.9774019276568865E-3</v>
      </c>
      <c r="DY133" s="213">
        <v>-2.6185133593433586E-2</v>
      </c>
      <c r="DZ133" s="213">
        <v>-2.4E-2</v>
      </c>
      <c r="EA133" s="213">
        <v>-4.2000000000000003E-2</v>
      </c>
      <c r="EB133" s="213">
        <v>0.17</v>
      </c>
      <c r="EC133" s="213">
        <v>1.2380981679966123</v>
      </c>
      <c r="ED133" s="213">
        <v>8.9592014138322757E-3</v>
      </c>
      <c r="EE133" s="213">
        <v>8.9592014138322757E-3</v>
      </c>
      <c r="EF133" s="213">
        <v>-1.5504644924943852E-2</v>
      </c>
      <c r="EG133" s="213">
        <v>-8.0257915938205304E-2</v>
      </c>
      <c r="EH133" s="213">
        <v>5.3551782145845183E-4</v>
      </c>
      <c r="EI133" s="213">
        <v>0.10837434663641878</v>
      </c>
      <c r="EJ133" s="213">
        <v>-6.486114758940284E-2</v>
      </c>
      <c r="EK133" s="213">
        <v>6.3655973625122708E-2</v>
      </c>
      <c r="EL133" s="213">
        <v>0.13476102012684407</v>
      </c>
      <c r="EM133" s="213">
        <v>-2.3957078442770573E-2</v>
      </c>
      <c r="EN133" s="213">
        <v>-3.3710974854064608E-2</v>
      </c>
      <c r="EO133" s="213"/>
      <c r="EP133" s="213"/>
      <c r="EQ133" s="213"/>
      <c r="ER133" s="213"/>
      <c r="ES133" s="213"/>
      <c r="ET133" s="213"/>
      <c r="EU133" s="213">
        <v>8.4551990839195845E-2</v>
      </c>
      <c r="EV133" s="213">
        <v>5.1923400437205502E-2</v>
      </c>
      <c r="EW133" s="213">
        <v>4.702893465678696E-2</v>
      </c>
      <c r="EX133" s="213">
        <v>0.12377307886572239</v>
      </c>
      <c r="EY133" s="213">
        <v>0.109647201552718</v>
      </c>
      <c r="EZ133" s="213">
        <v>-0.18322478346664847</v>
      </c>
      <c r="FA133" s="213">
        <v>6.6413482865492771E-2</v>
      </c>
      <c r="FB133" s="213">
        <v>1.9735950644321813E-2</v>
      </c>
      <c r="FC133" s="213">
        <v>-3.2000000000000001E-2</v>
      </c>
      <c r="FD133" s="213">
        <v>0.31411913996114155</v>
      </c>
      <c r="FE133" s="213">
        <v>-4.7327900684234696E-2</v>
      </c>
      <c r="FF133" s="213">
        <v>1.2184897866512261E-2</v>
      </c>
      <c r="FG133" s="213">
        <v>9.7495369662350451E-2</v>
      </c>
      <c r="FH133" s="213"/>
      <c r="FI133" s="213"/>
      <c r="FJ133" s="213"/>
      <c r="FK133" s="213"/>
      <c r="FL133" s="213"/>
      <c r="FM133" s="213"/>
      <c r="FN133" s="213"/>
      <c r="FO133" s="213">
        <v>7.9442014402856156E-2</v>
      </c>
      <c r="FP133" s="213">
        <v>-3.0839753860618193E-3</v>
      </c>
      <c r="FQ133" s="213">
        <v>4.8380256315736156E-2</v>
      </c>
      <c r="FR133" s="213"/>
    </row>
    <row r="134" spans="2:174" s="70" customFormat="1" ht="17.45" customHeight="1">
      <c r="B134" s="66" t="s">
        <v>31</v>
      </c>
      <c r="C134" s="67"/>
      <c r="D134" s="67"/>
      <c r="E134" s="67"/>
      <c r="F134" s="68"/>
      <c r="G134" s="68"/>
      <c r="H134" s="68"/>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v>0.10430689761116183</v>
      </c>
      <c r="DB134" s="213">
        <v>0.14907343080934476</v>
      </c>
      <c r="DC134" s="213">
        <v>5.8679150538151759E-2</v>
      </c>
      <c r="DD134" s="213">
        <v>3.4852815975019519E-2</v>
      </c>
      <c r="DE134" s="213">
        <v>-5.6631513945065722E-2</v>
      </c>
      <c r="DF134" s="213">
        <v>5.5341530346732816E-2</v>
      </c>
      <c r="DG134" s="213">
        <v>7.4952649979038125E-2</v>
      </c>
      <c r="DH134" s="213">
        <v>2.8592818902975218E-2</v>
      </c>
      <c r="DI134" s="213">
        <v>5.9057590774790102E-3</v>
      </c>
      <c r="DJ134" s="213">
        <v>6.6055553811464841E-3</v>
      </c>
      <c r="DK134" s="213">
        <v>1.9334147397224222E-2</v>
      </c>
      <c r="DL134" s="213">
        <v>2.5516213374521365E-2</v>
      </c>
      <c r="DM134" s="213">
        <v>4.6194839003571367E-2</v>
      </c>
      <c r="DN134" s="213">
        <v>3.6803496115585211E-3</v>
      </c>
      <c r="DO134" s="213">
        <v>9.6439209205722867E-2</v>
      </c>
      <c r="DP134" s="213">
        <v>-0.11219258149568527</v>
      </c>
      <c r="DQ134" s="213">
        <v>2.7710920486086109E-2</v>
      </c>
      <c r="DR134" s="213">
        <v>7.2035856606328816E-2</v>
      </c>
      <c r="DS134" s="213">
        <v>5.0425593972939754E-2</v>
      </c>
      <c r="DT134" s="213">
        <v>7.761463536652477E-2</v>
      </c>
      <c r="DU134" s="213">
        <v>-3.479886490757457E-2</v>
      </c>
      <c r="DV134" s="213">
        <v>-1.323039836579562E-2</v>
      </c>
      <c r="DW134" s="213">
        <v>0.14955020189796228</v>
      </c>
      <c r="DX134" s="213">
        <v>5.573176315411326E-2</v>
      </c>
      <c r="DY134" s="213">
        <v>5.2398797500034407E-2</v>
      </c>
      <c r="DZ134" s="213">
        <v>6.2E-2</v>
      </c>
      <c r="EA134" s="213">
        <v>-3.2000000000000001E-2</v>
      </c>
      <c r="EB134" s="213">
        <v>0.2</v>
      </c>
      <c r="EC134" s="213">
        <v>0.12277021937276995</v>
      </c>
      <c r="ED134" s="213">
        <v>1.5066478624462648E-2</v>
      </c>
      <c r="EE134" s="213">
        <v>1.5066478624462648E-2</v>
      </c>
      <c r="EF134" s="213">
        <v>-2.0412008008822281E-3</v>
      </c>
      <c r="EG134" s="213">
        <v>2.7983839241591011E-2</v>
      </c>
      <c r="EH134" s="213">
        <v>3.4590007365882358E-2</v>
      </c>
      <c r="EI134" s="213">
        <v>3.8448851379692586E-3</v>
      </c>
      <c r="EJ134" s="213">
        <v>-2.6604307264750743E-2</v>
      </c>
      <c r="EK134" s="213">
        <v>4.0157686190679227E-2</v>
      </c>
      <c r="EL134" s="213">
        <v>-1.3317664141307179E-2</v>
      </c>
      <c r="EM134" s="213">
        <v>8.395087753775167E-2</v>
      </c>
      <c r="EN134" s="213">
        <v>-4.9919158919837789E-3</v>
      </c>
      <c r="EO134" s="213">
        <v>8.7676428142005186E-2</v>
      </c>
      <c r="EP134" s="213">
        <v>-2.7159784973795698E-3</v>
      </c>
      <c r="EQ134" s="213">
        <v>6.6116684451445043E-2</v>
      </c>
      <c r="ER134" s="213"/>
      <c r="ES134" s="213"/>
      <c r="ET134" s="213"/>
      <c r="EU134" s="213">
        <v>0.10137281683349161</v>
      </c>
      <c r="EV134" s="213">
        <v>8.571349324213778E-3</v>
      </c>
      <c r="EW134" s="213">
        <v>3.7464341030460556E-2</v>
      </c>
      <c r="EX134" s="213">
        <v>1.9034206705404438E-2</v>
      </c>
      <c r="EY134" s="213">
        <v>5.0358128568247278E-2</v>
      </c>
      <c r="EZ134" s="213">
        <v>-2.4240411379540358E-3</v>
      </c>
      <c r="FA134" s="213">
        <v>3.1366481466725958E-2</v>
      </c>
      <c r="FB134" s="213">
        <v>6.2412518899836719E-2</v>
      </c>
      <c r="FC134" s="213">
        <v>2.4E-2</v>
      </c>
      <c r="FD134" s="213">
        <v>0.10619953898467398</v>
      </c>
      <c r="FE134" s="213">
        <v>-1.7282809855331784E-2</v>
      </c>
      <c r="FF134" s="213">
        <v>-3.0615698348003691E-3</v>
      </c>
      <c r="FG134" s="213">
        <v>1.4141517175394636E-2</v>
      </c>
      <c r="FH134" s="213">
        <v>2.8615402886734472E-2</v>
      </c>
      <c r="FI134" s="213"/>
      <c r="FJ134" s="213"/>
      <c r="FK134" s="213"/>
      <c r="FL134" s="213"/>
      <c r="FM134" s="213"/>
      <c r="FN134" s="213"/>
      <c r="FO134" s="213">
        <v>3.6668995018750317E-2</v>
      </c>
      <c r="FP134" s="213">
        <v>3.675955996748876E-2</v>
      </c>
      <c r="FQ134" s="213">
        <v>2.5413947948784484E-2</v>
      </c>
      <c r="FR134" s="213">
        <v>3.7934302688822599E-2</v>
      </c>
    </row>
    <row r="135" spans="2:174" s="70" customFormat="1" ht="17.45" customHeight="1">
      <c r="B135" s="66" t="s">
        <v>89</v>
      </c>
      <c r="C135" s="67"/>
      <c r="D135" s="67"/>
      <c r="E135" s="67"/>
      <c r="F135" s="68"/>
      <c r="G135" s="68"/>
      <c r="H135" s="68"/>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c r="CP135" s="213"/>
      <c r="CQ135" s="213"/>
      <c r="CR135" s="213"/>
      <c r="CS135" s="213"/>
      <c r="CT135" s="213"/>
      <c r="CU135" s="213"/>
      <c r="CV135" s="213"/>
      <c r="CW135" s="213"/>
      <c r="CX135" s="213"/>
      <c r="CY135" s="213"/>
      <c r="CZ135" s="213"/>
      <c r="DA135" s="213">
        <v>0.17279271041862698</v>
      </c>
      <c r="DB135" s="213">
        <v>7.4719603377486843E-2</v>
      </c>
      <c r="DC135" s="213">
        <v>3.9209367036418016E-2</v>
      </c>
      <c r="DD135" s="213">
        <v>8.5010949015718817E-2</v>
      </c>
      <c r="DE135" s="213">
        <v>7.1459152732792717E-3</v>
      </c>
      <c r="DF135" s="213">
        <v>0.1013277899466985</v>
      </c>
      <c r="DG135" s="213">
        <v>0.15681951062538146</v>
      </c>
      <c r="DH135" s="213">
        <v>4.0771372051150313E-2</v>
      </c>
      <c r="DI135" s="213">
        <v>3.9701730059790434E-2</v>
      </c>
      <c r="DJ135" s="213">
        <v>7.5201776061565251E-2</v>
      </c>
      <c r="DK135" s="213">
        <v>7.4717815595991235E-2</v>
      </c>
      <c r="DL135" s="213">
        <v>9.0616712264673993E-2</v>
      </c>
      <c r="DM135" s="213">
        <v>6.2310895766773441E-2</v>
      </c>
      <c r="DN135" s="213">
        <v>0.12600085406233691</v>
      </c>
      <c r="DO135" s="213">
        <v>0.16650464910979043</v>
      </c>
      <c r="DP135" s="213">
        <v>-0.10485943519422898</v>
      </c>
      <c r="DQ135" s="213">
        <v>6.9114611065868428E-2</v>
      </c>
      <c r="DR135" s="213">
        <v>9.0663025904556965E-2</v>
      </c>
      <c r="DS135" s="213">
        <v>8.0042184170223005E-2</v>
      </c>
      <c r="DT135" s="213">
        <v>9.2930484865403007E-2</v>
      </c>
      <c r="DU135" s="213">
        <v>2.3040265014650799E-2</v>
      </c>
      <c r="DV135" s="213">
        <v>-1.9912986431600003E-2</v>
      </c>
      <c r="DW135" s="213">
        <v>9.4465912130115653E-2</v>
      </c>
      <c r="DX135" s="213">
        <v>6.1114165111603669E-2</v>
      </c>
      <c r="DY135" s="213">
        <v>1.7811544066903846E-2</v>
      </c>
      <c r="DZ135" s="213">
        <v>4.0000000000000001E-3</v>
      </c>
      <c r="EA135" s="213">
        <v>2.1999999999999999E-2</v>
      </c>
      <c r="EB135" s="213">
        <v>0.19900000000000001</v>
      </c>
      <c r="EC135" s="213">
        <v>9.5248634084193706E-2</v>
      </c>
      <c r="ED135" s="213">
        <v>5.3654823579077665E-2</v>
      </c>
      <c r="EE135" s="213">
        <v>5.3654823579077665E-2</v>
      </c>
      <c r="EF135" s="213">
        <v>4.504977019553183E-2</v>
      </c>
      <c r="EG135" s="213">
        <v>3.6270736076292887E-2</v>
      </c>
      <c r="EH135" s="213">
        <v>-3.5804286793885136E-2</v>
      </c>
      <c r="EI135" s="213">
        <v>1.8751900173368235E-2</v>
      </c>
      <c r="EJ135" s="213">
        <v>1.4599232612859924E-2</v>
      </c>
      <c r="EK135" s="213"/>
      <c r="EL135" s="213"/>
      <c r="EM135" s="213"/>
      <c r="EN135" s="213"/>
      <c r="EO135" s="213"/>
      <c r="EP135" s="213"/>
      <c r="EQ135" s="213"/>
      <c r="ER135" s="213"/>
      <c r="ES135" s="213"/>
      <c r="ET135" s="213"/>
      <c r="EU135" s="213">
        <v>9.4832907071789291E-2</v>
      </c>
      <c r="EV135" s="213">
        <v>6.2030775296460373E-2</v>
      </c>
      <c r="EW135" s="213">
        <v>7.9476674055908747E-2</v>
      </c>
      <c r="EX135" s="213">
        <v>8.1954604677727513E-2</v>
      </c>
      <c r="EY135" s="213">
        <v>0.11663518211207664</v>
      </c>
      <c r="EZ135" s="213">
        <v>1.9179240372860992E-2</v>
      </c>
      <c r="FA135" s="213">
        <v>6.6049706550941487E-2</v>
      </c>
      <c r="FB135" s="213">
        <v>4.8730809120628979E-2</v>
      </c>
      <c r="FC135" s="213">
        <v>1.4999999999999999E-2</v>
      </c>
      <c r="FD135" s="213">
        <v>0.11049724769638056</v>
      </c>
      <c r="FE135" s="213">
        <v>1.3127642000148175E-2</v>
      </c>
      <c r="FF135" s="213">
        <v>2.9180026752137558E-3</v>
      </c>
      <c r="FG135" s="213"/>
      <c r="FH135" s="213"/>
      <c r="FI135" s="213"/>
      <c r="FJ135" s="213"/>
      <c r="FK135" s="213"/>
      <c r="FL135" s="213"/>
      <c r="FM135" s="213"/>
      <c r="FN135" s="213"/>
      <c r="FO135" s="213">
        <v>7.891842575177957E-2</v>
      </c>
      <c r="FP135" s="213">
        <v>5.9307887392763249E-2</v>
      </c>
      <c r="FQ135" s="213">
        <v>3.3215750419247264E-2</v>
      </c>
      <c r="FR135" s="213"/>
    </row>
    <row r="136" spans="2:174" s="70" customFormat="1" ht="17.45" customHeight="1">
      <c r="B136" s="66" t="s">
        <v>84</v>
      </c>
      <c r="C136" s="67"/>
      <c r="D136" s="67"/>
      <c r="E136" s="67"/>
      <c r="F136" s="68"/>
      <c r="G136" s="68"/>
      <c r="H136" s="68"/>
      <c r="I136" s="214"/>
      <c r="J136" s="214"/>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214"/>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c r="BI136" s="213"/>
      <c r="BJ136" s="213"/>
      <c r="BK136" s="213"/>
      <c r="BL136" s="213"/>
      <c r="BM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c r="CP136" s="213"/>
      <c r="CQ136" s="213"/>
      <c r="CR136" s="213"/>
      <c r="CS136" s="213"/>
      <c r="CT136" s="213"/>
      <c r="CU136" s="213"/>
      <c r="CV136" s="213"/>
      <c r="CW136" s="213"/>
      <c r="CX136" s="213"/>
      <c r="CY136" s="213"/>
      <c r="CZ136" s="213"/>
      <c r="DA136" s="213">
        <v>3.1310835167998159E-2</v>
      </c>
      <c r="DB136" s="213">
        <v>8.2631710978795403E-2</v>
      </c>
      <c r="DC136" s="213">
        <v>3.2796044946661024E-2</v>
      </c>
      <c r="DD136" s="213">
        <v>-1.4701846122453115E-2</v>
      </c>
      <c r="DE136" s="213">
        <v>-0.13211703794582416</v>
      </c>
      <c r="DF136" s="213">
        <v>1.6653064891558378E-2</v>
      </c>
      <c r="DG136" s="213">
        <v>-0.10166232236512134</v>
      </c>
      <c r="DH136" s="213">
        <v>-0.11936663366340095</v>
      </c>
      <c r="DI136" s="213">
        <v>-0.23107326705878625</v>
      </c>
      <c r="DJ136" s="213">
        <v>-8.3634751447523178E-2</v>
      </c>
      <c r="DK136" s="213">
        <v>3.6635505335680857E-2</v>
      </c>
      <c r="DL136" s="213">
        <v>-1.7485015310586358E-2</v>
      </c>
      <c r="DM136" s="213">
        <v>-6.0848600117972126E-3</v>
      </c>
      <c r="DN136" s="213">
        <v>2.7762525047293042E-3</v>
      </c>
      <c r="DO136" s="213">
        <v>6.503159435624066E-2</v>
      </c>
      <c r="DP136" s="213">
        <v>-7.3535997367620787E-2</v>
      </c>
      <c r="DQ136" s="213">
        <v>-1.0113975173137115E-2</v>
      </c>
      <c r="DR136" s="213">
        <v>4.8045595498867368E-2</v>
      </c>
      <c r="DS136" s="213">
        <v>3.1594509027252145E-2</v>
      </c>
      <c r="DT136" s="213">
        <v>7.1051590443620333E-2</v>
      </c>
      <c r="DU136" s="213">
        <v>2.6445489998353385E-2</v>
      </c>
      <c r="DV136" s="213">
        <v>4.9621115803601207E-2</v>
      </c>
      <c r="DW136" s="213">
        <v>5.3559360221239166E-2</v>
      </c>
      <c r="DX136" s="213">
        <v>2.5759990809798919E-2</v>
      </c>
      <c r="DY136" s="213">
        <v>2.0474975104050514E-2</v>
      </c>
      <c r="DZ136" s="213">
        <v>0.02</v>
      </c>
      <c r="EA136" s="213">
        <v>-0.06</v>
      </c>
      <c r="EB136" s="213">
        <v>0.20100000000000001</v>
      </c>
      <c r="EC136" s="213">
        <v>5.8403589087511268E-2</v>
      </c>
      <c r="ED136" s="213">
        <v>-2.2415155760446098E-2</v>
      </c>
      <c r="EE136" s="213">
        <v>-2.2415155760446098E-2</v>
      </c>
      <c r="EF136" s="213">
        <v>0.11322189602802459</v>
      </c>
      <c r="EG136" s="213">
        <v>0.11169478245229916</v>
      </c>
      <c r="EH136" s="213">
        <v>6.4203158992287707E-2</v>
      </c>
      <c r="EI136" s="213">
        <v>7.6894015930651441E-3</v>
      </c>
      <c r="EJ136" s="213">
        <v>4.2791999837256144E-2</v>
      </c>
      <c r="EK136" s="213">
        <v>6.0554583312372671E-2</v>
      </c>
      <c r="EL136" s="213">
        <v>7.8482824757846001E-2</v>
      </c>
      <c r="EM136" s="213">
        <v>9.7694532403065179E-2</v>
      </c>
      <c r="EN136" s="213">
        <v>3.7341431100424573E-2</v>
      </c>
      <c r="EO136" s="213">
        <v>0.12264230018169194</v>
      </c>
      <c r="EP136" s="213">
        <v>1.189521138672445E-2</v>
      </c>
      <c r="EQ136" s="213">
        <v>7.5596854341125633E-2</v>
      </c>
      <c r="ER136" s="213"/>
      <c r="ES136" s="213"/>
      <c r="ET136" s="213"/>
      <c r="EU136" s="213">
        <v>4.6340939781190228E-2</v>
      </c>
      <c r="EV136" s="213">
        <v>-5.1198300847567171E-2</v>
      </c>
      <c r="EW136" s="213">
        <v>-0.1455328194827861</v>
      </c>
      <c r="EX136" s="213">
        <v>-2.0388930549520647E-2</v>
      </c>
      <c r="EY136" s="213">
        <v>2.0486069034598618E-2</v>
      </c>
      <c r="EZ136" s="213">
        <v>-1.1915025288074213E-2</v>
      </c>
      <c r="FA136" s="213">
        <v>4.23631867883505E-2</v>
      </c>
      <c r="FB136" s="213">
        <v>4.1139720754742169E-2</v>
      </c>
      <c r="FC136" s="213">
        <v>-8.9999999999999993E-3</v>
      </c>
      <c r="FD136" s="213">
        <v>7.2485690041656586E-2</v>
      </c>
      <c r="FE136" s="213">
        <v>5.3187687806134996E-2</v>
      </c>
      <c r="FF136" s="213">
        <v>3.656962798536121E-2</v>
      </c>
      <c r="FG136" s="213">
        <v>6.9071773850599552E-2</v>
      </c>
      <c r="FH136" s="213">
        <v>5.8489448537864988E-2</v>
      </c>
      <c r="FI136" s="213"/>
      <c r="FJ136" s="213"/>
      <c r="FK136" s="213"/>
      <c r="FL136" s="213"/>
      <c r="FM136" s="213"/>
      <c r="FN136" s="213"/>
      <c r="FO136" s="213">
        <v>-2.9749394148679827E-2</v>
      </c>
      <c r="FP136" s="213">
        <v>2.3392693308842392E-2</v>
      </c>
      <c r="FQ136" s="213">
        <v>3.8948470778967993E-2</v>
      </c>
      <c r="FR136" s="213">
        <v>6.9162467783072612E-2</v>
      </c>
    </row>
    <row r="137" spans="2:174" s="70" customFormat="1" ht="17.45" customHeight="1">
      <c r="B137" s="66" t="s">
        <v>101</v>
      </c>
      <c r="C137" s="67"/>
      <c r="D137" s="67"/>
      <c r="E137" s="67"/>
      <c r="F137" s="68"/>
      <c r="G137" s="68"/>
      <c r="H137" s="68"/>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c r="BI137" s="213"/>
      <c r="BJ137" s="213"/>
      <c r="BK137" s="213"/>
      <c r="BL137" s="213"/>
      <c r="BM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c r="CP137" s="213"/>
      <c r="CQ137" s="213"/>
      <c r="CR137" s="213"/>
      <c r="CS137" s="213"/>
      <c r="CT137" s="213"/>
      <c r="CU137" s="213"/>
      <c r="CV137" s="213"/>
      <c r="CW137" s="213"/>
      <c r="CX137" s="213"/>
      <c r="CY137" s="213"/>
      <c r="CZ137" s="213"/>
      <c r="DA137" s="213">
        <v>0.26017591318569649</v>
      </c>
      <c r="DB137" s="213">
        <v>0.18209365204995129</v>
      </c>
      <c r="DC137" s="213">
        <v>0.15721066679427478</v>
      </c>
      <c r="DD137" s="213">
        <v>7.6211554989009417E-2</v>
      </c>
      <c r="DE137" s="213">
        <v>6.9922738141995844E-2</v>
      </c>
      <c r="DF137" s="213">
        <v>0.10485288895057676</v>
      </c>
      <c r="DG137" s="213">
        <v>0.11848140346723739</v>
      </c>
      <c r="DH137" s="213">
        <v>6.9192406248690677E-2</v>
      </c>
      <c r="DI137" s="213">
        <v>1.8005796410513714E-2</v>
      </c>
      <c r="DJ137" s="213">
        <v>9.5690055888052097E-3</v>
      </c>
      <c r="DK137" s="213">
        <v>0.14410182931929696</v>
      </c>
      <c r="DL137" s="213">
        <v>7.5819898930510013E-2</v>
      </c>
      <c r="DM137" s="213">
        <v>6.527274773698534E-2</v>
      </c>
      <c r="DN137" s="213">
        <v>6.6180951708797175E-2</v>
      </c>
      <c r="DO137" s="213">
        <v>9.4174010913495809E-2</v>
      </c>
      <c r="DP137" s="213">
        <v>-3.9918802241256261E-2</v>
      </c>
      <c r="DQ137" s="213">
        <v>1.2277960904407052E-2</v>
      </c>
      <c r="DR137" s="213">
        <v>5.5981909580232622E-2</v>
      </c>
      <c r="DS137" s="213">
        <v>3.208642569290774E-2</v>
      </c>
      <c r="DT137" s="213">
        <v>7.218772056483598E-2</v>
      </c>
      <c r="DU137" s="213">
        <v>-2.4890759049366433E-3</v>
      </c>
      <c r="DV137" s="213">
        <v>3.6347940451608662E-2</v>
      </c>
      <c r="DW137" s="213">
        <v>6.2647172397902462E-2</v>
      </c>
      <c r="DX137" s="213">
        <v>3.6001004821991082E-2</v>
      </c>
      <c r="DY137" s="213">
        <v>2.5578295155337622E-2</v>
      </c>
      <c r="DZ137" s="213">
        <v>8.1000000000000003E-2</v>
      </c>
      <c r="EA137" s="213">
        <v>-3.1E-2</v>
      </c>
      <c r="EB137" s="213">
        <v>0.11600000000000001</v>
      </c>
      <c r="EC137" s="213">
        <v>9.0471782624620453E-2</v>
      </c>
      <c r="ED137" s="213">
        <v>5.355170721831954E-2</v>
      </c>
      <c r="EE137" s="213">
        <v>5.355170721831954E-2</v>
      </c>
      <c r="EF137" s="213">
        <v>5.4375631526318607E-2</v>
      </c>
      <c r="EG137" s="213">
        <v>4.9616379544223765E-2</v>
      </c>
      <c r="EH137" s="213">
        <v>5.9237108217567842E-2</v>
      </c>
      <c r="EI137" s="213">
        <v>4.8606780903483041E-2</v>
      </c>
      <c r="EJ137" s="213">
        <v>5.0597944624062557E-2</v>
      </c>
      <c r="EK137" s="213">
        <v>7.4692186212295494E-2</v>
      </c>
      <c r="EL137" s="213">
        <v>5.3318448025005448E-3</v>
      </c>
      <c r="EM137" s="213">
        <v>7.7315933552418531E-2</v>
      </c>
      <c r="EN137" s="213">
        <v>-8.9695554353888644E-3</v>
      </c>
      <c r="EO137" s="213">
        <v>0.1031737032387478</v>
      </c>
      <c r="EP137" s="213">
        <v>4.8485082489388683E-3</v>
      </c>
      <c r="EQ137" s="213">
        <v>-1.6599354136048426E-2</v>
      </c>
      <c r="ER137" s="213"/>
      <c r="ES137" s="213"/>
      <c r="ET137" s="213"/>
      <c r="EU137" s="213">
        <v>0.19724622705933112</v>
      </c>
      <c r="EV137" s="213">
        <v>8.3425057591346302E-2</v>
      </c>
      <c r="EW137" s="213">
        <v>6.7982663655590858E-2</v>
      </c>
      <c r="EX137" s="213">
        <v>7.7157903343207199E-2</v>
      </c>
      <c r="EY137" s="213">
        <v>7.6146865770775105E-2</v>
      </c>
      <c r="EZ137" s="213">
        <v>1.0193145404072517E-2</v>
      </c>
      <c r="FA137" s="213">
        <v>3.4373838853745418E-2</v>
      </c>
      <c r="FB137" s="213">
        <v>4.3860671749920942E-2</v>
      </c>
      <c r="FC137" s="213">
        <v>2.1000000000000001E-2</v>
      </c>
      <c r="FD137" s="213">
        <v>8.5378362717074954E-2</v>
      </c>
      <c r="FE137" s="213">
        <v>4.2364357806597912E-2</v>
      </c>
      <c r="FF137" s="213">
        <v>5.2169190144434503E-2</v>
      </c>
      <c r="FG137" s="213">
        <v>4.0672189515633943E-2</v>
      </c>
      <c r="FH137" s="213">
        <v>3.4912615950313398E-2</v>
      </c>
      <c r="FI137" s="213"/>
      <c r="FJ137" s="213"/>
      <c r="FK137" s="213"/>
      <c r="FL137" s="213"/>
      <c r="FM137" s="213"/>
      <c r="FN137" s="213"/>
      <c r="FO137" s="213">
        <v>9.9706886158877781E-2</v>
      </c>
      <c r="FP137" s="213">
        <v>4.0248167704123219E-2</v>
      </c>
      <c r="FQ137" s="213">
        <v>5.1002528714010606E-2</v>
      </c>
      <c r="FR137" s="213">
        <v>3.4756162358057112E-2</v>
      </c>
    </row>
    <row r="138" spans="2:174" s="70" customFormat="1" ht="17.45" customHeight="1">
      <c r="B138" s="66" t="s">
        <v>115</v>
      </c>
      <c r="C138" s="67"/>
      <c r="D138" s="67"/>
      <c r="E138" s="67"/>
      <c r="F138" s="68"/>
      <c r="G138" s="68"/>
      <c r="H138" s="68"/>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c r="BI138" s="213"/>
      <c r="BJ138" s="213"/>
      <c r="BK138" s="213"/>
      <c r="BL138" s="213"/>
      <c r="BM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c r="CP138" s="213"/>
      <c r="CQ138" s="213"/>
      <c r="CR138" s="213"/>
      <c r="CS138" s="213"/>
      <c r="CT138" s="213"/>
      <c r="CU138" s="213"/>
      <c r="CV138" s="213"/>
      <c r="CW138" s="213"/>
      <c r="CX138" s="213"/>
      <c r="CY138" s="213"/>
      <c r="CZ138" s="213"/>
      <c r="DA138" s="213">
        <v>0.25334730857198984</v>
      </c>
      <c r="DB138" s="213">
        <v>7.0327040753020154E-2</v>
      </c>
      <c r="DC138" s="213">
        <v>0.10501426999729398</v>
      </c>
      <c r="DD138" s="213">
        <v>7.2965752002791068E-2</v>
      </c>
      <c r="DE138" s="213">
        <v>-2.3862800743475014E-3</v>
      </c>
      <c r="DF138" s="213">
        <v>0.11966371022289901</v>
      </c>
      <c r="DG138" s="213">
        <v>0.1112662597695977</v>
      </c>
      <c r="DH138" s="213">
        <v>5.6149668877215328E-2</v>
      </c>
      <c r="DI138" s="213">
        <v>7.8358158818288587E-2</v>
      </c>
      <c r="DJ138" s="213">
        <v>5.0330227910901047E-2</v>
      </c>
      <c r="DK138" s="213">
        <v>4.5036783120997535E-2</v>
      </c>
      <c r="DL138" s="213">
        <v>3.710768833476525E-2</v>
      </c>
      <c r="DM138" s="213">
        <v>-2.4228134349033217E-2</v>
      </c>
      <c r="DN138" s="213">
        <v>1.7405015130322232E-2</v>
      </c>
      <c r="DO138" s="213">
        <v>0.10927844130753282</v>
      </c>
      <c r="DP138" s="213">
        <v>-0.13854711678700554</v>
      </c>
      <c r="DQ138" s="213">
        <v>3.6959383213463502E-2</v>
      </c>
      <c r="DR138" s="213">
        <v>8.1841151394928049E-3</v>
      </c>
      <c r="DS138" s="213">
        <v>5.7328810323580559E-3</v>
      </c>
      <c r="DT138" s="213">
        <v>4.3459392050031034E-2</v>
      </c>
      <c r="DU138" s="213">
        <v>-1.5102507362313628E-2</v>
      </c>
      <c r="DV138" s="213">
        <v>4.3612350882749291E-2</v>
      </c>
      <c r="DW138" s="213">
        <v>5.6537143102052149E-2</v>
      </c>
      <c r="DX138" s="213">
        <v>4.1350019889811129E-2</v>
      </c>
      <c r="DY138" s="213">
        <v>2.3287535831041067E-2</v>
      </c>
      <c r="DZ138" s="213">
        <v>5.8999999999999997E-2</v>
      </c>
      <c r="EA138" s="213">
        <v>-2.9000000000000001E-2</v>
      </c>
      <c r="EB138" s="213">
        <v>0.155</v>
      </c>
      <c r="EC138" s="213">
        <v>0.15148621645398236</v>
      </c>
      <c r="ED138" s="213">
        <v>0.13066124568189047</v>
      </c>
      <c r="EE138" s="213">
        <v>0.13066124568189047</v>
      </c>
      <c r="EF138" s="213">
        <v>0.11508740005362431</v>
      </c>
      <c r="EG138" s="213">
        <v>6.1372747704056103E-2</v>
      </c>
      <c r="EH138" s="213">
        <v>8.4771061768254205E-2</v>
      </c>
      <c r="EI138" s="213">
        <v>0.14308421054799561</v>
      </c>
      <c r="EJ138" s="213">
        <v>0.13386884805933438</v>
      </c>
      <c r="EK138" s="213">
        <v>0.16065477846292753</v>
      </c>
      <c r="EL138" s="213">
        <v>7.6201242823502421E-2</v>
      </c>
      <c r="EM138" s="213">
        <v>0.14093211541538755</v>
      </c>
      <c r="EN138" s="213">
        <v>5.7110207049406288E-2</v>
      </c>
      <c r="EO138" s="213">
        <v>0.11086075902345886</v>
      </c>
      <c r="EP138" s="213">
        <v>1.3542892656130526E-2</v>
      </c>
      <c r="EQ138" s="213">
        <v>5.9058591317969131E-2</v>
      </c>
      <c r="ER138" s="213"/>
      <c r="ES138" s="213"/>
      <c r="ET138" s="213"/>
      <c r="EU138" s="213">
        <v>0.14249446348129144</v>
      </c>
      <c r="EV138" s="213">
        <v>6.0905551437941893E-2</v>
      </c>
      <c r="EW138" s="213">
        <v>8.2490483305821316E-2</v>
      </c>
      <c r="EX138" s="213">
        <v>4.2978615623833233E-2</v>
      </c>
      <c r="EY138" s="213">
        <v>3.3588324051407034E-2</v>
      </c>
      <c r="EZ138" s="213">
        <v>-3.2505791397765486E-2</v>
      </c>
      <c r="FA138" s="213">
        <v>1.0962815607802609E-2</v>
      </c>
      <c r="FB138" s="213">
        <v>4.6514432980405085E-2</v>
      </c>
      <c r="FC138" s="213">
        <v>1.4999999999999999E-2</v>
      </c>
      <c r="FD138" s="213">
        <v>0.14533428430514023</v>
      </c>
      <c r="FE138" s="213">
        <v>6.8098439210848127E-2</v>
      </c>
      <c r="FF138" s="213">
        <v>0.12431225670075038</v>
      </c>
      <c r="FG138" s="213">
        <v>0.12118280374724395</v>
      </c>
      <c r="FH138" s="213">
        <v>6.0247763331516067E-2</v>
      </c>
      <c r="FI138" s="213"/>
      <c r="FJ138" s="213"/>
      <c r="FK138" s="213"/>
      <c r="FL138" s="213"/>
      <c r="FM138" s="213"/>
      <c r="FN138" s="213"/>
      <c r="FO138" s="213">
        <v>7.7509930978071281E-2</v>
      </c>
      <c r="FP138" s="213">
        <v>1.6309182687529029E-2</v>
      </c>
      <c r="FQ138" s="213">
        <v>9.2834535087056191E-2</v>
      </c>
      <c r="FR138" s="213">
        <v>8.6195512140325073E-2</v>
      </c>
    </row>
    <row r="139" spans="2:174" s="70" customFormat="1" ht="17.45" customHeight="1">
      <c r="B139" s="66" t="s">
        <v>36</v>
      </c>
      <c r="C139" s="67"/>
      <c r="D139" s="67"/>
      <c r="E139" s="67"/>
      <c r="F139" s="68"/>
      <c r="G139" s="68"/>
      <c r="H139" s="68"/>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c r="BI139" s="213"/>
      <c r="BJ139" s="213"/>
      <c r="BK139" s="213"/>
      <c r="BL139" s="213"/>
      <c r="BM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c r="CP139" s="213"/>
      <c r="CQ139" s="213"/>
      <c r="CR139" s="213"/>
      <c r="CS139" s="213"/>
      <c r="CT139" s="213"/>
      <c r="CU139" s="213"/>
      <c r="CV139" s="213"/>
      <c r="CW139" s="213"/>
      <c r="CX139" s="213"/>
      <c r="CY139" s="213"/>
      <c r="CZ139" s="213"/>
      <c r="DA139" s="213">
        <v>0.1083652720953569</v>
      </c>
      <c r="DB139" s="213">
        <v>0.11143646142345402</v>
      </c>
      <c r="DC139" s="213">
        <v>7.5687554499099932E-2</v>
      </c>
      <c r="DD139" s="213">
        <v>-5.0416778699836134E-3</v>
      </c>
      <c r="DE139" s="213">
        <v>-4.6235815308242195E-2</v>
      </c>
      <c r="DF139" s="213">
        <v>3.1523531847571555E-2</v>
      </c>
      <c r="DG139" s="213">
        <v>6.7782657729786353E-2</v>
      </c>
      <c r="DH139" s="213">
        <v>-1.7049655873607945E-3</v>
      </c>
      <c r="DI139" s="213">
        <v>-1.9375567143526919E-2</v>
      </c>
      <c r="DJ139" s="213">
        <v>5.1955259729341069E-3</v>
      </c>
      <c r="DK139" s="213">
        <v>4.5226530968929042E-2</v>
      </c>
      <c r="DL139" s="213">
        <v>1.7200605044600348E-2</v>
      </c>
      <c r="DM139" s="213">
        <v>-7.5708597555226402E-3</v>
      </c>
      <c r="DN139" s="213">
        <v>4.8342979315957824E-2</v>
      </c>
      <c r="DO139" s="213">
        <v>0.1159436239070494</v>
      </c>
      <c r="DP139" s="213">
        <v>-4.3208842555518587E-2</v>
      </c>
      <c r="DQ139" s="213">
        <v>5.5353701198186334E-2</v>
      </c>
      <c r="DR139" s="213">
        <v>3.2352389701053814E-2</v>
      </c>
      <c r="DS139" s="213">
        <v>1.2579968657235202E-2</v>
      </c>
      <c r="DT139" s="213">
        <v>9.0943359381646022E-2</v>
      </c>
      <c r="DU139" s="213">
        <v>2.4737911529049857E-2</v>
      </c>
      <c r="DV139" s="213">
        <v>-2.1569506693992973E-2</v>
      </c>
      <c r="DW139" s="213">
        <v>0.11555946433944209</v>
      </c>
      <c r="DX139" s="213">
        <v>8.5452807223283092E-2</v>
      </c>
      <c r="DY139" s="213">
        <v>4.7134181822114478E-2</v>
      </c>
      <c r="DZ139" s="213">
        <v>3.2000000000000001E-2</v>
      </c>
      <c r="EA139" s="213">
        <v>-8.9999999999999993E-3</v>
      </c>
      <c r="EB139" s="213">
        <v>0.112</v>
      </c>
      <c r="EC139" s="213">
        <v>8.2664823741102858E-2</v>
      </c>
      <c r="ED139" s="213">
        <v>7.2305571733308885E-2</v>
      </c>
      <c r="EE139" s="213">
        <v>7.2305571733308885E-2</v>
      </c>
      <c r="EF139" s="213">
        <v>4.1037888933981637E-2</v>
      </c>
      <c r="EG139" s="213">
        <v>2.0456963114905899E-2</v>
      </c>
      <c r="EH139" s="213">
        <v>5.9693570582824901E-2</v>
      </c>
      <c r="EI139" s="213">
        <v>2.592595812307533E-2</v>
      </c>
      <c r="EJ139" s="213">
        <v>1.2779621713911031E-2</v>
      </c>
      <c r="EK139" s="213">
        <v>7.5890119463589673E-2</v>
      </c>
      <c r="EL139" s="213">
        <v>4.9464412570957544E-2</v>
      </c>
      <c r="EM139" s="213">
        <v>6.8276614512872494E-2</v>
      </c>
      <c r="EN139" s="213">
        <v>-1.7232539578934759E-2</v>
      </c>
      <c r="EO139" s="213">
        <v>8.7999270828643866E-2</v>
      </c>
      <c r="EP139" s="213">
        <v>-1.6776920103149261E-2</v>
      </c>
      <c r="EQ139" s="213">
        <v>-8.726633927411959E-3</v>
      </c>
      <c r="ER139" s="213"/>
      <c r="ES139" s="213"/>
      <c r="ET139" s="213"/>
      <c r="EU139" s="213">
        <v>9.7949735225920362E-2</v>
      </c>
      <c r="EV139" s="213">
        <v>-7.8090752495439952E-3</v>
      </c>
      <c r="EW139" s="213">
        <v>1.6485949102371857E-2</v>
      </c>
      <c r="EX139" s="213">
        <v>2.1820452952471588E-2</v>
      </c>
      <c r="EY139" s="213">
        <v>5.2032785659021474E-2</v>
      </c>
      <c r="EZ139" s="213">
        <v>1.601287005299519E-2</v>
      </c>
      <c r="FA139" s="213">
        <v>4.2015879578631551E-2</v>
      </c>
      <c r="FB139" s="213">
        <v>6.6602124139397118E-2</v>
      </c>
      <c r="FC139" s="213">
        <v>2.1999999999999999E-2</v>
      </c>
      <c r="FD139" s="213">
        <v>8.7699866687954806E-2</v>
      </c>
      <c r="FE139" s="213">
        <v>2.0362630640624272E-2</v>
      </c>
      <c r="FF139" s="213">
        <v>2.760455171778619E-2</v>
      </c>
      <c r="FG139" s="213">
        <v>6.3139290926414043E-2</v>
      </c>
      <c r="FH139" s="213">
        <v>2.002037584154583E-2</v>
      </c>
      <c r="FI139" s="213"/>
      <c r="FJ139" s="213"/>
      <c r="FK139" s="213"/>
      <c r="FL139" s="213"/>
      <c r="FM139" s="213"/>
      <c r="FN139" s="213"/>
      <c r="FO139" s="213">
        <v>2.7823270317869072E-2</v>
      </c>
      <c r="FP139" s="213">
        <v>4.5538467475842344E-2</v>
      </c>
      <c r="FQ139" s="213">
        <v>3.9093378053459568E-2</v>
      </c>
      <c r="FR139" s="213">
        <v>3.3017627661686838E-2</v>
      </c>
    </row>
    <row r="140" spans="2:174" s="70" customFormat="1" ht="17.45" customHeight="1">
      <c r="B140" s="66" t="s">
        <v>102</v>
      </c>
      <c r="C140" s="67"/>
      <c r="D140" s="67"/>
      <c r="E140" s="67"/>
      <c r="F140" s="68"/>
      <c r="G140" s="68"/>
      <c r="H140" s="68"/>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c r="BI140" s="213"/>
      <c r="BJ140" s="213"/>
      <c r="BK140" s="213"/>
      <c r="BL140" s="213"/>
      <c r="BM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8"/>
      <c r="CP140" s="213"/>
      <c r="CQ140" s="213"/>
      <c r="CR140" s="213"/>
      <c r="CS140" s="213"/>
      <c r="CT140" s="213"/>
      <c r="CU140" s="213"/>
      <c r="CV140" s="213"/>
      <c r="CW140" s="213"/>
      <c r="CX140" s="213"/>
      <c r="CY140" s="213"/>
      <c r="CZ140" s="213"/>
      <c r="DA140" s="213">
        <v>0.14271802310613049</v>
      </c>
      <c r="DB140" s="213">
        <v>0.16858409041114333</v>
      </c>
      <c r="DC140" s="213">
        <v>9.7232302877618998E-2</v>
      </c>
      <c r="DD140" s="213">
        <v>3.1559662001696097E-2</v>
      </c>
      <c r="DE140" s="213">
        <v>2.7455502059385926E-2</v>
      </c>
      <c r="DF140" s="213">
        <v>6.6630319576586813E-2</v>
      </c>
      <c r="DG140" s="213">
        <v>5.2492827632760107E-2</v>
      </c>
      <c r="DH140" s="213">
        <v>3.5376147223640603E-2</v>
      </c>
      <c r="DI140" s="213">
        <v>7.7873281514647424E-2</v>
      </c>
      <c r="DJ140" s="213">
        <v>7.7001489681016819E-2</v>
      </c>
      <c r="DK140" s="213">
        <v>6.1808124998227243E-2</v>
      </c>
      <c r="DL140" s="213">
        <v>4.880771509698692E-2</v>
      </c>
      <c r="DM140" s="213">
        <v>4.6853817321813554E-2</v>
      </c>
      <c r="DN140" s="213">
        <v>2.2380458578188926E-2</v>
      </c>
      <c r="DO140" s="213">
        <v>0.10899173879471187</v>
      </c>
      <c r="DP140" s="213">
        <v>-6.0645424818012987E-2</v>
      </c>
      <c r="DQ140" s="213">
        <v>3.8337227308131362E-2</v>
      </c>
      <c r="DR140" s="213">
        <v>5.2659619769756971E-2</v>
      </c>
      <c r="DS140" s="213">
        <v>3.965137298225635E-2</v>
      </c>
      <c r="DT140" s="213">
        <v>7.5029180721002398E-2</v>
      </c>
      <c r="DU140" s="213">
        <v>1.1744623608039548E-2</v>
      </c>
      <c r="DV140" s="213">
        <v>5.0912256476598583E-2</v>
      </c>
      <c r="DW140" s="213">
        <v>9.6791002655932351E-2</v>
      </c>
      <c r="DX140" s="213">
        <v>3.9290700128336506E-2</v>
      </c>
      <c r="DY140" s="213">
        <v>5.6845764593205735E-2</v>
      </c>
      <c r="DZ140" s="213">
        <v>7.8E-2</v>
      </c>
      <c r="EA140" s="213">
        <v>-2.1999999999999999E-2</v>
      </c>
      <c r="EB140" s="213">
        <v>0.19700000000000001</v>
      </c>
      <c r="EC140" s="213">
        <v>7.6713992757612107E-2</v>
      </c>
      <c r="ED140" s="213">
        <v>6.6833035576548717E-3</v>
      </c>
      <c r="EE140" s="213">
        <v>6.4981497755516072E-3</v>
      </c>
      <c r="EF140" s="213">
        <v>1.2101247658839147E-2</v>
      </c>
      <c r="EG140" s="213">
        <v>1.2373626631443162E-2</v>
      </c>
      <c r="EH140" s="213">
        <v>2.5649570365982883E-3</v>
      </c>
      <c r="EI140" s="213">
        <v>3.0202195392211159E-3</v>
      </c>
      <c r="EJ140" s="213">
        <v>-1.4185447774876075E-2</v>
      </c>
      <c r="EK140" s="213">
        <v>1.3968827634435023E-2</v>
      </c>
      <c r="EL140" s="213">
        <v>-1.659377869744166E-2</v>
      </c>
      <c r="EM140" s="213">
        <v>5.646979440584126E-2</v>
      </c>
      <c r="EN140" s="213">
        <v>-5.285834601035324E-2</v>
      </c>
      <c r="EO140" s="213">
        <v>6.6261734106391065E-2</v>
      </c>
      <c r="EP140" s="213">
        <v>1.2842237744035352E-2</v>
      </c>
      <c r="EQ140" s="213">
        <v>1.438465786748707E-2</v>
      </c>
      <c r="ER140" s="213"/>
      <c r="ES140" s="213"/>
      <c r="ET140" s="213"/>
      <c r="EU140" s="213">
        <v>0.13395572065433831</v>
      </c>
      <c r="EV140" s="213">
        <v>4.1444039619992344E-2</v>
      </c>
      <c r="EW140" s="213">
        <v>5.4414854236417051E-2</v>
      </c>
      <c r="EX140" s="213">
        <v>5.9598289729553715E-2</v>
      </c>
      <c r="EY140" s="213">
        <v>6.1308618174525251E-2</v>
      </c>
      <c r="EZ140" s="213">
        <v>1.0907619834231403E-2</v>
      </c>
      <c r="FA140" s="213">
        <v>4.2656590646353312E-2</v>
      </c>
      <c r="FB140" s="213">
        <v>5.9037286582987285E-2</v>
      </c>
      <c r="FC140" s="213">
        <v>3.4000000000000002E-2</v>
      </c>
      <c r="FD140" s="213">
        <v>8.9068844278696338E-2</v>
      </c>
      <c r="FE140" s="213">
        <v>2.386932306517541E-3</v>
      </c>
      <c r="FF140" s="213">
        <v>-4.7016274463505172E-3</v>
      </c>
      <c r="FG140" s="213">
        <v>-1.1145911775873505E-3</v>
      </c>
      <c r="FH140" s="213">
        <v>9.7352863006531908E-3</v>
      </c>
      <c r="FI140" s="213"/>
      <c r="FJ140" s="213"/>
      <c r="FK140" s="213"/>
      <c r="FL140" s="213"/>
      <c r="FM140" s="213"/>
      <c r="FN140" s="213"/>
      <c r="FO140" s="213">
        <v>6.8679161036999503E-2</v>
      </c>
      <c r="FP140" s="213">
        <v>4.3850405363447059E-2</v>
      </c>
      <c r="FQ140" s="213">
        <v>2.7601393509724136E-2</v>
      </c>
      <c r="FR140" s="213">
        <v>1.3944495601307033E-2</v>
      </c>
    </row>
    <row r="141" spans="2:174" s="70" customFormat="1" ht="17.25" customHeight="1">
      <c r="B141" s="66" t="s">
        <v>149</v>
      </c>
      <c r="C141" s="67"/>
      <c r="D141" s="67"/>
      <c r="E141" s="67"/>
      <c r="F141" s="68"/>
      <c r="G141" s="68"/>
      <c r="H141" s="68"/>
      <c r="I141" s="214"/>
      <c r="J141" s="214"/>
      <c r="K141" s="214"/>
      <c r="L141" s="214"/>
      <c r="M141" s="214"/>
      <c r="N141" s="214"/>
      <c r="O141" s="214"/>
      <c r="P141" s="214"/>
      <c r="Q141" s="214"/>
      <c r="R141" s="214"/>
      <c r="S141" s="214"/>
      <c r="T141" s="214"/>
      <c r="U141" s="214"/>
      <c r="V141" s="214"/>
      <c r="W141" s="214"/>
      <c r="X141" s="214"/>
      <c r="Y141" s="214"/>
      <c r="Z141" s="214"/>
      <c r="AA141" s="214"/>
      <c r="AB141" s="214"/>
      <c r="AC141" s="214"/>
      <c r="AD141" s="214"/>
      <c r="AE141" s="214"/>
      <c r="AF141" s="214"/>
      <c r="AG141" s="214"/>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c r="BI141" s="213"/>
      <c r="BJ141" s="213"/>
      <c r="BK141" s="213"/>
      <c r="BL141" s="213"/>
      <c r="BM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c r="CP141" s="213"/>
      <c r="CQ141" s="213"/>
      <c r="CR141" s="213"/>
      <c r="CS141" s="213"/>
      <c r="CT141" s="213"/>
      <c r="CU141" s="213"/>
      <c r="CV141" s="213"/>
      <c r="CW141" s="213"/>
      <c r="CX141" s="213"/>
      <c r="CY141" s="213"/>
      <c r="CZ141" s="213"/>
      <c r="DA141" s="213">
        <v>0.24860631920777768</v>
      </c>
      <c r="DB141" s="213">
        <v>4.8205695306383439E-2</v>
      </c>
      <c r="DC141" s="213">
        <v>5.7067013380217288E-2</v>
      </c>
      <c r="DD141" s="213">
        <v>1.3565348347320786E-2</v>
      </c>
      <c r="DE141" s="213">
        <v>2.7590431170388976E-2</v>
      </c>
      <c r="DF141" s="213">
        <v>8.6567018133798163E-2</v>
      </c>
      <c r="DG141" s="213">
        <v>7.0278742367037475E-2</v>
      </c>
      <c r="DH141" s="213">
        <v>2.3221341244805786E-2</v>
      </c>
      <c r="DI141" s="213">
        <v>1.8480051738231338E-2</v>
      </c>
      <c r="DJ141" s="213">
        <v>2.0201540397541923E-2</v>
      </c>
      <c r="DK141" s="213">
        <v>4.4190953758406218E-2</v>
      </c>
      <c r="DL141" s="213">
        <v>9.9792966794105237E-2</v>
      </c>
      <c r="DM141" s="213">
        <v>9.0561294470719016E-3</v>
      </c>
      <c r="DN141" s="213">
        <v>6.9469699170372934E-2</v>
      </c>
      <c r="DO141" s="213">
        <v>7.7608000672986718E-2</v>
      </c>
      <c r="DP141" s="213">
        <v>-2.2556004491263606E-3</v>
      </c>
      <c r="DQ141" s="213">
        <v>8.3490891529727093E-2</v>
      </c>
      <c r="DR141" s="213">
        <v>8.3009623630942594E-2</v>
      </c>
      <c r="DS141" s="213">
        <v>0.10529208248653166</v>
      </c>
      <c r="DT141" s="213">
        <v>0.14781152534297015</v>
      </c>
      <c r="DU141" s="213">
        <v>3.2150724716289249E-2</v>
      </c>
      <c r="DV141" s="213">
        <v>5.2729615356812982E-2</v>
      </c>
      <c r="DW141" s="213">
        <v>0.13427530608525995</v>
      </c>
      <c r="DX141" s="213">
        <v>1.1009156832111908E-2</v>
      </c>
      <c r="DY141" s="213">
        <v>8.2272461457334342E-2</v>
      </c>
      <c r="DZ141" s="213">
        <v>6.2E-2</v>
      </c>
      <c r="EA141" s="213">
        <v>1.7999999999999999E-2</v>
      </c>
      <c r="EB141" s="213">
        <v>0.125</v>
      </c>
      <c r="EC141" s="213">
        <v>5.2232895382484421E-2</v>
      </c>
      <c r="ED141" s="213">
        <v>3.8074300389623873E-2</v>
      </c>
      <c r="EE141" s="213">
        <v>3.8074300389623873E-2</v>
      </c>
      <c r="EF141" s="213">
        <v>1.5438375570990207E-2</v>
      </c>
      <c r="EG141" s="213">
        <v>2.6678475112758466E-2</v>
      </c>
      <c r="EH141" s="213">
        <v>4.6171984994085695E-2</v>
      </c>
      <c r="EI141" s="213">
        <v>5.1709173266077761E-3</v>
      </c>
      <c r="EJ141" s="213">
        <v>1.7975415438345049E-2</v>
      </c>
      <c r="EK141" s="213">
        <v>2.6504418097778523E-2</v>
      </c>
      <c r="EL141" s="213">
        <v>-1.2359890319953716E-2</v>
      </c>
      <c r="EM141" s="213">
        <v>5.1455522598494695E-3</v>
      </c>
      <c r="EN141" s="213">
        <v>-2.0993758736401389E-2</v>
      </c>
      <c r="EO141" s="213">
        <v>1.4785383743634256E-2</v>
      </c>
      <c r="EP141" s="213">
        <v>-5.4366078160942417E-2</v>
      </c>
      <c r="EQ141" s="213">
        <v>-9.2376952815385136E-3</v>
      </c>
      <c r="ER141" s="213"/>
      <c r="ES141" s="213"/>
      <c r="ET141" s="213"/>
      <c r="EU141" s="213">
        <v>0.11764150520330527</v>
      </c>
      <c r="EV141" s="213">
        <v>4.3335984954766114E-2</v>
      </c>
      <c r="EW141" s="213">
        <v>3.8256472279388443E-2</v>
      </c>
      <c r="EX141" s="213">
        <v>6.2548057704229276E-2</v>
      </c>
      <c r="EY141" s="213">
        <v>5.0234059394900693E-2</v>
      </c>
      <c r="EZ141" s="213">
        <v>5.702851260562334E-2</v>
      </c>
      <c r="FA141" s="213">
        <v>9.7203440522117004E-2</v>
      </c>
      <c r="FB141" s="213">
        <v>5.7737646820726456E-2</v>
      </c>
      <c r="FC141" s="213">
        <v>5.3999999999999999E-2</v>
      </c>
      <c r="FD141" s="213">
        <v>6.8799467629191827E-2</v>
      </c>
      <c r="FE141" s="213">
        <v>1.6681891720415187E-2</v>
      </c>
      <c r="FF141" s="213">
        <v>2.1362757134547009E-2</v>
      </c>
      <c r="FG141" s="213">
        <v>8.8789150411077641E-3</v>
      </c>
      <c r="FH141" s="213">
        <v>-2.0053420820222215E-2</v>
      </c>
      <c r="FI141" s="213"/>
      <c r="FJ141" s="213"/>
      <c r="FK141" s="213"/>
      <c r="FL141" s="213"/>
      <c r="FM141" s="213"/>
      <c r="FN141" s="213"/>
      <c r="FO141" s="213">
        <v>6.2880112284080913E-2</v>
      </c>
      <c r="FP141" s="213">
        <v>6.5342444631173988E-2</v>
      </c>
      <c r="FQ141" s="213">
        <v>3.8487274669733729E-2</v>
      </c>
      <c r="FR141" s="213">
        <v>-7.4215290704870837E-3</v>
      </c>
    </row>
    <row r="142" spans="2:174" s="70" customFormat="1" ht="17.25" customHeight="1">
      <c r="B142" s="66" t="s">
        <v>147</v>
      </c>
      <c r="C142" s="67"/>
      <c r="D142" s="67"/>
      <c r="E142" s="67"/>
      <c r="F142" s="68"/>
      <c r="G142" s="68"/>
      <c r="H142" s="68"/>
      <c r="I142" s="214"/>
      <c r="J142" s="214"/>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c r="BI142" s="213"/>
      <c r="BJ142" s="213"/>
      <c r="BK142" s="213"/>
      <c r="BL142" s="213"/>
      <c r="BM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c r="CP142" s="213"/>
      <c r="CQ142" s="213"/>
      <c r="CR142" s="213"/>
      <c r="CS142" s="213"/>
      <c r="CT142" s="213"/>
      <c r="CU142" s="213"/>
      <c r="CV142" s="213"/>
      <c r="CW142" s="213"/>
      <c r="CX142" s="213"/>
      <c r="CY142" s="213"/>
      <c r="CZ142" s="213"/>
      <c r="DA142" s="213">
        <v>0.25666010648622856</v>
      </c>
      <c r="DB142" s="213">
        <v>0.12442764368110193</v>
      </c>
      <c r="DC142" s="213">
        <v>4.0995521993917691E-2</v>
      </c>
      <c r="DD142" s="213">
        <v>7.8228193237749793E-2</v>
      </c>
      <c r="DE142" s="213">
        <v>2.8764398742893108E-3</v>
      </c>
      <c r="DF142" s="213">
        <v>0.13569437394210498</v>
      </c>
      <c r="DG142" s="213">
        <v>0.13502282449523134</v>
      </c>
      <c r="DH142" s="213">
        <v>2.0656713559558663E-2</v>
      </c>
      <c r="DI142" s="213">
        <v>7.9361315683980527E-2</v>
      </c>
      <c r="DJ142" s="213">
        <v>3.8074416399427165E-2</v>
      </c>
      <c r="DK142" s="213">
        <v>0.14097543063557119</v>
      </c>
      <c r="DL142" s="213">
        <v>7.4622922333038619E-2</v>
      </c>
      <c r="DM142" s="213">
        <v>2.9173214192103641E-2</v>
      </c>
      <c r="DN142" s="213">
        <v>4.4009998342378245E-2</v>
      </c>
      <c r="DO142" s="213">
        <v>0.20777247430521603</v>
      </c>
      <c r="DP142" s="213">
        <v>-0.1198073430915666</v>
      </c>
      <c r="DQ142" s="213">
        <v>8.8380768761904344E-2</v>
      </c>
      <c r="DR142" s="213">
        <v>1.485394336841242E-2</v>
      </c>
      <c r="DS142" s="213">
        <v>3.1787124540967465E-2</v>
      </c>
      <c r="DT142" s="213">
        <v>0.10359010020091756</v>
      </c>
      <c r="DU142" s="213">
        <v>1.7963605310517033E-2</v>
      </c>
      <c r="DV142" s="213">
        <v>3.829472292805744E-2</v>
      </c>
      <c r="DW142" s="213">
        <v>0.10677318843796316</v>
      </c>
      <c r="DX142" s="213">
        <v>8.5747541744794362E-2</v>
      </c>
      <c r="DY142" s="213">
        <v>5.0694202071299849E-2</v>
      </c>
      <c r="DZ142" s="213">
        <v>6.9000000000000006E-2</v>
      </c>
      <c r="EA142" s="213">
        <v>5.0000000000000001E-3</v>
      </c>
      <c r="EB142" s="213">
        <v>0.20499999999999999</v>
      </c>
      <c r="EC142" s="213">
        <v>0.1387686308409293</v>
      </c>
      <c r="ED142" s="213">
        <v>0.13552362725943154</v>
      </c>
      <c r="EE142" s="213">
        <v>0.13552362725943154</v>
      </c>
      <c r="EF142" s="213">
        <v>0.12020766748398407</v>
      </c>
      <c r="EG142" s="213">
        <v>5.0089530460358189E-2</v>
      </c>
      <c r="EH142" s="213">
        <v>5.6218339292423314E-2</v>
      </c>
      <c r="EI142" s="213">
        <v>6.2611493751235675E-2</v>
      </c>
      <c r="EJ142" s="213">
        <v>4.1887646014839637E-2</v>
      </c>
      <c r="EK142" s="213">
        <v>0.10417493005358007</v>
      </c>
      <c r="EL142" s="213">
        <v>4.9189391298066987E-2</v>
      </c>
      <c r="EM142" s="213">
        <v>2.8009752388126426E-2</v>
      </c>
      <c r="EN142" s="213">
        <v>-1.3287063252401985E-2</v>
      </c>
      <c r="EO142" s="213">
        <v>1.8157123099636935E-2</v>
      </c>
      <c r="EP142" s="213">
        <v>-3.4638654161431116E-2</v>
      </c>
      <c r="EQ142" s="213">
        <v>2.8542191512739564E-2</v>
      </c>
      <c r="ER142" s="213"/>
      <c r="ES142" s="213"/>
      <c r="ET142" s="213"/>
      <c r="EU142" s="213">
        <v>0.13703006965055781</v>
      </c>
      <c r="EV142" s="213">
        <v>6.9635012866567481E-2</v>
      </c>
      <c r="EW142" s="213">
        <v>8.0659642744285331E-2</v>
      </c>
      <c r="EX142" s="213">
        <v>8.3964461156314424E-2</v>
      </c>
      <c r="EY142" s="213">
        <v>9.3978942652559794E-2</v>
      </c>
      <c r="EZ142" s="213">
        <v>-4.8079466511270564E-3</v>
      </c>
      <c r="FA142" s="213">
        <v>4.93345020212409E-2</v>
      </c>
      <c r="FB142" s="213">
        <v>8.0079148627836327E-2</v>
      </c>
      <c r="FC142" s="213">
        <v>3.9E-2</v>
      </c>
      <c r="FD142" s="213">
        <v>0.15769587668516119</v>
      </c>
      <c r="FE142" s="213">
        <v>5.8284363039659892E-2</v>
      </c>
      <c r="FF142" s="213">
        <v>5.160592391408772E-2</v>
      </c>
      <c r="FG142" s="213">
        <v>7.8441461917842431E-2</v>
      </c>
      <c r="FH142" s="213">
        <v>-9.1762718509934196E-3</v>
      </c>
      <c r="FI142" s="213"/>
      <c r="FJ142" s="213"/>
      <c r="FK142" s="213"/>
      <c r="FL142" s="213"/>
      <c r="FM142" s="213"/>
      <c r="FN142" s="213"/>
      <c r="FO142" s="213">
        <v>9.0318170711260429E-2</v>
      </c>
      <c r="FP142" s="213">
        <v>5.5545173262643334E-2</v>
      </c>
      <c r="FQ142" s="213">
        <v>7.5009100243435295E-2</v>
      </c>
      <c r="FR142" s="213">
        <v>2.2930156024722453E-2</v>
      </c>
    </row>
    <row r="143" spans="2:174" s="70" customFormat="1" ht="17.25" customHeight="1">
      <c r="B143" s="66" t="s">
        <v>155</v>
      </c>
      <c r="C143" s="67"/>
      <c r="D143" s="67"/>
      <c r="E143" s="67"/>
      <c r="F143" s="68"/>
      <c r="G143" s="68"/>
      <c r="H143" s="68"/>
      <c r="I143" s="214"/>
      <c r="J143" s="214"/>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c r="CP143" s="213"/>
      <c r="CQ143" s="213"/>
      <c r="CR143" s="213"/>
      <c r="CS143" s="213"/>
      <c r="CT143" s="213"/>
      <c r="CU143" s="213"/>
      <c r="CV143" s="213"/>
      <c r="CW143" s="213"/>
      <c r="CX143" s="213"/>
      <c r="CY143" s="213"/>
      <c r="CZ143" s="213"/>
      <c r="DA143" s="213">
        <v>0.2499349823869291</v>
      </c>
      <c r="DB143" s="213">
        <v>0.22108116962059304</v>
      </c>
      <c r="DC143" s="213">
        <v>1.7372799076485059E-2</v>
      </c>
      <c r="DD143" s="213">
        <v>2.2784667714146854E-2</v>
      </c>
      <c r="DE143" s="213">
        <v>-4.3984240378195982E-2</v>
      </c>
      <c r="DF143" s="213">
        <v>6.8309122670710603E-3</v>
      </c>
      <c r="DG143" s="213">
        <v>8.4309103601876156E-2</v>
      </c>
      <c r="DH143" s="213">
        <v>2.4792112838660545E-2</v>
      </c>
      <c r="DI143" s="213">
        <v>6.2525905597682022E-2</v>
      </c>
      <c r="DJ143" s="213">
        <v>1.0487592954832427E-2</v>
      </c>
      <c r="DK143" s="213">
        <v>5.3229859800902564E-2</v>
      </c>
      <c r="DL143" s="213">
        <v>-1.3904569210828778E-2</v>
      </c>
      <c r="DM143" s="213">
        <v>1.3324664387977234E-2</v>
      </c>
      <c r="DN143" s="213">
        <v>-1.2038833093106216E-2</v>
      </c>
      <c r="DO143" s="213">
        <v>9.7302401435963304E-2</v>
      </c>
      <c r="DP143" s="213">
        <v>-9.7806220420133344E-2</v>
      </c>
      <c r="DQ143" s="213">
        <v>0.14453818935884036</v>
      </c>
      <c r="DR143" s="213">
        <v>3.7560433370724025E-2</v>
      </c>
      <c r="DS143" s="213">
        <v>8.3277473135735677E-2</v>
      </c>
      <c r="DT143" s="213">
        <v>8.7039737280245458E-2</v>
      </c>
      <c r="DU143" s="213">
        <v>-4.8499575818320905E-3</v>
      </c>
      <c r="DV143" s="213">
        <v>1.583814126275369E-2</v>
      </c>
      <c r="DW143" s="213">
        <v>0.14425855860615594</v>
      </c>
      <c r="DX143" s="213">
        <v>0.14228361307224816</v>
      </c>
      <c r="DY143" s="213">
        <v>0.82022407535175534</v>
      </c>
      <c r="DZ143" s="213">
        <v>1.0149999999999999</v>
      </c>
      <c r="EA143" s="213">
        <v>0.52200000000000002</v>
      </c>
      <c r="EB143" s="213">
        <v>0.35599999999999998</v>
      </c>
      <c r="EC143" s="213">
        <v>4.4886489828933694E-2</v>
      </c>
      <c r="ED143" s="213">
        <v>0.10511135973963152</v>
      </c>
      <c r="EE143" s="213">
        <v>0.10511135973963152</v>
      </c>
      <c r="EF143" s="213">
        <v>5.8750907863560339E-2</v>
      </c>
      <c r="EG143" s="213">
        <v>3.6570457154052362E-2</v>
      </c>
      <c r="EH143" s="213">
        <v>7.7508145088335367E-2</v>
      </c>
      <c r="EI143" s="213">
        <v>7.3174665000764281E-3</v>
      </c>
      <c r="EJ143" s="213">
        <v>-1.6602813711267667E-2</v>
      </c>
      <c r="EK143" s="213">
        <v>-0.26823125947975768</v>
      </c>
      <c r="EL143" s="213">
        <v>-0.31169639461182858</v>
      </c>
      <c r="EM143" s="213">
        <v>-0.21127028624775102</v>
      </c>
      <c r="EN143" s="213">
        <v>-0.11123990635290287</v>
      </c>
      <c r="EO143" s="213">
        <v>9.3486206582790429E-2</v>
      </c>
      <c r="EP143" s="213">
        <v>-4.8930904247871249E-2</v>
      </c>
      <c r="EQ143" s="213">
        <v>4.3646842022576791E-3</v>
      </c>
      <c r="ER143" s="213"/>
      <c r="ES143" s="213"/>
      <c r="ET143" s="213"/>
      <c r="EU143" s="213">
        <v>0.16164267695294257</v>
      </c>
      <c r="EV143" s="213">
        <v>-4.7427190067864085E-3</v>
      </c>
      <c r="EW143" s="213">
        <v>5.7958897869004808E-2</v>
      </c>
      <c r="EX143" s="213">
        <v>1.1579638168639782E-2</v>
      </c>
      <c r="EY143" s="213">
        <v>3.0123241612955706E-2</v>
      </c>
      <c r="EZ143" s="213">
        <v>2.4518948969270815E-2</v>
      </c>
      <c r="FA143" s="213">
        <v>5.6190933277299918E-2</v>
      </c>
      <c r="FB143" s="213">
        <v>0.10996783353520316</v>
      </c>
      <c r="FC143" s="213">
        <v>0.78500000000000003</v>
      </c>
      <c r="FD143" s="213">
        <v>0.16111552121996395</v>
      </c>
      <c r="FE143" s="213">
        <v>1.7425823630077594E-2</v>
      </c>
      <c r="FF143" s="213">
        <v>1.3236211828902344E-2</v>
      </c>
      <c r="FG143" s="213">
        <v>-0.28898302512358987</v>
      </c>
      <c r="FH143" s="213">
        <v>-2.5277228705478442E-2</v>
      </c>
      <c r="FI143" s="213"/>
      <c r="FJ143" s="213"/>
      <c r="FK143" s="213"/>
      <c r="FL143" s="213"/>
      <c r="FM143" s="213"/>
      <c r="FN143" s="213"/>
      <c r="FO143" s="213">
        <v>5.1814587549878E-2</v>
      </c>
      <c r="FP143" s="213">
        <v>5.8001464398395819E-2</v>
      </c>
      <c r="FQ143" s="213">
        <v>0.23744583940678238</v>
      </c>
      <c r="FR143" s="213">
        <v>-0.15960690275218306</v>
      </c>
    </row>
    <row r="144" spans="2:174" s="70" customFormat="1" ht="17.25" customHeight="1">
      <c r="B144" s="66" t="s">
        <v>156</v>
      </c>
      <c r="C144" s="67"/>
      <c r="D144" s="67"/>
      <c r="E144" s="67"/>
      <c r="F144" s="68"/>
      <c r="G144" s="68"/>
      <c r="H144" s="68"/>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c r="CP144" s="213"/>
      <c r="CQ144" s="213"/>
      <c r="CR144" s="213"/>
      <c r="CS144" s="213"/>
      <c r="CT144" s="213"/>
      <c r="CU144" s="213"/>
      <c r="CV144" s="213"/>
      <c r="CW144" s="213"/>
      <c r="CX144" s="213"/>
      <c r="CY144" s="213"/>
      <c r="CZ144" s="213"/>
      <c r="DA144" s="213">
        <v>0.24605630751308119</v>
      </c>
      <c r="DB144" s="213">
        <v>0.17972537738523625</v>
      </c>
      <c r="DC144" s="213">
        <v>9.4152509322946693E-2</v>
      </c>
      <c r="DD144" s="213">
        <v>6.3069676949401979E-2</v>
      </c>
      <c r="DE144" s="213">
        <v>-4.2109804843081501E-2</v>
      </c>
      <c r="DF144" s="213">
        <v>0.10657101242146202</v>
      </c>
      <c r="DG144" s="213">
        <v>0.14121061861208539</v>
      </c>
      <c r="DH144" s="213">
        <v>1.7693063906196085E-2</v>
      </c>
      <c r="DI144" s="213">
        <v>4.5853127699565698E-2</v>
      </c>
      <c r="DJ144" s="213">
        <v>3.5793990456267154E-2</v>
      </c>
      <c r="DK144" s="213">
        <v>0.11547927211420041</v>
      </c>
      <c r="DL144" s="213">
        <v>5.4775030078557843E-2</v>
      </c>
      <c r="DM144" s="213">
        <v>4.097718128837341E-2</v>
      </c>
      <c r="DN144" s="213">
        <v>3.9268218009823122E-3</v>
      </c>
      <c r="DO144" s="213">
        <v>0.12474414394903759</v>
      </c>
      <c r="DP144" s="213">
        <v>-8.9919343053938783E-2</v>
      </c>
      <c r="DQ144" s="213">
        <v>0.10445141404228427</v>
      </c>
      <c r="DR144" s="213">
        <v>5.5072279599897765E-2</v>
      </c>
      <c r="DS144" s="213">
        <v>3.6182445252255425E-2</v>
      </c>
      <c r="DT144" s="213">
        <v>0.13086009311513572</v>
      </c>
      <c r="DU144" s="213">
        <v>6.4271345890758946E-2</v>
      </c>
      <c r="DV144" s="213">
        <v>4.5056487188472084E-2</v>
      </c>
      <c r="DW144" s="213">
        <v>0.13105421804601888</v>
      </c>
      <c r="DX144" s="213">
        <v>6.1769902823362512E-2</v>
      </c>
      <c r="DY144" s="213">
        <v>3.0933839316371177E-2</v>
      </c>
      <c r="DZ144" s="213">
        <v>2.7E-2</v>
      </c>
      <c r="EA144" s="213">
        <v>7.0000000000000001E-3</v>
      </c>
      <c r="EB144" s="213">
        <v>0.13500000000000001</v>
      </c>
      <c r="EC144" s="213">
        <v>9.0036891560411295E-2</v>
      </c>
      <c r="ED144" s="213">
        <v>8.5203127154981129E-2</v>
      </c>
      <c r="EE144" s="213">
        <v>8.5203127154981129E-2</v>
      </c>
      <c r="EF144" s="213">
        <v>6.3131075603801989E-2</v>
      </c>
      <c r="EG144" s="213">
        <v>6.9018349143170369E-3</v>
      </c>
      <c r="EH144" s="213">
        <v>2.529232664704997E-2</v>
      </c>
      <c r="EI144" s="213">
        <v>2.8864797272073726E-2</v>
      </c>
      <c r="EJ144" s="213">
        <v>2.7595349672745715E-2</v>
      </c>
      <c r="EK144" s="213">
        <v>0.107988228791274</v>
      </c>
      <c r="EL144" s="213">
        <v>5.651693094870959E-2</v>
      </c>
      <c r="EM144" s="213">
        <v>1.138329278136211E-2</v>
      </c>
      <c r="EN144" s="213">
        <v>4.7735144784100104E-2</v>
      </c>
      <c r="EO144" s="213">
        <v>0.1104557193600996</v>
      </c>
      <c r="EP144" s="213">
        <v>-1.9540960534941955E-2</v>
      </c>
      <c r="EQ144" s="213">
        <v>2.132014391247343E-2</v>
      </c>
      <c r="ER144" s="213"/>
      <c r="ES144" s="213"/>
      <c r="ET144" s="213"/>
      <c r="EU144" s="213">
        <v>0.17088899100138943</v>
      </c>
      <c r="EV144" s="213">
        <v>3.9491387147431424E-2</v>
      </c>
      <c r="EW144" s="213">
        <v>6.9389882635171984E-2</v>
      </c>
      <c r="EX144" s="213">
        <v>6.6967834491258343E-2</v>
      </c>
      <c r="EY144" s="213">
        <v>5.7266754770935402E-2</v>
      </c>
      <c r="EZ144" s="213">
        <v>2.1704164045669258E-2</v>
      </c>
      <c r="FA144" s="213">
        <v>7.4679315755484102E-2</v>
      </c>
      <c r="FB144" s="213">
        <v>7.8350886366850059E-2</v>
      </c>
      <c r="FC144" s="213">
        <v>2.1999999999999999E-2</v>
      </c>
      <c r="FD144" s="213">
        <v>0.10175348311599353</v>
      </c>
      <c r="FE144" s="213">
        <v>3.2235096593690532E-2</v>
      </c>
      <c r="FF144" s="213">
        <v>2.7403911891742645E-2</v>
      </c>
      <c r="FG144" s="213">
        <v>8.4059316015401411E-2</v>
      </c>
      <c r="FH144" s="213">
        <v>2.8119181400652806E-2</v>
      </c>
      <c r="FI144" s="213"/>
      <c r="FJ144" s="213"/>
      <c r="FK144" s="213"/>
      <c r="FL144" s="213"/>
      <c r="FM144" s="213"/>
      <c r="FN144" s="213"/>
      <c r="FO144" s="213">
        <v>8.1630294327312877E-2</v>
      </c>
      <c r="FP144" s="213">
        <v>5.9227233154571041E-2</v>
      </c>
      <c r="FQ144" s="213">
        <v>4.4531194695473932E-2</v>
      </c>
      <c r="FR144" s="213">
        <v>3.9211332616780309E-2</v>
      </c>
    </row>
    <row r="145" spans="2:174" s="70" customFormat="1" ht="17.25" customHeight="1">
      <c r="B145" s="66" t="s">
        <v>198</v>
      </c>
      <c r="C145" s="67"/>
      <c r="D145" s="67"/>
      <c r="E145" s="67"/>
      <c r="F145" s="68"/>
      <c r="G145" s="68"/>
      <c r="H145" s="68"/>
      <c r="I145" s="214"/>
      <c r="J145" s="214"/>
      <c r="K145" s="214"/>
      <c r="L145" s="214"/>
      <c r="M145" s="214"/>
      <c r="N145" s="214"/>
      <c r="O145" s="214"/>
      <c r="P145" s="214"/>
      <c r="Q145" s="214"/>
      <c r="R145" s="214"/>
      <c r="S145" s="214"/>
      <c r="T145" s="214"/>
      <c r="U145" s="214"/>
      <c r="V145" s="214"/>
      <c r="W145" s="214"/>
      <c r="X145" s="214"/>
      <c r="Y145" s="214"/>
      <c r="Z145" s="214"/>
      <c r="AA145" s="214"/>
      <c r="AB145" s="214"/>
      <c r="AC145" s="214"/>
      <c r="AD145" s="214"/>
      <c r="AE145" s="214"/>
      <c r="AF145" s="214"/>
      <c r="AG145" s="214"/>
      <c r="AH145" s="214"/>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c r="CP145" s="213"/>
      <c r="CQ145" s="213"/>
      <c r="CR145" s="213"/>
      <c r="CS145" s="213"/>
      <c r="CT145" s="213"/>
      <c r="CU145" s="213"/>
      <c r="CV145" s="213"/>
      <c r="CW145" s="213"/>
      <c r="CX145" s="213"/>
      <c r="CY145" s="213"/>
      <c r="CZ145" s="213"/>
      <c r="DA145" s="213"/>
      <c r="DB145" s="213"/>
      <c r="DC145" s="213"/>
      <c r="DD145" s="213"/>
      <c r="DE145" s="213"/>
      <c r="DF145" s="213"/>
      <c r="DG145" s="213"/>
      <c r="DH145" s="213"/>
      <c r="DI145" s="213"/>
      <c r="DJ145" s="213"/>
      <c r="DK145" s="213"/>
      <c r="DL145" s="213"/>
      <c r="DM145" s="213"/>
      <c r="DN145" s="213"/>
      <c r="DO145" s="213"/>
      <c r="DP145" s="213"/>
      <c r="DQ145" s="213"/>
      <c r="DR145" s="213"/>
      <c r="DS145" s="213"/>
      <c r="DT145" s="213"/>
      <c r="DU145" s="213"/>
      <c r="DV145" s="213"/>
      <c r="DW145" s="213"/>
      <c r="DX145" s="213"/>
      <c r="DY145" s="213"/>
      <c r="DZ145" s="213"/>
      <c r="EA145" s="213"/>
      <c r="EB145" s="213"/>
      <c r="EC145" s="213"/>
      <c r="ED145" s="213"/>
      <c r="EE145" s="213">
        <v>-0.12440571849948601</v>
      </c>
      <c r="EF145" s="213"/>
      <c r="EG145" s="213"/>
      <c r="EH145" s="213"/>
      <c r="EI145" s="213"/>
      <c r="EJ145" s="213"/>
      <c r="EK145" s="213"/>
      <c r="EL145" s="213"/>
      <c r="EM145" s="213"/>
      <c r="EN145" s="213"/>
      <c r="EO145" s="213"/>
      <c r="EP145" s="213"/>
      <c r="EQ145" s="213"/>
      <c r="ER145" s="213"/>
      <c r="ES145" s="213"/>
      <c r="ET145" s="213"/>
      <c r="EU145" s="213"/>
      <c r="EV145" s="213"/>
      <c r="EW145" s="213"/>
      <c r="EX145" s="213"/>
      <c r="EY145" s="213"/>
      <c r="EZ145" s="213"/>
      <c r="FA145" s="213"/>
      <c r="FB145" s="213"/>
      <c r="FC145" s="213"/>
      <c r="FD145" s="213"/>
      <c r="FE145" s="213"/>
      <c r="FF145" s="213"/>
      <c r="FG145" s="213"/>
      <c r="FH145" s="213"/>
      <c r="FI145" s="213"/>
      <c r="FJ145" s="213"/>
      <c r="FK145" s="213"/>
      <c r="FL145" s="213"/>
      <c r="FM145" s="213"/>
      <c r="FN145" s="213"/>
      <c r="FO145" s="213"/>
      <c r="FP145" s="213"/>
      <c r="FQ145" s="213"/>
      <c r="FR145" s="213"/>
    </row>
    <row r="146" spans="2:174" s="70" customFormat="1" ht="17.25" customHeight="1">
      <c r="B146" s="66" t="s">
        <v>183</v>
      </c>
      <c r="C146" s="67"/>
      <c r="D146" s="67"/>
      <c r="E146" s="67"/>
      <c r="F146" s="68"/>
      <c r="G146" s="68"/>
      <c r="H146" s="68"/>
      <c r="I146" s="214"/>
      <c r="J146" s="214"/>
      <c r="K146" s="214"/>
      <c r="L146" s="214"/>
      <c r="M146" s="214"/>
      <c r="N146" s="214"/>
      <c r="O146" s="214"/>
      <c r="P146" s="214"/>
      <c r="Q146" s="214"/>
      <c r="R146" s="214"/>
      <c r="S146" s="214"/>
      <c r="T146" s="214"/>
      <c r="U146" s="214"/>
      <c r="V146" s="214"/>
      <c r="W146" s="214"/>
      <c r="X146" s="214"/>
      <c r="Y146" s="214"/>
      <c r="Z146" s="214"/>
      <c r="AA146" s="214"/>
      <c r="AB146" s="214"/>
      <c r="AC146" s="214"/>
      <c r="AD146" s="214"/>
      <c r="AE146" s="214"/>
      <c r="AF146" s="214"/>
      <c r="AG146" s="214"/>
      <c r="AH146" s="214"/>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c r="CP146" s="213"/>
      <c r="CQ146" s="213"/>
      <c r="CR146" s="213"/>
      <c r="CS146" s="213"/>
      <c r="CT146" s="213"/>
      <c r="CU146" s="213"/>
      <c r="CV146" s="213"/>
      <c r="CW146" s="213"/>
      <c r="CX146" s="213"/>
      <c r="CY146" s="213"/>
      <c r="CZ146" s="213"/>
      <c r="DA146" s="213"/>
      <c r="DB146" s="213"/>
      <c r="DC146" s="213"/>
      <c r="DD146" s="213"/>
      <c r="DE146" s="213"/>
      <c r="DF146" s="213"/>
      <c r="DG146" s="213"/>
      <c r="DH146" s="213"/>
      <c r="DI146" s="213"/>
      <c r="DJ146" s="213"/>
      <c r="DK146" s="213"/>
      <c r="DL146" s="213"/>
      <c r="DM146" s="213"/>
      <c r="DN146" s="213"/>
      <c r="DO146" s="213"/>
      <c r="DP146" s="213"/>
      <c r="DQ146" s="213"/>
      <c r="DR146" s="213"/>
      <c r="DS146" s="213"/>
      <c r="DT146" s="213"/>
      <c r="DU146" s="213"/>
      <c r="DV146" s="213"/>
      <c r="DW146" s="213"/>
      <c r="DX146" s="213"/>
      <c r="DY146" s="213">
        <v>-2.6464778934147393E-2</v>
      </c>
      <c r="DZ146" s="213">
        <v>8.9999999999999993E-3</v>
      </c>
      <c r="EA146" s="213">
        <v>-0.03</v>
      </c>
      <c r="EB146" s="213">
        <v>0.114</v>
      </c>
      <c r="EC146" s="213">
        <v>6.32930187906732E-2</v>
      </c>
      <c r="ED146" s="213">
        <v>5.9412718916361761E-2</v>
      </c>
      <c r="EE146" s="213">
        <v>5.9412718916361761E-2</v>
      </c>
      <c r="EF146" s="213">
        <v>8.5012447792644705E-2</v>
      </c>
      <c r="EG146" s="213">
        <v>2.3205418736551449E-3</v>
      </c>
      <c r="EH146" s="213">
        <v>4.4251598727108703E-3</v>
      </c>
      <c r="EI146" s="213">
        <v>2.1060749680275093E-2</v>
      </c>
      <c r="EJ146" s="213">
        <v>7.3120248940260289E-3</v>
      </c>
      <c r="EK146" s="213">
        <v>0.11157696891579451</v>
      </c>
      <c r="EL146" s="213">
        <v>3.2353333046554626E-2</v>
      </c>
      <c r="EM146" s="213">
        <v>6.1365261283054917E-2</v>
      </c>
      <c r="EN146" s="213">
        <v>-8.0027688997084095E-2</v>
      </c>
      <c r="EO146" s="213">
        <v>3.6128009512123027E-2</v>
      </c>
      <c r="EP146" s="213">
        <v>-2.619634384735307E-2</v>
      </c>
      <c r="EQ146" s="213">
        <v>-5.1345606246438135E-4</v>
      </c>
      <c r="ER146" s="213"/>
      <c r="ES146" s="213"/>
      <c r="ET146" s="213"/>
      <c r="EU146" s="213"/>
      <c r="EV146" s="213"/>
      <c r="EW146" s="213"/>
      <c r="EX146" s="213"/>
      <c r="EY146" s="213"/>
      <c r="EZ146" s="213"/>
      <c r="FA146" s="213"/>
      <c r="FB146" s="213"/>
      <c r="FC146" s="213">
        <v>-1.7000000000000001E-2</v>
      </c>
      <c r="FD146" s="213">
        <v>7.8316684680435553E-2</v>
      </c>
      <c r="FE146" s="213">
        <v>2.0048238640454175E-2</v>
      </c>
      <c r="FF146" s="213">
        <v>1.061952912912113E-2</v>
      </c>
      <c r="FG146" s="213">
        <v>7.311049388850234E-2</v>
      </c>
      <c r="FH146" s="213">
        <v>-2.1252778788353036E-2</v>
      </c>
      <c r="FI146" s="213"/>
      <c r="FJ146" s="213"/>
      <c r="FK146" s="213"/>
      <c r="FL146" s="213"/>
      <c r="FM146" s="213"/>
      <c r="FN146" s="213"/>
      <c r="FO146" s="213"/>
      <c r="FP146" s="213"/>
      <c r="FQ146" s="213">
        <v>2.3213345946926166E-2</v>
      </c>
      <c r="FR146" s="213">
        <v>1.3889059241379747E-2</v>
      </c>
    </row>
    <row r="147" spans="2:174" s="70" customFormat="1" ht="17.25" customHeight="1">
      <c r="B147" s="66" t="s">
        <v>203</v>
      </c>
      <c r="C147" s="67"/>
      <c r="D147" s="67"/>
      <c r="E147" s="67"/>
      <c r="F147" s="68"/>
      <c r="G147" s="68"/>
      <c r="H147" s="68"/>
      <c r="I147" s="214"/>
      <c r="J147" s="214"/>
      <c r="K147" s="214"/>
      <c r="L147" s="214"/>
      <c r="M147" s="214"/>
      <c r="N147" s="214"/>
      <c r="O147" s="214"/>
      <c r="P147" s="214"/>
      <c r="Q147" s="214"/>
      <c r="R147" s="214"/>
      <c r="S147" s="214"/>
      <c r="T147" s="214"/>
      <c r="U147" s="214"/>
      <c r="V147" s="214"/>
      <c r="W147" s="214"/>
      <c r="X147" s="214"/>
      <c r="Y147" s="214"/>
      <c r="Z147" s="214"/>
      <c r="AA147" s="214"/>
      <c r="AB147" s="214"/>
      <c r="AC147" s="214"/>
      <c r="AD147" s="214"/>
      <c r="AE147" s="214"/>
      <c r="AF147" s="214"/>
      <c r="AG147" s="214"/>
      <c r="AH147" s="214"/>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c r="CP147" s="213"/>
      <c r="CQ147" s="213"/>
      <c r="CR147" s="213"/>
      <c r="CS147" s="213"/>
      <c r="CT147" s="213"/>
      <c r="CU147" s="213"/>
      <c r="CV147" s="213"/>
      <c r="CW147" s="213"/>
      <c r="CX147" s="213"/>
      <c r="CY147" s="213"/>
      <c r="CZ147" s="213"/>
      <c r="DA147" s="213"/>
      <c r="DB147" s="213"/>
      <c r="DC147" s="213"/>
      <c r="DD147" s="213"/>
      <c r="DE147" s="213"/>
      <c r="DF147" s="213"/>
      <c r="DG147" s="213"/>
      <c r="DH147" s="213"/>
      <c r="DI147" s="213"/>
      <c r="DJ147" s="213"/>
      <c r="DK147" s="213"/>
      <c r="DL147" s="213"/>
      <c r="DM147" s="213"/>
      <c r="DN147" s="213"/>
      <c r="DO147" s="213"/>
      <c r="DP147" s="213"/>
      <c r="DQ147" s="213"/>
      <c r="DR147" s="213"/>
      <c r="DS147" s="213"/>
      <c r="DT147" s="213"/>
      <c r="DU147" s="213"/>
      <c r="DV147" s="213"/>
      <c r="DW147" s="213"/>
      <c r="DX147" s="213"/>
      <c r="DY147" s="213">
        <v>-3.2014434173700094E-5</v>
      </c>
      <c r="DZ147" s="213">
        <v>4.9354408113591285E-2</v>
      </c>
      <c r="EA147" s="213">
        <v>-2.5306629057844414E-2</v>
      </c>
      <c r="EB147" s="213">
        <v>0.12030059231580623</v>
      </c>
      <c r="EC147" s="213">
        <v>0.11161577951491991</v>
      </c>
      <c r="ED147" s="213">
        <v>7.92255733557857E-2</v>
      </c>
      <c r="EE147" s="213">
        <v>-2.8981382401648435E-3</v>
      </c>
      <c r="EF147" s="213">
        <v>2.0937609948697724E-2</v>
      </c>
      <c r="EG147" s="213">
        <v>2.6915151431947365E-2</v>
      </c>
      <c r="EH147" s="213">
        <v>3.8537635239195782E-2</v>
      </c>
      <c r="EI147" s="213">
        <v>6.7953998296517257E-2</v>
      </c>
      <c r="EJ147" s="213">
        <v>2.7589255867704346E-2</v>
      </c>
      <c r="EK147" s="213">
        <v>8.5164384274050833E-2</v>
      </c>
      <c r="EL147" s="213">
        <v>2.5572723911247618E-2</v>
      </c>
      <c r="EM147" s="213">
        <v>7.4751390784587368E-2</v>
      </c>
      <c r="EN147" s="213">
        <v>2.3353961102723645E-2</v>
      </c>
      <c r="EO147" s="213">
        <v>7.3989286069446145E-2</v>
      </c>
      <c r="EP147" s="213">
        <v>2.655642995019012E-2</v>
      </c>
      <c r="EQ147" s="213">
        <v>6.1391619066237829E-2</v>
      </c>
      <c r="ER147" s="213"/>
      <c r="ES147" s="213"/>
      <c r="ET147" s="213"/>
      <c r="EU147" s="213"/>
      <c r="EV147" s="213"/>
      <c r="EW147" s="213"/>
      <c r="EX147" s="213"/>
      <c r="EY147" s="213"/>
      <c r="EZ147" s="213"/>
      <c r="FA147" s="213"/>
      <c r="FB147" s="213"/>
      <c r="FC147" s="213">
        <v>5.2802617003553749E-3</v>
      </c>
      <c r="FD147" s="213">
        <v>0.10297751797626704</v>
      </c>
      <c r="FE147" s="213">
        <v>1.4721531245623618E-2</v>
      </c>
      <c r="FF147" s="213">
        <v>4.2293803696039231E-2</v>
      </c>
      <c r="FG147" s="213">
        <v>5.6312584648722255E-2</v>
      </c>
      <c r="FH147" s="213">
        <v>4.2462938625047714E-2</v>
      </c>
      <c r="FI147" s="213"/>
      <c r="FJ147" s="213"/>
      <c r="FK147" s="213"/>
      <c r="FL147" s="213"/>
      <c r="FM147" s="213"/>
      <c r="FN147" s="213"/>
      <c r="FO147" s="213"/>
      <c r="FP147" s="213"/>
      <c r="FQ147" s="213">
        <v>4.2000000000000003E-2</v>
      </c>
      <c r="FR147" s="213">
        <v>5.3084426127994633E-2</v>
      </c>
    </row>
    <row r="148" spans="2:174" s="70" customFormat="1" ht="17.25" customHeight="1">
      <c r="B148" s="125" t="s">
        <v>152</v>
      </c>
      <c r="C148" s="69"/>
      <c r="D148" s="69"/>
      <c r="E148" s="69"/>
      <c r="F148" s="126"/>
      <c r="G148" s="126"/>
      <c r="H148" s="126"/>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15"/>
      <c r="AK148" s="215"/>
      <c r="AL148" s="215"/>
      <c r="AM148" s="215"/>
      <c r="AN148" s="215"/>
      <c r="AO148" s="215"/>
      <c r="AP148" s="215"/>
      <c r="AQ148" s="215"/>
      <c r="AR148" s="215"/>
      <c r="AS148" s="215"/>
      <c r="AT148" s="215"/>
      <c r="AU148" s="215"/>
      <c r="AV148" s="215"/>
      <c r="AW148" s="215"/>
      <c r="AX148" s="215"/>
      <c r="AY148" s="215"/>
      <c r="AZ148" s="215"/>
      <c r="BA148" s="215"/>
      <c r="BB148" s="215"/>
      <c r="BC148" s="215"/>
      <c r="BD148" s="215"/>
      <c r="BE148" s="216"/>
      <c r="BF148" s="216"/>
      <c r="BG148" s="216"/>
      <c r="BH148" s="216"/>
      <c r="BI148" s="216"/>
      <c r="BJ148" s="216"/>
      <c r="BK148" s="216"/>
      <c r="BL148" s="216"/>
      <c r="BM148" s="216"/>
      <c r="BN148" s="216"/>
      <c r="BO148" s="216"/>
      <c r="BP148" s="216"/>
      <c r="BQ148" s="216"/>
      <c r="BR148" s="216"/>
      <c r="BS148" s="216"/>
      <c r="BT148" s="216"/>
      <c r="BU148" s="216"/>
      <c r="BV148" s="216"/>
      <c r="BW148" s="216"/>
      <c r="BX148" s="216"/>
      <c r="BY148" s="216"/>
      <c r="BZ148" s="216"/>
      <c r="CA148" s="216"/>
      <c r="CB148" s="216"/>
      <c r="CC148" s="216"/>
      <c r="CD148" s="216"/>
      <c r="CE148" s="216"/>
      <c r="CF148" s="216"/>
      <c r="CG148" s="216"/>
      <c r="CH148" s="216"/>
      <c r="CI148" s="216"/>
      <c r="CJ148" s="216"/>
      <c r="CK148" s="216"/>
      <c r="CL148" s="216"/>
      <c r="CM148" s="216"/>
      <c r="CN148" s="216"/>
      <c r="CO148" s="216"/>
      <c r="CP148" s="216"/>
      <c r="CQ148" s="216"/>
      <c r="CR148" s="216"/>
      <c r="CS148" s="216"/>
      <c r="CT148" s="216"/>
      <c r="CU148" s="216"/>
      <c r="CV148" s="216"/>
      <c r="CW148" s="216"/>
      <c r="CX148" s="216"/>
      <c r="CY148" s="216"/>
      <c r="CZ148" s="216"/>
      <c r="DA148" s="216">
        <v>0.19151623555036373</v>
      </c>
      <c r="DB148" s="216">
        <v>0.12985277606749338</v>
      </c>
      <c r="DC148" s="216">
        <v>6.9530945316415724E-2</v>
      </c>
      <c r="DD148" s="216">
        <v>4.1270528491381873E-2</v>
      </c>
      <c r="DE148" s="216">
        <v>-1.0241100206166167E-2</v>
      </c>
      <c r="DF148" s="216">
        <v>7.1180178465651778E-2</v>
      </c>
      <c r="DG148" s="216">
        <v>8.1140188560989299E-2</v>
      </c>
      <c r="DH148" s="216">
        <v>2.7335013681758658E-2</v>
      </c>
      <c r="DI148" s="216">
        <v>3.9335821311318103E-2</v>
      </c>
      <c r="DJ148" s="216">
        <v>2.5006382114619075E-2</v>
      </c>
      <c r="DK148" s="216">
        <v>7.8110128502285908E-2</v>
      </c>
      <c r="DL148" s="216">
        <v>5.5225958806019618E-2</v>
      </c>
      <c r="DM148" s="216">
        <v>3.7471135176849565E-2</v>
      </c>
      <c r="DN148" s="216">
        <v>3.8318472069784781E-2</v>
      </c>
      <c r="DO148" s="216">
        <v>0.12111808086981272</v>
      </c>
      <c r="DP148" s="216">
        <v>-6.8429653331991178E-2</v>
      </c>
      <c r="DQ148" s="216">
        <v>5.0609103825018209E-2</v>
      </c>
      <c r="DR148" s="216">
        <v>6.0624985625901968E-2</v>
      </c>
      <c r="DS148" s="216">
        <v>4.6253705431119618E-2</v>
      </c>
      <c r="DT148" s="216">
        <v>9.7543076345908405E-2</v>
      </c>
      <c r="DU148" s="216">
        <v>2.2654903060004991E-2</v>
      </c>
      <c r="DV148" s="216">
        <v>3.2658254102530503E-2</v>
      </c>
      <c r="DW148" s="216">
        <v>9.5201010212851184E-2</v>
      </c>
      <c r="DX148" s="216">
        <v>4.7625733867782342E-2</v>
      </c>
      <c r="DY148" s="216">
        <v>6.7000000000000004E-2</v>
      </c>
      <c r="DZ148" s="216">
        <v>7.9000000000000001E-2</v>
      </c>
      <c r="EA148" s="216">
        <v>-4.0000000000000001E-3</v>
      </c>
      <c r="EB148" s="216">
        <v>0.17199999999999999</v>
      </c>
      <c r="EC148" s="216">
        <v>9.4E-2</v>
      </c>
      <c r="ED148" s="216">
        <v>3.8040630697744889E-2</v>
      </c>
      <c r="EE148" s="216">
        <v>-0.01</v>
      </c>
      <c r="EF148" s="216">
        <v>4.8039172246801466E-2</v>
      </c>
      <c r="EG148" s="216">
        <v>3.4530736763242004E-2</v>
      </c>
      <c r="EH148" s="216">
        <v>3.3870665474929597E-2</v>
      </c>
      <c r="EI148" s="216">
        <v>2.3E-2</v>
      </c>
      <c r="EJ148" s="216">
        <v>7.5849101004463867E-3</v>
      </c>
      <c r="EK148" s="216">
        <v>3.3137927060113384E-2</v>
      </c>
      <c r="EL148" s="216">
        <v>-2.0915290113090399E-4</v>
      </c>
      <c r="EM148" s="216">
        <v>3.3459556101837339E-2</v>
      </c>
      <c r="EN148" s="216">
        <v>-1.5475077750738399E-2</v>
      </c>
      <c r="EO148" s="216">
        <v>6.2297812501790839E-2</v>
      </c>
      <c r="EP148" s="216">
        <v>-1.5250947197412738E-2</v>
      </c>
      <c r="EQ148" s="216">
        <v>1.8379229987950368E-2</v>
      </c>
      <c r="ER148" s="216"/>
      <c r="ES148" s="216"/>
      <c r="ET148" s="216"/>
      <c r="EU148" s="216">
        <v>0.12831554130891251</v>
      </c>
      <c r="EV148" s="216">
        <v>3.2757042003197824E-2</v>
      </c>
      <c r="EW148" s="216">
        <v>4.9805035484746116E-2</v>
      </c>
      <c r="EX148" s="216">
        <v>5.3812201973990469E-2</v>
      </c>
      <c r="EY148" s="216">
        <v>6.6432585163858957E-2</v>
      </c>
      <c r="EZ148" s="216">
        <v>1.5034912601801668E-2</v>
      </c>
      <c r="FA148" s="216">
        <v>5.543386641486206E-2</v>
      </c>
      <c r="FB148" s="216">
        <v>5.7747489125175779E-2</v>
      </c>
      <c r="FC148" s="216">
        <v>4.4999999999999998E-2</v>
      </c>
      <c r="FD148" s="216">
        <v>9.7930150172451214E-2</v>
      </c>
      <c r="FE148" s="216">
        <v>2.351534593541758E-2</v>
      </c>
      <c r="FF148" s="216">
        <v>1.8877676818385605E-2</v>
      </c>
      <c r="FG148" s="216">
        <v>1.8662105820900877E-2</v>
      </c>
      <c r="FH148" s="216">
        <v>1.1322662145396598E-2</v>
      </c>
      <c r="FI148" s="216"/>
      <c r="FJ148" s="216"/>
      <c r="FK148" s="216"/>
      <c r="FL148" s="216"/>
      <c r="FM148" s="216"/>
      <c r="FN148" s="216"/>
      <c r="FO148" s="216">
        <v>6.2E-2</v>
      </c>
      <c r="FP148" s="216">
        <v>4.9000000000000002E-2</v>
      </c>
      <c r="FQ148" s="216">
        <v>4.4513685348438171E-2</v>
      </c>
      <c r="FR148" s="216">
        <v>1.7739485998380072E-2</v>
      </c>
    </row>
    <row r="150" spans="2:174" ht="17.25" customHeight="1">
      <c r="B150" s="71" t="s">
        <v>78</v>
      </c>
      <c r="C150" s="72"/>
      <c r="D150" s="72"/>
      <c r="E150" s="72"/>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73"/>
      <c r="CB150" s="73"/>
      <c r="CC150" s="73"/>
      <c r="CD150" s="73"/>
      <c r="CE150" s="73"/>
      <c r="CF150" s="73"/>
      <c r="CG150" s="73"/>
      <c r="CH150" s="73"/>
      <c r="CI150" s="73"/>
      <c r="CJ150" s="73"/>
      <c r="CK150" s="73"/>
      <c r="CL150" s="73"/>
      <c r="CM150" s="73"/>
      <c r="CN150" s="73"/>
      <c r="CO150" s="73"/>
      <c r="CP150" s="73"/>
      <c r="CQ150" s="73"/>
      <c r="CR150" s="73"/>
      <c r="CS150" s="73"/>
      <c r="CT150" s="73"/>
      <c r="CU150" s="73"/>
      <c r="CV150" s="73"/>
      <c r="CW150" s="73"/>
      <c r="CX150" s="73"/>
      <c r="CY150" s="73"/>
      <c r="CZ150" s="73"/>
      <c r="DA150" s="73"/>
      <c r="DB150" s="73"/>
      <c r="DC150" s="73"/>
      <c r="DD150" s="73"/>
      <c r="DE150" s="73"/>
      <c r="DF150" s="73"/>
      <c r="DG150" s="73"/>
      <c r="DH150" s="73"/>
      <c r="DI150" s="73"/>
      <c r="DJ150" s="73"/>
      <c r="DK150" s="73"/>
      <c r="DL150" s="73"/>
      <c r="DM150" s="73"/>
      <c r="DN150" s="73"/>
      <c r="DO150" s="73"/>
      <c r="DP150" s="73"/>
      <c r="DQ150" s="73"/>
      <c r="DR150" s="73"/>
      <c r="DS150" s="73"/>
      <c r="DT150" s="73"/>
      <c r="DU150" s="73"/>
      <c r="DV150" s="73"/>
      <c r="DW150" s="73"/>
      <c r="DX150" s="73"/>
      <c r="DY150" s="73"/>
      <c r="DZ150" s="73"/>
      <c r="EA150" s="73"/>
      <c r="EB150" s="73"/>
      <c r="EC150" s="73"/>
      <c r="ED150" s="73"/>
      <c r="EE150" s="73"/>
      <c r="EF150" s="73"/>
      <c r="EG150" s="73"/>
      <c r="EH150" s="73"/>
      <c r="EI150" s="73"/>
      <c r="EJ150" s="73"/>
      <c r="EK150" s="73"/>
      <c r="EL150" s="73"/>
      <c r="EM150" s="73"/>
      <c r="EN150" s="73"/>
      <c r="EO150" s="73"/>
      <c r="EP150" s="73"/>
      <c r="EQ150" s="73"/>
      <c r="ER150" s="236"/>
      <c r="EU150" s="73"/>
      <c r="EV150" s="73"/>
      <c r="EW150" s="73"/>
      <c r="EX150" s="73"/>
      <c r="EY150" s="73"/>
      <c r="EZ150" s="73"/>
      <c r="FA150" s="73"/>
      <c r="FB150" s="73"/>
      <c r="FC150" s="73"/>
      <c r="FD150" s="73"/>
      <c r="FE150" s="73"/>
      <c r="FF150" s="236"/>
      <c r="FG150" s="236"/>
      <c r="FH150" s="236"/>
      <c r="FK150" s="73"/>
      <c r="FL150" s="73"/>
      <c r="FM150" s="73"/>
      <c r="FN150" s="73"/>
      <c r="FO150" s="73"/>
      <c r="FP150" s="73"/>
      <c r="FQ150" s="73"/>
      <c r="FR150" s="73"/>
    </row>
    <row r="151" spans="2:174" s="70" customFormat="1" ht="17.45" customHeight="1">
      <c r="B151" s="66" t="s">
        <v>27</v>
      </c>
      <c r="C151" s="74"/>
      <c r="D151" s="74"/>
      <c r="E151" s="74"/>
      <c r="F151" s="68"/>
      <c r="G151" s="68"/>
      <c r="H151" s="68"/>
      <c r="I151" s="75">
        <v>29603.899999999994</v>
      </c>
      <c r="J151" s="75">
        <v>29603.899999999994</v>
      </c>
      <c r="K151" s="75">
        <v>29603.899999999994</v>
      </c>
      <c r="L151" s="75">
        <v>29603.899999999994</v>
      </c>
      <c r="M151" s="75">
        <v>29603.899999999994</v>
      </c>
      <c r="N151" s="75">
        <v>29603.899999999994</v>
      </c>
      <c r="O151" s="75">
        <v>29603.899999999994</v>
      </c>
      <c r="P151" s="75">
        <v>29603.9</v>
      </c>
      <c r="Q151" s="75">
        <v>29614.5</v>
      </c>
      <c r="R151" s="75">
        <v>29614.5</v>
      </c>
      <c r="S151" s="75">
        <v>29614.5</v>
      </c>
      <c r="T151" s="75">
        <v>29614.5</v>
      </c>
      <c r="U151" s="75">
        <v>29629.949999999997</v>
      </c>
      <c r="V151" s="75">
        <v>29649.620000000003</v>
      </c>
      <c r="W151" s="75">
        <v>29649.62</v>
      </c>
      <c r="X151" s="75">
        <v>29641.919999999998</v>
      </c>
      <c r="Y151" s="75">
        <v>29641.919999999998</v>
      </c>
      <c r="Z151" s="75">
        <v>29641.919999999998</v>
      </c>
      <c r="AA151" s="75">
        <v>29641.919999999998</v>
      </c>
      <c r="AB151" s="75">
        <v>29641.919999999998</v>
      </c>
      <c r="AC151" s="75">
        <v>29641.919999999998</v>
      </c>
      <c r="AD151" s="75">
        <v>29641.919999999998</v>
      </c>
      <c r="AE151" s="75">
        <v>29641.919999999998</v>
      </c>
      <c r="AF151" s="75">
        <v>29641.919999999998</v>
      </c>
      <c r="AG151" s="75">
        <v>29641.919999999998</v>
      </c>
      <c r="AH151" s="75">
        <v>29641.919999999998</v>
      </c>
      <c r="AI151" s="75">
        <v>29641.919999999998</v>
      </c>
      <c r="AJ151" s="75">
        <v>29641.919999999998</v>
      </c>
      <c r="AK151" s="75">
        <v>29641.919999999998</v>
      </c>
      <c r="AL151" s="75">
        <v>29641.919999999998</v>
      </c>
      <c r="AM151" s="75">
        <v>29641.919999999998</v>
      </c>
      <c r="AN151" s="75">
        <v>29641.919999999998</v>
      </c>
      <c r="AO151" s="75">
        <v>29641.919999999998</v>
      </c>
      <c r="AP151" s="75">
        <v>29641.919999999998</v>
      </c>
      <c r="AQ151" s="75">
        <v>29641.919999999998</v>
      </c>
      <c r="AR151" s="75">
        <v>29641.919999999998</v>
      </c>
      <c r="AS151" s="75">
        <v>29641.919999999998</v>
      </c>
      <c r="AT151" s="75">
        <v>29641.919999999998</v>
      </c>
      <c r="AU151" s="75">
        <v>29641.919999999998</v>
      </c>
      <c r="AV151" s="75">
        <v>29641.919999999998</v>
      </c>
      <c r="AW151" s="75">
        <v>29641.919999999998</v>
      </c>
      <c r="AX151" s="75">
        <v>29641.919999999998</v>
      </c>
      <c r="AY151" s="75">
        <v>29641.919999999998</v>
      </c>
      <c r="AZ151" s="75">
        <v>29641.919999999998</v>
      </c>
      <c r="BA151" s="75">
        <v>29641.919999999998</v>
      </c>
      <c r="BB151" s="75">
        <v>29641.919999999998</v>
      </c>
      <c r="BC151" s="75">
        <v>29641.919999999998</v>
      </c>
      <c r="BD151" s="75">
        <v>29641.919999999998</v>
      </c>
      <c r="BE151" s="75">
        <v>29641.919999999998</v>
      </c>
      <c r="BF151" s="75">
        <v>29641.919999999998</v>
      </c>
      <c r="BG151" s="75">
        <v>29641.919999999998</v>
      </c>
      <c r="BH151" s="75">
        <v>29641.919999999998</v>
      </c>
      <c r="BI151" s="75">
        <v>29722.41</v>
      </c>
      <c r="BJ151" s="75">
        <v>29722.41</v>
      </c>
      <c r="BK151" s="75">
        <v>29722.41</v>
      </c>
      <c r="BL151" s="75">
        <v>29722.41</v>
      </c>
      <c r="BM151" s="75">
        <v>29722.41</v>
      </c>
      <c r="BN151" s="75">
        <v>29722.41</v>
      </c>
      <c r="BO151" s="75">
        <v>29722.41</v>
      </c>
      <c r="BP151" s="75">
        <v>29722.41</v>
      </c>
      <c r="BQ151" s="75">
        <v>29722.41</v>
      </c>
      <c r="BR151" s="75">
        <v>29722.41</v>
      </c>
      <c r="BS151" s="75">
        <v>29898.720000000001</v>
      </c>
      <c r="BT151" s="75">
        <v>29898.720000000001</v>
      </c>
      <c r="BU151" s="75">
        <v>29898.720000000001</v>
      </c>
      <c r="BV151" s="75">
        <v>29898.719999999998</v>
      </c>
      <c r="BW151" s="75">
        <v>29898.719999999998</v>
      </c>
      <c r="BX151" s="75">
        <v>29898.719999999998</v>
      </c>
      <c r="BY151" s="75">
        <v>29898.719999999998</v>
      </c>
      <c r="BZ151" s="75">
        <v>29898.719999999998</v>
      </c>
      <c r="CA151" s="75">
        <v>29898.720000000001</v>
      </c>
      <c r="CB151" s="75">
        <v>29898.720000000001</v>
      </c>
      <c r="CC151" s="75">
        <v>29898.720000000001</v>
      </c>
      <c r="CD151" s="75">
        <v>29898.720000000001</v>
      </c>
      <c r="CE151" s="75">
        <v>29898.719999999998</v>
      </c>
      <c r="CF151" s="75">
        <v>29898.720000000001</v>
      </c>
      <c r="CG151" s="75">
        <v>29898.720000000001</v>
      </c>
      <c r="CH151" s="75">
        <v>29898.720000000001</v>
      </c>
      <c r="CI151" s="75">
        <v>29898.720000000001</v>
      </c>
      <c r="CJ151" s="75">
        <v>29898.720000000001</v>
      </c>
      <c r="CK151" s="75">
        <v>29898.720000000001</v>
      </c>
      <c r="CL151" s="75">
        <v>29898.720000000001</v>
      </c>
      <c r="CM151" s="75">
        <v>29898.720000000001</v>
      </c>
      <c r="CN151" s="75">
        <v>29898.720000000001</v>
      </c>
      <c r="CO151" s="75">
        <v>29898.720000000001</v>
      </c>
      <c r="CP151" s="75">
        <v>29898.720000000001</v>
      </c>
      <c r="CQ151" s="75">
        <v>29898.720000000001</v>
      </c>
      <c r="CR151" s="75">
        <v>29898.720000000001</v>
      </c>
      <c r="CS151" s="75">
        <v>29898.720000000001</v>
      </c>
      <c r="CT151" s="75">
        <v>29898.720000000001</v>
      </c>
      <c r="CU151" s="75">
        <v>29898.720000000001</v>
      </c>
      <c r="CV151" s="75">
        <v>29898.720000000001</v>
      </c>
      <c r="CW151" s="75">
        <v>29898.720000000001</v>
      </c>
      <c r="CX151" s="75">
        <v>29898.720000000001</v>
      </c>
      <c r="CY151" s="75">
        <v>29898.720000000001</v>
      </c>
      <c r="CZ151" s="75">
        <v>29898.720000000001</v>
      </c>
      <c r="DA151" s="75">
        <v>29898.720000000001</v>
      </c>
      <c r="DB151" s="75">
        <v>29898.720000000001</v>
      </c>
      <c r="DC151" s="75">
        <v>29898.720000000001</v>
      </c>
      <c r="DD151" s="75">
        <v>29770.43</v>
      </c>
      <c r="DE151" s="75">
        <v>29769.480000000032</v>
      </c>
      <c r="DF151" s="75">
        <v>29769.480000000032</v>
      </c>
      <c r="DG151" s="75">
        <v>29769.480000000032</v>
      </c>
      <c r="DH151" s="75">
        <v>29769.480000000032</v>
      </c>
      <c r="DI151" s="75">
        <v>29769.480000000032</v>
      </c>
      <c r="DJ151" s="75">
        <v>29769.480000000032</v>
      </c>
      <c r="DK151" s="75">
        <v>29769.480000000032</v>
      </c>
      <c r="DL151" s="75">
        <v>29769.480000000032</v>
      </c>
      <c r="DM151" s="75">
        <v>29769.480000000032</v>
      </c>
      <c r="DN151" s="75">
        <v>29769.480000000032</v>
      </c>
      <c r="DO151" s="75">
        <v>29769.480000000032</v>
      </c>
      <c r="DP151" s="75">
        <v>29769.480000000032</v>
      </c>
      <c r="DQ151" s="75">
        <v>29769.480000000032</v>
      </c>
      <c r="DR151" s="75">
        <v>29769.480000000032</v>
      </c>
      <c r="DS151" s="75">
        <v>29769.480000000032</v>
      </c>
      <c r="DT151" s="75">
        <v>29769.480000000032</v>
      </c>
      <c r="DU151" s="75">
        <v>29778.510000000017</v>
      </c>
      <c r="DV151" s="75">
        <v>29778.510000000017</v>
      </c>
      <c r="DW151" s="75">
        <v>29778.510000000017</v>
      </c>
      <c r="DX151" s="75">
        <v>29778.510000000017</v>
      </c>
      <c r="DY151" s="75">
        <v>29778.510000000017</v>
      </c>
      <c r="DZ151" s="75">
        <v>29778.510000000017</v>
      </c>
      <c r="EA151" s="75">
        <v>29778.510000000017</v>
      </c>
      <c r="EB151" s="75">
        <v>29778.510000000017</v>
      </c>
      <c r="EC151" s="75">
        <v>29778.510000000017</v>
      </c>
      <c r="ED151" s="75">
        <v>29778.510000000017</v>
      </c>
      <c r="EE151" s="75">
        <v>29778.510000000017</v>
      </c>
      <c r="EF151" s="75">
        <v>29778.51</v>
      </c>
      <c r="EG151" s="75">
        <v>29778.51</v>
      </c>
      <c r="EH151" s="75">
        <v>29778.51</v>
      </c>
      <c r="EI151" s="75">
        <v>29778.51</v>
      </c>
      <c r="EJ151" s="75">
        <v>29778.51</v>
      </c>
      <c r="EK151" s="75">
        <v>29778.51</v>
      </c>
      <c r="EL151" s="75">
        <v>29778.51</v>
      </c>
      <c r="EM151" s="75">
        <v>29778.51</v>
      </c>
      <c r="EN151" s="75">
        <v>29778.51</v>
      </c>
      <c r="EO151" s="75">
        <v>29778.51</v>
      </c>
      <c r="EP151" s="75">
        <v>29778.51</v>
      </c>
      <c r="EQ151" s="75">
        <v>29778.51</v>
      </c>
      <c r="ER151" s="75"/>
      <c r="ES151" s="75"/>
      <c r="ET151" s="75"/>
      <c r="EU151" s="75">
        <f t="shared" ref="EU151:FH157" si="457">_xlfn.XLOOKUP(EU$9,$I$8:$ER$8,$I151:$ER151,,,-1)</f>
        <v>29898.720000000001</v>
      </c>
      <c r="EV151" s="75">
        <f t="shared" si="457"/>
        <v>29769.480000000032</v>
      </c>
      <c r="EW151" s="75">
        <f t="shared" si="457"/>
        <v>29769.480000000032</v>
      </c>
      <c r="EX151" s="75">
        <f t="shared" si="457"/>
        <v>29769.480000000032</v>
      </c>
      <c r="EY151" s="75">
        <f t="shared" si="457"/>
        <v>29769.480000000032</v>
      </c>
      <c r="EZ151" s="75">
        <f t="shared" si="457"/>
        <v>29769.480000000032</v>
      </c>
      <c r="FA151" s="75">
        <f t="shared" si="457"/>
        <v>29778.510000000017</v>
      </c>
      <c r="FB151" s="75">
        <f t="shared" si="457"/>
        <v>29778.510000000017</v>
      </c>
      <c r="FC151" s="75">
        <f t="shared" si="457"/>
        <v>29778.510000000017</v>
      </c>
      <c r="FD151" s="75">
        <f t="shared" si="457"/>
        <v>29778.510000000017</v>
      </c>
      <c r="FE151" s="75">
        <f t="shared" si="457"/>
        <v>29778.51</v>
      </c>
      <c r="FF151" s="75">
        <f t="shared" si="457"/>
        <v>29778.51</v>
      </c>
      <c r="FG151" s="75">
        <f t="shared" si="457"/>
        <v>29778.51</v>
      </c>
      <c r="FH151" s="75">
        <f t="shared" si="457"/>
        <v>29778.51</v>
      </c>
      <c r="FI151" s="75"/>
      <c r="FJ151" s="75"/>
      <c r="FK151" s="75">
        <f t="shared" ref="FK151:FQ166" si="458">_xlfn.XLOOKUP(FK$9,$I$6:$EJ$6,$I151:$EJ151,,,-1)</f>
        <v>29722.41</v>
      </c>
      <c r="FL151" s="75">
        <f t="shared" si="458"/>
        <v>29898.720000000001</v>
      </c>
      <c r="FM151" s="75">
        <f t="shared" si="458"/>
        <v>29898.720000000001</v>
      </c>
      <c r="FN151" s="75">
        <f t="shared" si="458"/>
        <v>29898.720000000001</v>
      </c>
      <c r="FO151" s="75">
        <f t="shared" si="458"/>
        <v>29769.480000000032</v>
      </c>
      <c r="FP151" s="75">
        <f t="shared" si="458"/>
        <v>29778.510000000017</v>
      </c>
      <c r="FQ151" s="75">
        <f t="shared" si="458"/>
        <v>29778.51</v>
      </c>
      <c r="FR151" s="75">
        <f t="shared" ref="FR151:FR171" si="459">_xlfn.XLOOKUP(FR$9,$I$6:$EM$6,$I151:$EM151,,,-1)</f>
        <v>29778.51</v>
      </c>
    </row>
    <row r="152" spans="2:174" s="70" customFormat="1" ht="17.45" customHeight="1">
      <c r="B152" s="66" t="s">
        <v>26</v>
      </c>
      <c r="C152" s="74"/>
      <c r="D152" s="74"/>
      <c r="E152" s="74"/>
      <c r="F152" s="68"/>
      <c r="G152" s="68"/>
      <c r="H152" s="68"/>
      <c r="I152" s="75">
        <v>42685.01</v>
      </c>
      <c r="J152" s="75">
        <v>42685.01</v>
      </c>
      <c r="K152" s="75">
        <v>42685.009999999995</v>
      </c>
      <c r="L152" s="75">
        <v>42685.599999999999</v>
      </c>
      <c r="M152" s="75">
        <v>42685.599999999999</v>
      </c>
      <c r="N152" s="75">
        <v>42688.69</v>
      </c>
      <c r="O152" s="75">
        <v>42697.11</v>
      </c>
      <c r="P152" s="75">
        <v>42654.05</v>
      </c>
      <c r="Q152" s="75">
        <v>42654.05</v>
      </c>
      <c r="R152" s="75">
        <v>42745.989999999991</v>
      </c>
      <c r="S152" s="75">
        <v>42845.8</v>
      </c>
      <c r="T152" s="75">
        <v>42623.76</v>
      </c>
      <c r="U152" s="75">
        <v>42623.759999999987</v>
      </c>
      <c r="V152" s="75">
        <v>42623.76</v>
      </c>
      <c r="W152" s="75">
        <v>42623.76</v>
      </c>
      <c r="X152" s="75">
        <v>42624.29</v>
      </c>
      <c r="Y152" s="75">
        <v>42624.29</v>
      </c>
      <c r="Z152" s="75">
        <v>42704.88</v>
      </c>
      <c r="AA152" s="75">
        <v>42704.979999999996</v>
      </c>
      <c r="AB152" s="75">
        <v>42704.88</v>
      </c>
      <c r="AC152" s="75">
        <v>42704.88</v>
      </c>
      <c r="AD152" s="75">
        <v>42704.88</v>
      </c>
      <c r="AE152" s="75">
        <v>42704.88</v>
      </c>
      <c r="AF152" s="75">
        <v>42926.92</v>
      </c>
      <c r="AG152" s="75">
        <v>42757.049999999996</v>
      </c>
      <c r="AH152" s="75">
        <v>42704.88</v>
      </c>
      <c r="AI152" s="75">
        <v>42704.88</v>
      </c>
      <c r="AJ152" s="75">
        <v>42704.880000000005</v>
      </c>
      <c r="AK152" s="75">
        <v>42704.799999999996</v>
      </c>
      <c r="AL152" s="75">
        <v>42704.800000000003</v>
      </c>
      <c r="AM152" s="75">
        <v>42799</v>
      </c>
      <c r="AN152" s="75">
        <v>42373.78</v>
      </c>
      <c r="AO152" s="75">
        <v>42704.78</v>
      </c>
      <c r="AP152" s="75">
        <v>42879.520000000004</v>
      </c>
      <c r="AQ152" s="75">
        <v>42704.780000000006</v>
      </c>
      <c r="AR152" s="75">
        <v>42629.3</v>
      </c>
      <c r="AS152" s="75">
        <v>42704.78</v>
      </c>
      <c r="AT152" s="75">
        <v>42704.78</v>
      </c>
      <c r="AU152" s="75">
        <v>42704.780000000006</v>
      </c>
      <c r="AV152" s="75">
        <v>42704.780000000006</v>
      </c>
      <c r="AW152" s="75">
        <v>42760.979999999996</v>
      </c>
      <c r="AX152" s="75">
        <v>42760.98</v>
      </c>
      <c r="AY152" s="75">
        <v>42760.979999999996</v>
      </c>
      <c r="AZ152" s="75">
        <v>42760.979999999996</v>
      </c>
      <c r="BA152" s="75">
        <v>42930.52</v>
      </c>
      <c r="BB152" s="75">
        <v>42957.350000000006</v>
      </c>
      <c r="BC152" s="75">
        <v>42969.89</v>
      </c>
      <c r="BD152" s="75">
        <v>42976.26</v>
      </c>
      <c r="BE152" s="75">
        <v>42976.26</v>
      </c>
      <c r="BF152" s="75">
        <v>42976.26</v>
      </c>
      <c r="BG152" s="75">
        <v>42976.26</v>
      </c>
      <c r="BH152" s="75">
        <v>42976.26</v>
      </c>
      <c r="BI152" s="75">
        <v>42976.26</v>
      </c>
      <c r="BJ152" s="75">
        <v>42976.26</v>
      </c>
      <c r="BK152" s="75">
        <v>42976.26</v>
      </c>
      <c r="BL152" s="75">
        <v>42976.26</v>
      </c>
      <c r="BM152" s="75">
        <v>42976.26</v>
      </c>
      <c r="BN152" s="75">
        <v>42976.26</v>
      </c>
      <c r="BO152" s="75">
        <v>42976.26</v>
      </c>
      <c r="BP152" s="75">
        <v>42874.09</v>
      </c>
      <c r="BQ152" s="75">
        <v>42874.09</v>
      </c>
      <c r="BR152" s="75">
        <v>42874.09</v>
      </c>
      <c r="BS152" s="75">
        <v>42874.09</v>
      </c>
      <c r="BT152" s="75">
        <v>42874.09</v>
      </c>
      <c r="BU152" s="75">
        <v>42874.09</v>
      </c>
      <c r="BV152" s="75">
        <v>42874.09</v>
      </c>
      <c r="BW152" s="75">
        <v>42874.09</v>
      </c>
      <c r="BX152" s="75">
        <v>42874.09</v>
      </c>
      <c r="BY152" s="75">
        <v>42874.09</v>
      </c>
      <c r="BZ152" s="75">
        <v>42874.09</v>
      </c>
      <c r="CA152" s="75">
        <v>42874.09</v>
      </c>
      <c r="CB152" s="75">
        <v>42874.09</v>
      </c>
      <c r="CC152" s="75">
        <v>42874.09</v>
      </c>
      <c r="CD152" s="75">
        <v>42874.09</v>
      </c>
      <c r="CE152" s="75">
        <v>42871.690000000024</v>
      </c>
      <c r="CF152" s="75">
        <v>42871.690000000024</v>
      </c>
      <c r="CG152" s="75">
        <v>42871.690000000024</v>
      </c>
      <c r="CH152" s="75">
        <v>42871.690000000024</v>
      </c>
      <c r="CI152" s="75">
        <v>42871.690000000024</v>
      </c>
      <c r="CJ152" s="75">
        <v>42871.690000000024</v>
      </c>
      <c r="CK152" s="75">
        <v>42871.690000000024</v>
      </c>
      <c r="CL152" s="75">
        <v>42871.690000000024</v>
      </c>
      <c r="CM152" s="75">
        <v>42871.690000000024</v>
      </c>
      <c r="CN152" s="75">
        <v>42871.690000000024</v>
      </c>
      <c r="CO152" s="75">
        <v>42871.690000000024</v>
      </c>
      <c r="CP152" s="75">
        <v>42871.690000000024</v>
      </c>
      <c r="CQ152" s="75">
        <v>42859</v>
      </c>
      <c r="CR152" s="75">
        <v>42859</v>
      </c>
      <c r="CS152" s="75">
        <v>42859</v>
      </c>
      <c r="CT152" s="75">
        <v>42859</v>
      </c>
      <c r="CU152" s="75">
        <v>42859</v>
      </c>
      <c r="CV152" s="75">
        <v>42859</v>
      </c>
      <c r="CW152" s="75">
        <v>42859</v>
      </c>
      <c r="CX152" s="75">
        <v>42915.5</v>
      </c>
      <c r="CY152" s="75">
        <v>42915.5</v>
      </c>
      <c r="CZ152" s="75">
        <v>42859.05</v>
      </c>
      <c r="DA152" s="75">
        <v>42859.05</v>
      </c>
      <c r="DB152" s="75">
        <v>42859.05</v>
      </c>
      <c r="DC152" s="75">
        <v>42859.05</v>
      </c>
      <c r="DD152" s="75">
        <v>42859.049999999996</v>
      </c>
      <c r="DE152" s="75">
        <v>42859.049999999996</v>
      </c>
      <c r="DF152" s="75">
        <v>42859.049999999996</v>
      </c>
      <c r="DG152" s="75">
        <v>42896.85</v>
      </c>
      <c r="DH152" s="75">
        <v>42896.85</v>
      </c>
      <c r="DI152" s="75">
        <v>42899.03</v>
      </c>
      <c r="DJ152" s="75">
        <v>42901.35</v>
      </c>
      <c r="DK152" s="75">
        <v>42901.35</v>
      </c>
      <c r="DL152" s="75">
        <v>42901.35</v>
      </c>
      <c r="DM152" s="75">
        <v>42901.35</v>
      </c>
      <c r="DN152" s="75">
        <v>42901.35</v>
      </c>
      <c r="DO152" s="75">
        <v>42901.35</v>
      </c>
      <c r="DP152" s="75">
        <v>42901.35</v>
      </c>
      <c r="DQ152" s="75">
        <v>42901.35</v>
      </c>
      <c r="DR152" s="75">
        <v>42901.35</v>
      </c>
      <c r="DS152" s="75">
        <v>42901.22</v>
      </c>
      <c r="DT152" s="75">
        <v>42901.350000000006</v>
      </c>
      <c r="DU152" s="75">
        <v>42901.350000000006</v>
      </c>
      <c r="DV152" s="75">
        <v>42951.75</v>
      </c>
      <c r="DW152" s="75">
        <v>42951.75</v>
      </c>
      <c r="DX152" s="75">
        <v>42942.63</v>
      </c>
      <c r="DY152" s="75">
        <v>42942.63</v>
      </c>
      <c r="DZ152" s="75">
        <v>42974.76</v>
      </c>
      <c r="EA152" s="75">
        <v>42974.76</v>
      </c>
      <c r="EB152" s="75">
        <v>42974.459999999985</v>
      </c>
      <c r="EC152" s="75">
        <v>42942.619999999988</v>
      </c>
      <c r="ED152" s="75">
        <v>42942.619999999988</v>
      </c>
      <c r="EE152" s="75">
        <v>42942.619999999988</v>
      </c>
      <c r="EF152" s="75">
        <v>42942.619999999988</v>
      </c>
      <c r="EG152" s="75">
        <v>42942.619999999988</v>
      </c>
      <c r="EH152" s="75">
        <v>42942.619999999988</v>
      </c>
      <c r="EI152" s="75">
        <v>42942.619999999981</v>
      </c>
      <c r="EJ152" s="75">
        <v>42954.189999999988</v>
      </c>
      <c r="EK152" s="75">
        <v>42954.189999999981</v>
      </c>
      <c r="EL152" s="75">
        <v>42954.189999999988</v>
      </c>
      <c r="EM152" s="75">
        <v>42954.189999999988</v>
      </c>
      <c r="EN152" s="75">
        <v>42954.189999999988</v>
      </c>
      <c r="EO152" s="75">
        <v>42954.189999999988</v>
      </c>
      <c r="EP152" s="75">
        <v>42954.189999999988</v>
      </c>
      <c r="EQ152" s="75">
        <v>42954.189999999988</v>
      </c>
      <c r="ER152" s="75"/>
      <c r="ES152" s="75"/>
      <c r="ET152" s="75"/>
      <c r="EU152" s="75">
        <f t="shared" si="457"/>
        <v>42859.05</v>
      </c>
      <c r="EV152" s="75">
        <f t="shared" si="457"/>
        <v>42859.049999999996</v>
      </c>
      <c r="EW152" s="75">
        <f t="shared" si="457"/>
        <v>42899.03</v>
      </c>
      <c r="EX152" s="75">
        <f t="shared" si="457"/>
        <v>42901.35</v>
      </c>
      <c r="EY152" s="75">
        <f t="shared" si="457"/>
        <v>42901.35</v>
      </c>
      <c r="EZ152" s="75">
        <f t="shared" si="457"/>
        <v>42901.35</v>
      </c>
      <c r="FA152" s="75">
        <f t="shared" si="457"/>
        <v>42901.350000000006</v>
      </c>
      <c r="FB152" s="75">
        <f t="shared" si="457"/>
        <v>42942.63</v>
      </c>
      <c r="FC152" s="75">
        <f t="shared" si="457"/>
        <v>42974.76</v>
      </c>
      <c r="FD152" s="75">
        <f t="shared" si="457"/>
        <v>42942.619999999988</v>
      </c>
      <c r="FE152" s="75">
        <f t="shared" si="457"/>
        <v>42942.619999999988</v>
      </c>
      <c r="FF152" s="75">
        <f t="shared" si="457"/>
        <v>42954.189999999988</v>
      </c>
      <c r="FG152" s="75">
        <f t="shared" si="457"/>
        <v>42954.189999999988</v>
      </c>
      <c r="FH152" s="75">
        <f t="shared" si="457"/>
        <v>42954.189999999988</v>
      </c>
      <c r="FI152" s="75"/>
      <c r="FJ152" s="75"/>
      <c r="FK152" s="75">
        <f t="shared" si="458"/>
        <v>42874.09</v>
      </c>
      <c r="FL152" s="75">
        <f t="shared" si="458"/>
        <v>42874.09</v>
      </c>
      <c r="FM152" s="75">
        <f t="shared" si="458"/>
        <v>42871.690000000024</v>
      </c>
      <c r="FN152" s="75">
        <f t="shared" si="458"/>
        <v>42859.05</v>
      </c>
      <c r="FO152" s="75">
        <f t="shared" si="458"/>
        <v>42901.35</v>
      </c>
      <c r="FP152" s="75">
        <f t="shared" si="458"/>
        <v>42942.63</v>
      </c>
      <c r="FQ152" s="75">
        <f t="shared" si="458"/>
        <v>42954.189999999988</v>
      </c>
      <c r="FR152" s="75">
        <f t="shared" si="459"/>
        <v>42954.189999999988</v>
      </c>
    </row>
    <row r="153" spans="2:174" s="70" customFormat="1" ht="17.45" customHeight="1">
      <c r="B153" s="66" t="s">
        <v>25</v>
      </c>
      <c r="C153" s="74"/>
      <c r="D153" s="74"/>
      <c r="E153" s="74"/>
      <c r="F153" s="68"/>
      <c r="G153" s="68"/>
      <c r="H153" s="68"/>
      <c r="I153" s="75">
        <v>41944.27</v>
      </c>
      <c r="J153" s="75">
        <v>41944.159999999996</v>
      </c>
      <c r="K153" s="75">
        <v>41944.159999999996</v>
      </c>
      <c r="L153" s="75">
        <v>41944.159999999996</v>
      </c>
      <c r="M153" s="75">
        <v>41885.19000000001</v>
      </c>
      <c r="N153" s="75">
        <v>41848.30000000001</v>
      </c>
      <c r="O153" s="75">
        <v>41885.19000000001</v>
      </c>
      <c r="P153" s="75">
        <v>41885.19</v>
      </c>
      <c r="Q153" s="75">
        <v>41885.19000000001</v>
      </c>
      <c r="R153" s="75">
        <v>41905.19000000001</v>
      </c>
      <c r="S153" s="75">
        <v>41905.19000000001</v>
      </c>
      <c r="T153" s="75">
        <v>41905.19000000001</v>
      </c>
      <c r="U153" s="75">
        <v>41550.840000000004</v>
      </c>
      <c r="V153" s="75">
        <v>41757.060000000012</v>
      </c>
      <c r="W153" s="75">
        <v>41757.06</v>
      </c>
      <c r="X153" s="75">
        <v>41757.060000000005</v>
      </c>
      <c r="Y153" s="75">
        <v>41757.060000000005</v>
      </c>
      <c r="Z153" s="75">
        <v>41757.060000000005</v>
      </c>
      <c r="AA153" s="75">
        <v>41758.320000000007</v>
      </c>
      <c r="AB153" s="75">
        <v>41758.320000000014</v>
      </c>
      <c r="AC153" s="75">
        <v>41450.450000000004</v>
      </c>
      <c r="AD153" s="75">
        <v>41450.450000000004</v>
      </c>
      <c r="AE153" s="75">
        <v>41479.320000000007</v>
      </c>
      <c r="AF153" s="75">
        <v>41479.32</v>
      </c>
      <c r="AG153" s="75">
        <v>41680.530000000006</v>
      </c>
      <c r="AH153" s="75">
        <v>41680.530000000006</v>
      </c>
      <c r="AI153" s="75">
        <v>41775</v>
      </c>
      <c r="AJ153" s="75">
        <v>41774.6</v>
      </c>
      <c r="AK153" s="75">
        <v>41540.450000000004</v>
      </c>
      <c r="AL153" s="75">
        <v>41582.94000000001</v>
      </c>
      <c r="AM153" s="75">
        <v>41883.880000000005</v>
      </c>
      <c r="AN153" s="75">
        <v>41946.080000000009</v>
      </c>
      <c r="AO153" s="75">
        <v>42043.180000000008</v>
      </c>
      <c r="AP153" s="75">
        <v>41925.020000000004</v>
      </c>
      <c r="AQ153" s="75">
        <v>42039.62000000001</v>
      </c>
      <c r="AR153" s="75">
        <v>41914.530000000006</v>
      </c>
      <c r="AS153" s="75">
        <v>41980.84</v>
      </c>
      <c r="AT153" s="75">
        <v>41980.84</v>
      </c>
      <c r="AU153" s="75">
        <v>41980.84</v>
      </c>
      <c r="AV153" s="75">
        <v>41980.84</v>
      </c>
      <c r="AW153" s="75">
        <v>41980.84</v>
      </c>
      <c r="AX153" s="75">
        <v>41980.84</v>
      </c>
      <c r="AY153" s="75">
        <v>41980.84</v>
      </c>
      <c r="AZ153" s="75">
        <v>41980.84</v>
      </c>
      <c r="BA153" s="75">
        <v>41980.84</v>
      </c>
      <c r="BB153" s="75">
        <v>41980.84</v>
      </c>
      <c r="BC153" s="75">
        <v>41980.84</v>
      </c>
      <c r="BD153" s="75">
        <v>41980.84</v>
      </c>
      <c r="BE153" s="75">
        <v>41980.84</v>
      </c>
      <c r="BF153" s="75">
        <v>41980.84</v>
      </c>
      <c r="BG153" s="75">
        <v>41980.84</v>
      </c>
      <c r="BH153" s="75">
        <v>41980.84</v>
      </c>
      <c r="BI153" s="75">
        <v>41980.84</v>
      </c>
      <c r="BJ153" s="75">
        <v>41980.84</v>
      </c>
      <c r="BK153" s="75">
        <v>41980.84</v>
      </c>
      <c r="BL153" s="75">
        <v>41980.84</v>
      </c>
      <c r="BM153" s="75">
        <v>41980.84</v>
      </c>
      <c r="BN153" s="75">
        <v>41980.84</v>
      </c>
      <c r="BO153" s="75">
        <v>41980.84</v>
      </c>
      <c r="BP153" s="75">
        <v>42074.84</v>
      </c>
      <c r="BQ153" s="75">
        <v>42074.84</v>
      </c>
      <c r="BR153" s="75">
        <v>42074.84</v>
      </c>
      <c r="BS153" s="75">
        <v>42074.84</v>
      </c>
      <c r="BT153" s="75">
        <v>42074.84</v>
      </c>
      <c r="BU153" s="75">
        <v>42074.84</v>
      </c>
      <c r="BV153" s="75">
        <v>42074.84</v>
      </c>
      <c r="BW153" s="75">
        <v>42074.84</v>
      </c>
      <c r="BX153" s="75">
        <v>42074.84</v>
      </c>
      <c r="BY153" s="75">
        <v>42066.42</v>
      </c>
      <c r="BZ153" s="75">
        <v>42066.42</v>
      </c>
      <c r="CA153" s="75">
        <v>42066.42</v>
      </c>
      <c r="CB153" s="75">
        <v>42066.42</v>
      </c>
      <c r="CC153" s="75">
        <v>42066.42</v>
      </c>
      <c r="CD153" s="75">
        <v>42066.42</v>
      </c>
      <c r="CE153" s="75">
        <v>42066.42</v>
      </c>
      <c r="CF153" s="75">
        <v>42066.42</v>
      </c>
      <c r="CG153" s="75">
        <v>42066.42</v>
      </c>
      <c r="CH153" s="75">
        <v>42066.42</v>
      </c>
      <c r="CI153" s="75">
        <v>42066.42</v>
      </c>
      <c r="CJ153" s="75">
        <v>42066.42</v>
      </c>
      <c r="CK153" s="75">
        <v>42066.42</v>
      </c>
      <c r="CL153" s="75">
        <v>42066.42</v>
      </c>
      <c r="CM153" s="75">
        <v>42066.42</v>
      </c>
      <c r="CN153" s="75">
        <v>42066.42</v>
      </c>
      <c r="CO153" s="75">
        <v>42066.42</v>
      </c>
      <c r="CP153" s="75">
        <v>42066.42</v>
      </c>
      <c r="CQ153" s="75">
        <v>42066.42</v>
      </c>
      <c r="CR153" s="75">
        <v>42066.42</v>
      </c>
      <c r="CS153" s="75">
        <v>42066.42</v>
      </c>
      <c r="CT153" s="75">
        <v>42066.42</v>
      </c>
      <c r="CU153" s="75">
        <v>42066.42</v>
      </c>
      <c r="CV153" s="75">
        <v>42066.42</v>
      </c>
      <c r="CW153" s="75">
        <v>42066.42</v>
      </c>
      <c r="CX153" s="75">
        <v>42067.64</v>
      </c>
      <c r="CY153" s="75">
        <v>42067.64</v>
      </c>
      <c r="CZ153" s="75">
        <v>42067.64</v>
      </c>
      <c r="DA153" s="75">
        <v>42022.54</v>
      </c>
      <c r="DB153" s="75">
        <v>42017.54</v>
      </c>
      <c r="DC153" s="75">
        <v>42017.54</v>
      </c>
      <c r="DD153" s="75">
        <v>42024.54</v>
      </c>
      <c r="DE153" s="75">
        <v>42024.54</v>
      </c>
      <c r="DF153" s="75">
        <v>42026.94</v>
      </c>
      <c r="DG153" s="75">
        <v>42035.65</v>
      </c>
      <c r="DH153" s="75">
        <v>42035.65</v>
      </c>
      <c r="DI153" s="75">
        <v>42069.64</v>
      </c>
      <c r="DJ153" s="75">
        <v>42069.64</v>
      </c>
      <c r="DK153" s="75">
        <v>42069.64</v>
      </c>
      <c r="DL153" s="75">
        <v>41962.85</v>
      </c>
      <c r="DM153" s="75">
        <v>42069.64</v>
      </c>
      <c r="DN153" s="75">
        <v>42069.640000000007</v>
      </c>
      <c r="DO153" s="75">
        <v>42069.640000000007</v>
      </c>
      <c r="DP153" s="75">
        <v>42069.64</v>
      </c>
      <c r="DQ153" s="75">
        <v>42069.64</v>
      </c>
      <c r="DR153" s="75">
        <v>42069.64</v>
      </c>
      <c r="DS153" s="75">
        <v>42069.64</v>
      </c>
      <c r="DT153" s="75">
        <v>42069.64</v>
      </c>
      <c r="DU153" s="75">
        <v>42069.64</v>
      </c>
      <c r="DV153" s="75">
        <v>42066.509999999995</v>
      </c>
      <c r="DW153" s="75">
        <v>42066.509999999995</v>
      </c>
      <c r="DX153" s="75">
        <v>42066.509999999995</v>
      </c>
      <c r="DY153" s="75">
        <v>42066.509999999995</v>
      </c>
      <c r="DZ153" s="75">
        <v>42066.509999999995</v>
      </c>
      <c r="EA153" s="75">
        <v>42066.509999999995</v>
      </c>
      <c r="EB153" s="75">
        <v>42066.510000000009</v>
      </c>
      <c r="EC153" s="75">
        <v>42066.510000000009</v>
      </c>
      <c r="ED153" s="75">
        <v>42066.510000000009</v>
      </c>
      <c r="EE153" s="75">
        <v>42173.000000000007</v>
      </c>
      <c r="EF153" s="75">
        <v>42173.000000000007</v>
      </c>
      <c r="EG153" s="75">
        <v>42173.000000000007</v>
      </c>
      <c r="EH153" s="75">
        <v>42173.000000000007</v>
      </c>
      <c r="EI153" s="75">
        <v>42066.509999999995</v>
      </c>
      <c r="EJ153" s="75">
        <v>42066.510000000009</v>
      </c>
      <c r="EK153" s="75">
        <v>42066.509999999995</v>
      </c>
      <c r="EL153" s="75">
        <v>42066.510000000009</v>
      </c>
      <c r="EM153" s="75">
        <v>42066.509999999995</v>
      </c>
      <c r="EN153" s="75">
        <v>42066.510000000009</v>
      </c>
      <c r="EO153" s="75">
        <v>42066.510000000009</v>
      </c>
      <c r="EP153" s="75">
        <v>42066.509999999995</v>
      </c>
      <c r="EQ153" s="75">
        <v>42066.510000000009</v>
      </c>
      <c r="ER153" s="75"/>
      <c r="ES153" s="75"/>
      <c r="ET153" s="75"/>
      <c r="EU153" s="75">
        <f t="shared" si="457"/>
        <v>42017.54</v>
      </c>
      <c r="EV153" s="75">
        <f t="shared" si="457"/>
        <v>42026.94</v>
      </c>
      <c r="EW153" s="75">
        <f t="shared" si="457"/>
        <v>42069.64</v>
      </c>
      <c r="EX153" s="75">
        <f t="shared" si="457"/>
        <v>41962.85</v>
      </c>
      <c r="EY153" s="75">
        <f t="shared" si="457"/>
        <v>42069.640000000007</v>
      </c>
      <c r="EZ153" s="75">
        <f t="shared" si="457"/>
        <v>42069.64</v>
      </c>
      <c r="FA153" s="75">
        <f t="shared" si="457"/>
        <v>42069.64</v>
      </c>
      <c r="FB153" s="75">
        <f t="shared" si="457"/>
        <v>42066.509999999995</v>
      </c>
      <c r="FC153" s="75">
        <f t="shared" si="457"/>
        <v>42066.509999999995</v>
      </c>
      <c r="FD153" s="75">
        <f t="shared" si="457"/>
        <v>42066.510000000009</v>
      </c>
      <c r="FE153" s="75">
        <f t="shared" si="457"/>
        <v>42173.000000000007</v>
      </c>
      <c r="FF153" s="75">
        <f t="shared" si="457"/>
        <v>42066.510000000009</v>
      </c>
      <c r="FG153" s="75">
        <f t="shared" si="457"/>
        <v>42066.509999999995</v>
      </c>
      <c r="FH153" s="75">
        <f t="shared" si="457"/>
        <v>42066.509999999995</v>
      </c>
      <c r="FI153" s="75"/>
      <c r="FJ153" s="75"/>
      <c r="FK153" s="75">
        <f t="shared" si="458"/>
        <v>42074.84</v>
      </c>
      <c r="FL153" s="75">
        <f t="shared" si="458"/>
        <v>42066.42</v>
      </c>
      <c r="FM153" s="75">
        <f t="shared" si="458"/>
        <v>42066.42</v>
      </c>
      <c r="FN153" s="75">
        <f t="shared" si="458"/>
        <v>42067.64</v>
      </c>
      <c r="FO153" s="75">
        <f t="shared" si="458"/>
        <v>41962.85</v>
      </c>
      <c r="FP153" s="75">
        <f t="shared" si="458"/>
        <v>42066.509999999995</v>
      </c>
      <c r="FQ153" s="75">
        <f t="shared" si="458"/>
        <v>42066.510000000009</v>
      </c>
      <c r="FR153" s="75">
        <f t="shared" si="459"/>
        <v>42066.509999999995</v>
      </c>
    </row>
    <row r="154" spans="2:174" s="70" customFormat="1" ht="17.45" customHeight="1">
      <c r="B154" s="66" t="s">
        <v>28</v>
      </c>
      <c r="C154" s="74"/>
      <c r="D154" s="74"/>
      <c r="E154" s="74"/>
      <c r="F154" s="68"/>
      <c r="G154" s="68"/>
      <c r="H154" s="68"/>
      <c r="I154" s="75">
        <v>18081.650000000001</v>
      </c>
      <c r="J154" s="75">
        <v>18081.650000000001</v>
      </c>
      <c r="K154" s="75">
        <v>18081.650000000001</v>
      </c>
      <c r="L154" s="75">
        <v>18081.650000000001</v>
      </c>
      <c r="M154" s="75">
        <v>23696.660000000003</v>
      </c>
      <c r="N154" s="75">
        <v>23696.660000000003</v>
      </c>
      <c r="O154" s="75">
        <v>23696.660000000003</v>
      </c>
      <c r="P154" s="75">
        <v>23696.66</v>
      </c>
      <c r="Q154" s="75">
        <v>23696.660000000003</v>
      </c>
      <c r="R154" s="75">
        <v>23696.660000000003</v>
      </c>
      <c r="S154" s="75">
        <v>23696.660000000003</v>
      </c>
      <c r="T154" s="75">
        <v>23696.660000000003</v>
      </c>
      <c r="U154" s="75">
        <v>23585.35</v>
      </c>
      <c r="V154" s="75">
        <v>23585.35</v>
      </c>
      <c r="W154" s="75">
        <v>23585.35</v>
      </c>
      <c r="X154" s="75">
        <v>23585.35</v>
      </c>
      <c r="Y154" s="75">
        <v>23585.35</v>
      </c>
      <c r="Z154" s="75">
        <v>23585.35</v>
      </c>
      <c r="AA154" s="75">
        <v>23585.35</v>
      </c>
      <c r="AB154" s="75">
        <v>23585.35</v>
      </c>
      <c r="AC154" s="75">
        <v>23585.35</v>
      </c>
      <c r="AD154" s="75">
        <v>23585.35</v>
      </c>
      <c r="AE154" s="75">
        <v>23585.35</v>
      </c>
      <c r="AF154" s="75">
        <v>23585.35</v>
      </c>
      <c r="AG154" s="75">
        <v>23841.53</v>
      </c>
      <c r="AH154" s="75">
        <v>23842</v>
      </c>
      <c r="AI154" s="75">
        <v>23841.53</v>
      </c>
      <c r="AJ154" s="75">
        <v>23841.53</v>
      </c>
      <c r="AK154" s="75">
        <v>23813.23</v>
      </c>
      <c r="AL154" s="75">
        <v>23813.23</v>
      </c>
      <c r="AM154" s="75">
        <v>23777.100000000002</v>
      </c>
      <c r="AN154" s="75">
        <v>23877.91</v>
      </c>
      <c r="AO154" s="75">
        <v>23877.91</v>
      </c>
      <c r="AP154" s="75">
        <v>23877.91</v>
      </c>
      <c r="AQ154" s="75">
        <v>23877.91</v>
      </c>
      <c r="AR154" s="75">
        <v>23877.91</v>
      </c>
      <c r="AS154" s="75">
        <v>23844.660000000003</v>
      </c>
      <c r="AT154" s="75">
        <v>23844.66</v>
      </c>
      <c r="AU154" s="75">
        <v>23844.66</v>
      </c>
      <c r="AV154" s="75">
        <v>23844.66</v>
      </c>
      <c r="AW154" s="75">
        <v>23844.66</v>
      </c>
      <c r="AX154" s="75">
        <v>23844.66</v>
      </c>
      <c r="AY154" s="75">
        <v>23844.659999999996</v>
      </c>
      <c r="AZ154" s="75">
        <v>23889.16</v>
      </c>
      <c r="BA154" s="75">
        <v>23889.160000000003</v>
      </c>
      <c r="BB154" s="75">
        <v>23889.16</v>
      </c>
      <c r="BC154" s="75">
        <v>23889.16</v>
      </c>
      <c r="BD154" s="75">
        <v>23889.16</v>
      </c>
      <c r="BE154" s="75">
        <v>23889.16</v>
      </c>
      <c r="BF154" s="75">
        <v>23889.16</v>
      </c>
      <c r="BG154" s="75">
        <v>23889.16</v>
      </c>
      <c r="BH154" s="75">
        <v>23889.16</v>
      </c>
      <c r="BI154" s="75">
        <v>23889.16</v>
      </c>
      <c r="BJ154" s="75">
        <v>23889.16</v>
      </c>
      <c r="BK154" s="75">
        <v>23889.16</v>
      </c>
      <c r="BL154" s="75">
        <v>23889.16</v>
      </c>
      <c r="BM154" s="75">
        <v>23889.16</v>
      </c>
      <c r="BN154" s="75">
        <v>23859.51</v>
      </c>
      <c r="BO154" s="75">
        <v>23859.51</v>
      </c>
      <c r="BP154" s="75">
        <v>23859.51</v>
      </c>
      <c r="BQ154" s="75">
        <v>23859.51</v>
      </c>
      <c r="BR154" s="75">
        <v>23859.51</v>
      </c>
      <c r="BS154" s="75">
        <v>23859.51</v>
      </c>
      <c r="BT154" s="75">
        <v>23859.51</v>
      </c>
      <c r="BU154" s="75">
        <v>24692.51</v>
      </c>
      <c r="BV154" s="75">
        <v>24692.51</v>
      </c>
      <c r="BW154" s="75">
        <v>24692.51</v>
      </c>
      <c r="BX154" s="75">
        <v>24692.510000000002</v>
      </c>
      <c r="BY154" s="75">
        <v>24692.510000000002</v>
      </c>
      <c r="BZ154" s="75">
        <v>24692.510000000002</v>
      </c>
      <c r="CA154" s="75">
        <v>24692.510000000002</v>
      </c>
      <c r="CB154" s="75">
        <v>24692.51</v>
      </c>
      <c r="CC154" s="75">
        <v>24692.51</v>
      </c>
      <c r="CD154" s="75">
        <v>24692.51</v>
      </c>
      <c r="CE154" s="75">
        <v>24692.51</v>
      </c>
      <c r="CF154" s="75">
        <v>24692.51</v>
      </c>
      <c r="CG154" s="75">
        <v>24692.51</v>
      </c>
      <c r="CH154" s="75">
        <v>25665.21</v>
      </c>
      <c r="CI154" s="75">
        <v>25665.21</v>
      </c>
      <c r="CJ154" s="75">
        <v>25665.21</v>
      </c>
      <c r="CK154" s="75">
        <v>25665.21</v>
      </c>
      <c r="CL154" s="75">
        <v>25665.21</v>
      </c>
      <c r="CM154" s="75">
        <v>25665.21</v>
      </c>
      <c r="CN154" s="75">
        <v>25665.21</v>
      </c>
      <c r="CO154" s="75">
        <v>25665.21</v>
      </c>
      <c r="CP154" s="75">
        <v>25665.21</v>
      </c>
      <c r="CQ154" s="75">
        <v>25665.21</v>
      </c>
      <c r="CR154" s="75">
        <v>25665.21</v>
      </c>
      <c r="CS154" s="75">
        <v>25665.21</v>
      </c>
      <c r="CT154" s="75">
        <v>25665.21</v>
      </c>
      <c r="CU154" s="75">
        <v>25665.21</v>
      </c>
      <c r="CV154" s="75">
        <v>25665.21</v>
      </c>
      <c r="CW154" s="75">
        <v>25665.21</v>
      </c>
      <c r="CX154" s="75">
        <v>25665.210000000003</v>
      </c>
      <c r="CY154" s="75">
        <v>25665.210000000003</v>
      </c>
      <c r="CZ154" s="75">
        <v>25665</v>
      </c>
      <c r="DA154" s="75">
        <v>25665</v>
      </c>
      <c r="DB154" s="75">
        <v>25665</v>
      </c>
      <c r="DC154" s="75">
        <v>25821.14</v>
      </c>
      <c r="DD154" s="75">
        <v>25821</v>
      </c>
      <c r="DE154" s="75">
        <v>25821.14</v>
      </c>
      <c r="DF154" s="75">
        <v>25821</v>
      </c>
      <c r="DG154" s="75">
        <v>25821</v>
      </c>
      <c r="DH154" s="75">
        <v>25821</v>
      </c>
      <c r="DI154" s="75">
        <v>25821</v>
      </c>
      <c r="DJ154" s="75">
        <v>25889.5</v>
      </c>
      <c r="DK154" s="75">
        <v>25889.5</v>
      </c>
      <c r="DL154" s="75">
        <v>25889.5</v>
      </c>
      <c r="DM154" s="75">
        <v>25889.5</v>
      </c>
      <c r="DN154" s="75">
        <v>25889.5</v>
      </c>
      <c r="DO154" s="75">
        <v>25889.5</v>
      </c>
      <c r="DP154" s="75">
        <v>25889.5</v>
      </c>
      <c r="DQ154" s="75">
        <v>25779.37</v>
      </c>
      <c r="DR154" s="75">
        <v>25889.5</v>
      </c>
      <c r="DS154" s="75">
        <v>25889.5</v>
      </c>
      <c r="DT154" s="75">
        <v>25889.5</v>
      </c>
      <c r="DU154" s="75">
        <v>25889.5</v>
      </c>
      <c r="DV154" s="75">
        <v>25889.5</v>
      </c>
      <c r="DW154" s="75">
        <v>25889.5</v>
      </c>
      <c r="DX154" s="75">
        <v>25889.5</v>
      </c>
      <c r="DY154" s="75">
        <v>25779.37</v>
      </c>
      <c r="DZ154" s="75">
        <v>25779.37</v>
      </c>
      <c r="EA154" s="75">
        <v>25779.37</v>
      </c>
      <c r="EB154" s="75">
        <v>25779</v>
      </c>
      <c r="EC154" s="75">
        <v>25779</v>
      </c>
      <c r="ED154" s="75">
        <v>25779</v>
      </c>
      <c r="EE154" s="75">
        <v>25779</v>
      </c>
      <c r="EF154" s="75">
        <v>25779</v>
      </c>
      <c r="EG154" s="75">
        <v>25779</v>
      </c>
      <c r="EH154" s="75">
        <v>25779</v>
      </c>
      <c r="EI154" s="75">
        <v>25779</v>
      </c>
      <c r="EJ154" s="75">
        <v>25779</v>
      </c>
      <c r="EK154" s="75">
        <v>25779</v>
      </c>
      <c r="EL154" s="75">
        <v>25779</v>
      </c>
      <c r="EM154" s="75">
        <v>25779</v>
      </c>
      <c r="EN154" s="75">
        <v>25779</v>
      </c>
      <c r="EO154" s="75">
        <v>25779</v>
      </c>
      <c r="EP154" s="75">
        <v>25779</v>
      </c>
      <c r="EQ154" s="75">
        <v>25779</v>
      </c>
      <c r="ER154" s="75"/>
      <c r="ES154" s="75"/>
      <c r="ET154" s="75"/>
      <c r="EU154" s="75">
        <f t="shared" si="457"/>
        <v>25821.14</v>
      </c>
      <c r="EV154" s="75">
        <f t="shared" si="457"/>
        <v>25821</v>
      </c>
      <c r="EW154" s="75">
        <f t="shared" si="457"/>
        <v>25821</v>
      </c>
      <c r="EX154" s="75">
        <f t="shared" si="457"/>
        <v>25889.5</v>
      </c>
      <c r="EY154" s="75">
        <f t="shared" si="457"/>
        <v>25889.5</v>
      </c>
      <c r="EZ154" s="75">
        <f t="shared" si="457"/>
        <v>25889.5</v>
      </c>
      <c r="FA154" s="75">
        <f t="shared" si="457"/>
        <v>25889.5</v>
      </c>
      <c r="FB154" s="75">
        <f t="shared" si="457"/>
        <v>25889.5</v>
      </c>
      <c r="FC154" s="75">
        <f t="shared" si="457"/>
        <v>25779.37</v>
      </c>
      <c r="FD154" s="75">
        <f t="shared" si="457"/>
        <v>25779</v>
      </c>
      <c r="FE154" s="75">
        <f t="shared" si="457"/>
        <v>25779</v>
      </c>
      <c r="FF154" s="75">
        <f t="shared" si="457"/>
        <v>25779</v>
      </c>
      <c r="FG154" s="75">
        <f t="shared" si="457"/>
        <v>25779</v>
      </c>
      <c r="FH154" s="75">
        <f t="shared" si="457"/>
        <v>25779</v>
      </c>
      <c r="FI154" s="75"/>
      <c r="FJ154" s="75"/>
      <c r="FK154" s="75">
        <f t="shared" si="458"/>
        <v>23859.51</v>
      </c>
      <c r="FL154" s="75">
        <f t="shared" si="458"/>
        <v>24692.51</v>
      </c>
      <c r="FM154" s="75">
        <f t="shared" si="458"/>
        <v>25665.21</v>
      </c>
      <c r="FN154" s="75">
        <f t="shared" si="458"/>
        <v>25665</v>
      </c>
      <c r="FO154" s="75">
        <f t="shared" si="458"/>
        <v>25889.5</v>
      </c>
      <c r="FP154" s="75">
        <f t="shared" si="458"/>
        <v>25889.5</v>
      </c>
      <c r="FQ154" s="75">
        <f t="shared" si="458"/>
        <v>25779</v>
      </c>
      <c r="FR154" s="75">
        <f t="shared" si="459"/>
        <v>25779</v>
      </c>
    </row>
    <row r="155" spans="2:174" s="70" customFormat="1" ht="17.45" customHeight="1">
      <c r="B155" s="66" t="s">
        <v>29</v>
      </c>
      <c r="C155" s="74"/>
      <c r="D155" s="74"/>
      <c r="E155" s="74"/>
      <c r="F155" s="68"/>
      <c r="G155" s="68"/>
      <c r="H155" s="68"/>
      <c r="I155" s="75"/>
      <c r="J155" s="75"/>
      <c r="K155" s="75"/>
      <c r="L155" s="75"/>
      <c r="M155" s="75"/>
      <c r="N155" s="75"/>
      <c r="O155" s="75"/>
      <c r="P155" s="75"/>
      <c r="Q155" s="75"/>
      <c r="R155" s="75"/>
      <c r="S155" s="75"/>
      <c r="T155" s="75"/>
      <c r="U155" s="75">
        <v>0</v>
      </c>
      <c r="V155" s="75">
        <v>0</v>
      </c>
      <c r="W155" s="75">
        <v>0</v>
      </c>
      <c r="X155" s="75">
        <v>0</v>
      </c>
      <c r="Y155" s="75">
        <v>0</v>
      </c>
      <c r="Z155" s="75">
        <v>0</v>
      </c>
      <c r="AA155" s="75">
        <v>0</v>
      </c>
      <c r="AB155" s="75">
        <v>0</v>
      </c>
      <c r="AC155" s="75">
        <v>0</v>
      </c>
      <c r="AD155" s="75">
        <v>0</v>
      </c>
      <c r="AE155" s="75">
        <v>0</v>
      </c>
      <c r="AF155" s="75">
        <v>0</v>
      </c>
      <c r="AG155" s="75">
        <v>0</v>
      </c>
      <c r="AH155" s="75">
        <v>0</v>
      </c>
      <c r="AI155" s="75">
        <v>0</v>
      </c>
      <c r="AJ155" s="75">
        <v>26217</v>
      </c>
      <c r="AK155" s="75">
        <v>26214.03999999999</v>
      </c>
      <c r="AL155" s="75">
        <v>26210.429999999997</v>
      </c>
      <c r="AM155" s="75">
        <v>26210.429999999997</v>
      </c>
      <c r="AN155" s="75">
        <v>26210.400000000001</v>
      </c>
      <c r="AO155" s="75">
        <v>26207.43</v>
      </c>
      <c r="AP155" s="75">
        <v>26207.43</v>
      </c>
      <c r="AQ155" s="75">
        <v>26292.28</v>
      </c>
      <c r="AR155" s="75">
        <v>26292.28</v>
      </c>
      <c r="AS155" s="75">
        <v>26292.28</v>
      </c>
      <c r="AT155" s="75">
        <v>26246.83</v>
      </c>
      <c r="AU155" s="75">
        <v>26292.279999999992</v>
      </c>
      <c r="AV155" s="75">
        <v>26246.83</v>
      </c>
      <c r="AW155" s="75">
        <v>26292.3</v>
      </c>
      <c r="AX155" s="75">
        <v>26292.279999999992</v>
      </c>
      <c r="AY155" s="75">
        <v>26292.279999999992</v>
      </c>
      <c r="AZ155" s="75">
        <v>26292.28</v>
      </c>
      <c r="BA155" s="75">
        <v>26292.28</v>
      </c>
      <c r="BB155" s="75">
        <v>26292.279999999992</v>
      </c>
      <c r="BC155" s="75">
        <v>26255.71999999999</v>
      </c>
      <c r="BD155" s="75">
        <v>26255.71999999999</v>
      </c>
      <c r="BE155" s="75">
        <v>26255.71999999999</v>
      </c>
      <c r="BF155" s="75">
        <v>26292</v>
      </c>
      <c r="BG155" s="75">
        <v>26292</v>
      </c>
      <c r="BH155" s="75">
        <v>26292</v>
      </c>
      <c r="BI155" s="75">
        <v>26292</v>
      </c>
      <c r="BJ155" s="75">
        <v>26292</v>
      </c>
      <c r="BK155" s="75">
        <v>26291.82</v>
      </c>
      <c r="BL155" s="75">
        <v>26291.82</v>
      </c>
      <c r="BM155" s="75">
        <v>26291.82</v>
      </c>
      <c r="BN155" s="75">
        <v>26291.82</v>
      </c>
      <c r="BO155" s="75">
        <v>26291.82</v>
      </c>
      <c r="BP155" s="75">
        <v>26292</v>
      </c>
      <c r="BQ155" s="75">
        <v>26292</v>
      </c>
      <c r="BR155" s="75">
        <v>26292</v>
      </c>
      <c r="BS155" s="75">
        <v>26292</v>
      </c>
      <c r="BT155" s="75">
        <v>26292</v>
      </c>
      <c r="BU155" s="75">
        <v>26292</v>
      </c>
      <c r="BV155" s="75">
        <v>26292</v>
      </c>
      <c r="BW155" s="75">
        <v>26292</v>
      </c>
      <c r="BX155" s="75">
        <v>26292</v>
      </c>
      <c r="BY155" s="75">
        <v>26292</v>
      </c>
      <c r="BZ155" s="75">
        <v>26292</v>
      </c>
      <c r="CA155" s="75">
        <v>26292</v>
      </c>
      <c r="CB155" s="75">
        <v>26292</v>
      </c>
      <c r="CC155" s="75">
        <v>26292</v>
      </c>
      <c r="CD155" s="75">
        <v>26292</v>
      </c>
      <c r="CE155" s="75">
        <v>26292</v>
      </c>
      <c r="CF155" s="75">
        <v>26292</v>
      </c>
      <c r="CG155" s="75">
        <v>26292</v>
      </c>
      <c r="CH155" s="75">
        <v>26292</v>
      </c>
      <c r="CI155" s="75">
        <v>26292</v>
      </c>
      <c r="CJ155" s="75">
        <v>26292</v>
      </c>
      <c r="CK155" s="75">
        <v>26292</v>
      </c>
      <c r="CL155" s="75">
        <v>26292</v>
      </c>
      <c r="CM155" s="75">
        <v>26292</v>
      </c>
      <c r="CN155" s="75">
        <v>26292</v>
      </c>
      <c r="CO155" s="75">
        <v>26292</v>
      </c>
      <c r="CP155" s="75">
        <v>26292</v>
      </c>
      <c r="CQ155" s="75">
        <v>26292</v>
      </c>
      <c r="CR155" s="75">
        <v>26292</v>
      </c>
      <c r="CS155" s="75">
        <v>26292</v>
      </c>
      <c r="CT155" s="75">
        <v>26292</v>
      </c>
      <c r="CU155" s="75">
        <v>26292</v>
      </c>
      <c r="CV155" s="75">
        <v>26292</v>
      </c>
      <c r="CW155" s="75">
        <v>26292</v>
      </c>
      <c r="CX155" s="75">
        <v>26292</v>
      </c>
      <c r="CY155" s="75">
        <v>26292</v>
      </c>
      <c r="CZ155" s="75">
        <v>26292</v>
      </c>
      <c r="DA155" s="75">
        <v>26321.090000000015</v>
      </c>
      <c r="DB155" s="75">
        <v>26321.09</v>
      </c>
      <c r="DC155" s="75">
        <v>26321.09</v>
      </c>
      <c r="DD155" s="75">
        <v>26321.09</v>
      </c>
      <c r="DE155" s="75">
        <v>26321.09</v>
      </c>
      <c r="DF155" s="75">
        <v>26321.09</v>
      </c>
      <c r="DG155" s="75">
        <v>26319.509999999991</v>
      </c>
      <c r="DH155" s="75">
        <v>26319.509999999991</v>
      </c>
      <c r="DI155" s="75">
        <v>26319.509999999991</v>
      </c>
      <c r="DJ155" s="75">
        <v>26319.509999999991</v>
      </c>
      <c r="DK155" s="75">
        <v>26319.509999999991</v>
      </c>
      <c r="DL155" s="75">
        <v>26319.509999999991</v>
      </c>
      <c r="DM155" s="75">
        <v>26319.509999999991</v>
      </c>
      <c r="DN155" s="75">
        <v>26319.509999999991</v>
      </c>
      <c r="DO155" s="75">
        <v>26319.509999999991</v>
      </c>
      <c r="DP155" s="75">
        <v>26319.509999999991</v>
      </c>
      <c r="DQ155" s="75">
        <v>26319.509999999991</v>
      </c>
      <c r="DR155" s="75">
        <v>26319.509999999991</v>
      </c>
      <c r="DS155" s="75">
        <v>26319.509999999991</v>
      </c>
      <c r="DT155" s="75">
        <v>26319.509999999991</v>
      </c>
      <c r="DU155" s="75">
        <v>26319.509999999991</v>
      </c>
      <c r="DV155" s="75">
        <v>26319.509999999991</v>
      </c>
      <c r="DW155" s="75">
        <v>26319.509999999991</v>
      </c>
      <c r="DX155" s="75">
        <v>26319.509999999991</v>
      </c>
      <c r="DY155" s="75">
        <v>25830.87999999999</v>
      </c>
      <c r="DZ155" s="75">
        <v>25830.87999999999</v>
      </c>
      <c r="EA155" s="75">
        <v>25830.87999999999</v>
      </c>
      <c r="EB155" s="75">
        <v>25830.87999999999</v>
      </c>
      <c r="EC155" s="75">
        <v>25830.87999999999</v>
      </c>
      <c r="ED155" s="75">
        <v>25830.87999999999</v>
      </c>
      <c r="EE155" s="75">
        <v>25830.87999999999</v>
      </c>
      <c r="EF155" s="75">
        <v>25830.87999999999</v>
      </c>
      <c r="EG155" s="75">
        <v>25830.87999999999</v>
      </c>
      <c r="EH155" s="75">
        <v>25830.87999999999</v>
      </c>
      <c r="EI155" s="75">
        <v>25830.87999999999</v>
      </c>
      <c r="EJ155" s="75">
        <v>25830.87999999999</v>
      </c>
      <c r="EK155" s="75">
        <v>25830.87999999999</v>
      </c>
      <c r="EL155" s="75">
        <v>25830.87999999999</v>
      </c>
      <c r="EM155" s="75">
        <v>25830.87999999999</v>
      </c>
      <c r="EN155" s="75">
        <v>25830.87999999999</v>
      </c>
      <c r="EO155" s="75">
        <v>25830.87999999999</v>
      </c>
      <c r="EP155" s="75">
        <v>25830.87999999999</v>
      </c>
      <c r="EQ155" s="75">
        <v>25830.87999999999</v>
      </c>
      <c r="ER155" s="75"/>
      <c r="ES155" s="75"/>
      <c r="ET155" s="75"/>
      <c r="EU155" s="75">
        <f t="shared" si="457"/>
        <v>26321.09</v>
      </c>
      <c r="EV155" s="75">
        <f t="shared" si="457"/>
        <v>26321.09</v>
      </c>
      <c r="EW155" s="75">
        <f t="shared" si="457"/>
        <v>26319.509999999991</v>
      </c>
      <c r="EX155" s="75">
        <f t="shared" si="457"/>
        <v>26319.509999999991</v>
      </c>
      <c r="EY155" s="75">
        <f t="shared" si="457"/>
        <v>26319.509999999991</v>
      </c>
      <c r="EZ155" s="75">
        <f t="shared" si="457"/>
        <v>26319.509999999991</v>
      </c>
      <c r="FA155" s="75">
        <f t="shared" si="457"/>
        <v>26319.509999999991</v>
      </c>
      <c r="FB155" s="75">
        <f t="shared" si="457"/>
        <v>26319.509999999991</v>
      </c>
      <c r="FC155" s="75">
        <f t="shared" si="457"/>
        <v>25830.87999999999</v>
      </c>
      <c r="FD155" s="75">
        <f t="shared" si="457"/>
        <v>25830.87999999999</v>
      </c>
      <c r="FE155" s="75">
        <f t="shared" si="457"/>
        <v>25830.87999999999</v>
      </c>
      <c r="FF155" s="75">
        <f t="shared" si="457"/>
        <v>25830.87999999999</v>
      </c>
      <c r="FG155" s="75">
        <f t="shared" si="457"/>
        <v>25830.87999999999</v>
      </c>
      <c r="FH155" s="75">
        <f t="shared" si="457"/>
        <v>25830.87999999999</v>
      </c>
      <c r="FI155" s="75"/>
      <c r="FJ155" s="75"/>
      <c r="FK155" s="75">
        <f t="shared" si="458"/>
        <v>26292</v>
      </c>
      <c r="FL155" s="75">
        <f t="shared" si="458"/>
        <v>26292</v>
      </c>
      <c r="FM155" s="75">
        <f t="shared" si="458"/>
        <v>26292</v>
      </c>
      <c r="FN155" s="75">
        <f t="shared" si="458"/>
        <v>26292</v>
      </c>
      <c r="FO155" s="75">
        <f t="shared" si="458"/>
        <v>26319.509999999991</v>
      </c>
      <c r="FP155" s="75">
        <f t="shared" si="458"/>
        <v>26319.509999999991</v>
      </c>
      <c r="FQ155" s="75">
        <f t="shared" si="458"/>
        <v>25830.87999999999</v>
      </c>
      <c r="FR155" s="75">
        <f t="shared" si="459"/>
        <v>25830.87999999999</v>
      </c>
    </row>
    <row r="156" spans="2:174" s="70" customFormat="1" ht="17.45" customHeight="1">
      <c r="B156" s="66" t="s">
        <v>30</v>
      </c>
      <c r="C156" s="74"/>
      <c r="D156" s="74"/>
      <c r="E156" s="74"/>
      <c r="F156" s="68"/>
      <c r="G156" s="68"/>
      <c r="H156" s="68"/>
      <c r="I156" s="75">
        <v>0</v>
      </c>
      <c r="J156" s="75">
        <v>0</v>
      </c>
      <c r="K156" s="75">
        <v>0</v>
      </c>
      <c r="L156" s="75">
        <v>0</v>
      </c>
      <c r="M156" s="75">
        <v>0</v>
      </c>
      <c r="N156" s="75">
        <v>22088</v>
      </c>
      <c r="O156" s="75">
        <v>22088</v>
      </c>
      <c r="P156" s="75">
        <v>22088</v>
      </c>
      <c r="Q156" s="75">
        <v>22088</v>
      </c>
      <c r="R156" s="75">
        <v>22088</v>
      </c>
      <c r="S156" s="75">
        <v>22088</v>
      </c>
      <c r="T156" s="75">
        <v>22088</v>
      </c>
      <c r="U156" s="75">
        <v>22088</v>
      </c>
      <c r="V156" s="75">
        <v>22088</v>
      </c>
      <c r="W156" s="75">
        <v>22088</v>
      </c>
      <c r="X156" s="75">
        <v>22088</v>
      </c>
      <c r="Y156" s="75">
        <v>22088</v>
      </c>
      <c r="Z156" s="75">
        <v>22088</v>
      </c>
      <c r="AA156" s="75">
        <v>22088</v>
      </c>
      <c r="AB156" s="75">
        <v>22088</v>
      </c>
      <c r="AC156" s="75">
        <v>22088</v>
      </c>
      <c r="AD156" s="75">
        <v>22088</v>
      </c>
      <c r="AE156" s="75">
        <v>22088</v>
      </c>
      <c r="AF156" s="75">
        <v>22088</v>
      </c>
      <c r="AG156" s="75">
        <v>22088</v>
      </c>
      <c r="AH156" s="75">
        <v>22088</v>
      </c>
      <c r="AI156" s="75">
        <v>20305</v>
      </c>
      <c r="AJ156" s="75">
        <v>20305</v>
      </c>
      <c r="AK156" s="75">
        <v>20305</v>
      </c>
      <c r="AL156" s="75">
        <v>20305</v>
      </c>
      <c r="AM156" s="75">
        <v>20085.400000000001</v>
      </c>
      <c r="AN156" s="75">
        <v>20085.400000000001</v>
      </c>
      <c r="AO156" s="75">
        <v>20085</v>
      </c>
      <c r="AP156" s="75">
        <v>20085</v>
      </c>
      <c r="AQ156" s="75">
        <v>20431</v>
      </c>
      <c r="AR156" s="75">
        <v>20440</v>
      </c>
      <c r="AS156" s="75">
        <v>20085</v>
      </c>
      <c r="AT156" s="75">
        <v>20085</v>
      </c>
      <c r="AU156" s="75">
        <v>20085</v>
      </c>
      <c r="AV156" s="75">
        <v>20085</v>
      </c>
      <c r="AW156" s="75">
        <v>20085</v>
      </c>
      <c r="AX156" s="75">
        <v>20085</v>
      </c>
      <c r="AY156" s="75">
        <v>20085</v>
      </c>
      <c r="AZ156" s="75">
        <v>20085</v>
      </c>
      <c r="BA156" s="75">
        <v>20085</v>
      </c>
      <c r="BB156" s="75">
        <v>20085</v>
      </c>
      <c r="BC156" s="75">
        <v>20085</v>
      </c>
      <c r="BD156" s="75">
        <v>20085</v>
      </c>
      <c r="BE156" s="75">
        <v>20085</v>
      </c>
      <c r="BF156" s="75">
        <v>20085</v>
      </c>
      <c r="BG156" s="75">
        <v>20085</v>
      </c>
      <c r="BH156" s="75">
        <v>20085</v>
      </c>
      <c r="BI156" s="75">
        <v>20085</v>
      </c>
      <c r="BJ156" s="75">
        <v>20085.400000000001</v>
      </c>
      <c r="BK156" s="75">
        <v>20085.400000000001</v>
      </c>
      <c r="BL156" s="75">
        <v>20085.400000000001</v>
      </c>
      <c r="BM156" s="75">
        <v>20085.400000000001</v>
      </c>
      <c r="BN156" s="75">
        <v>20085.400000000001</v>
      </c>
      <c r="BO156" s="75">
        <v>20085.400000000001</v>
      </c>
      <c r="BP156" s="75">
        <v>20085.400000000001</v>
      </c>
      <c r="BQ156" s="75">
        <v>20056.3</v>
      </c>
      <c r="BR156" s="75">
        <v>20056.3</v>
      </c>
      <c r="BS156" s="75">
        <v>20056.3</v>
      </c>
      <c r="BT156" s="75">
        <v>20056.3</v>
      </c>
      <c r="BU156" s="75">
        <v>20056.3</v>
      </c>
      <c r="BV156" s="75">
        <v>20056.3</v>
      </c>
      <c r="BW156" s="75">
        <v>20056.3</v>
      </c>
      <c r="BX156" s="75">
        <v>20056.3</v>
      </c>
      <c r="BY156" s="75">
        <v>20056.3</v>
      </c>
      <c r="BZ156" s="75">
        <v>20056.3</v>
      </c>
      <c r="CA156" s="75">
        <v>20056.3</v>
      </c>
      <c r="CB156" s="75">
        <v>20056.3</v>
      </c>
      <c r="CC156" s="75">
        <v>20056.3</v>
      </c>
      <c r="CD156" s="75">
        <v>20056.3</v>
      </c>
      <c r="CE156" s="75">
        <v>20056.3</v>
      </c>
      <c r="CF156" s="75">
        <v>20056.3</v>
      </c>
      <c r="CG156" s="75">
        <v>20056.3</v>
      </c>
      <c r="CH156" s="75">
        <v>20056.3</v>
      </c>
      <c r="CI156" s="75">
        <v>20056.3</v>
      </c>
      <c r="CJ156" s="75">
        <v>20057.099999999999</v>
      </c>
      <c r="CK156" s="75">
        <v>20057.099999999999</v>
      </c>
      <c r="CL156" s="75">
        <v>20057.099999999999</v>
      </c>
      <c r="CM156" s="75">
        <v>20057.099999999999</v>
      </c>
      <c r="CN156" s="75">
        <v>20057.099999999999</v>
      </c>
      <c r="CO156" s="75">
        <v>20046.857</v>
      </c>
      <c r="CP156" s="75">
        <v>20048.41</v>
      </c>
      <c r="CQ156" s="75">
        <v>20048.41</v>
      </c>
      <c r="CR156" s="75">
        <v>20048.41</v>
      </c>
      <c r="CS156" s="75">
        <v>20048.41</v>
      </c>
      <c r="CT156" s="75">
        <v>20048.41</v>
      </c>
      <c r="CU156" s="75">
        <v>20048.41</v>
      </c>
      <c r="CV156" s="75">
        <v>20048.41</v>
      </c>
      <c r="CW156" s="75">
        <v>20048.41</v>
      </c>
      <c r="CX156" s="75">
        <v>20048.41</v>
      </c>
      <c r="CY156" s="75">
        <v>20048.41</v>
      </c>
      <c r="CZ156" s="75">
        <v>20048.41</v>
      </c>
      <c r="DA156" s="75">
        <v>20048.41</v>
      </c>
      <c r="DB156" s="75">
        <v>20048.41</v>
      </c>
      <c r="DC156" s="75">
        <v>20048.41</v>
      </c>
      <c r="DD156" s="75">
        <v>20048.41</v>
      </c>
      <c r="DE156" s="75">
        <v>20048.41</v>
      </c>
      <c r="DF156" s="75">
        <v>20048.41</v>
      </c>
      <c r="DG156" s="75">
        <v>20048.27</v>
      </c>
      <c r="DH156" s="75">
        <v>20048.27</v>
      </c>
      <c r="DI156" s="75">
        <v>20048.27</v>
      </c>
      <c r="DJ156" s="75">
        <v>20048.27</v>
      </c>
      <c r="DK156" s="75">
        <v>20048.27</v>
      </c>
      <c r="DL156" s="75">
        <v>20048.27</v>
      </c>
      <c r="DM156" s="75">
        <v>20048.27</v>
      </c>
      <c r="DN156" s="75">
        <v>20048.27</v>
      </c>
      <c r="DO156" s="75">
        <v>20048.27</v>
      </c>
      <c r="DP156" s="75">
        <v>20048.27</v>
      </c>
      <c r="DQ156" s="75">
        <v>20048.27</v>
      </c>
      <c r="DR156" s="75">
        <v>20048.27</v>
      </c>
      <c r="DS156" s="75">
        <v>20048.27</v>
      </c>
      <c r="DT156" s="75">
        <v>20048.27</v>
      </c>
      <c r="DU156" s="75">
        <v>20048.27</v>
      </c>
      <c r="DV156" s="75">
        <v>20048.27</v>
      </c>
      <c r="DW156" s="75">
        <v>20048.27</v>
      </c>
      <c r="DX156" s="75">
        <v>20048.27</v>
      </c>
      <c r="DY156" s="75">
        <v>20048.27</v>
      </c>
      <c r="DZ156" s="75">
        <v>20048.27</v>
      </c>
      <c r="EA156" s="75">
        <v>20048.27</v>
      </c>
      <c r="EB156" s="75">
        <v>20048.27</v>
      </c>
      <c r="EC156" s="75">
        <v>20048.27</v>
      </c>
      <c r="ED156" s="75">
        <v>20048.66</v>
      </c>
      <c r="EE156" s="75">
        <v>20048.66</v>
      </c>
      <c r="EF156" s="75">
        <v>20048.27</v>
      </c>
      <c r="EG156" s="75">
        <v>20048.62</v>
      </c>
      <c r="EH156" s="75">
        <v>20048.93</v>
      </c>
      <c r="EI156" s="75">
        <v>20048.93</v>
      </c>
      <c r="EJ156" s="75">
        <v>20046.849999999999</v>
      </c>
      <c r="EK156" s="75">
        <v>20046.849999999999</v>
      </c>
      <c r="EL156" s="75">
        <v>20046.849999999999</v>
      </c>
      <c r="EM156" s="75">
        <v>20051.18</v>
      </c>
      <c r="EN156" s="75">
        <v>20054.400000000001</v>
      </c>
      <c r="EO156" s="75"/>
      <c r="EP156" s="75"/>
      <c r="EQ156" s="75"/>
      <c r="ER156" s="75"/>
      <c r="ES156" s="75"/>
      <c r="ET156" s="75"/>
      <c r="EU156" s="75">
        <f t="shared" si="457"/>
        <v>20048.41</v>
      </c>
      <c r="EV156" s="75">
        <f t="shared" si="457"/>
        <v>20048.41</v>
      </c>
      <c r="EW156" s="75">
        <f t="shared" si="457"/>
        <v>20048.27</v>
      </c>
      <c r="EX156" s="75">
        <f t="shared" si="457"/>
        <v>20048.27</v>
      </c>
      <c r="EY156" s="75">
        <f t="shared" si="457"/>
        <v>20048.27</v>
      </c>
      <c r="EZ156" s="75">
        <f t="shared" si="457"/>
        <v>20048.27</v>
      </c>
      <c r="FA156" s="75">
        <f t="shared" si="457"/>
        <v>20048.27</v>
      </c>
      <c r="FB156" s="75">
        <f t="shared" si="457"/>
        <v>20048.27</v>
      </c>
      <c r="FC156" s="75">
        <f t="shared" si="457"/>
        <v>20048.27</v>
      </c>
      <c r="FD156" s="75">
        <f t="shared" si="457"/>
        <v>20048.66</v>
      </c>
      <c r="FE156" s="75">
        <f t="shared" si="457"/>
        <v>20048.62</v>
      </c>
      <c r="FF156" s="75">
        <f t="shared" si="457"/>
        <v>20046.849999999999</v>
      </c>
      <c r="FG156" s="75">
        <f t="shared" si="457"/>
        <v>20051.18</v>
      </c>
      <c r="FH156" s="75">
        <f t="shared" si="457"/>
        <v>0</v>
      </c>
      <c r="FI156" s="75"/>
      <c r="FJ156" s="75"/>
      <c r="FK156" s="75">
        <f t="shared" si="458"/>
        <v>20085.400000000001</v>
      </c>
      <c r="FL156" s="75">
        <f t="shared" si="458"/>
        <v>20056.3</v>
      </c>
      <c r="FM156" s="75">
        <f t="shared" si="458"/>
        <v>20057.099999999999</v>
      </c>
      <c r="FN156" s="75">
        <f t="shared" si="458"/>
        <v>20048.41</v>
      </c>
      <c r="FO156" s="75">
        <f t="shared" si="458"/>
        <v>20048.27</v>
      </c>
      <c r="FP156" s="75">
        <f t="shared" si="458"/>
        <v>20048.27</v>
      </c>
      <c r="FQ156" s="75">
        <f t="shared" si="458"/>
        <v>20046.849999999999</v>
      </c>
      <c r="FR156" s="75">
        <f t="shared" si="459"/>
        <v>20051.18</v>
      </c>
    </row>
    <row r="157" spans="2:174" s="70" customFormat="1" ht="17.45" customHeight="1">
      <c r="B157" s="66" t="s">
        <v>31</v>
      </c>
      <c r="C157" s="74"/>
      <c r="D157" s="74"/>
      <c r="E157" s="74"/>
      <c r="F157" s="68"/>
      <c r="G157" s="68"/>
      <c r="H157" s="68"/>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v>26488.07</v>
      </c>
      <c r="BF157" s="75">
        <v>26488.07</v>
      </c>
      <c r="BG157" s="75">
        <v>26488.07</v>
      </c>
      <c r="BH157" s="75">
        <v>26488.07</v>
      </c>
      <c r="BI157" s="75">
        <v>26488.07</v>
      </c>
      <c r="BJ157" s="75">
        <v>26488.07</v>
      </c>
      <c r="BK157" s="75">
        <v>26488.07</v>
      </c>
      <c r="BL157" s="75">
        <v>26488.07</v>
      </c>
      <c r="BM157" s="75">
        <v>26495.549999999985</v>
      </c>
      <c r="BN157" s="75">
        <v>26495.549999999985</v>
      </c>
      <c r="BO157" s="75">
        <v>26495.549999999985</v>
      </c>
      <c r="BP157" s="75">
        <v>26557</v>
      </c>
      <c r="BQ157" s="75">
        <v>26557</v>
      </c>
      <c r="BR157" s="75">
        <v>26557</v>
      </c>
      <c r="BS157" s="75">
        <v>26557</v>
      </c>
      <c r="BT157" s="75">
        <v>26565</v>
      </c>
      <c r="BU157" s="75">
        <v>26565</v>
      </c>
      <c r="BV157" s="75">
        <v>26565.41</v>
      </c>
      <c r="BW157" s="75">
        <v>26565.41</v>
      </c>
      <c r="BX157" s="75">
        <v>26565.41</v>
      </c>
      <c r="BY157" s="75">
        <v>26565.41</v>
      </c>
      <c r="BZ157" s="75">
        <v>26565.41</v>
      </c>
      <c r="CA157" s="75">
        <v>26565.41</v>
      </c>
      <c r="CB157" s="75">
        <v>26565.41</v>
      </c>
      <c r="CC157" s="75">
        <v>26565.41</v>
      </c>
      <c r="CD157" s="75">
        <v>26565.44999999999</v>
      </c>
      <c r="CE157" s="75">
        <v>26565.44999999999</v>
      </c>
      <c r="CF157" s="75">
        <v>26565.44999999999</v>
      </c>
      <c r="CG157" s="75">
        <v>26565.44999999999</v>
      </c>
      <c r="CH157" s="75">
        <v>26565.44999999999</v>
      </c>
      <c r="CI157" s="75">
        <v>26565.44999999999</v>
      </c>
      <c r="CJ157" s="75">
        <v>26565.44999999999</v>
      </c>
      <c r="CK157" s="75">
        <v>26565.44999999999</v>
      </c>
      <c r="CL157" s="75">
        <v>26565.44999999999</v>
      </c>
      <c r="CM157" s="75">
        <v>26565.44999999999</v>
      </c>
      <c r="CN157" s="75">
        <v>26565.44999999999</v>
      </c>
      <c r="CO157" s="75">
        <v>26565.44999999999</v>
      </c>
      <c r="CP157" s="75">
        <v>26565.44999999999</v>
      </c>
      <c r="CQ157" s="75">
        <v>26565.44999999999</v>
      </c>
      <c r="CR157" s="75">
        <v>26565.44999999999</v>
      </c>
      <c r="CS157" s="75">
        <v>26565.44999999999</v>
      </c>
      <c r="CT157" s="75">
        <v>26565.44999999999</v>
      </c>
      <c r="CU157" s="75">
        <v>26565.44999999999</v>
      </c>
      <c r="CV157" s="75">
        <v>26565.44999999999</v>
      </c>
      <c r="CW157" s="75">
        <v>26565.44999999999</v>
      </c>
      <c r="CX157" s="75">
        <v>26565.44999999999</v>
      </c>
      <c r="CY157" s="75">
        <v>26565.44999999999</v>
      </c>
      <c r="CZ157" s="75">
        <v>26565.44999999999</v>
      </c>
      <c r="DA157" s="75">
        <v>26565.44999999999</v>
      </c>
      <c r="DB157" s="75">
        <v>26565.44999999999</v>
      </c>
      <c r="DC157" s="75">
        <v>26565.44999999999</v>
      </c>
      <c r="DD157" s="75">
        <v>26565.44999999999</v>
      </c>
      <c r="DE157" s="75">
        <v>26659.05</v>
      </c>
      <c r="DF157" s="75">
        <v>26659.05</v>
      </c>
      <c r="DG157" s="75">
        <v>26659.05</v>
      </c>
      <c r="DH157" s="75">
        <v>26659.05</v>
      </c>
      <c r="DI157" s="75">
        <v>26659.05</v>
      </c>
      <c r="DJ157" s="75">
        <v>26565.44999999999</v>
      </c>
      <c r="DK157" s="75">
        <v>26565.44999999999</v>
      </c>
      <c r="DL157" s="75">
        <v>26565.44999999999</v>
      </c>
      <c r="DM157" s="75">
        <v>26565.609999999993</v>
      </c>
      <c r="DN157" s="75">
        <v>26565.609999999993</v>
      </c>
      <c r="DO157" s="75">
        <v>25884.339999999997</v>
      </c>
      <c r="DP157" s="75">
        <v>25884.339999999997</v>
      </c>
      <c r="DQ157" s="75">
        <v>25884.339999999997</v>
      </c>
      <c r="DR157" s="75">
        <v>25884.429999999989</v>
      </c>
      <c r="DS157" s="75">
        <v>25885.89</v>
      </c>
      <c r="DT157" s="75">
        <v>25885.879999999997</v>
      </c>
      <c r="DU157" s="75">
        <v>25885.879999999997</v>
      </c>
      <c r="DV157" s="75">
        <v>25886.629999999997</v>
      </c>
      <c r="DW157" s="75">
        <v>25886.569999999996</v>
      </c>
      <c r="DX157" s="75">
        <v>25886.67</v>
      </c>
      <c r="DY157" s="75">
        <v>25886.669999999995</v>
      </c>
      <c r="DZ157" s="75">
        <v>25888.52</v>
      </c>
      <c r="EA157" s="75">
        <v>25882.019999999997</v>
      </c>
      <c r="EB157" s="75">
        <v>25882.379999999997</v>
      </c>
      <c r="EC157" s="75">
        <v>25883.54</v>
      </c>
      <c r="ED157" s="75">
        <v>25883.569999999996</v>
      </c>
      <c r="EE157" s="75">
        <v>25883.570000000003</v>
      </c>
      <c r="EF157" s="75">
        <v>25883.579999999998</v>
      </c>
      <c r="EG157" s="75">
        <v>25884.06</v>
      </c>
      <c r="EH157" s="75">
        <v>25885.509999999995</v>
      </c>
      <c r="EI157" s="75">
        <v>25884.309999999998</v>
      </c>
      <c r="EJ157" s="75">
        <v>25884.31</v>
      </c>
      <c r="EK157" s="75">
        <v>25885.679999999997</v>
      </c>
      <c r="EL157" s="75">
        <v>24626.85</v>
      </c>
      <c r="EM157" s="75">
        <v>24626.85</v>
      </c>
      <c r="EN157" s="75">
        <v>24626.870000000003</v>
      </c>
      <c r="EO157" s="75">
        <v>24626.870000000003</v>
      </c>
      <c r="EP157" s="75">
        <v>24626.87</v>
      </c>
      <c r="EQ157" s="75">
        <v>24627.05</v>
      </c>
      <c r="ER157" s="75"/>
      <c r="ES157" s="75"/>
      <c r="ET157" s="75"/>
      <c r="EU157" s="75">
        <f t="shared" si="457"/>
        <v>26565.44999999999</v>
      </c>
      <c r="EV157" s="75">
        <f t="shared" si="457"/>
        <v>26659.05</v>
      </c>
      <c r="EW157" s="75">
        <f t="shared" si="457"/>
        <v>26659.05</v>
      </c>
      <c r="EX157" s="75">
        <f t="shared" si="457"/>
        <v>26565.44999999999</v>
      </c>
      <c r="EY157" s="75">
        <f t="shared" si="457"/>
        <v>25884.339999999997</v>
      </c>
      <c r="EZ157" s="75">
        <f t="shared" si="457"/>
        <v>25884.429999999989</v>
      </c>
      <c r="FA157" s="75">
        <f t="shared" si="457"/>
        <v>25885.879999999997</v>
      </c>
      <c r="FB157" s="75">
        <f t="shared" si="457"/>
        <v>25886.67</v>
      </c>
      <c r="FC157" s="75">
        <f t="shared" si="457"/>
        <v>25882.019999999997</v>
      </c>
      <c r="FD157" s="75">
        <f t="shared" si="457"/>
        <v>25883.569999999996</v>
      </c>
      <c r="FE157" s="75">
        <f t="shared" si="457"/>
        <v>25884.06</v>
      </c>
      <c r="FF157" s="75">
        <f t="shared" si="457"/>
        <v>25884.31</v>
      </c>
      <c r="FG157" s="75">
        <f t="shared" si="457"/>
        <v>24626.85</v>
      </c>
      <c r="FH157" s="75">
        <f t="shared" si="457"/>
        <v>24626.87</v>
      </c>
      <c r="FI157" s="75"/>
      <c r="FJ157" s="75"/>
      <c r="FK157" s="75">
        <f t="shared" si="458"/>
        <v>26557</v>
      </c>
      <c r="FL157" s="75">
        <f t="shared" si="458"/>
        <v>26565.41</v>
      </c>
      <c r="FM157" s="75">
        <f t="shared" si="458"/>
        <v>26565.44999999999</v>
      </c>
      <c r="FN157" s="75">
        <f t="shared" si="458"/>
        <v>26565.44999999999</v>
      </c>
      <c r="FO157" s="75">
        <f t="shared" si="458"/>
        <v>26565.44999999999</v>
      </c>
      <c r="FP157" s="75">
        <f t="shared" si="458"/>
        <v>25886.67</v>
      </c>
      <c r="FQ157" s="75">
        <f t="shared" si="458"/>
        <v>25884.31</v>
      </c>
      <c r="FR157" s="75">
        <f t="shared" si="459"/>
        <v>24626.85</v>
      </c>
    </row>
    <row r="158" spans="2:174" s="70" customFormat="1" ht="17.45" customHeight="1">
      <c r="B158" s="66" t="s">
        <v>89</v>
      </c>
      <c r="F158" s="42"/>
      <c r="G158" s="42"/>
      <c r="H158" s="42"/>
      <c r="I158" s="76"/>
      <c r="J158" s="76"/>
      <c r="K158" s="76"/>
      <c r="L158" s="76"/>
      <c r="M158" s="76"/>
      <c r="N158" s="76"/>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5">
        <v>22543.16</v>
      </c>
      <c r="BF158" s="75">
        <v>22470.41</v>
      </c>
      <c r="BG158" s="75">
        <v>22580.770000000004</v>
      </c>
      <c r="BH158" s="75">
        <v>23054.33</v>
      </c>
      <c r="BI158" s="75">
        <v>24101.13</v>
      </c>
      <c r="BJ158" s="75">
        <v>24070.93</v>
      </c>
      <c r="BK158" s="75">
        <v>24088.510000000002</v>
      </c>
      <c r="BL158" s="75">
        <v>24088.510000000002</v>
      </c>
      <c r="BM158" s="75">
        <v>24088.510000000002</v>
      </c>
      <c r="BN158" s="75">
        <v>24058.28</v>
      </c>
      <c r="BO158" s="75">
        <v>24058.28</v>
      </c>
      <c r="BP158" s="75">
        <v>24038.839999999997</v>
      </c>
      <c r="BQ158" s="75">
        <v>24038.839999999997</v>
      </c>
      <c r="BR158" s="75">
        <v>24038.84</v>
      </c>
      <c r="BS158" s="75">
        <v>24038.84</v>
      </c>
      <c r="BT158" s="75">
        <v>24038.84</v>
      </c>
      <c r="BU158" s="75">
        <v>24038.839999999997</v>
      </c>
      <c r="BV158" s="75">
        <v>24038.839999999997</v>
      </c>
      <c r="BW158" s="75">
        <v>24038.839999999997</v>
      </c>
      <c r="BX158" s="75">
        <v>24038.84</v>
      </c>
      <c r="BY158" s="75">
        <v>24038.84</v>
      </c>
      <c r="BZ158" s="75">
        <v>24038.84</v>
      </c>
      <c r="CA158" s="75">
        <v>24038.84</v>
      </c>
      <c r="CB158" s="75">
        <v>24038.84</v>
      </c>
      <c r="CC158" s="75">
        <v>24038.84</v>
      </c>
      <c r="CD158" s="75">
        <v>24038.84</v>
      </c>
      <c r="CE158" s="75">
        <v>24039.67</v>
      </c>
      <c r="CF158" s="75">
        <v>24039.67</v>
      </c>
      <c r="CG158" s="75">
        <v>24039.67</v>
      </c>
      <c r="CH158" s="75">
        <v>23990.830004882813</v>
      </c>
      <c r="CI158" s="75">
        <v>23990.830004882813</v>
      </c>
      <c r="CJ158" s="75">
        <v>23992.11</v>
      </c>
      <c r="CK158" s="75">
        <v>23990.960004882811</v>
      </c>
      <c r="CL158" s="75">
        <v>23990.959999999999</v>
      </c>
      <c r="CM158" s="75">
        <v>23990.699999999997</v>
      </c>
      <c r="CN158" s="75">
        <v>23983.41</v>
      </c>
      <c r="CO158" s="75">
        <v>24711.73</v>
      </c>
      <c r="CP158" s="75">
        <v>24711.73</v>
      </c>
      <c r="CQ158" s="75">
        <v>24711.73</v>
      </c>
      <c r="CR158" s="75">
        <v>24711.73</v>
      </c>
      <c r="CS158" s="75">
        <v>24711.73</v>
      </c>
      <c r="CT158" s="75">
        <v>24537.560028076172</v>
      </c>
      <c r="CU158" s="75">
        <v>24533.310028076172</v>
      </c>
      <c r="CV158" s="75">
        <v>24533.390028076174</v>
      </c>
      <c r="CW158" s="75">
        <v>24533.390028076174</v>
      </c>
      <c r="CX158" s="75">
        <v>24535.30002807617</v>
      </c>
      <c r="CY158" s="75">
        <v>24534.15</v>
      </c>
      <c r="CZ158" s="75">
        <v>24591.860028076168</v>
      </c>
      <c r="DA158" s="75">
        <v>24592.840028076167</v>
      </c>
      <c r="DB158" s="75">
        <v>24592.840028076167</v>
      </c>
      <c r="DC158" s="75">
        <v>24465</v>
      </c>
      <c r="DD158" s="75">
        <v>24465</v>
      </c>
      <c r="DE158" s="75">
        <v>24994</v>
      </c>
      <c r="DF158" s="75">
        <v>24994</v>
      </c>
      <c r="DG158" s="75">
        <v>24996.000028076171</v>
      </c>
      <c r="DH158" s="75">
        <v>24993.850028076173</v>
      </c>
      <c r="DI158" s="75">
        <v>25029.220028076168</v>
      </c>
      <c r="DJ158" s="75">
        <v>25031</v>
      </c>
      <c r="DK158" s="75">
        <v>25031.020029754636</v>
      </c>
      <c r="DL158" s="75">
        <v>25031.730029754635</v>
      </c>
      <c r="DM158" s="75">
        <v>25036.129999999997</v>
      </c>
      <c r="DN158" s="75">
        <v>25035.509999999995</v>
      </c>
      <c r="DO158" s="75">
        <v>25034.299999999992</v>
      </c>
      <c r="DP158" s="75">
        <v>25034.299999999992</v>
      </c>
      <c r="DQ158" s="75">
        <v>24926.84</v>
      </c>
      <c r="DR158" s="75">
        <v>24935.410024414057</v>
      </c>
      <c r="DS158" s="75">
        <v>24932.490024414059</v>
      </c>
      <c r="DT158" s="75">
        <v>24932.490024414059</v>
      </c>
      <c r="DU158" s="75">
        <v>24932.490024414059</v>
      </c>
      <c r="DV158" s="75">
        <v>24949</v>
      </c>
      <c r="DW158" s="75">
        <v>24948.800000762942</v>
      </c>
      <c r="DX158" s="75">
        <v>24948.800000762942</v>
      </c>
      <c r="DY158" s="75">
        <v>24893</v>
      </c>
      <c r="DZ158" s="75">
        <v>24890</v>
      </c>
      <c r="EA158" s="75">
        <v>24952.780000762938</v>
      </c>
      <c r="EB158" s="75">
        <v>24953</v>
      </c>
      <c r="EC158" s="75">
        <v>25032</v>
      </c>
      <c r="ED158" s="75">
        <v>25035</v>
      </c>
      <c r="EE158" s="75">
        <v>25036</v>
      </c>
      <c r="EF158" s="75">
        <v>25036</v>
      </c>
      <c r="EG158" s="75">
        <v>25036</v>
      </c>
      <c r="EH158" s="75">
        <v>25042</v>
      </c>
      <c r="EI158" s="75">
        <v>25042</v>
      </c>
      <c r="EJ158" s="75">
        <v>25055</v>
      </c>
      <c r="EK158" s="75"/>
      <c r="EL158" s="75"/>
      <c r="EM158" s="75"/>
      <c r="EN158" s="75"/>
      <c r="EO158" s="75"/>
      <c r="EP158" s="75"/>
      <c r="EQ158" s="75"/>
      <c r="ER158" s="75"/>
      <c r="ES158" s="75"/>
      <c r="ET158" s="75"/>
      <c r="EU158" s="75">
        <f t="shared" ref="EU158:FF167" si="460">_xlfn.XLOOKUP(EU$9,$I$8:$ER$8,$I158:$ER158,,,-1)</f>
        <v>24465</v>
      </c>
      <c r="EV158" s="75">
        <f t="shared" si="460"/>
        <v>24994</v>
      </c>
      <c r="EW158" s="75">
        <f t="shared" si="460"/>
        <v>25029.220028076168</v>
      </c>
      <c r="EX158" s="75">
        <f t="shared" si="460"/>
        <v>25031.730029754635</v>
      </c>
      <c r="EY158" s="75">
        <f t="shared" si="460"/>
        <v>25034.299999999992</v>
      </c>
      <c r="EZ158" s="75">
        <f t="shared" si="460"/>
        <v>24935.410024414057</v>
      </c>
      <c r="FA158" s="75">
        <f t="shared" si="460"/>
        <v>24932.490024414059</v>
      </c>
      <c r="FB158" s="75">
        <f t="shared" si="460"/>
        <v>24948.800000762942</v>
      </c>
      <c r="FC158" s="75">
        <f t="shared" si="460"/>
        <v>24952.780000762938</v>
      </c>
      <c r="FD158" s="75">
        <f t="shared" si="460"/>
        <v>25035</v>
      </c>
      <c r="FE158" s="75">
        <f t="shared" si="460"/>
        <v>25036</v>
      </c>
      <c r="FF158" s="75">
        <f t="shared" si="460"/>
        <v>25055</v>
      </c>
      <c r="FG158" s="75"/>
      <c r="FH158" s="75"/>
      <c r="FI158" s="75"/>
      <c r="FJ158" s="75"/>
      <c r="FK158" s="75">
        <f t="shared" si="458"/>
        <v>24038.839999999997</v>
      </c>
      <c r="FL158" s="75">
        <f t="shared" si="458"/>
        <v>24038.84</v>
      </c>
      <c r="FM158" s="75">
        <f t="shared" si="458"/>
        <v>23983.41</v>
      </c>
      <c r="FN158" s="75">
        <f t="shared" si="458"/>
        <v>24591.860028076168</v>
      </c>
      <c r="FO158" s="75">
        <f t="shared" si="458"/>
        <v>25031.730029754635</v>
      </c>
      <c r="FP158" s="75">
        <f t="shared" si="458"/>
        <v>24948.800000762942</v>
      </c>
      <c r="FQ158" s="75">
        <f t="shared" si="458"/>
        <v>25055</v>
      </c>
      <c r="FR158" s="75"/>
    </row>
    <row r="159" spans="2:174" s="70" customFormat="1" ht="17.45" customHeight="1">
      <c r="B159" s="66" t="s">
        <v>84</v>
      </c>
      <c r="F159" s="42"/>
      <c r="G159" s="42"/>
      <c r="H159" s="42"/>
      <c r="I159" s="76"/>
      <c r="J159" s="76"/>
      <c r="K159" s="76"/>
      <c r="L159" s="76"/>
      <c r="M159" s="76"/>
      <c r="N159" s="76"/>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5">
        <v>36746.6</v>
      </c>
      <c r="BF159" s="75">
        <v>36746.6</v>
      </c>
      <c r="BG159" s="75">
        <v>36746.6</v>
      </c>
      <c r="BH159" s="75">
        <v>36746.6</v>
      </c>
      <c r="BI159" s="75">
        <v>36746.6</v>
      </c>
      <c r="BJ159" s="75">
        <v>36746.6</v>
      </c>
      <c r="BK159" s="75">
        <v>36746.6</v>
      </c>
      <c r="BL159" s="75">
        <v>36733.03</v>
      </c>
      <c r="BM159" s="75">
        <v>36780.26999999999</v>
      </c>
      <c r="BN159" s="75">
        <v>36780.26999999999</v>
      </c>
      <c r="BO159" s="75">
        <v>36780.26999999999</v>
      </c>
      <c r="BP159" s="75">
        <v>36780.269999999997</v>
      </c>
      <c r="BQ159" s="75">
        <v>36780.269999999997</v>
      </c>
      <c r="BR159" s="75">
        <v>36780.269999999997</v>
      </c>
      <c r="BS159" s="75">
        <v>36716.81</v>
      </c>
      <c r="BT159" s="75">
        <v>36716.81</v>
      </c>
      <c r="BU159" s="75">
        <v>36716.81</v>
      </c>
      <c r="BV159" s="75">
        <v>36716.81</v>
      </c>
      <c r="BW159" s="75">
        <v>36716.81</v>
      </c>
      <c r="BX159" s="75">
        <v>36780.269999999997</v>
      </c>
      <c r="BY159" s="75">
        <v>36780.269999999997</v>
      </c>
      <c r="BZ159" s="75">
        <v>36780.269999999997</v>
      </c>
      <c r="CA159" s="75">
        <v>36780.269999999997</v>
      </c>
      <c r="CB159" s="75">
        <v>36780.269999999997</v>
      </c>
      <c r="CC159" s="75">
        <v>36780.269999999997</v>
      </c>
      <c r="CD159" s="75">
        <v>36780.269999999997</v>
      </c>
      <c r="CE159" s="75">
        <v>36780.269999999997</v>
      </c>
      <c r="CF159" s="75">
        <v>36780.269999999997</v>
      </c>
      <c r="CG159" s="75">
        <v>36780.269999999997</v>
      </c>
      <c r="CH159" s="75">
        <v>36780.269999999997</v>
      </c>
      <c r="CI159" s="75">
        <v>36780.269999999997</v>
      </c>
      <c r="CJ159" s="75">
        <v>36780.269999999997</v>
      </c>
      <c r="CK159" s="75">
        <v>36780.269999999997</v>
      </c>
      <c r="CL159" s="75">
        <v>36780.269999999997</v>
      </c>
      <c r="CM159" s="75">
        <v>36780.269999999997</v>
      </c>
      <c r="CN159" s="75">
        <v>36780.269999999997</v>
      </c>
      <c r="CO159" s="75">
        <v>36780.269999999997</v>
      </c>
      <c r="CP159" s="75">
        <v>36780.269999999997</v>
      </c>
      <c r="CQ159" s="75">
        <v>36780.269999999997</v>
      </c>
      <c r="CR159" s="75">
        <v>36780.269999999997</v>
      </c>
      <c r="CS159" s="75">
        <v>36780.269999999997</v>
      </c>
      <c r="CT159" s="75">
        <v>36780.269999999997</v>
      </c>
      <c r="CU159" s="75">
        <v>36780.269999999997</v>
      </c>
      <c r="CV159" s="75">
        <v>36780.269999999997</v>
      </c>
      <c r="CW159" s="75">
        <v>36780.269999999997</v>
      </c>
      <c r="CX159" s="75">
        <v>36780.269999999997</v>
      </c>
      <c r="CY159" s="75">
        <v>36780.269999999997</v>
      </c>
      <c r="CZ159" s="75">
        <v>36780.269999999997</v>
      </c>
      <c r="DA159" s="75">
        <v>36780.269999999997</v>
      </c>
      <c r="DB159" s="75">
        <v>36780.269999999997</v>
      </c>
      <c r="DC159" s="75">
        <v>36780.269999999997</v>
      </c>
      <c r="DD159" s="75">
        <v>36780.269999999997</v>
      </c>
      <c r="DE159" s="75">
        <v>36780.269999999997</v>
      </c>
      <c r="DF159" s="75">
        <v>36780.269999999997</v>
      </c>
      <c r="DG159" s="75">
        <v>36780.269999999997</v>
      </c>
      <c r="DH159" s="75">
        <v>36780.269999999997</v>
      </c>
      <c r="DI159" s="75">
        <v>36780.770000000004</v>
      </c>
      <c r="DJ159" s="75">
        <v>36779.390000000036</v>
      </c>
      <c r="DK159" s="75">
        <v>36766.97</v>
      </c>
      <c r="DL159" s="75">
        <v>36766.97</v>
      </c>
      <c r="DM159" s="75">
        <v>36766.97</v>
      </c>
      <c r="DN159" s="75">
        <v>36766.97</v>
      </c>
      <c r="DO159" s="75">
        <v>36467</v>
      </c>
      <c r="DP159" s="75">
        <v>36467</v>
      </c>
      <c r="DQ159" s="75">
        <v>36467.23000000004</v>
      </c>
      <c r="DR159" s="75">
        <v>36467.23000000004</v>
      </c>
      <c r="DS159" s="75">
        <v>36348.070000000036</v>
      </c>
      <c r="DT159" s="75">
        <v>35826.57</v>
      </c>
      <c r="DU159" s="75">
        <v>35826.57</v>
      </c>
      <c r="DV159" s="75">
        <v>35826.57</v>
      </c>
      <c r="DW159" s="75">
        <v>35826.57</v>
      </c>
      <c r="DX159" s="75">
        <v>35816.010000000017</v>
      </c>
      <c r="DY159" s="75">
        <v>35816.010000000017</v>
      </c>
      <c r="DZ159" s="75">
        <v>35816.010000000017</v>
      </c>
      <c r="EA159" s="75">
        <v>35816.010000000017</v>
      </c>
      <c r="EB159" s="75">
        <v>35803.930000000015</v>
      </c>
      <c r="EC159" s="75">
        <v>35803.930000000015</v>
      </c>
      <c r="ED159" s="75">
        <v>35803.930000000015</v>
      </c>
      <c r="EE159" s="75">
        <v>35803.930000000015</v>
      </c>
      <c r="EF159" s="75">
        <v>35803.930000000015</v>
      </c>
      <c r="EG159" s="75">
        <v>35053.780000000021</v>
      </c>
      <c r="EH159" s="75">
        <v>35053.780000000021</v>
      </c>
      <c r="EI159" s="75">
        <v>35059.480000000018</v>
      </c>
      <c r="EJ159" s="75">
        <v>35059.480000000018</v>
      </c>
      <c r="EK159" s="75">
        <v>35059.480000000018</v>
      </c>
      <c r="EL159" s="75">
        <v>35059.480000000018</v>
      </c>
      <c r="EM159" s="75">
        <v>35059.480000000018</v>
      </c>
      <c r="EN159" s="75">
        <v>35059.480000000018</v>
      </c>
      <c r="EO159" s="75">
        <v>35059.480000000018</v>
      </c>
      <c r="EP159" s="75">
        <v>35059.480000000018</v>
      </c>
      <c r="EQ159" s="75">
        <v>35059.480000000018</v>
      </c>
      <c r="ER159" s="75"/>
      <c r="ES159" s="75"/>
      <c r="ET159" s="75"/>
      <c r="EU159" s="75">
        <f t="shared" si="460"/>
        <v>36780.269999999997</v>
      </c>
      <c r="EV159" s="75">
        <f t="shared" si="460"/>
        <v>36780.269999999997</v>
      </c>
      <c r="EW159" s="75">
        <f t="shared" si="460"/>
        <v>36780.770000000004</v>
      </c>
      <c r="EX159" s="75">
        <f t="shared" si="460"/>
        <v>36766.97</v>
      </c>
      <c r="EY159" s="75">
        <f t="shared" si="460"/>
        <v>36467</v>
      </c>
      <c r="EZ159" s="75">
        <f t="shared" si="460"/>
        <v>36467.23000000004</v>
      </c>
      <c r="FA159" s="75">
        <f t="shared" si="460"/>
        <v>35826.57</v>
      </c>
      <c r="FB159" s="75">
        <f t="shared" si="460"/>
        <v>35816.010000000017</v>
      </c>
      <c r="FC159" s="75">
        <f t="shared" si="460"/>
        <v>35816.010000000017</v>
      </c>
      <c r="FD159" s="75">
        <f t="shared" si="460"/>
        <v>35803.930000000015</v>
      </c>
      <c r="FE159" s="75">
        <f t="shared" si="460"/>
        <v>35053.780000000021</v>
      </c>
      <c r="FF159" s="75">
        <f t="shared" si="460"/>
        <v>35059.480000000018</v>
      </c>
      <c r="FG159" s="75">
        <f t="shared" ref="FG159:FH171" si="461">_xlfn.XLOOKUP(FG$9,$I$8:$ER$8,$I159:$ER159,,,-1)</f>
        <v>35059.480000000018</v>
      </c>
      <c r="FH159" s="75">
        <f t="shared" si="461"/>
        <v>35059.480000000018</v>
      </c>
      <c r="FI159" s="75"/>
      <c r="FJ159" s="75"/>
      <c r="FK159" s="75">
        <f t="shared" si="458"/>
        <v>36780.269999999997</v>
      </c>
      <c r="FL159" s="75">
        <f t="shared" si="458"/>
        <v>36780.269999999997</v>
      </c>
      <c r="FM159" s="75">
        <f t="shared" si="458"/>
        <v>36780.269999999997</v>
      </c>
      <c r="FN159" s="75">
        <f t="shared" si="458"/>
        <v>36780.269999999997</v>
      </c>
      <c r="FO159" s="75">
        <f t="shared" si="458"/>
        <v>36766.97</v>
      </c>
      <c r="FP159" s="75">
        <f t="shared" si="458"/>
        <v>35816.010000000017</v>
      </c>
      <c r="FQ159" s="75">
        <f t="shared" si="458"/>
        <v>35059.480000000018</v>
      </c>
      <c r="FR159" s="75">
        <f t="shared" si="459"/>
        <v>35059.480000000018</v>
      </c>
    </row>
    <row r="160" spans="2:174" ht="17.45" customHeight="1">
      <c r="B160" s="66" t="s">
        <v>101</v>
      </c>
      <c r="BE160" s="75">
        <v>28597.63</v>
      </c>
      <c r="BF160" s="75">
        <v>28597.63</v>
      </c>
      <c r="BG160" s="75">
        <v>28489.63</v>
      </c>
      <c r="BH160" s="75">
        <v>28608.33</v>
      </c>
      <c r="BI160" s="75">
        <v>28406.63</v>
      </c>
      <c r="BJ160" s="75">
        <v>28597.63</v>
      </c>
      <c r="BK160" s="75">
        <v>28597.63</v>
      </c>
      <c r="BL160" s="75">
        <v>28687.73</v>
      </c>
      <c r="BM160" s="75">
        <v>28687.73</v>
      </c>
      <c r="BN160" s="75">
        <v>28558.080000000002</v>
      </c>
      <c r="BO160" s="75">
        <v>28711.08</v>
      </c>
      <c r="BP160" s="75">
        <v>28666.080000000002</v>
      </c>
      <c r="BQ160" s="75">
        <v>28666.080000000002</v>
      </c>
      <c r="BR160" s="75">
        <v>28243.61</v>
      </c>
      <c r="BS160" s="75">
        <v>28243.61</v>
      </c>
      <c r="BT160" s="75">
        <v>28243.61</v>
      </c>
      <c r="BU160" s="75">
        <v>28243.61</v>
      </c>
      <c r="BV160" s="75">
        <v>28283.609999999997</v>
      </c>
      <c r="BW160" s="75">
        <v>28283.609999999997</v>
      </c>
      <c r="BX160" s="75">
        <v>28281.199999999997</v>
      </c>
      <c r="BY160" s="75">
        <v>28253.85</v>
      </c>
      <c r="BZ160" s="75">
        <v>28283.230000000003</v>
      </c>
      <c r="CA160" s="75">
        <v>28245.230000000007</v>
      </c>
      <c r="CB160" s="75">
        <v>28433.64</v>
      </c>
      <c r="CC160" s="75">
        <v>28253.64</v>
      </c>
      <c r="CD160" s="75">
        <v>28273.15</v>
      </c>
      <c r="CE160" s="75">
        <v>28266.150000000005</v>
      </c>
      <c r="CF160" s="75">
        <v>28266.150000000005</v>
      </c>
      <c r="CG160" s="75">
        <v>28266.150000000005</v>
      </c>
      <c r="CH160" s="75">
        <v>28266.150000000005</v>
      </c>
      <c r="CI160" s="75">
        <v>28266.150000000005</v>
      </c>
      <c r="CJ160" s="75">
        <v>28267.81</v>
      </c>
      <c r="CK160" s="75">
        <v>28297.66</v>
      </c>
      <c r="CL160" s="75">
        <v>28267.81</v>
      </c>
      <c r="CM160" s="75">
        <v>28267.81</v>
      </c>
      <c r="CN160" s="75">
        <v>28331.81</v>
      </c>
      <c r="CO160" s="75">
        <v>28457.81</v>
      </c>
      <c r="CP160" s="75">
        <v>28268.81</v>
      </c>
      <c r="CQ160" s="75">
        <v>28312.080000000002</v>
      </c>
      <c r="CR160" s="75">
        <v>28312.080000000002</v>
      </c>
      <c r="CS160" s="75">
        <v>28311.98</v>
      </c>
      <c r="CT160" s="75">
        <v>28285.98</v>
      </c>
      <c r="CU160" s="75">
        <v>28285.980000000003</v>
      </c>
      <c r="CV160" s="75">
        <v>28228.980000000003</v>
      </c>
      <c r="CW160" s="75">
        <v>28228.980000000003</v>
      </c>
      <c r="CX160" s="75">
        <v>28245.980000000003</v>
      </c>
      <c r="CY160" s="75">
        <v>28245.980000000003</v>
      </c>
      <c r="CZ160" s="75">
        <v>28245.980000000003</v>
      </c>
      <c r="DA160" s="75">
        <v>28245.86</v>
      </c>
      <c r="DB160" s="75">
        <v>28275.86</v>
      </c>
      <c r="DC160" s="75">
        <v>28275.86</v>
      </c>
      <c r="DD160" s="75">
        <v>28275.86</v>
      </c>
      <c r="DE160" s="75">
        <v>28269.980000000003</v>
      </c>
      <c r="DF160" s="75">
        <v>28269.980000000003</v>
      </c>
      <c r="DG160" s="75">
        <v>28250.58</v>
      </c>
      <c r="DH160" s="75">
        <v>28202.58</v>
      </c>
      <c r="DI160" s="75">
        <v>28202.580000000005</v>
      </c>
      <c r="DJ160" s="75">
        <v>28213.58</v>
      </c>
      <c r="DK160" s="75">
        <v>28259.58</v>
      </c>
      <c r="DL160" s="75">
        <v>28259.58</v>
      </c>
      <c r="DM160" s="75">
        <v>28259.58</v>
      </c>
      <c r="DN160" s="75">
        <v>28259.58</v>
      </c>
      <c r="DO160" s="75">
        <v>28259.58</v>
      </c>
      <c r="DP160" s="75">
        <v>28259.58</v>
      </c>
      <c r="DQ160" s="75">
        <v>28259.58</v>
      </c>
      <c r="DR160" s="75">
        <v>28259.58</v>
      </c>
      <c r="DS160" s="75">
        <v>28249.580000000005</v>
      </c>
      <c r="DT160" s="75">
        <v>28250.03</v>
      </c>
      <c r="DU160" s="75">
        <v>28217.03</v>
      </c>
      <c r="DV160" s="75">
        <v>28249.33</v>
      </c>
      <c r="DW160" s="75">
        <v>28114.33</v>
      </c>
      <c r="DX160" s="75">
        <v>28114.33</v>
      </c>
      <c r="DY160" s="75">
        <v>28114.33</v>
      </c>
      <c r="DZ160" s="75">
        <v>28394</v>
      </c>
      <c r="EA160" s="75">
        <v>28445.66</v>
      </c>
      <c r="EB160" s="75">
        <v>28393.660000000003</v>
      </c>
      <c r="EC160" s="75">
        <v>28393.660000000003</v>
      </c>
      <c r="ED160" s="75">
        <v>28393.660000000003</v>
      </c>
      <c r="EE160" s="75">
        <v>28393.660000000003</v>
      </c>
      <c r="EF160" s="75">
        <v>28393.660000000003</v>
      </c>
      <c r="EG160" s="75">
        <v>28393.66</v>
      </c>
      <c r="EH160" s="75">
        <v>28393.66</v>
      </c>
      <c r="EI160" s="75">
        <v>28393.66</v>
      </c>
      <c r="EJ160" s="75">
        <v>28393.66</v>
      </c>
      <c r="EK160" s="75">
        <v>28393.66</v>
      </c>
      <c r="EL160" s="75">
        <v>28453.660000000003</v>
      </c>
      <c r="EM160" s="75">
        <v>28393.66</v>
      </c>
      <c r="EN160" s="75">
        <v>28393.66</v>
      </c>
      <c r="EO160" s="75">
        <v>28393.660000000003</v>
      </c>
      <c r="EP160" s="75">
        <v>28374.11</v>
      </c>
      <c r="EQ160" s="75">
        <v>28374.110000000004</v>
      </c>
      <c r="ER160" s="75"/>
      <c r="ES160" s="75"/>
      <c r="ET160" s="75"/>
      <c r="EU160" s="75">
        <f t="shared" si="460"/>
        <v>28275.86</v>
      </c>
      <c r="EV160" s="75">
        <f t="shared" si="460"/>
        <v>28269.980000000003</v>
      </c>
      <c r="EW160" s="75">
        <f t="shared" si="460"/>
        <v>28202.580000000005</v>
      </c>
      <c r="EX160" s="75">
        <f t="shared" si="460"/>
        <v>28259.58</v>
      </c>
      <c r="EY160" s="75">
        <f t="shared" si="460"/>
        <v>28259.58</v>
      </c>
      <c r="EZ160" s="75">
        <f t="shared" si="460"/>
        <v>28259.58</v>
      </c>
      <c r="FA160" s="75">
        <f t="shared" si="460"/>
        <v>28217.03</v>
      </c>
      <c r="FB160" s="75">
        <f t="shared" si="460"/>
        <v>28114.33</v>
      </c>
      <c r="FC160" s="75">
        <f t="shared" si="460"/>
        <v>28445.66</v>
      </c>
      <c r="FD160" s="75">
        <f t="shared" si="460"/>
        <v>28393.660000000003</v>
      </c>
      <c r="FE160" s="75">
        <f t="shared" si="460"/>
        <v>28393.66</v>
      </c>
      <c r="FF160" s="75">
        <f t="shared" si="460"/>
        <v>28393.66</v>
      </c>
      <c r="FG160" s="75">
        <f t="shared" si="461"/>
        <v>28393.66</v>
      </c>
      <c r="FH160" s="75">
        <f t="shared" si="461"/>
        <v>28374.11</v>
      </c>
      <c r="FI160" s="75"/>
      <c r="FJ160" s="75"/>
      <c r="FK160" s="75">
        <f t="shared" si="458"/>
        <v>28666.080000000002</v>
      </c>
      <c r="FL160" s="75">
        <f t="shared" si="458"/>
        <v>28433.64</v>
      </c>
      <c r="FM160" s="75">
        <f t="shared" si="458"/>
        <v>28331.81</v>
      </c>
      <c r="FN160" s="75">
        <f t="shared" si="458"/>
        <v>28245.980000000003</v>
      </c>
      <c r="FO160" s="75">
        <f t="shared" si="458"/>
        <v>28259.58</v>
      </c>
      <c r="FP160" s="75">
        <f t="shared" si="458"/>
        <v>28114.33</v>
      </c>
      <c r="FQ160" s="75">
        <f t="shared" si="458"/>
        <v>28393.66</v>
      </c>
      <c r="FR160" s="75">
        <f t="shared" si="459"/>
        <v>28393.66</v>
      </c>
    </row>
    <row r="161" spans="2:174" ht="17.45" customHeight="1">
      <c r="B161" s="66" t="s">
        <v>115</v>
      </c>
      <c r="BE161" s="75">
        <v>18578.400000000001</v>
      </c>
      <c r="BF161" s="75">
        <v>18578.400000000001</v>
      </c>
      <c r="BG161" s="75">
        <v>18578.400000000001</v>
      </c>
      <c r="BH161" s="75">
        <v>18578.400000000001</v>
      </c>
      <c r="BI161" s="75">
        <v>18578.400000000001</v>
      </c>
      <c r="BJ161" s="75">
        <v>18578.400000000001</v>
      </c>
      <c r="BK161" s="75">
        <v>18578.400000000001</v>
      </c>
      <c r="BL161" s="75">
        <v>18578.400000000001</v>
      </c>
      <c r="BM161" s="75">
        <v>18578.400000000001</v>
      </c>
      <c r="BN161" s="75">
        <v>18566</v>
      </c>
      <c r="BO161" s="75">
        <v>18566</v>
      </c>
      <c r="BP161" s="75">
        <v>18566</v>
      </c>
      <c r="BQ161" s="75">
        <v>18651.320000000003</v>
      </c>
      <c r="BR161" s="75">
        <v>18651.32</v>
      </c>
      <c r="BS161" s="75">
        <v>18651.32</v>
      </c>
      <c r="BT161" s="75">
        <v>18651.32</v>
      </c>
      <c r="BU161" s="75">
        <v>18651.32</v>
      </c>
      <c r="BV161" s="75">
        <v>18651.32</v>
      </c>
      <c r="BW161" s="75">
        <v>18651.32</v>
      </c>
      <c r="BX161" s="75">
        <v>18651.32</v>
      </c>
      <c r="BY161" s="75">
        <v>18651.32</v>
      </c>
      <c r="BZ161" s="75">
        <v>18651.32</v>
      </c>
      <c r="CA161" s="75">
        <v>18651.32</v>
      </c>
      <c r="CB161" s="75">
        <v>18651.32</v>
      </c>
      <c r="CC161" s="75">
        <v>18651.32</v>
      </c>
      <c r="CD161" s="75">
        <v>18651.320000000003</v>
      </c>
      <c r="CE161" s="75">
        <v>18651.320000000003</v>
      </c>
      <c r="CF161" s="75">
        <v>18651.32</v>
      </c>
      <c r="CG161" s="75">
        <v>18651.320000000003</v>
      </c>
      <c r="CH161" s="75">
        <v>18651.320000000003</v>
      </c>
      <c r="CI161" s="75">
        <v>18651.320000000003</v>
      </c>
      <c r="CJ161" s="75">
        <v>18651.320000000003</v>
      </c>
      <c r="CK161" s="75">
        <v>18651.320000000003</v>
      </c>
      <c r="CL161" s="75">
        <v>18651.320000000003</v>
      </c>
      <c r="CM161" s="75">
        <v>18651.320000000003</v>
      </c>
      <c r="CN161" s="75">
        <v>18651.320000000003</v>
      </c>
      <c r="CO161" s="75">
        <v>18651.320000000003</v>
      </c>
      <c r="CP161" s="75">
        <v>18651.320000000003</v>
      </c>
      <c r="CQ161" s="75">
        <v>18651.320000000003</v>
      </c>
      <c r="CR161" s="75">
        <v>18651.320000000003</v>
      </c>
      <c r="CS161" s="75">
        <v>18651.320000000003</v>
      </c>
      <c r="CT161" s="75">
        <v>18651.320000000003</v>
      </c>
      <c r="CU161" s="75">
        <v>18651.320000000003</v>
      </c>
      <c r="CV161" s="75">
        <v>18651.320000000003</v>
      </c>
      <c r="CW161" s="75">
        <v>18651.320000000003</v>
      </c>
      <c r="CX161" s="75">
        <v>18651.320000000003</v>
      </c>
      <c r="CY161" s="75">
        <v>18676.810000000001</v>
      </c>
      <c r="CZ161" s="75">
        <v>18676.810000000001</v>
      </c>
      <c r="DA161" s="75">
        <v>18676.810000000001</v>
      </c>
      <c r="DB161" s="75">
        <v>18676.810000000001</v>
      </c>
      <c r="DC161" s="75">
        <v>18714.140000000003</v>
      </c>
      <c r="DD161" s="75">
        <v>18714.140000000003</v>
      </c>
      <c r="DE161" s="75">
        <v>18714.140000000003</v>
      </c>
      <c r="DF161" s="75">
        <v>18714.140000000003</v>
      </c>
      <c r="DG161" s="75">
        <v>18737.900000000001</v>
      </c>
      <c r="DH161" s="75">
        <v>18737.900000000001</v>
      </c>
      <c r="DI161" s="75">
        <v>18737.900000000001</v>
      </c>
      <c r="DJ161" s="75">
        <v>18737.900000000001</v>
      </c>
      <c r="DK161" s="75">
        <v>18737.900000000001</v>
      </c>
      <c r="DL161" s="75">
        <v>18737.900000000001</v>
      </c>
      <c r="DM161" s="75">
        <v>18724.550000000003</v>
      </c>
      <c r="DN161" s="75">
        <v>18724.550000000003</v>
      </c>
      <c r="DO161" s="75">
        <v>18724.550000000003</v>
      </c>
      <c r="DP161" s="75">
        <v>18724.550000000003</v>
      </c>
      <c r="DQ161" s="75">
        <v>18724.550000000003</v>
      </c>
      <c r="DR161" s="75">
        <v>18724.550000000003</v>
      </c>
      <c r="DS161" s="75">
        <v>18724.550000000003</v>
      </c>
      <c r="DT161" s="75">
        <v>18724.550000000003</v>
      </c>
      <c r="DU161" s="75">
        <v>18724.550000000003</v>
      </c>
      <c r="DV161" s="75">
        <v>18724.550000000003</v>
      </c>
      <c r="DW161" s="75">
        <v>18724.549999999996</v>
      </c>
      <c r="DX161" s="75">
        <v>18667.089999999997</v>
      </c>
      <c r="DY161" s="75">
        <v>19125.059999999998</v>
      </c>
      <c r="DZ161" s="75">
        <v>18789.459999999995</v>
      </c>
      <c r="EA161" s="75">
        <v>18789.459999999995</v>
      </c>
      <c r="EB161" s="75">
        <v>18789.459999999995</v>
      </c>
      <c r="EC161" s="75">
        <v>18789.46000000001</v>
      </c>
      <c r="ED161" s="75">
        <v>18955.100000000013</v>
      </c>
      <c r="EE161" s="75">
        <v>18955.100000000013</v>
      </c>
      <c r="EF161" s="75">
        <v>18955.100000000013</v>
      </c>
      <c r="EG161" s="75">
        <v>18955.100000000017</v>
      </c>
      <c r="EH161" s="75">
        <v>18955.100000000017</v>
      </c>
      <c r="EI161" s="75">
        <v>18955.100000000009</v>
      </c>
      <c r="EJ161" s="75">
        <v>18955.100000000013</v>
      </c>
      <c r="EK161" s="75">
        <v>18955.100000000009</v>
      </c>
      <c r="EL161" s="75">
        <v>18955.100000000006</v>
      </c>
      <c r="EM161" s="75">
        <v>18955.100000000009</v>
      </c>
      <c r="EN161" s="75">
        <v>18955.100000000013</v>
      </c>
      <c r="EO161" s="75">
        <v>18955.100000000009</v>
      </c>
      <c r="EP161" s="75">
        <v>18955.100000000013</v>
      </c>
      <c r="EQ161" s="75">
        <v>18955.100000000009</v>
      </c>
      <c r="ER161" s="75"/>
      <c r="ES161" s="75"/>
      <c r="ET161" s="75"/>
      <c r="EU161" s="75">
        <f t="shared" si="460"/>
        <v>18714.140000000003</v>
      </c>
      <c r="EV161" s="75">
        <f t="shared" si="460"/>
        <v>18714.140000000003</v>
      </c>
      <c r="EW161" s="75">
        <f t="shared" si="460"/>
        <v>18737.900000000001</v>
      </c>
      <c r="EX161" s="75">
        <f t="shared" si="460"/>
        <v>18737.900000000001</v>
      </c>
      <c r="EY161" s="75">
        <f t="shared" si="460"/>
        <v>18724.550000000003</v>
      </c>
      <c r="EZ161" s="75">
        <f t="shared" si="460"/>
        <v>18724.550000000003</v>
      </c>
      <c r="FA161" s="75">
        <f t="shared" si="460"/>
        <v>18724.550000000003</v>
      </c>
      <c r="FB161" s="75">
        <f t="shared" si="460"/>
        <v>18667.089999999997</v>
      </c>
      <c r="FC161" s="75">
        <f t="shared" si="460"/>
        <v>18789.459999999995</v>
      </c>
      <c r="FD161" s="75">
        <f t="shared" si="460"/>
        <v>18955.100000000013</v>
      </c>
      <c r="FE161" s="75">
        <f t="shared" si="460"/>
        <v>18955.100000000017</v>
      </c>
      <c r="FF161" s="75">
        <f t="shared" si="460"/>
        <v>18955.100000000013</v>
      </c>
      <c r="FG161" s="75">
        <f t="shared" si="461"/>
        <v>18955.100000000009</v>
      </c>
      <c r="FH161" s="75">
        <f t="shared" si="461"/>
        <v>18955.100000000013</v>
      </c>
      <c r="FI161" s="75"/>
      <c r="FJ161" s="75"/>
      <c r="FK161" s="75">
        <f t="shared" si="458"/>
        <v>18566</v>
      </c>
      <c r="FL161" s="75">
        <f t="shared" si="458"/>
        <v>18651.32</v>
      </c>
      <c r="FM161" s="75">
        <f t="shared" si="458"/>
        <v>18651.320000000003</v>
      </c>
      <c r="FN161" s="75">
        <f t="shared" si="458"/>
        <v>18676.810000000001</v>
      </c>
      <c r="FO161" s="75">
        <f t="shared" si="458"/>
        <v>18737.900000000001</v>
      </c>
      <c r="FP161" s="75">
        <f t="shared" si="458"/>
        <v>18667.089999999997</v>
      </c>
      <c r="FQ161" s="75">
        <f t="shared" si="458"/>
        <v>18955.100000000013</v>
      </c>
      <c r="FR161" s="75">
        <f t="shared" si="459"/>
        <v>18955.100000000009</v>
      </c>
    </row>
    <row r="162" spans="2:174" ht="17.45" customHeight="1">
      <c r="B162" s="66" t="s">
        <v>36</v>
      </c>
      <c r="BE162" s="75">
        <v>29784.27</v>
      </c>
      <c r="BF162" s="75">
        <v>29784.27</v>
      </c>
      <c r="BG162" s="75">
        <v>29784.27</v>
      </c>
      <c r="BH162" s="75">
        <v>29784.27</v>
      </c>
      <c r="BI162" s="75">
        <v>29784.27</v>
      </c>
      <c r="BJ162" s="75">
        <v>29784.27</v>
      </c>
      <c r="BK162" s="75">
        <v>29784.27</v>
      </c>
      <c r="BL162" s="75">
        <v>29784.27</v>
      </c>
      <c r="BM162" s="75">
        <v>29784.27</v>
      </c>
      <c r="BN162" s="75">
        <v>29784.27</v>
      </c>
      <c r="BO162" s="75">
        <v>29784.27</v>
      </c>
      <c r="BP162" s="75">
        <v>29784.27</v>
      </c>
      <c r="BQ162" s="75">
        <v>29784.27</v>
      </c>
      <c r="BR162" s="75">
        <v>29784.27</v>
      </c>
      <c r="BS162" s="75">
        <v>29784.27</v>
      </c>
      <c r="BT162" s="75">
        <v>29784.27</v>
      </c>
      <c r="BU162" s="75">
        <v>29784.27</v>
      </c>
      <c r="BV162" s="75">
        <v>29784.27</v>
      </c>
      <c r="BW162" s="75">
        <v>29784.27</v>
      </c>
      <c r="BX162" s="75">
        <v>29784.27</v>
      </c>
      <c r="BY162" s="75">
        <v>29784.27</v>
      </c>
      <c r="BZ162" s="75">
        <v>29784.27</v>
      </c>
      <c r="CA162" s="75">
        <v>29784.27</v>
      </c>
      <c r="CB162" s="75">
        <v>29784.27</v>
      </c>
      <c r="CC162" s="75">
        <v>29784.27</v>
      </c>
      <c r="CD162" s="75">
        <v>29784.27</v>
      </c>
      <c r="CE162" s="75">
        <v>29784.27</v>
      </c>
      <c r="CF162" s="75">
        <v>29784.27</v>
      </c>
      <c r="CG162" s="75">
        <v>29784.27</v>
      </c>
      <c r="CH162" s="75">
        <v>29784.27</v>
      </c>
      <c r="CI162" s="75">
        <v>29784.27</v>
      </c>
      <c r="CJ162" s="75">
        <v>29784.27</v>
      </c>
      <c r="CK162" s="75">
        <v>29784.27</v>
      </c>
      <c r="CL162" s="75">
        <v>29784.27</v>
      </c>
      <c r="CM162" s="75">
        <v>29784.27</v>
      </c>
      <c r="CN162" s="75">
        <v>29784.27</v>
      </c>
      <c r="CO162" s="75">
        <v>29784.27</v>
      </c>
      <c r="CP162" s="75">
        <v>29784.27</v>
      </c>
      <c r="CQ162" s="75">
        <v>29784.27</v>
      </c>
      <c r="CR162" s="75">
        <v>29784.27</v>
      </c>
      <c r="CS162" s="75">
        <v>29784.27</v>
      </c>
      <c r="CT162" s="75">
        <v>30127.77</v>
      </c>
      <c r="CU162" s="75">
        <v>30127.770000000004</v>
      </c>
      <c r="CV162" s="75">
        <v>30127.77</v>
      </c>
      <c r="CW162" s="75">
        <v>30127.77</v>
      </c>
      <c r="CX162" s="75">
        <v>30127.77</v>
      </c>
      <c r="CY162" s="75">
        <v>30127.77</v>
      </c>
      <c r="CZ162" s="75">
        <v>30127.769999999997</v>
      </c>
      <c r="DA162" s="75">
        <v>30127.77</v>
      </c>
      <c r="DB162" s="75">
        <v>30127.769999999997</v>
      </c>
      <c r="DC162" s="75">
        <v>30127.77</v>
      </c>
      <c r="DD162" s="75">
        <v>30127.77</v>
      </c>
      <c r="DE162" s="75">
        <v>30127.77</v>
      </c>
      <c r="DF162" s="75">
        <v>30127.77</v>
      </c>
      <c r="DG162" s="75">
        <v>30127.77</v>
      </c>
      <c r="DH162" s="75">
        <v>30127.77</v>
      </c>
      <c r="DI162" s="75">
        <v>30127.77</v>
      </c>
      <c r="DJ162" s="75">
        <v>30127.77</v>
      </c>
      <c r="DK162" s="75">
        <v>30127.77</v>
      </c>
      <c r="DL162" s="75">
        <v>30127.77</v>
      </c>
      <c r="DM162" s="75">
        <v>30127.77</v>
      </c>
      <c r="DN162" s="75">
        <v>30127.77</v>
      </c>
      <c r="DO162" s="75">
        <v>30127.77</v>
      </c>
      <c r="DP162" s="75">
        <v>30127.77</v>
      </c>
      <c r="DQ162" s="75">
        <v>30127.77</v>
      </c>
      <c r="DR162" s="75">
        <v>30127.77</v>
      </c>
      <c r="DS162" s="75">
        <v>30127.77</v>
      </c>
      <c r="DT162" s="75">
        <v>30127.77</v>
      </c>
      <c r="DU162" s="75">
        <v>30127.77</v>
      </c>
      <c r="DV162" s="75">
        <v>30127.77</v>
      </c>
      <c r="DW162" s="75">
        <v>30127.77</v>
      </c>
      <c r="DX162" s="75">
        <v>30127.77</v>
      </c>
      <c r="DY162" s="75">
        <v>30127.77</v>
      </c>
      <c r="DZ162" s="75">
        <v>30127.77</v>
      </c>
      <c r="EA162" s="75">
        <v>30127.770000000004</v>
      </c>
      <c r="EB162" s="75">
        <v>30127.770000000004</v>
      </c>
      <c r="EC162" s="75">
        <v>30383.450000000004</v>
      </c>
      <c r="ED162" s="75">
        <v>31397.77</v>
      </c>
      <c r="EE162" s="75">
        <v>31367.77</v>
      </c>
      <c r="EF162" s="75">
        <v>31367.77</v>
      </c>
      <c r="EG162" s="75">
        <v>31367.77</v>
      </c>
      <c r="EH162" s="75">
        <v>31367.77</v>
      </c>
      <c r="EI162" s="75">
        <v>31130.929999999997</v>
      </c>
      <c r="EJ162" s="75">
        <v>31367.77</v>
      </c>
      <c r="EK162" s="75">
        <v>31367.77</v>
      </c>
      <c r="EL162" s="75">
        <v>31367.77</v>
      </c>
      <c r="EM162" s="75">
        <v>31367.77</v>
      </c>
      <c r="EN162" s="75">
        <v>31367.77</v>
      </c>
      <c r="EO162" s="75">
        <v>31367.769999999997</v>
      </c>
      <c r="EP162" s="75">
        <v>31367.769999999997</v>
      </c>
      <c r="EQ162" s="75">
        <v>31367.769999999997</v>
      </c>
      <c r="ER162" s="75"/>
      <c r="ES162" s="75"/>
      <c r="ET162" s="75"/>
      <c r="EU162" s="75">
        <f t="shared" si="460"/>
        <v>30127.77</v>
      </c>
      <c r="EV162" s="75">
        <f t="shared" si="460"/>
        <v>30127.77</v>
      </c>
      <c r="EW162" s="75">
        <f t="shared" si="460"/>
        <v>30127.77</v>
      </c>
      <c r="EX162" s="75">
        <f t="shared" si="460"/>
        <v>30127.77</v>
      </c>
      <c r="EY162" s="75">
        <f t="shared" si="460"/>
        <v>30127.77</v>
      </c>
      <c r="EZ162" s="75">
        <f t="shared" si="460"/>
        <v>30127.77</v>
      </c>
      <c r="FA162" s="75">
        <f t="shared" si="460"/>
        <v>30127.77</v>
      </c>
      <c r="FB162" s="75">
        <f t="shared" si="460"/>
        <v>30127.77</v>
      </c>
      <c r="FC162" s="75">
        <f t="shared" si="460"/>
        <v>30127.770000000004</v>
      </c>
      <c r="FD162" s="75">
        <f t="shared" si="460"/>
        <v>31397.77</v>
      </c>
      <c r="FE162" s="75">
        <f t="shared" si="460"/>
        <v>31367.77</v>
      </c>
      <c r="FF162" s="75">
        <f t="shared" si="460"/>
        <v>31367.77</v>
      </c>
      <c r="FG162" s="75">
        <f t="shared" si="461"/>
        <v>31367.77</v>
      </c>
      <c r="FH162" s="75">
        <f t="shared" si="461"/>
        <v>31367.769999999997</v>
      </c>
      <c r="FI162" s="75"/>
      <c r="FJ162" s="75"/>
      <c r="FK162" s="75">
        <f t="shared" si="458"/>
        <v>29784.27</v>
      </c>
      <c r="FL162" s="75">
        <f t="shared" si="458"/>
        <v>29784.27</v>
      </c>
      <c r="FM162" s="75">
        <f t="shared" si="458"/>
        <v>29784.27</v>
      </c>
      <c r="FN162" s="75">
        <f t="shared" si="458"/>
        <v>30127.769999999997</v>
      </c>
      <c r="FO162" s="75">
        <f t="shared" si="458"/>
        <v>30127.77</v>
      </c>
      <c r="FP162" s="75">
        <f t="shared" si="458"/>
        <v>30127.77</v>
      </c>
      <c r="FQ162" s="75">
        <f t="shared" si="458"/>
        <v>31367.77</v>
      </c>
      <c r="FR162" s="75">
        <f t="shared" si="459"/>
        <v>31367.77</v>
      </c>
    </row>
    <row r="163" spans="2:174" ht="17.45" customHeight="1">
      <c r="B163" s="66" t="s">
        <v>102</v>
      </c>
      <c r="BE163" s="75"/>
      <c r="BF163" s="75"/>
      <c r="BG163" s="75"/>
      <c r="BH163" s="75"/>
      <c r="BI163" s="75"/>
      <c r="BJ163" s="75"/>
      <c r="BK163" s="75"/>
      <c r="BL163" s="75"/>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v>28708.85</v>
      </c>
      <c r="CP163" s="75">
        <v>28740.150000000005</v>
      </c>
      <c r="CQ163" s="75">
        <v>28740.15</v>
      </c>
      <c r="CR163" s="75">
        <v>28769.91</v>
      </c>
      <c r="CS163" s="75">
        <v>28755.200000000004</v>
      </c>
      <c r="CT163" s="75">
        <v>28755.200000000004</v>
      </c>
      <c r="CU163" s="75">
        <v>28755.200000000004</v>
      </c>
      <c r="CV163" s="75">
        <v>28755.200000000004</v>
      </c>
      <c r="CW163" s="75">
        <v>28755.200000000004</v>
      </c>
      <c r="CX163" s="75">
        <v>28755.200000000004</v>
      </c>
      <c r="CY163" s="75">
        <v>28755.200000000004</v>
      </c>
      <c r="CZ163" s="75">
        <v>28755.200000000004</v>
      </c>
      <c r="DA163" s="75">
        <v>28747.39</v>
      </c>
      <c r="DB163" s="75">
        <v>28747.39</v>
      </c>
      <c r="DC163" s="75">
        <v>28747.39</v>
      </c>
      <c r="DD163" s="75">
        <v>28747.39</v>
      </c>
      <c r="DE163" s="75">
        <v>28747.39</v>
      </c>
      <c r="DF163" s="75">
        <v>28747.39</v>
      </c>
      <c r="DG163" s="75">
        <v>28747.39</v>
      </c>
      <c r="DH163" s="75">
        <v>28747.39</v>
      </c>
      <c r="DI163" s="75">
        <v>28739.03</v>
      </c>
      <c r="DJ163" s="75">
        <v>28739.03</v>
      </c>
      <c r="DK163" s="75">
        <v>28739.03</v>
      </c>
      <c r="DL163" s="75">
        <v>28739.03</v>
      </c>
      <c r="DM163" s="75">
        <v>28739.03</v>
      </c>
      <c r="DN163" s="75">
        <v>28739.03</v>
      </c>
      <c r="DO163" s="75">
        <v>28739.03</v>
      </c>
      <c r="DP163" s="75">
        <v>28739.03</v>
      </c>
      <c r="DQ163" s="75">
        <v>28739.03</v>
      </c>
      <c r="DR163" s="75">
        <v>28739.03</v>
      </c>
      <c r="DS163" s="75">
        <v>28739.03</v>
      </c>
      <c r="DT163" s="75">
        <v>28739.03</v>
      </c>
      <c r="DU163" s="75">
        <v>28739.03</v>
      </c>
      <c r="DV163" s="75">
        <v>28739.03</v>
      </c>
      <c r="DW163" s="75">
        <v>28739.03</v>
      </c>
      <c r="DX163" s="75">
        <v>28739.03</v>
      </c>
      <c r="DY163" s="75">
        <v>28739.03</v>
      </c>
      <c r="DZ163" s="75">
        <v>28721.42</v>
      </c>
      <c r="EA163" s="75">
        <v>28721.42</v>
      </c>
      <c r="EB163" s="75">
        <v>28721.420000000013</v>
      </c>
      <c r="EC163" s="75">
        <v>28721.420000000009</v>
      </c>
      <c r="ED163" s="75">
        <v>28721.420000000009</v>
      </c>
      <c r="EE163" s="75">
        <v>28721.420000000009</v>
      </c>
      <c r="EF163" s="75">
        <v>28721.420000000009</v>
      </c>
      <c r="EG163" s="75">
        <v>28721.420000000006</v>
      </c>
      <c r="EH163" s="75">
        <v>28719.420000000002</v>
      </c>
      <c r="EI163" s="75">
        <v>28719.42</v>
      </c>
      <c r="EJ163" s="75">
        <v>28709.99</v>
      </c>
      <c r="EK163" s="75">
        <v>28709.989999999998</v>
      </c>
      <c r="EL163" s="75">
        <v>28738.939999999995</v>
      </c>
      <c r="EM163" s="75">
        <v>28738.939999999995</v>
      </c>
      <c r="EN163" s="75">
        <v>28747.529999999995</v>
      </c>
      <c r="EO163" s="75">
        <v>28747.529999999995</v>
      </c>
      <c r="EP163" s="75">
        <v>28740.809999999998</v>
      </c>
      <c r="EQ163" s="75">
        <v>28740.809999999998</v>
      </c>
      <c r="ER163" s="75"/>
      <c r="ES163" s="75"/>
      <c r="ET163" s="75"/>
      <c r="EU163" s="75">
        <f t="shared" si="460"/>
        <v>28747.39</v>
      </c>
      <c r="EV163" s="75">
        <f t="shared" si="460"/>
        <v>28747.39</v>
      </c>
      <c r="EW163" s="75">
        <f t="shared" si="460"/>
        <v>28739.03</v>
      </c>
      <c r="EX163" s="75">
        <f t="shared" si="460"/>
        <v>28739.03</v>
      </c>
      <c r="EY163" s="75">
        <f t="shared" si="460"/>
        <v>28739.03</v>
      </c>
      <c r="EZ163" s="75">
        <f t="shared" si="460"/>
        <v>28739.03</v>
      </c>
      <c r="FA163" s="75">
        <f t="shared" si="460"/>
        <v>28739.03</v>
      </c>
      <c r="FB163" s="75">
        <f t="shared" si="460"/>
        <v>28739.03</v>
      </c>
      <c r="FC163" s="75">
        <f t="shared" si="460"/>
        <v>28721.42</v>
      </c>
      <c r="FD163" s="75">
        <f t="shared" si="460"/>
        <v>28721.420000000009</v>
      </c>
      <c r="FE163" s="75">
        <f t="shared" si="460"/>
        <v>28721.420000000006</v>
      </c>
      <c r="FF163" s="75">
        <f t="shared" si="460"/>
        <v>28709.99</v>
      </c>
      <c r="FG163" s="75">
        <f t="shared" si="461"/>
        <v>28738.939999999995</v>
      </c>
      <c r="FH163" s="75">
        <f t="shared" si="461"/>
        <v>28740.809999999998</v>
      </c>
      <c r="FI163" s="75"/>
      <c r="FJ163" s="75"/>
      <c r="FK163" s="75"/>
      <c r="FL163" s="75"/>
      <c r="FM163" s="75"/>
      <c r="FN163" s="75">
        <f t="shared" si="458"/>
        <v>28755.200000000004</v>
      </c>
      <c r="FO163" s="75">
        <f t="shared" si="458"/>
        <v>28739.03</v>
      </c>
      <c r="FP163" s="75">
        <f t="shared" si="458"/>
        <v>28739.03</v>
      </c>
      <c r="FQ163" s="75">
        <f t="shared" si="458"/>
        <v>28709.99</v>
      </c>
      <c r="FR163" s="75">
        <f t="shared" si="459"/>
        <v>28738.939999999995</v>
      </c>
    </row>
    <row r="164" spans="2:174" ht="17.45" customHeight="1">
      <c r="B164" s="66" t="s">
        <v>149</v>
      </c>
      <c r="BE164" s="75"/>
      <c r="BF164" s="75"/>
      <c r="BG164" s="75"/>
      <c r="BH164" s="75"/>
      <c r="BI164" s="75"/>
      <c r="BJ164" s="75"/>
      <c r="BK164" s="75"/>
      <c r="BL164" s="75"/>
      <c r="BM164" s="75"/>
      <c r="BN164" s="75"/>
      <c r="BO164" s="75"/>
      <c r="BP164" s="75"/>
      <c r="BQ164" s="75"/>
      <c r="BR164" s="75"/>
      <c r="BS164" s="75"/>
      <c r="BT164" s="75"/>
      <c r="BU164" s="75"/>
      <c r="BV164" s="75"/>
      <c r="BW164" s="75"/>
      <c r="BX164" s="75"/>
      <c r="BY164" s="75"/>
      <c r="BZ164" s="75"/>
      <c r="CA164" s="75"/>
      <c r="CB164" s="75"/>
      <c r="CC164" s="75"/>
      <c r="CD164" s="75"/>
      <c r="CE164" s="75"/>
      <c r="CF164" s="75"/>
      <c r="CG164" s="75"/>
      <c r="CH164" s="75"/>
      <c r="CI164" s="75"/>
      <c r="CJ164" s="75"/>
      <c r="CK164" s="75"/>
      <c r="CL164" s="75"/>
      <c r="CM164" s="75"/>
      <c r="CN164" s="75"/>
      <c r="CO164" s="75">
        <v>39191.030000000021</v>
      </c>
      <c r="CP164" s="75">
        <v>39191.030000000013</v>
      </c>
      <c r="CQ164" s="75">
        <v>38800.500000000015</v>
      </c>
      <c r="CR164" s="75">
        <v>38800.500000000015</v>
      </c>
      <c r="CS164" s="75">
        <v>38800.500000000015</v>
      </c>
      <c r="CT164" s="75">
        <v>38800.500000000015</v>
      </c>
      <c r="CU164" s="75">
        <v>38800.500000000022</v>
      </c>
      <c r="CV164" s="75">
        <v>38800.500000000015</v>
      </c>
      <c r="CW164" s="75">
        <v>38800.500000000015</v>
      </c>
      <c r="CX164" s="75">
        <v>38800.500000000022</v>
      </c>
      <c r="CY164" s="75">
        <v>38800.500000000022</v>
      </c>
      <c r="CZ164" s="75">
        <v>38800.500000000022</v>
      </c>
      <c r="DA164" s="75">
        <v>38824.250000000029</v>
      </c>
      <c r="DB164" s="75">
        <v>38824.250000000029</v>
      </c>
      <c r="DC164" s="75">
        <v>38824.250000000029</v>
      </c>
      <c r="DD164" s="75">
        <v>38824.250000000022</v>
      </c>
      <c r="DE164" s="75">
        <v>38824.250000000022</v>
      </c>
      <c r="DF164" s="75">
        <v>38824.250000000015</v>
      </c>
      <c r="DG164" s="75">
        <v>38824.250000000007</v>
      </c>
      <c r="DH164" s="75">
        <v>38824.250000000022</v>
      </c>
      <c r="DI164" s="75">
        <v>38824.250000000015</v>
      </c>
      <c r="DJ164" s="75">
        <v>38824.250000000022</v>
      </c>
      <c r="DK164" s="75">
        <v>38824.250000000022</v>
      </c>
      <c r="DL164" s="75">
        <v>38824.250000000022</v>
      </c>
      <c r="DM164" s="75">
        <v>39042.040000000015</v>
      </c>
      <c r="DN164" s="75">
        <v>38405.339999999997</v>
      </c>
      <c r="DO164" s="75">
        <v>38405.339999999997</v>
      </c>
      <c r="DP164" s="75">
        <v>38405.339999999997</v>
      </c>
      <c r="DQ164" s="75">
        <v>38405.610000000008</v>
      </c>
      <c r="DR164" s="75">
        <v>38723.340000000011</v>
      </c>
      <c r="DS164" s="75">
        <v>38727.100000000013</v>
      </c>
      <c r="DT164" s="75">
        <v>38727.100000000013</v>
      </c>
      <c r="DU164" s="75">
        <v>38727.100000000028</v>
      </c>
      <c r="DV164" s="75">
        <v>38730.800000000017</v>
      </c>
      <c r="DW164" s="75">
        <v>38730.800000000017</v>
      </c>
      <c r="DX164" s="75">
        <v>38730.800000000003</v>
      </c>
      <c r="DY164" s="75">
        <v>38730.800000000003</v>
      </c>
      <c r="DZ164" s="75">
        <v>38730.800000000003</v>
      </c>
      <c r="EA164" s="75">
        <v>38730.800000000003</v>
      </c>
      <c r="EB164" s="75">
        <v>38730.800000000003</v>
      </c>
      <c r="EC164" s="75">
        <v>38730.800000000003</v>
      </c>
      <c r="ED164" s="75">
        <v>38730.800000000003</v>
      </c>
      <c r="EE164" s="75">
        <v>38730.800000000003</v>
      </c>
      <c r="EF164" s="75">
        <v>38730.800000000003</v>
      </c>
      <c r="EG164" s="75">
        <v>38730.800000000003</v>
      </c>
      <c r="EH164" s="75">
        <v>38730.800000000003</v>
      </c>
      <c r="EI164" s="75">
        <v>38730.800000000003</v>
      </c>
      <c r="EJ164" s="75">
        <v>38730.800000000003</v>
      </c>
      <c r="EK164" s="75">
        <v>38730.800000000003</v>
      </c>
      <c r="EL164" s="75">
        <v>38933.920000000006</v>
      </c>
      <c r="EM164" s="75">
        <v>38933.920000000006</v>
      </c>
      <c r="EN164" s="75">
        <v>38999.540000000015</v>
      </c>
      <c r="EO164" s="75">
        <v>38999.540000000008</v>
      </c>
      <c r="EP164" s="75">
        <v>39001.630000000012</v>
      </c>
      <c r="EQ164" s="75">
        <v>39001.630000000012</v>
      </c>
      <c r="ER164" s="75"/>
      <c r="ES164" s="75"/>
      <c r="ET164" s="75"/>
      <c r="EU164" s="75">
        <f t="shared" si="460"/>
        <v>38824.250000000029</v>
      </c>
      <c r="EV164" s="75">
        <f t="shared" si="460"/>
        <v>38824.250000000015</v>
      </c>
      <c r="EW164" s="75">
        <f t="shared" si="460"/>
        <v>38824.250000000015</v>
      </c>
      <c r="EX164" s="75">
        <f t="shared" si="460"/>
        <v>38824.250000000022</v>
      </c>
      <c r="EY164" s="75">
        <f t="shared" si="460"/>
        <v>38405.339999999997</v>
      </c>
      <c r="EZ164" s="75">
        <f t="shared" si="460"/>
        <v>38723.340000000011</v>
      </c>
      <c r="FA164" s="75">
        <f t="shared" si="460"/>
        <v>38727.100000000028</v>
      </c>
      <c r="FB164" s="75">
        <f t="shared" si="460"/>
        <v>38730.800000000003</v>
      </c>
      <c r="FC164" s="75">
        <f t="shared" si="460"/>
        <v>38730.800000000003</v>
      </c>
      <c r="FD164" s="75">
        <f t="shared" si="460"/>
        <v>38730.800000000003</v>
      </c>
      <c r="FE164" s="75">
        <f t="shared" si="460"/>
        <v>38730.800000000003</v>
      </c>
      <c r="FF164" s="75">
        <f t="shared" si="460"/>
        <v>38730.800000000003</v>
      </c>
      <c r="FG164" s="75">
        <f t="shared" si="461"/>
        <v>38933.920000000006</v>
      </c>
      <c r="FH164" s="75">
        <f t="shared" si="461"/>
        <v>39001.630000000012</v>
      </c>
      <c r="FI164" s="75"/>
      <c r="FJ164" s="75"/>
      <c r="FK164" s="75"/>
      <c r="FL164" s="75"/>
      <c r="FM164" s="75"/>
      <c r="FN164" s="75">
        <f t="shared" si="458"/>
        <v>38800.500000000022</v>
      </c>
      <c r="FO164" s="75">
        <f t="shared" si="458"/>
        <v>38824.250000000022</v>
      </c>
      <c r="FP164" s="75">
        <f t="shared" si="458"/>
        <v>38730.800000000003</v>
      </c>
      <c r="FQ164" s="75">
        <f t="shared" si="458"/>
        <v>38730.800000000003</v>
      </c>
      <c r="FR164" s="75">
        <f t="shared" si="459"/>
        <v>38933.920000000006</v>
      </c>
    </row>
    <row r="165" spans="2:174" ht="17.45" customHeight="1">
      <c r="B165" s="66" t="s">
        <v>147</v>
      </c>
      <c r="BE165" s="75"/>
      <c r="BF165" s="75"/>
      <c r="BG165" s="75"/>
      <c r="BH165" s="75"/>
      <c r="BI165" s="75"/>
      <c r="BJ165" s="75"/>
      <c r="BK165" s="75"/>
      <c r="BL165" s="75"/>
      <c r="BM165" s="75"/>
      <c r="BN165" s="75"/>
      <c r="BO165" s="75"/>
      <c r="BP165" s="75"/>
      <c r="BQ165" s="75"/>
      <c r="BR165" s="75"/>
      <c r="BS165" s="75"/>
      <c r="BT165" s="75"/>
      <c r="BU165" s="75"/>
      <c r="BV165" s="75"/>
      <c r="BW165" s="75"/>
      <c r="BX165" s="75"/>
      <c r="BY165" s="75"/>
      <c r="BZ165" s="75"/>
      <c r="CA165" s="75"/>
      <c r="CB165" s="75"/>
      <c r="CC165" s="75"/>
      <c r="CD165" s="75"/>
      <c r="CE165" s="75"/>
      <c r="CF165" s="75"/>
      <c r="CG165" s="75"/>
      <c r="CH165" s="75"/>
      <c r="CI165" s="75"/>
      <c r="CJ165" s="75"/>
      <c r="CK165" s="75"/>
      <c r="CL165" s="75"/>
      <c r="CM165" s="75"/>
      <c r="CN165" s="75"/>
      <c r="CO165" s="75">
        <v>34122</v>
      </c>
      <c r="CP165" s="75">
        <v>33843.97</v>
      </c>
      <c r="CQ165" s="75">
        <v>34159.18</v>
      </c>
      <c r="CR165" s="75">
        <v>34608.25</v>
      </c>
      <c r="CS165" s="75">
        <v>34159.379999999997</v>
      </c>
      <c r="CT165" s="75">
        <v>34637.78</v>
      </c>
      <c r="CU165" s="75">
        <v>34637.780000000006</v>
      </c>
      <c r="CV165" s="75">
        <v>34588.92</v>
      </c>
      <c r="CW165" s="75">
        <v>34522.47</v>
      </c>
      <c r="CX165" s="75">
        <v>34436.370000000003</v>
      </c>
      <c r="CY165" s="75">
        <v>34501.06</v>
      </c>
      <c r="CZ165" s="75">
        <v>34501.06</v>
      </c>
      <c r="DA165" s="75">
        <v>34501.050000000003</v>
      </c>
      <c r="DB165" s="75">
        <v>34501.050000000003</v>
      </c>
      <c r="DC165" s="75">
        <v>34501.050000000003</v>
      </c>
      <c r="DD165" s="75">
        <v>34501.050000000003</v>
      </c>
      <c r="DE165" s="75">
        <v>34501.050000000003</v>
      </c>
      <c r="DF165" s="75">
        <v>34501.050000000003</v>
      </c>
      <c r="DG165" s="75">
        <v>34501.050000000003</v>
      </c>
      <c r="DH165" s="75">
        <v>34501.050000000003</v>
      </c>
      <c r="DI165" s="75">
        <v>34501.050000000003</v>
      </c>
      <c r="DJ165" s="75">
        <v>34501.050000000003</v>
      </c>
      <c r="DK165" s="75">
        <v>34501.06</v>
      </c>
      <c r="DL165" s="75">
        <v>34501.06</v>
      </c>
      <c r="DM165" s="75">
        <v>34501.06</v>
      </c>
      <c r="DN165" s="75">
        <v>34501.06</v>
      </c>
      <c r="DO165" s="75">
        <v>34501.050000000003</v>
      </c>
      <c r="DP165" s="75">
        <v>34501</v>
      </c>
      <c r="DQ165" s="75">
        <v>34501</v>
      </c>
      <c r="DR165" s="75">
        <v>34501</v>
      </c>
      <c r="DS165" s="75">
        <v>34501</v>
      </c>
      <c r="DT165" s="75">
        <v>34501</v>
      </c>
      <c r="DU165" s="75">
        <v>34549.880000000012</v>
      </c>
      <c r="DV165" s="75">
        <v>34549.880000000012</v>
      </c>
      <c r="DW165" s="75">
        <v>34549.880000000012</v>
      </c>
      <c r="DX165" s="75">
        <v>34549.880000000012</v>
      </c>
      <c r="DY165" s="75">
        <v>34549.880000000012</v>
      </c>
      <c r="DZ165" s="75">
        <v>34549.880000000012</v>
      </c>
      <c r="EA165" s="75">
        <v>34549.880000000012</v>
      </c>
      <c r="EB165" s="75">
        <v>34549.880000000012</v>
      </c>
      <c r="EC165" s="75">
        <v>34549.880000000012</v>
      </c>
      <c r="ED165" s="75">
        <v>34549.880000000012</v>
      </c>
      <c r="EE165" s="75">
        <v>34549.880000000012</v>
      </c>
      <c r="EF165" s="75">
        <v>34549.880000000012</v>
      </c>
      <c r="EG165" s="75">
        <v>34550.030000000035</v>
      </c>
      <c r="EH165" s="75">
        <v>34550.030000000035</v>
      </c>
      <c r="EI165" s="75">
        <v>34550.030000000021</v>
      </c>
      <c r="EJ165" s="75">
        <v>34550.030000000028</v>
      </c>
      <c r="EK165" s="75">
        <v>34550.030000000021</v>
      </c>
      <c r="EL165" s="75">
        <v>34550.030000000006</v>
      </c>
      <c r="EM165" s="75">
        <v>34550.030000000006</v>
      </c>
      <c r="EN165" s="75">
        <v>34550.030000000006</v>
      </c>
      <c r="EO165" s="75">
        <v>34550.030000000006</v>
      </c>
      <c r="EP165" s="75">
        <v>34550.030000000006</v>
      </c>
      <c r="EQ165" s="75">
        <v>34550.030000000006</v>
      </c>
      <c r="ER165" s="75"/>
      <c r="ES165" s="75"/>
      <c r="ET165" s="75"/>
      <c r="EU165" s="75">
        <f t="shared" si="460"/>
        <v>34501.050000000003</v>
      </c>
      <c r="EV165" s="75">
        <f t="shared" si="460"/>
        <v>34501.050000000003</v>
      </c>
      <c r="EW165" s="75">
        <f t="shared" si="460"/>
        <v>34501.050000000003</v>
      </c>
      <c r="EX165" s="75">
        <f t="shared" si="460"/>
        <v>34501.06</v>
      </c>
      <c r="EY165" s="75">
        <f t="shared" si="460"/>
        <v>34501.050000000003</v>
      </c>
      <c r="EZ165" s="75">
        <f t="shared" si="460"/>
        <v>34501</v>
      </c>
      <c r="FA165" s="75">
        <f t="shared" si="460"/>
        <v>34549.880000000012</v>
      </c>
      <c r="FB165" s="75">
        <f t="shared" si="460"/>
        <v>34549.880000000012</v>
      </c>
      <c r="FC165" s="75">
        <f t="shared" si="460"/>
        <v>34549.880000000012</v>
      </c>
      <c r="FD165" s="75">
        <f t="shared" si="460"/>
        <v>34549.880000000012</v>
      </c>
      <c r="FE165" s="75">
        <f t="shared" si="460"/>
        <v>34550.030000000035</v>
      </c>
      <c r="FF165" s="75">
        <f t="shared" si="460"/>
        <v>34550.030000000028</v>
      </c>
      <c r="FG165" s="75">
        <f t="shared" si="461"/>
        <v>34550.030000000006</v>
      </c>
      <c r="FH165" s="75">
        <f t="shared" si="461"/>
        <v>34550.030000000006</v>
      </c>
      <c r="FI165" s="75"/>
      <c r="FJ165" s="75"/>
      <c r="FK165" s="75"/>
      <c r="FL165" s="75"/>
      <c r="FM165" s="75"/>
      <c r="FN165" s="75"/>
      <c r="FO165" s="75">
        <f t="shared" si="458"/>
        <v>34501.06</v>
      </c>
      <c r="FP165" s="75">
        <f t="shared" si="458"/>
        <v>34549.880000000012</v>
      </c>
      <c r="FQ165" s="75">
        <f t="shared" si="458"/>
        <v>34550.030000000028</v>
      </c>
      <c r="FR165" s="75">
        <f t="shared" si="459"/>
        <v>34550.030000000006</v>
      </c>
    </row>
    <row r="166" spans="2:174" ht="17.45" customHeight="1">
      <c r="B166" s="66" t="s">
        <v>155</v>
      </c>
      <c r="BE166" s="75">
        <v>38515.780000000013</v>
      </c>
      <c r="BF166" s="75">
        <v>40275.530000000013</v>
      </c>
      <c r="BG166" s="75">
        <v>40275.530000000013</v>
      </c>
      <c r="BH166" s="75">
        <v>40275.530000000013</v>
      </c>
      <c r="BI166" s="75">
        <v>40275.530000000013</v>
      </c>
      <c r="BJ166" s="75">
        <v>40275.530000000013</v>
      </c>
      <c r="BK166" s="75">
        <v>40275.530000000013</v>
      </c>
      <c r="BL166" s="75">
        <v>40275.530000000013</v>
      </c>
      <c r="BM166" s="75">
        <v>40275.530000000013</v>
      </c>
      <c r="BN166" s="75">
        <v>40275.530000000013</v>
      </c>
      <c r="BO166" s="75">
        <v>41565.130000000019</v>
      </c>
      <c r="BP166" s="75">
        <v>41565.130000000019</v>
      </c>
      <c r="BQ166" s="75">
        <v>41565.130000000019</v>
      </c>
      <c r="BR166" s="75">
        <v>41565.130000000019</v>
      </c>
      <c r="BS166" s="75">
        <v>41594.380000000019</v>
      </c>
      <c r="BT166" s="75">
        <v>41594.380000000019</v>
      </c>
      <c r="BU166" s="75">
        <v>41594.380000000019</v>
      </c>
      <c r="BV166" s="75">
        <v>41594.380000000019</v>
      </c>
      <c r="BW166" s="75">
        <v>41594.380000000019</v>
      </c>
      <c r="BX166" s="75">
        <v>41594.380000000019</v>
      </c>
      <c r="BY166" s="75">
        <v>41594.380000000019</v>
      </c>
      <c r="BZ166" s="75">
        <v>41594.380000000019</v>
      </c>
      <c r="CA166" s="75">
        <v>41565.130000000019</v>
      </c>
      <c r="CB166" s="75">
        <v>41565.130000000019</v>
      </c>
      <c r="CC166" s="75">
        <v>41653.60000000002</v>
      </c>
      <c r="CD166" s="75">
        <v>43729.550000000017</v>
      </c>
      <c r="CE166" s="75">
        <v>43729.550000000017</v>
      </c>
      <c r="CF166" s="75">
        <v>43729.550000000017</v>
      </c>
      <c r="CG166" s="75">
        <v>43729.550000000017</v>
      </c>
      <c r="CH166" s="75">
        <v>43729.550000000017</v>
      </c>
      <c r="CI166" s="75">
        <v>43729.550000000017</v>
      </c>
      <c r="CJ166" s="75">
        <v>43729.550000000017</v>
      </c>
      <c r="CK166" s="75">
        <v>43729.550000000017</v>
      </c>
      <c r="CL166" s="75">
        <v>43729.550000000017</v>
      </c>
      <c r="CM166" s="75">
        <v>43729.550000000017</v>
      </c>
      <c r="CN166" s="75">
        <v>43729.550000000017</v>
      </c>
      <c r="CO166" s="75">
        <v>43729.550000000017</v>
      </c>
      <c r="CP166" s="75">
        <v>45917.430000000022</v>
      </c>
      <c r="CQ166" s="75">
        <v>45791.970000000023</v>
      </c>
      <c r="CR166" s="75">
        <v>45791.970000000023</v>
      </c>
      <c r="CS166" s="75">
        <v>46683.550000000025</v>
      </c>
      <c r="CT166" s="75">
        <v>46683.550000000025</v>
      </c>
      <c r="CU166" s="75">
        <v>46683.550000000025</v>
      </c>
      <c r="CV166" s="75">
        <v>46683.550000000025</v>
      </c>
      <c r="CW166" s="75">
        <v>47935.370000000024</v>
      </c>
      <c r="CX166" s="75">
        <v>47968.370000000024</v>
      </c>
      <c r="CY166" s="75">
        <v>47968.370000000024</v>
      </c>
      <c r="CZ166" s="75">
        <v>47968.370000000024</v>
      </c>
      <c r="DA166" s="75">
        <v>47968.370000000024</v>
      </c>
      <c r="DB166" s="75">
        <v>47968.370000000024</v>
      </c>
      <c r="DC166" s="75">
        <v>47968.370000000024</v>
      </c>
      <c r="DD166" s="75">
        <v>47968.370000000024</v>
      </c>
      <c r="DE166" s="75">
        <v>47968.370000000024</v>
      </c>
      <c r="DF166" s="75">
        <v>47968.370000000024</v>
      </c>
      <c r="DG166" s="75">
        <v>47968.370000000024</v>
      </c>
      <c r="DH166" s="75">
        <v>47968.370000000024</v>
      </c>
      <c r="DI166" s="75">
        <v>47959.960000000021</v>
      </c>
      <c r="DJ166" s="75">
        <v>47959.960000000021</v>
      </c>
      <c r="DK166" s="75">
        <v>47959.960000000021</v>
      </c>
      <c r="DL166" s="75">
        <v>47959.960000000021</v>
      </c>
      <c r="DM166" s="75">
        <v>47959.960000000021</v>
      </c>
      <c r="DN166" s="75">
        <v>47959.960000000021</v>
      </c>
      <c r="DO166" s="75">
        <v>47959.960000000021</v>
      </c>
      <c r="DP166" s="75">
        <v>47959.960000000021</v>
      </c>
      <c r="DQ166" s="75">
        <v>50471.390000000021</v>
      </c>
      <c r="DR166" s="75">
        <v>50471.390000000014</v>
      </c>
      <c r="DS166" s="75">
        <v>50471.390000000014</v>
      </c>
      <c r="DT166" s="75">
        <v>50434.509999999995</v>
      </c>
      <c r="DU166" s="75">
        <v>50469.4</v>
      </c>
      <c r="DV166" s="75">
        <v>50469.4</v>
      </c>
      <c r="DW166" s="75">
        <v>50469.4</v>
      </c>
      <c r="DX166" s="75">
        <v>50469.4</v>
      </c>
      <c r="DY166" s="75">
        <v>50469.4</v>
      </c>
      <c r="DZ166" s="75">
        <v>50469.4</v>
      </c>
      <c r="EA166" s="75">
        <v>50469.4</v>
      </c>
      <c r="EB166" s="75">
        <v>50469.4</v>
      </c>
      <c r="EC166" s="75">
        <v>50469.4</v>
      </c>
      <c r="ED166" s="75">
        <v>50469.4</v>
      </c>
      <c r="EE166" s="75">
        <v>50469.4</v>
      </c>
      <c r="EF166" s="75">
        <v>50469.4</v>
      </c>
      <c r="EG166" s="75">
        <v>50469.4</v>
      </c>
      <c r="EH166" s="75">
        <v>50469.4</v>
      </c>
      <c r="EI166" s="75">
        <v>50469.4</v>
      </c>
      <c r="EJ166" s="75">
        <v>50469.4</v>
      </c>
      <c r="EK166" s="75">
        <v>50469.4</v>
      </c>
      <c r="EL166" s="75">
        <v>50845.11</v>
      </c>
      <c r="EM166" s="75">
        <v>50865.82</v>
      </c>
      <c r="EN166" s="75">
        <v>50865.82</v>
      </c>
      <c r="EO166" s="75">
        <v>50865.82</v>
      </c>
      <c r="EP166" s="75">
        <v>50865.82</v>
      </c>
      <c r="EQ166" s="75">
        <v>50865.82</v>
      </c>
      <c r="ER166" s="75"/>
      <c r="ES166" s="75"/>
      <c r="ET166" s="75"/>
      <c r="EU166" s="75">
        <f t="shared" si="460"/>
        <v>47968.370000000024</v>
      </c>
      <c r="EV166" s="75">
        <f t="shared" si="460"/>
        <v>47968.370000000024</v>
      </c>
      <c r="EW166" s="75">
        <f t="shared" si="460"/>
        <v>47959.960000000021</v>
      </c>
      <c r="EX166" s="75">
        <f t="shared" si="460"/>
        <v>47959.960000000021</v>
      </c>
      <c r="EY166" s="75">
        <f t="shared" si="460"/>
        <v>47959.960000000021</v>
      </c>
      <c r="EZ166" s="75">
        <f t="shared" si="460"/>
        <v>50471.390000000014</v>
      </c>
      <c r="FA166" s="75">
        <f t="shared" si="460"/>
        <v>50469.4</v>
      </c>
      <c r="FB166" s="75">
        <f t="shared" si="460"/>
        <v>50469.4</v>
      </c>
      <c r="FC166" s="75">
        <f t="shared" si="460"/>
        <v>50469.4</v>
      </c>
      <c r="FD166" s="75">
        <f t="shared" si="460"/>
        <v>50469.4</v>
      </c>
      <c r="FE166" s="75">
        <f t="shared" si="460"/>
        <v>50469.4</v>
      </c>
      <c r="FF166" s="75">
        <f t="shared" si="460"/>
        <v>50469.4</v>
      </c>
      <c r="FG166" s="75">
        <f t="shared" si="461"/>
        <v>50865.82</v>
      </c>
      <c r="FH166" s="75">
        <f t="shared" si="461"/>
        <v>50865.82</v>
      </c>
      <c r="FI166" s="75"/>
      <c r="FJ166" s="75"/>
      <c r="FK166" s="75">
        <f t="shared" ref="FK166:FQ171" si="462">_xlfn.XLOOKUP(FK$9,$I$6:$EJ$6,$I166:$EJ166,,,-1)</f>
        <v>41565.130000000019</v>
      </c>
      <c r="FL166" s="75">
        <f t="shared" si="462"/>
        <v>41565.130000000019</v>
      </c>
      <c r="FM166" s="75">
        <f t="shared" si="462"/>
        <v>43729.550000000017</v>
      </c>
      <c r="FN166" s="75">
        <f t="shared" si="462"/>
        <v>47968.370000000024</v>
      </c>
      <c r="FO166" s="75">
        <f t="shared" si="458"/>
        <v>47959.960000000021</v>
      </c>
      <c r="FP166" s="75">
        <f t="shared" si="458"/>
        <v>50469.4</v>
      </c>
      <c r="FQ166" s="75">
        <f t="shared" si="458"/>
        <v>50469.4</v>
      </c>
      <c r="FR166" s="75">
        <f t="shared" si="459"/>
        <v>50865.82</v>
      </c>
    </row>
    <row r="167" spans="2:174" ht="17.45" customHeight="1">
      <c r="B167" s="66" t="s">
        <v>156</v>
      </c>
      <c r="BE167" s="75">
        <v>127348.18</v>
      </c>
      <c r="BF167" s="75">
        <v>127348.18</v>
      </c>
      <c r="BG167" s="75">
        <v>127348.18</v>
      </c>
      <c r="BH167" s="75">
        <v>127348.18</v>
      </c>
      <c r="BI167" s="75">
        <v>127348.18</v>
      </c>
      <c r="BJ167" s="75">
        <v>127348.18</v>
      </c>
      <c r="BK167" s="75">
        <v>127348.18</v>
      </c>
      <c r="BL167" s="75">
        <v>127348.18</v>
      </c>
      <c r="BM167" s="75">
        <v>126854</v>
      </c>
      <c r="BN167" s="75">
        <v>126854</v>
      </c>
      <c r="BO167" s="75">
        <v>126854</v>
      </c>
      <c r="BP167" s="75">
        <v>126854</v>
      </c>
      <c r="BQ167" s="75">
        <v>126956.28999999996</v>
      </c>
      <c r="BR167" s="75">
        <v>126956.28999999996</v>
      </c>
      <c r="BS167" s="75">
        <v>126956.28999999996</v>
      </c>
      <c r="BT167" s="75">
        <v>126956.28999999996</v>
      </c>
      <c r="BU167" s="75">
        <v>126956.28999999996</v>
      </c>
      <c r="BV167" s="75">
        <v>126956.28999999996</v>
      </c>
      <c r="BW167" s="75">
        <v>126870.28</v>
      </c>
      <c r="BX167" s="75">
        <v>126870.28</v>
      </c>
      <c r="BY167" s="75">
        <v>126870.28</v>
      </c>
      <c r="BZ167" s="75">
        <v>126870.28</v>
      </c>
      <c r="CA167" s="75">
        <v>126870.28</v>
      </c>
      <c r="CB167" s="75">
        <v>126870.28</v>
      </c>
      <c r="CC167" s="75">
        <v>126870.28</v>
      </c>
      <c r="CD167" s="75">
        <v>126870.28999999996</v>
      </c>
      <c r="CE167" s="75">
        <v>126870.28999999996</v>
      </c>
      <c r="CF167" s="75">
        <v>126870.28</v>
      </c>
      <c r="CG167" s="75">
        <v>126870.28</v>
      </c>
      <c r="CH167" s="75">
        <v>126916.73</v>
      </c>
      <c r="CI167" s="75">
        <v>126916.73</v>
      </c>
      <c r="CJ167" s="75">
        <v>126916.73</v>
      </c>
      <c r="CK167" s="75">
        <v>126916.73</v>
      </c>
      <c r="CL167" s="75">
        <v>126916.73</v>
      </c>
      <c r="CM167" s="75">
        <v>126916.73</v>
      </c>
      <c r="CN167" s="75">
        <v>126916.73</v>
      </c>
      <c r="CO167" s="75">
        <v>126916.73</v>
      </c>
      <c r="CP167" s="75">
        <v>126916.73</v>
      </c>
      <c r="CQ167" s="75">
        <v>126916.73</v>
      </c>
      <c r="CR167" s="75">
        <v>126916.73</v>
      </c>
      <c r="CS167" s="75">
        <v>126916.73</v>
      </c>
      <c r="CT167" s="75">
        <v>126916.73</v>
      </c>
      <c r="CU167" s="75">
        <v>126916.73</v>
      </c>
      <c r="CV167" s="75">
        <v>126916.73</v>
      </c>
      <c r="CW167" s="75">
        <v>126662.04</v>
      </c>
      <c r="CX167" s="75">
        <v>126301.04</v>
      </c>
      <c r="CY167" s="75">
        <v>126499.78</v>
      </c>
      <c r="CZ167" s="75">
        <v>126499.78</v>
      </c>
      <c r="DA167" s="75">
        <v>126499.78</v>
      </c>
      <c r="DB167" s="75">
        <v>126499.78</v>
      </c>
      <c r="DC167" s="75">
        <v>126499.78</v>
      </c>
      <c r="DD167" s="75">
        <v>126499.78</v>
      </c>
      <c r="DE167" s="75">
        <v>126499.78</v>
      </c>
      <c r="DF167" s="75">
        <v>126499.78</v>
      </c>
      <c r="DG167" s="75">
        <v>126581.02</v>
      </c>
      <c r="DH167" s="75">
        <v>126517.62000000001</v>
      </c>
      <c r="DI167" s="75">
        <v>126517.62000000001</v>
      </c>
      <c r="DJ167" s="75">
        <v>126517.62000000001</v>
      </c>
      <c r="DK167" s="75">
        <v>126517.62000000001</v>
      </c>
      <c r="DL167" s="75">
        <v>126517.62000000001</v>
      </c>
      <c r="DM167" s="75">
        <v>126381.87</v>
      </c>
      <c r="DN167" s="75">
        <v>126381.87</v>
      </c>
      <c r="DO167" s="75">
        <v>126382.01999999999</v>
      </c>
      <c r="DP167" s="75">
        <v>126414.47</v>
      </c>
      <c r="DQ167" s="75">
        <v>126414.47</v>
      </c>
      <c r="DR167" s="75">
        <v>126200.47</v>
      </c>
      <c r="DS167" s="75">
        <v>126414.46999999999</v>
      </c>
      <c r="DT167" s="75">
        <v>126421.37</v>
      </c>
      <c r="DU167" s="75">
        <v>126421.37</v>
      </c>
      <c r="DV167" s="75">
        <v>126262.36999999997</v>
      </c>
      <c r="DW167" s="75">
        <v>126262.36999999997</v>
      </c>
      <c r="DX167" s="75">
        <v>126262.36999999997</v>
      </c>
      <c r="DY167" s="75">
        <v>126262.36999999997</v>
      </c>
      <c r="DZ167" s="75">
        <v>126221.56999999998</v>
      </c>
      <c r="EA167" s="75">
        <v>126122.41999999993</v>
      </c>
      <c r="EB167" s="75">
        <v>126136.71999999997</v>
      </c>
      <c r="EC167" s="75">
        <v>126322.64000000003</v>
      </c>
      <c r="ED167" s="75">
        <v>126167.74000000002</v>
      </c>
      <c r="EE167" s="75">
        <v>126136.72000000002</v>
      </c>
      <c r="EF167" s="75">
        <v>126136.72</v>
      </c>
      <c r="EG167" s="75">
        <v>126136.5</v>
      </c>
      <c r="EH167" s="75">
        <v>126267.02000000002</v>
      </c>
      <c r="EI167" s="75">
        <v>126267.01999999999</v>
      </c>
      <c r="EJ167" s="75">
        <v>126267.02000000002</v>
      </c>
      <c r="EK167" s="75">
        <v>126263.01999999996</v>
      </c>
      <c r="EL167" s="75">
        <v>126263.02</v>
      </c>
      <c r="EM167" s="75">
        <v>126359.20999999999</v>
      </c>
      <c r="EN167" s="75">
        <v>126359.20999999998</v>
      </c>
      <c r="EO167" s="75">
        <v>126323.00999999998</v>
      </c>
      <c r="EP167" s="75">
        <v>126323.00999999998</v>
      </c>
      <c r="EQ167" s="75">
        <v>126323.00999999998</v>
      </c>
      <c r="ER167" s="75"/>
      <c r="ES167" s="75"/>
      <c r="ET167" s="75"/>
      <c r="EU167" s="75">
        <f t="shared" si="460"/>
        <v>126499.78</v>
      </c>
      <c r="EV167" s="75">
        <f t="shared" si="460"/>
        <v>126499.78</v>
      </c>
      <c r="EW167" s="75">
        <f t="shared" si="460"/>
        <v>126517.62000000001</v>
      </c>
      <c r="EX167" s="75">
        <f t="shared" si="460"/>
        <v>126517.62000000001</v>
      </c>
      <c r="EY167" s="75">
        <f t="shared" si="460"/>
        <v>126382.01999999999</v>
      </c>
      <c r="EZ167" s="75">
        <f t="shared" si="460"/>
        <v>126200.47</v>
      </c>
      <c r="FA167" s="75">
        <f t="shared" si="460"/>
        <v>126421.37</v>
      </c>
      <c r="FB167" s="75">
        <f t="shared" si="460"/>
        <v>126262.36999999997</v>
      </c>
      <c r="FC167" s="75">
        <f t="shared" si="460"/>
        <v>126122.41999999993</v>
      </c>
      <c r="FD167" s="75">
        <f t="shared" si="460"/>
        <v>126167.74000000002</v>
      </c>
      <c r="FE167" s="75">
        <f t="shared" si="460"/>
        <v>126136.5</v>
      </c>
      <c r="FF167" s="75">
        <f t="shared" si="460"/>
        <v>126267.02000000002</v>
      </c>
      <c r="FG167" s="75">
        <f t="shared" si="461"/>
        <v>126359.20999999999</v>
      </c>
      <c r="FH167" s="75">
        <f t="shared" si="461"/>
        <v>126323.00999999998</v>
      </c>
      <c r="FI167" s="75"/>
      <c r="FJ167" s="75"/>
      <c r="FK167" s="75">
        <f t="shared" si="462"/>
        <v>126854</v>
      </c>
      <c r="FL167" s="75">
        <f t="shared" si="462"/>
        <v>126870.28</v>
      </c>
      <c r="FM167" s="75">
        <f t="shared" si="462"/>
        <v>126916.73</v>
      </c>
      <c r="FN167" s="75">
        <f t="shared" si="462"/>
        <v>126499.78</v>
      </c>
      <c r="FO167" s="75">
        <f t="shared" si="462"/>
        <v>126517.62000000001</v>
      </c>
      <c r="FP167" s="75">
        <f t="shared" si="462"/>
        <v>126262.36999999997</v>
      </c>
      <c r="FQ167" s="75">
        <f t="shared" si="462"/>
        <v>126267.02000000002</v>
      </c>
      <c r="FR167" s="75">
        <f t="shared" si="459"/>
        <v>126359.20999999999</v>
      </c>
    </row>
    <row r="168" spans="2:174" ht="17.45" customHeight="1">
      <c r="B168" s="66" t="s">
        <v>198</v>
      </c>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c r="CL168" s="75"/>
      <c r="CM168" s="75"/>
      <c r="CN168" s="75"/>
      <c r="CO168" s="75">
        <v>56510</v>
      </c>
      <c r="CP168" s="75">
        <v>56510</v>
      </c>
      <c r="CQ168" s="75">
        <v>56510</v>
      </c>
      <c r="CR168" s="75">
        <v>56510</v>
      </c>
      <c r="CS168" s="75">
        <v>56510</v>
      </c>
      <c r="CT168" s="75">
        <v>56510</v>
      </c>
      <c r="CU168" s="75">
        <v>56510</v>
      </c>
      <c r="CV168" s="75">
        <v>56510</v>
      </c>
      <c r="CW168" s="75">
        <v>56510</v>
      </c>
      <c r="CX168" s="75">
        <v>56510</v>
      </c>
      <c r="CY168" s="75">
        <v>56510</v>
      </c>
      <c r="CZ168" s="75">
        <v>56510</v>
      </c>
      <c r="DA168" s="75">
        <v>56510</v>
      </c>
      <c r="DB168" s="75">
        <v>56510</v>
      </c>
      <c r="DC168" s="75">
        <v>56510</v>
      </c>
      <c r="DD168" s="75">
        <v>56510</v>
      </c>
      <c r="DE168" s="75">
        <v>56510</v>
      </c>
      <c r="DF168" s="75">
        <v>56510</v>
      </c>
      <c r="DG168" s="75">
        <v>56510</v>
      </c>
      <c r="DH168" s="75">
        <v>56510</v>
      </c>
      <c r="DI168" s="75">
        <v>56510</v>
      </c>
      <c r="DJ168" s="75">
        <v>56510</v>
      </c>
      <c r="DK168" s="75">
        <v>56510</v>
      </c>
      <c r="DL168" s="75">
        <v>56510</v>
      </c>
      <c r="DM168" s="75">
        <v>56444.750000000036</v>
      </c>
      <c r="DN168" s="75">
        <v>56509.930000000044</v>
      </c>
      <c r="DO168" s="75">
        <v>56509.930000000044</v>
      </c>
      <c r="DP168" s="75">
        <v>56509.930000000044</v>
      </c>
      <c r="DQ168" s="75">
        <v>56504.260000000038</v>
      </c>
      <c r="DR168" s="75">
        <v>56478.09000000004</v>
      </c>
      <c r="DS168" s="75">
        <v>56478.09000000004</v>
      </c>
      <c r="DT168" s="75">
        <v>56478.09000000004</v>
      </c>
      <c r="DU168" s="75">
        <v>55104.970000000045</v>
      </c>
      <c r="DV168" s="75">
        <v>56423.689999999988</v>
      </c>
      <c r="DW168" s="75">
        <v>56453.209999999985</v>
      </c>
      <c r="DX168" s="75">
        <v>56453.209999999985</v>
      </c>
      <c r="DY168" s="75">
        <v>56453.210000000006</v>
      </c>
      <c r="DZ168" s="75">
        <v>56324.389999999992</v>
      </c>
      <c r="EA168" s="75">
        <v>56324.39</v>
      </c>
      <c r="EB168" s="75">
        <v>56453.21</v>
      </c>
      <c r="EC168" s="75">
        <v>56453.209999999992</v>
      </c>
      <c r="ED168" s="75">
        <v>56453.21</v>
      </c>
      <c r="EE168" s="75">
        <v>56484.83</v>
      </c>
      <c r="EF168" s="75">
        <v>56484.83</v>
      </c>
      <c r="EG168" s="75">
        <v>56484.83</v>
      </c>
      <c r="EH168" s="75">
        <v>56484.83</v>
      </c>
      <c r="EI168" s="75">
        <v>56484.83</v>
      </c>
      <c r="EJ168" s="75">
        <v>56484.83</v>
      </c>
      <c r="EK168" s="75">
        <v>56484.829999999994</v>
      </c>
      <c r="EL168" s="75">
        <v>56484.829999999994</v>
      </c>
      <c r="EM168" s="75">
        <v>56484.83</v>
      </c>
      <c r="EN168" s="75">
        <v>56484.829999999994</v>
      </c>
      <c r="EO168" s="75">
        <v>56484.83</v>
      </c>
      <c r="EP168" s="75">
        <v>56484.83</v>
      </c>
      <c r="EQ168" s="75">
        <v>56417.02</v>
      </c>
      <c r="ER168" s="75"/>
      <c r="ES168" s="75"/>
      <c r="ET168" s="75"/>
      <c r="EU168" s="75"/>
      <c r="EV168" s="75"/>
      <c r="EW168" s="75"/>
      <c r="EX168" s="75"/>
      <c r="EY168" s="75">
        <f t="shared" ref="EY168:FF169" si="463">_xlfn.XLOOKUP(EY$9,$I$8:$ER$8,$I168:$ER168,,,-1)</f>
        <v>56509.930000000044</v>
      </c>
      <c r="EZ168" s="75">
        <f t="shared" si="463"/>
        <v>56478.09000000004</v>
      </c>
      <c r="FA168" s="75">
        <f t="shared" si="463"/>
        <v>55104.970000000045</v>
      </c>
      <c r="FB168" s="75">
        <f t="shared" si="463"/>
        <v>56453.209999999985</v>
      </c>
      <c r="FC168" s="75">
        <f t="shared" si="463"/>
        <v>56324.39</v>
      </c>
      <c r="FD168" s="75">
        <f t="shared" si="463"/>
        <v>56453.21</v>
      </c>
      <c r="FE168" s="75">
        <f t="shared" si="463"/>
        <v>56484.83</v>
      </c>
      <c r="FF168" s="75">
        <f t="shared" si="463"/>
        <v>56484.83</v>
      </c>
      <c r="FG168" s="75">
        <f t="shared" si="461"/>
        <v>56484.83</v>
      </c>
      <c r="FH168" s="75">
        <f t="shared" si="461"/>
        <v>56484.83</v>
      </c>
      <c r="FI168" s="75"/>
      <c r="FJ168" s="75"/>
      <c r="FK168" s="75"/>
      <c r="FL168" s="75"/>
      <c r="FM168" s="75"/>
      <c r="FN168" s="75"/>
      <c r="FO168" s="75"/>
      <c r="FP168" s="75">
        <f t="shared" si="462"/>
        <v>56453.209999999985</v>
      </c>
      <c r="FQ168" s="75">
        <f t="shared" si="462"/>
        <v>56484.83</v>
      </c>
      <c r="FR168" s="75">
        <f t="shared" si="459"/>
        <v>56484.83</v>
      </c>
    </row>
    <row r="169" spans="2:174" ht="17.45" customHeight="1">
      <c r="B169" s="66" t="s">
        <v>183</v>
      </c>
      <c r="BE169" s="75"/>
      <c r="BF169" s="75"/>
      <c r="BG169" s="75"/>
      <c r="BH169" s="75"/>
      <c r="BI169" s="75"/>
      <c r="BJ169" s="75"/>
      <c r="BK169" s="75"/>
      <c r="BL169" s="75"/>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v>22785.05</v>
      </c>
      <c r="CP169" s="75">
        <v>22785.05</v>
      </c>
      <c r="CQ169" s="75">
        <v>22785.05</v>
      </c>
      <c r="CR169" s="75">
        <v>22785.05</v>
      </c>
      <c r="CS169" s="75">
        <v>22785.05</v>
      </c>
      <c r="CT169" s="75">
        <v>22785.05</v>
      </c>
      <c r="CU169" s="75">
        <v>22785.05</v>
      </c>
      <c r="CV169" s="75">
        <v>22785.05</v>
      </c>
      <c r="CW169" s="75">
        <v>22785.05</v>
      </c>
      <c r="CX169" s="75">
        <v>22785.05</v>
      </c>
      <c r="CY169" s="75">
        <v>22785.05</v>
      </c>
      <c r="CZ169" s="75">
        <v>22785.05</v>
      </c>
      <c r="DA169" s="75">
        <v>22785.05</v>
      </c>
      <c r="DB169" s="75">
        <v>22785.05</v>
      </c>
      <c r="DC169" s="75">
        <v>22785.05</v>
      </c>
      <c r="DD169" s="75">
        <v>22785.05</v>
      </c>
      <c r="DE169" s="75">
        <v>22785.05</v>
      </c>
      <c r="DF169" s="75">
        <v>22785.05</v>
      </c>
      <c r="DG169" s="75">
        <v>22785.05</v>
      </c>
      <c r="DH169" s="75">
        <v>22785.05</v>
      </c>
      <c r="DI169" s="75">
        <v>22785.05</v>
      </c>
      <c r="DJ169" s="75">
        <v>22785.05</v>
      </c>
      <c r="DK169" s="75">
        <v>22785.05</v>
      </c>
      <c r="DL169" s="75">
        <v>22785.05</v>
      </c>
      <c r="DM169" s="75">
        <v>22785.100000000002</v>
      </c>
      <c r="DN169" s="75">
        <v>22785.100000000002</v>
      </c>
      <c r="DO169" s="75">
        <v>22785.100000000002</v>
      </c>
      <c r="DP169" s="75">
        <v>22785.050000000003</v>
      </c>
      <c r="DQ169" s="75">
        <v>22785.05</v>
      </c>
      <c r="DR169" s="75">
        <v>22785.05</v>
      </c>
      <c r="DS169" s="75">
        <v>22785.05</v>
      </c>
      <c r="DT169" s="75">
        <v>22785.05</v>
      </c>
      <c r="DU169" s="75">
        <v>22785.05</v>
      </c>
      <c r="DV169" s="75">
        <v>21109.550000000003</v>
      </c>
      <c r="DW169" s="75">
        <v>21098.800000000003</v>
      </c>
      <c r="DX169" s="75">
        <v>21098.800000000003</v>
      </c>
      <c r="DY169" s="75">
        <v>21098.800000000003</v>
      </c>
      <c r="DZ169" s="75">
        <v>21098.800000000003</v>
      </c>
      <c r="EA169" s="75">
        <v>21098.800000000003</v>
      </c>
      <c r="EB169" s="75">
        <v>21098.800000000003</v>
      </c>
      <c r="EC169" s="75">
        <v>21098.800000000003</v>
      </c>
      <c r="ED169" s="75">
        <v>21098.799999999999</v>
      </c>
      <c r="EE169" s="75">
        <v>21098.799999999999</v>
      </c>
      <c r="EF169" s="75">
        <v>21098.799999999999</v>
      </c>
      <c r="EG169" s="75">
        <v>21098.799999999999</v>
      </c>
      <c r="EH169" s="75">
        <v>21098.799999999999</v>
      </c>
      <c r="EI169" s="75">
        <v>21098.799999999999</v>
      </c>
      <c r="EJ169" s="75">
        <v>21098.799999999999</v>
      </c>
      <c r="EK169" s="75">
        <v>21098.799999999999</v>
      </c>
      <c r="EL169" s="75">
        <v>21098.799999999999</v>
      </c>
      <c r="EM169" s="75">
        <v>21098.799999999999</v>
      </c>
      <c r="EN169" s="75">
        <v>21098.799999999999</v>
      </c>
      <c r="EO169" s="75">
        <v>21145.88</v>
      </c>
      <c r="EP169" s="75">
        <v>21145.88</v>
      </c>
      <c r="EQ169" s="75">
        <v>21145.88</v>
      </c>
      <c r="ER169" s="75"/>
      <c r="ES169" s="75"/>
      <c r="ET169" s="75"/>
      <c r="EU169" s="75"/>
      <c r="EV169" s="75"/>
      <c r="EW169" s="75"/>
      <c r="EX169" s="75"/>
      <c r="EY169" s="75">
        <f t="shared" si="463"/>
        <v>22785.100000000002</v>
      </c>
      <c r="EZ169" s="75">
        <f t="shared" si="463"/>
        <v>22785.05</v>
      </c>
      <c r="FA169" s="75">
        <f t="shared" si="463"/>
        <v>22785.05</v>
      </c>
      <c r="FB169" s="75">
        <f t="shared" si="463"/>
        <v>21098.800000000003</v>
      </c>
      <c r="FC169" s="75">
        <f t="shared" si="463"/>
        <v>21098.800000000003</v>
      </c>
      <c r="FD169" s="75">
        <f t="shared" si="463"/>
        <v>21098.799999999999</v>
      </c>
      <c r="FE169" s="75">
        <f t="shared" si="463"/>
        <v>21098.799999999999</v>
      </c>
      <c r="FF169" s="75">
        <f t="shared" si="463"/>
        <v>21098.799999999999</v>
      </c>
      <c r="FG169" s="75">
        <f t="shared" si="461"/>
        <v>21098.799999999999</v>
      </c>
      <c r="FH169" s="75">
        <f t="shared" si="461"/>
        <v>21145.88</v>
      </c>
      <c r="FI169" s="75"/>
      <c r="FJ169" s="75"/>
      <c r="FK169" s="75"/>
      <c r="FL169" s="75"/>
      <c r="FM169" s="75"/>
      <c r="FN169" s="75"/>
      <c r="FO169" s="75"/>
      <c r="FP169" s="75">
        <f t="shared" si="462"/>
        <v>21098.800000000003</v>
      </c>
      <c r="FQ169" s="75">
        <f t="shared" si="462"/>
        <v>21098.799999999999</v>
      </c>
      <c r="FR169" s="75">
        <f t="shared" si="459"/>
        <v>21098.799999999999</v>
      </c>
    </row>
    <row r="170" spans="2:174" ht="17.45" customHeight="1">
      <c r="B170" s="66" t="s">
        <v>203</v>
      </c>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5"/>
      <c r="CQ170" s="75"/>
      <c r="CR170" s="75"/>
      <c r="CS170" s="75"/>
      <c r="CT170" s="75"/>
      <c r="CU170" s="75"/>
      <c r="CV170" s="75"/>
      <c r="CW170" s="75"/>
      <c r="CX170" s="75"/>
      <c r="CY170" s="75"/>
      <c r="CZ170" s="75"/>
      <c r="DA170" s="75"/>
      <c r="DB170" s="75"/>
      <c r="DC170" s="75"/>
      <c r="DD170" s="75"/>
      <c r="DE170" s="75"/>
      <c r="DF170" s="75"/>
      <c r="DG170" s="75"/>
      <c r="DH170" s="75"/>
      <c r="DI170" s="75"/>
      <c r="DJ170" s="75"/>
      <c r="DK170" s="75"/>
      <c r="DL170" s="75"/>
      <c r="DM170" s="75"/>
      <c r="DN170" s="75"/>
      <c r="DO170" s="75"/>
      <c r="DP170" s="75"/>
      <c r="DQ170" s="75"/>
      <c r="DR170" s="75"/>
      <c r="DS170" s="75"/>
      <c r="DT170" s="75"/>
      <c r="DU170" s="75"/>
      <c r="DV170" s="75"/>
      <c r="DW170" s="75"/>
      <c r="DX170" s="75"/>
      <c r="DY170" s="75">
        <v>39251.700000000019</v>
      </c>
      <c r="DZ170" s="75">
        <v>39251.700000000012</v>
      </c>
      <c r="EA170" s="75">
        <v>39251.700000000012</v>
      </c>
      <c r="EB170" s="75">
        <v>39251.700000000012</v>
      </c>
      <c r="EC170" s="75">
        <v>39251.700000000012</v>
      </c>
      <c r="ED170" s="75">
        <v>39251.700000000012</v>
      </c>
      <c r="EE170" s="75">
        <v>39251.700000000012</v>
      </c>
      <c r="EF170" s="75">
        <v>39251.700000000004</v>
      </c>
      <c r="EG170" s="75">
        <v>39251.700000000012</v>
      </c>
      <c r="EH170" s="75">
        <v>39251.700000000004</v>
      </c>
      <c r="EI170" s="75">
        <v>39251.69999999999</v>
      </c>
      <c r="EJ170" s="75">
        <v>39251.69999999999</v>
      </c>
      <c r="EK170" s="75">
        <v>39251.69999999999</v>
      </c>
      <c r="EL170" s="75">
        <v>39251.700000000004</v>
      </c>
      <c r="EM170" s="75">
        <v>39251.700000000004</v>
      </c>
      <c r="EN170" s="75">
        <v>39251.700000000004</v>
      </c>
      <c r="EO170" s="75">
        <v>39251.700000000004</v>
      </c>
      <c r="EP170" s="75">
        <v>39252</v>
      </c>
      <c r="EQ170" s="75">
        <v>39252</v>
      </c>
      <c r="ER170" s="75"/>
      <c r="ES170" s="75"/>
      <c r="ET170" s="75"/>
      <c r="EU170" s="75"/>
      <c r="EV170" s="75"/>
      <c r="EW170" s="75"/>
      <c r="EX170" s="75"/>
      <c r="EY170" s="75"/>
      <c r="EZ170" s="75"/>
      <c r="FA170" s="75"/>
      <c r="FB170" s="75"/>
      <c r="FC170" s="75">
        <f t="shared" ref="FC170:FF171" si="464">_xlfn.XLOOKUP(FC$9,$I$8:$ER$8,$I170:$ER170,,,-1)</f>
        <v>39251.700000000012</v>
      </c>
      <c r="FD170" s="75">
        <f t="shared" si="464"/>
        <v>39251.700000000012</v>
      </c>
      <c r="FE170" s="75">
        <f t="shared" si="464"/>
        <v>39251.700000000012</v>
      </c>
      <c r="FF170" s="75">
        <f t="shared" si="464"/>
        <v>39251.69999999999</v>
      </c>
      <c r="FG170" s="75">
        <f t="shared" si="461"/>
        <v>39251.700000000004</v>
      </c>
      <c r="FH170" s="75">
        <f t="shared" si="461"/>
        <v>39252</v>
      </c>
      <c r="FI170" s="75"/>
      <c r="FJ170" s="75"/>
      <c r="FK170" s="75"/>
      <c r="FL170" s="75"/>
      <c r="FM170" s="75"/>
      <c r="FN170" s="75"/>
      <c r="FO170" s="75"/>
      <c r="FP170" s="75"/>
      <c r="FQ170" s="75">
        <f t="shared" si="462"/>
        <v>39251.69999999999</v>
      </c>
      <c r="FR170" s="75">
        <f t="shared" si="459"/>
        <v>39251.700000000004</v>
      </c>
    </row>
    <row r="171" spans="2:174" s="70" customFormat="1" ht="17.25" customHeight="1">
      <c r="B171" s="125" t="s">
        <v>152</v>
      </c>
      <c r="C171" s="69"/>
      <c r="D171" s="69"/>
      <c r="E171" s="69"/>
      <c r="F171" s="126"/>
      <c r="G171" s="126"/>
      <c r="H171" s="126"/>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8">
        <f t="shared" ref="BE171:CJ171" si="465">SUMIF(BE12:BE31,"&lt;&gt;",BE151:BE170)</f>
        <v>513430.99000000005</v>
      </c>
      <c r="BF171" s="128">
        <f t="shared" si="465"/>
        <v>515154.27000000008</v>
      </c>
      <c r="BG171" s="128">
        <f t="shared" si="465"/>
        <v>515156.63000000006</v>
      </c>
      <c r="BH171" s="128">
        <f t="shared" si="465"/>
        <v>515748.89000000007</v>
      </c>
      <c r="BI171" s="128">
        <f t="shared" si="465"/>
        <v>516674.48000000004</v>
      </c>
      <c r="BJ171" s="128">
        <f t="shared" si="465"/>
        <v>516835.68000000005</v>
      </c>
      <c r="BK171" s="128">
        <f t="shared" si="465"/>
        <v>516853.08000000007</v>
      </c>
      <c r="BL171" s="128">
        <f t="shared" si="465"/>
        <v>516929.61000000004</v>
      </c>
      <c r="BM171" s="128">
        <f t="shared" si="465"/>
        <v>516490.15</v>
      </c>
      <c r="BN171" s="128">
        <f t="shared" si="465"/>
        <v>516288.22000000003</v>
      </c>
      <c r="BO171" s="128">
        <f t="shared" si="465"/>
        <v>517730.82</v>
      </c>
      <c r="BP171" s="128">
        <f t="shared" si="465"/>
        <v>517719.84</v>
      </c>
      <c r="BQ171" s="128">
        <f t="shared" si="465"/>
        <v>517878.35000000003</v>
      </c>
      <c r="BR171" s="128">
        <f t="shared" si="465"/>
        <v>517455.88</v>
      </c>
      <c r="BS171" s="128">
        <f t="shared" si="465"/>
        <v>517597.98</v>
      </c>
      <c r="BT171" s="128">
        <f t="shared" si="465"/>
        <v>517605.98</v>
      </c>
      <c r="BU171" s="128">
        <f t="shared" si="465"/>
        <v>518438.98</v>
      </c>
      <c r="BV171" s="128">
        <f t="shared" si="465"/>
        <v>518479.39</v>
      </c>
      <c r="BW171" s="128">
        <f t="shared" si="465"/>
        <v>518393.38</v>
      </c>
      <c r="BX171" s="128">
        <f t="shared" si="465"/>
        <v>518454.43000000005</v>
      </c>
      <c r="BY171" s="128">
        <f t="shared" si="465"/>
        <v>518418.66000000003</v>
      </c>
      <c r="BZ171" s="128">
        <f t="shared" si="465"/>
        <v>518448.04000000004</v>
      </c>
      <c r="CA171" s="128">
        <f t="shared" si="465"/>
        <v>518380.79000000004</v>
      </c>
      <c r="CB171" s="128">
        <f t="shared" si="465"/>
        <v>518569.20000000007</v>
      </c>
      <c r="CC171" s="128">
        <f t="shared" si="465"/>
        <v>518477.67000000004</v>
      </c>
      <c r="CD171" s="128">
        <f t="shared" si="465"/>
        <v>520573.18</v>
      </c>
      <c r="CE171" s="128">
        <f t="shared" si="465"/>
        <v>520564.61000000004</v>
      </c>
      <c r="CF171" s="128">
        <f t="shared" si="465"/>
        <v>520564.60000000009</v>
      </c>
      <c r="CG171" s="128">
        <f t="shared" si="465"/>
        <v>520564.60000000009</v>
      </c>
      <c r="CH171" s="128">
        <f t="shared" si="465"/>
        <v>521534.91000488284</v>
      </c>
      <c r="CI171" s="128">
        <f t="shared" si="465"/>
        <v>521534.91000488284</v>
      </c>
      <c r="CJ171" s="128">
        <f t="shared" si="465"/>
        <v>521538.65</v>
      </c>
      <c r="CK171" s="128">
        <f t="shared" ref="CK171:DP171" si="466">SUMIF(CK12:CK31,"&lt;&gt;",CK151:CK170)</f>
        <v>521567.35000488278</v>
      </c>
      <c r="CL171" s="128">
        <f t="shared" si="466"/>
        <v>521537.5</v>
      </c>
      <c r="CM171" s="128">
        <f t="shared" si="466"/>
        <v>521537.24000000011</v>
      </c>
      <c r="CN171" s="128">
        <f t="shared" si="466"/>
        <v>521593.95000000007</v>
      </c>
      <c r="CO171" s="128">
        <f t="shared" si="466"/>
        <v>703754.95700000005</v>
      </c>
      <c r="CP171" s="128">
        <f t="shared" si="466"/>
        <v>705508.66000000015</v>
      </c>
      <c r="CQ171" s="128">
        <f t="shared" si="466"/>
        <v>705338.4600000002</v>
      </c>
      <c r="CR171" s="128">
        <f t="shared" si="466"/>
        <v>705817.29000000015</v>
      </c>
      <c r="CS171" s="128">
        <f t="shared" si="466"/>
        <v>706245.19000000018</v>
      </c>
      <c r="CT171" s="128">
        <f t="shared" si="466"/>
        <v>706866.92002807627</v>
      </c>
      <c r="CU171" s="128">
        <f t="shared" si="466"/>
        <v>706862.67002807627</v>
      </c>
      <c r="CV171" s="128">
        <f t="shared" si="466"/>
        <v>706756.89002807625</v>
      </c>
      <c r="CW171" s="128">
        <f t="shared" si="466"/>
        <v>707687.5700280763</v>
      </c>
      <c r="CX171" s="128">
        <f t="shared" si="466"/>
        <v>707350.10002807633</v>
      </c>
      <c r="CY171" s="128">
        <f t="shared" si="466"/>
        <v>707637.87000000011</v>
      </c>
      <c r="CZ171" s="128">
        <f t="shared" si="466"/>
        <v>707638.92002807627</v>
      </c>
      <c r="DA171" s="128">
        <f t="shared" si="466"/>
        <v>707639.7000280763</v>
      </c>
      <c r="DB171" s="128">
        <f t="shared" si="466"/>
        <v>707664.7000280763</v>
      </c>
      <c r="DC171" s="128">
        <f t="shared" si="466"/>
        <v>707730.33000000019</v>
      </c>
      <c r="DD171" s="128">
        <f t="shared" si="466"/>
        <v>707608.90000000014</v>
      </c>
      <c r="DE171" s="128">
        <f t="shared" si="466"/>
        <v>708224.81000000017</v>
      </c>
      <c r="DF171" s="128">
        <f t="shared" si="466"/>
        <v>708227.07000000018</v>
      </c>
      <c r="DG171" s="128">
        <f t="shared" si="466"/>
        <v>708359.46002807631</v>
      </c>
      <c r="DH171" s="128">
        <f t="shared" si="466"/>
        <v>708245.91002807627</v>
      </c>
      <c r="DI171" s="128">
        <f t="shared" si="466"/>
        <v>708301.18002807628</v>
      </c>
      <c r="DJ171" s="128">
        <f t="shared" si="466"/>
        <v>708289.80000000016</v>
      </c>
      <c r="DK171" s="128">
        <f t="shared" si="466"/>
        <v>708323.41002975474</v>
      </c>
      <c r="DL171" s="128">
        <f t="shared" si="466"/>
        <v>708217.33002975467</v>
      </c>
      <c r="DM171" s="128">
        <f t="shared" si="466"/>
        <v>708332.17</v>
      </c>
      <c r="DN171" s="128">
        <f t="shared" si="466"/>
        <v>707760.03</v>
      </c>
      <c r="DO171" s="128">
        <f t="shared" si="466"/>
        <v>706777.72000000009</v>
      </c>
      <c r="DP171" s="128">
        <f t="shared" si="466"/>
        <v>706810.07000000018</v>
      </c>
      <c r="DQ171" s="128">
        <f t="shared" ref="DQ171:EK171" si="467">SUMIF(DQ12:DQ31,"&lt;&gt;",DQ151:DQ170)</f>
        <v>709098.74000000011</v>
      </c>
      <c r="DR171" s="128">
        <f t="shared" si="467"/>
        <v>709295.09002441436</v>
      </c>
      <c r="DS171" s="128">
        <f t="shared" si="467"/>
        <v>709382.10002441437</v>
      </c>
      <c r="DT171" s="128">
        <f t="shared" si="467"/>
        <v>708831.1900244141</v>
      </c>
      <c r="DU171" s="128">
        <f t="shared" si="467"/>
        <v>707517.87002441415</v>
      </c>
      <c r="DV171" s="128">
        <f t="shared" si="467"/>
        <v>707102.62000000011</v>
      </c>
      <c r="DW171" s="128">
        <f t="shared" si="467"/>
        <v>706986.13000076299</v>
      </c>
      <c r="DX171" s="128">
        <f t="shared" si="467"/>
        <v>706909.09000076295</v>
      </c>
      <c r="DY171" s="128">
        <f t="shared" si="467"/>
        <v>706712.5</v>
      </c>
      <c r="DZ171" s="128">
        <f t="shared" si="467"/>
        <v>706500.32000000007</v>
      </c>
      <c r="EA171" s="128">
        <f t="shared" si="467"/>
        <v>706509.11000076297</v>
      </c>
      <c r="EB171" s="128">
        <f t="shared" si="467"/>
        <v>706588.06</v>
      </c>
      <c r="EC171" s="128">
        <f t="shared" si="467"/>
        <v>707077.9800000001</v>
      </c>
      <c r="ED171" s="128">
        <f t="shared" si="467"/>
        <v>708106.4600000002</v>
      </c>
      <c r="EE171" s="128">
        <f t="shared" si="467"/>
        <v>708184.55000000016</v>
      </c>
      <c r="EF171" s="128">
        <f t="shared" si="467"/>
        <v>708184.17</v>
      </c>
      <c r="EG171" s="128">
        <f t="shared" si="467"/>
        <v>707434.78000000014</v>
      </c>
      <c r="EH171" s="128">
        <f t="shared" si="467"/>
        <v>707571.06000000017</v>
      </c>
      <c r="EI171" s="128">
        <f t="shared" si="467"/>
        <v>707232.23</v>
      </c>
      <c r="EJ171" s="128">
        <f t="shared" si="467"/>
        <v>707482.13</v>
      </c>
      <c r="EK171" s="128">
        <f t="shared" si="467"/>
        <v>721676.2</v>
      </c>
      <c r="EL171" s="128">
        <f>SUMIF(EL12:EL31,"&lt;&gt;",EL151:EL170)</f>
        <v>721085.15</v>
      </c>
      <c r="EM171" s="128">
        <f>SUMIF(EM12:EM31,"&lt;&gt;",EM151:EM170)</f>
        <v>721146.38</v>
      </c>
      <c r="EN171" s="128">
        <f>SUMIF(EN12:EN31,"&lt;&gt;",EN151:EN170)</f>
        <v>721223.83</v>
      </c>
      <c r="EO171" s="128">
        <f>SUMIF(EO12:EO31,"&lt;&gt;",EO151:EO170)</f>
        <v>701180.30999999994</v>
      </c>
      <c r="EP171" s="128">
        <f>SUMIF(EP12:EP31,"&lt;&gt;",EP151:EP170)</f>
        <v>701156.43</v>
      </c>
      <c r="EQ171" s="128">
        <f>SUMIF(EQ12:EQ31,"&lt;&gt;",EQ151:EQ170)</f>
        <v>701088.8</v>
      </c>
      <c r="ER171" s="128"/>
      <c r="ES171" s="128"/>
      <c r="ET171" s="128"/>
      <c r="EU171" s="128">
        <f t="shared" ref="EU171:FB171" si="468">_xlfn.XLOOKUP(EU$9,$I$8:$ER$8,$I171:$ER171,,,-1)</f>
        <v>707730.33000000019</v>
      </c>
      <c r="EV171" s="128">
        <f t="shared" si="468"/>
        <v>708227.07000000018</v>
      </c>
      <c r="EW171" s="128">
        <f t="shared" si="468"/>
        <v>708301.18002807628</v>
      </c>
      <c r="EX171" s="128">
        <f t="shared" si="468"/>
        <v>708217.33002975467</v>
      </c>
      <c r="EY171" s="128">
        <f t="shared" si="468"/>
        <v>706777.72000000009</v>
      </c>
      <c r="EZ171" s="128">
        <f t="shared" si="468"/>
        <v>709295.09002441436</v>
      </c>
      <c r="FA171" s="128">
        <f t="shared" si="468"/>
        <v>707517.87002441415</v>
      </c>
      <c r="FB171" s="128">
        <f t="shared" si="468"/>
        <v>706909.09000076295</v>
      </c>
      <c r="FC171" s="128">
        <f t="shared" si="464"/>
        <v>706509.11000076297</v>
      </c>
      <c r="FD171" s="128">
        <f t="shared" si="464"/>
        <v>708106.4600000002</v>
      </c>
      <c r="FE171" s="128">
        <f t="shared" si="464"/>
        <v>707434.78000000014</v>
      </c>
      <c r="FF171" s="128">
        <f t="shared" si="464"/>
        <v>707482.13</v>
      </c>
      <c r="FG171" s="128">
        <f t="shared" si="461"/>
        <v>721146.38</v>
      </c>
      <c r="FH171" s="128">
        <f t="shared" si="461"/>
        <v>701156.43</v>
      </c>
      <c r="FI171" s="128"/>
      <c r="FJ171" s="128"/>
      <c r="FK171" s="128">
        <f t="shared" ref="FK171:FO171" si="469">_xlfn.XLOOKUP(FK$9,$I$6:$EJ$6,$I171:$EJ171,,,-1)</f>
        <v>517719.84</v>
      </c>
      <c r="FL171" s="128">
        <f t="shared" si="469"/>
        <v>518569.20000000007</v>
      </c>
      <c r="FM171" s="128">
        <f t="shared" si="469"/>
        <v>521593.95000000007</v>
      </c>
      <c r="FN171" s="128">
        <f t="shared" si="469"/>
        <v>707638.92002807627</v>
      </c>
      <c r="FO171" s="128">
        <f t="shared" si="469"/>
        <v>708217.33002975467</v>
      </c>
      <c r="FP171" s="128">
        <f t="shared" si="462"/>
        <v>706909.09000076295</v>
      </c>
      <c r="FQ171" s="128">
        <f t="shared" si="462"/>
        <v>707482.13</v>
      </c>
      <c r="FR171" s="128">
        <f t="shared" si="459"/>
        <v>721146.38</v>
      </c>
    </row>
    <row r="172" spans="2:174" ht="17.45" hidden="1" customHeight="1">
      <c r="B172" s="66" t="s">
        <v>211</v>
      </c>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v>9909.51</v>
      </c>
      <c r="CP172" s="75">
        <v>12097.39</v>
      </c>
      <c r="CQ172" s="75">
        <v>12097.39</v>
      </c>
      <c r="CR172" s="75">
        <v>12097.39</v>
      </c>
      <c r="CS172" s="75">
        <v>12988.97</v>
      </c>
      <c r="CT172" s="75">
        <v>12988.97</v>
      </c>
      <c r="CU172" s="75">
        <v>12988.97</v>
      </c>
      <c r="CV172" s="75">
        <v>12988.97</v>
      </c>
      <c r="CW172" s="75">
        <v>14240.79</v>
      </c>
      <c r="CX172" s="75">
        <v>14273.789999999999</v>
      </c>
      <c r="CY172" s="75">
        <v>14273.789999999999</v>
      </c>
      <c r="CZ172" s="75">
        <v>14273.789999999999</v>
      </c>
      <c r="DA172" s="75">
        <v>14273.789999999999</v>
      </c>
      <c r="DB172" s="75">
        <v>14273.789999999999</v>
      </c>
      <c r="DC172" s="75">
        <v>14273.789999999999</v>
      </c>
      <c r="DD172" s="75">
        <v>14273.789999999999</v>
      </c>
      <c r="DE172" s="75">
        <v>14273.79</v>
      </c>
      <c r="DF172" s="75">
        <v>14273.79</v>
      </c>
      <c r="DG172" s="75">
        <v>14273.79</v>
      </c>
      <c r="DH172" s="75">
        <v>14273.79</v>
      </c>
      <c r="DI172" s="75">
        <v>14273.79</v>
      </c>
      <c r="DJ172" s="75">
        <v>14273.79</v>
      </c>
      <c r="DK172" s="75">
        <v>14273.79</v>
      </c>
      <c r="DL172" s="75">
        <v>14273.79</v>
      </c>
      <c r="DM172" s="75">
        <v>14273.79</v>
      </c>
      <c r="DN172" s="75">
        <v>14273.79</v>
      </c>
      <c r="DO172" s="75">
        <v>14273.79</v>
      </c>
      <c r="DP172" s="75">
        <v>14273.79</v>
      </c>
      <c r="DQ172" s="75">
        <v>16785.22</v>
      </c>
      <c r="DR172" s="75">
        <v>16785.219999999998</v>
      </c>
      <c r="DS172" s="75">
        <v>16785.219999999998</v>
      </c>
      <c r="DT172" s="75">
        <v>16752.219999999998</v>
      </c>
      <c r="DU172" s="75">
        <v>16774.82</v>
      </c>
      <c r="DV172" s="75">
        <v>16774.82</v>
      </c>
      <c r="DW172" s="75">
        <v>16774.82</v>
      </c>
      <c r="DX172" s="75">
        <v>16774.82</v>
      </c>
      <c r="DY172" s="75">
        <v>16774.82</v>
      </c>
      <c r="DZ172" s="75">
        <v>16774.82</v>
      </c>
      <c r="EA172" s="75">
        <v>16774.82</v>
      </c>
      <c r="EB172" s="75">
        <v>16774.82</v>
      </c>
      <c r="EC172" s="75">
        <v>16774.82</v>
      </c>
      <c r="ED172" s="75">
        <v>16774.82</v>
      </c>
      <c r="EE172" s="75">
        <v>16774.82</v>
      </c>
      <c r="EF172" s="75">
        <v>16774.82</v>
      </c>
      <c r="EG172" s="75">
        <v>16774.82</v>
      </c>
      <c r="EH172" s="75">
        <v>16774.82</v>
      </c>
      <c r="EI172" s="75">
        <v>16774.82</v>
      </c>
      <c r="EJ172" s="75">
        <v>16774.82</v>
      </c>
      <c r="EK172" s="75">
        <v>16774.82</v>
      </c>
      <c r="EL172" s="75">
        <v>16774.82</v>
      </c>
      <c r="EM172" s="75">
        <v>16795.53</v>
      </c>
      <c r="EN172" s="75">
        <v>16795.53</v>
      </c>
      <c r="EO172" s="75">
        <v>16795.53</v>
      </c>
      <c r="EP172" s="75">
        <v>16795.53</v>
      </c>
      <c r="EQ172" s="75">
        <v>16795.53</v>
      </c>
      <c r="ER172" s="75"/>
      <c r="ES172" s="75"/>
      <c r="ET172" s="75"/>
      <c r="EU172" s="75"/>
      <c r="EV172" s="75"/>
      <c r="EW172" s="75"/>
      <c r="EX172" s="75"/>
      <c r="EY172" s="75"/>
      <c r="EZ172" s="75"/>
      <c r="FA172" s="75"/>
      <c r="FB172" s="75"/>
      <c r="FC172" s="75"/>
      <c r="FD172" s="75"/>
      <c r="FE172" s="75"/>
      <c r="FF172" s="75"/>
      <c r="FG172" s="75"/>
      <c r="FH172" s="75"/>
      <c r="FI172" s="75"/>
      <c r="FJ172" s="75"/>
      <c r="FK172" s="75"/>
      <c r="FL172" s="75"/>
      <c r="FM172" s="75"/>
      <c r="FN172" s="75"/>
      <c r="FO172" s="75"/>
      <c r="FP172" s="75"/>
      <c r="FQ172" s="75"/>
      <c r="FR172" s="75"/>
    </row>
    <row r="173" spans="2:174" s="70" customFormat="1" ht="17.25" customHeight="1">
      <c r="B173" s="125"/>
      <c r="C173" s="69"/>
      <c r="D173" s="69"/>
      <c r="E173" s="69"/>
      <c r="F173" s="126"/>
      <c r="G173" s="126"/>
      <c r="H173" s="126"/>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8"/>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c r="DL173" s="128"/>
      <c r="DM173" s="128"/>
      <c r="DN173" s="128"/>
      <c r="DO173" s="128"/>
      <c r="DP173" s="128"/>
      <c r="DQ173" s="128"/>
      <c r="DR173" s="128"/>
      <c r="DS173" s="128"/>
      <c r="DT173" s="128"/>
      <c r="DU173" s="128"/>
      <c r="DV173" s="128"/>
      <c r="DW173" s="128"/>
      <c r="DX173" s="128"/>
      <c r="DY173" s="128"/>
      <c r="DZ173" s="128"/>
      <c r="EA173" s="128"/>
      <c r="EB173" s="128"/>
      <c r="EC173" s="128"/>
      <c r="ED173" s="128"/>
      <c r="EE173" s="128"/>
      <c r="EF173" s="128"/>
      <c r="EG173" s="128"/>
      <c r="EH173" s="128"/>
      <c r="EI173" s="128"/>
      <c r="EJ173" s="128"/>
      <c r="EK173" s="128"/>
      <c r="EL173" s="128"/>
      <c r="EM173" s="128"/>
      <c r="EN173" s="128"/>
      <c r="EO173" s="128"/>
      <c r="EP173" s="128"/>
      <c r="EQ173" s="128"/>
      <c r="ER173" s="128"/>
      <c r="ES173" s="128"/>
      <c r="ET173" s="128"/>
      <c r="EU173" s="128"/>
      <c r="EV173" s="128"/>
      <c r="EW173" s="128"/>
      <c r="EX173" s="128"/>
      <c r="EY173" s="128"/>
      <c r="EZ173" s="128"/>
      <c r="FA173" s="128"/>
      <c r="FB173" s="128"/>
      <c r="FC173" s="128"/>
      <c r="FD173" s="128"/>
      <c r="FE173" s="128"/>
      <c r="FF173" s="128"/>
      <c r="FG173" s="128"/>
      <c r="FH173" s="128"/>
      <c r="FI173" s="128"/>
      <c r="FJ173" s="128"/>
      <c r="FK173" s="128"/>
      <c r="FL173" s="128"/>
      <c r="FM173" s="128"/>
      <c r="FN173" s="128"/>
      <c r="FO173" s="128"/>
      <c r="FP173" s="128"/>
      <c r="FQ173" s="128"/>
      <c r="FR173" s="128"/>
    </row>
    <row r="174" spans="2:174" ht="17.25" customHeight="1">
      <c r="B174" s="71" t="s">
        <v>178</v>
      </c>
      <c r="C174" s="72"/>
      <c r="D174" s="72"/>
      <c r="E174" s="72"/>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c r="BR174" s="73"/>
      <c r="BS174" s="73"/>
      <c r="BT174" s="73"/>
      <c r="BU174" s="73"/>
      <c r="BV174" s="73"/>
      <c r="BW174" s="73"/>
      <c r="BX174" s="73"/>
      <c r="BY174" s="73"/>
      <c r="BZ174" s="73"/>
      <c r="CA174" s="73"/>
      <c r="CB174" s="73"/>
      <c r="CC174" s="73"/>
      <c r="CD174" s="73"/>
      <c r="CE174" s="73"/>
      <c r="CF174" s="73"/>
      <c r="CG174" s="73"/>
      <c r="CH174" s="73"/>
      <c r="CI174" s="73"/>
      <c r="CJ174" s="73"/>
      <c r="CK174" s="73"/>
      <c r="CL174" s="73"/>
      <c r="CM174" s="73"/>
      <c r="CN174" s="73"/>
      <c r="CO174" s="73"/>
      <c r="CP174" s="73"/>
      <c r="CQ174" s="73"/>
      <c r="CR174" s="73"/>
      <c r="CS174" s="73"/>
      <c r="CT174" s="73"/>
      <c r="CU174" s="73"/>
      <c r="CV174" s="73"/>
      <c r="CW174" s="73"/>
      <c r="CX174" s="73"/>
      <c r="CY174" s="73"/>
      <c r="CZ174" s="73"/>
      <c r="DA174" s="73"/>
      <c r="DB174" s="73"/>
      <c r="DC174" s="73"/>
      <c r="DD174" s="73"/>
      <c r="DE174" s="73"/>
      <c r="DF174" s="73"/>
      <c r="DG174" s="73"/>
      <c r="DH174" s="73"/>
      <c r="DI174" s="73"/>
      <c r="DJ174" s="73"/>
      <c r="DK174" s="73"/>
      <c r="DL174" s="73"/>
      <c r="DM174" s="73"/>
      <c r="DN174" s="73"/>
      <c r="DO174" s="73"/>
      <c r="DP174" s="73"/>
      <c r="DQ174" s="73"/>
      <c r="DR174" s="73"/>
      <c r="DS174" s="73"/>
      <c r="DT174" s="73"/>
      <c r="DU174" s="73"/>
      <c r="DV174" s="73"/>
      <c r="DW174" s="73"/>
      <c r="DX174" s="73"/>
      <c r="DY174" s="73"/>
      <c r="DZ174" s="73"/>
      <c r="EA174" s="73"/>
      <c r="EB174" s="73"/>
      <c r="EC174" s="73"/>
      <c r="ED174" s="73"/>
      <c r="EE174" s="73"/>
      <c r="EF174" s="73"/>
      <c r="EG174" s="73"/>
      <c r="EH174" s="73"/>
      <c r="EI174" s="73"/>
      <c r="EJ174" s="73"/>
      <c r="EK174" s="73"/>
      <c r="EL174" s="73"/>
      <c r="EM174" s="73"/>
      <c r="EN174" s="73"/>
      <c r="EO174" s="73"/>
      <c r="EP174" s="73"/>
      <c r="EQ174" s="73"/>
      <c r="ER174" s="236"/>
      <c r="EU174" s="73"/>
      <c r="EV174" s="73"/>
      <c r="EW174" s="73"/>
      <c r="EX174" s="73"/>
      <c r="EY174" s="73"/>
      <c r="EZ174" s="73"/>
      <c r="FA174" s="73"/>
      <c r="FB174" s="73"/>
      <c r="FC174" s="73"/>
      <c r="FD174" s="73"/>
      <c r="FE174" s="73"/>
      <c r="FF174" s="73"/>
      <c r="FG174" s="73"/>
      <c r="FH174" s="73"/>
      <c r="FK174" s="73"/>
      <c r="FL174" s="73"/>
      <c r="FM174" s="73"/>
      <c r="FN174" s="73"/>
      <c r="FO174" s="73"/>
      <c r="FP174" s="73"/>
      <c r="FQ174" s="73"/>
      <c r="FR174" s="73"/>
    </row>
    <row r="175" spans="2:174" s="70" customFormat="1" ht="17.25" customHeight="1">
      <c r="B175" s="66" t="s">
        <v>27</v>
      </c>
      <c r="C175" s="69"/>
      <c r="D175" s="69"/>
      <c r="E175" s="69"/>
      <c r="F175" s="126"/>
      <c r="G175" s="126"/>
      <c r="H175" s="126"/>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75">
        <f t="shared" ref="BE175:CJ175" si="470">BE151*BE12</f>
        <v>25955.295125759996</v>
      </c>
      <c r="BF175" s="75">
        <f t="shared" si="470"/>
        <v>25955.295125759996</v>
      </c>
      <c r="BG175" s="75">
        <f t="shared" si="470"/>
        <v>25955.295125759996</v>
      </c>
      <c r="BH175" s="75">
        <f t="shared" si="470"/>
        <v>25955.295125759996</v>
      </c>
      <c r="BI175" s="75">
        <f t="shared" si="470"/>
        <v>26025.774423479997</v>
      </c>
      <c r="BJ175" s="75">
        <f t="shared" si="470"/>
        <v>26025.774423479997</v>
      </c>
      <c r="BK175" s="75">
        <f t="shared" si="470"/>
        <v>26025.774423479997</v>
      </c>
      <c r="BL175" s="75">
        <f t="shared" si="470"/>
        <v>26025.774423479997</v>
      </c>
      <c r="BM175" s="75">
        <f t="shared" si="470"/>
        <v>26025.774423479997</v>
      </c>
      <c r="BN175" s="75">
        <f t="shared" si="470"/>
        <v>26025.774423479997</v>
      </c>
      <c r="BO175" s="75">
        <f t="shared" si="470"/>
        <v>26025.774423479997</v>
      </c>
      <c r="BP175" s="75">
        <f t="shared" si="470"/>
        <v>26025.774423479997</v>
      </c>
      <c r="BQ175" s="75">
        <f t="shared" si="470"/>
        <v>26025.774423479997</v>
      </c>
      <c r="BR175" s="75">
        <f t="shared" si="470"/>
        <v>26025.774423479997</v>
      </c>
      <c r="BS175" s="75">
        <f t="shared" si="470"/>
        <v>26180.15639616</v>
      </c>
      <c r="BT175" s="75">
        <f t="shared" si="470"/>
        <v>26180.15639616</v>
      </c>
      <c r="BU175" s="75">
        <f t="shared" si="470"/>
        <v>26180.15639616</v>
      </c>
      <c r="BV175" s="75">
        <f t="shared" si="470"/>
        <v>26180.156396159997</v>
      </c>
      <c r="BW175" s="75">
        <f t="shared" si="470"/>
        <v>26180.156396159997</v>
      </c>
      <c r="BX175" s="75">
        <f t="shared" si="470"/>
        <v>26180.156396159997</v>
      </c>
      <c r="BY175" s="75">
        <f t="shared" si="470"/>
        <v>26180.156396159997</v>
      </c>
      <c r="BZ175" s="75">
        <f t="shared" si="470"/>
        <v>26180.156396159997</v>
      </c>
      <c r="CA175" s="75">
        <f t="shared" si="470"/>
        <v>26180.15639616</v>
      </c>
      <c r="CB175" s="75">
        <f t="shared" si="470"/>
        <v>26180.15639616</v>
      </c>
      <c r="CC175" s="75">
        <f t="shared" si="470"/>
        <v>26180.15639616</v>
      </c>
      <c r="CD175" s="75">
        <f t="shared" si="470"/>
        <v>26180.15639616</v>
      </c>
      <c r="CE175" s="75">
        <f t="shared" si="470"/>
        <v>26180.156396159997</v>
      </c>
      <c r="CF175" s="75">
        <f t="shared" si="470"/>
        <v>26180.15639616</v>
      </c>
      <c r="CG175" s="75">
        <f t="shared" si="470"/>
        <v>26180.15639616</v>
      </c>
      <c r="CH175" s="75">
        <f t="shared" si="470"/>
        <v>26180.15639616</v>
      </c>
      <c r="CI175" s="75">
        <f t="shared" si="470"/>
        <v>26180.15639616</v>
      </c>
      <c r="CJ175" s="75">
        <f t="shared" si="470"/>
        <v>26180.15639616</v>
      </c>
      <c r="CK175" s="75">
        <f t="shared" ref="CK175:DP175" si="471">CK151*CK12</f>
        <v>26180.15639616</v>
      </c>
      <c r="CL175" s="75">
        <f t="shared" si="471"/>
        <v>26180.15639616</v>
      </c>
      <c r="CM175" s="75">
        <f t="shared" si="471"/>
        <v>26180.15639616</v>
      </c>
      <c r="CN175" s="75">
        <f t="shared" si="471"/>
        <v>26180.15639616</v>
      </c>
      <c r="CO175" s="75">
        <f t="shared" si="471"/>
        <v>26180.15639616</v>
      </c>
      <c r="CP175" s="75">
        <f t="shared" si="471"/>
        <v>26180.15639616</v>
      </c>
      <c r="CQ175" s="75">
        <f t="shared" si="471"/>
        <v>26180.15639616</v>
      </c>
      <c r="CR175" s="75">
        <f t="shared" si="471"/>
        <v>26180.15639616</v>
      </c>
      <c r="CS175" s="75">
        <f t="shared" si="471"/>
        <v>26180.15639616</v>
      </c>
      <c r="CT175" s="75">
        <f t="shared" si="471"/>
        <v>26180.15639616</v>
      </c>
      <c r="CU175" s="75">
        <f t="shared" si="471"/>
        <v>26180.15639616</v>
      </c>
      <c r="CV175" s="75">
        <f t="shared" si="471"/>
        <v>26180.15639616</v>
      </c>
      <c r="CW175" s="75">
        <f t="shared" si="471"/>
        <v>26180.15639616</v>
      </c>
      <c r="CX175" s="75">
        <f t="shared" si="471"/>
        <v>26180.15639616</v>
      </c>
      <c r="CY175" s="75">
        <f t="shared" si="471"/>
        <v>26180.15639616</v>
      </c>
      <c r="CZ175" s="75">
        <f t="shared" si="471"/>
        <v>26180.15639616</v>
      </c>
      <c r="DA175" s="75">
        <f t="shared" si="471"/>
        <v>26180.15639616</v>
      </c>
      <c r="DB175" s="75">
        <f t="shared" si="471"/>
        <v>26180.15639616</v>
      </c>
      <c r="DC175" s="75">
        <f t="shared" si="471"/>
        <v>26180.15639616</v>
      </c>
      <c r="DD175" s="75">
        <f t="shared" si="471"/>
        <v>26067.822080039998</v>
      </c>
      <c r="DE175" s="75">
        <f t="shared" si="471"/>
        <v>26066.990233440029</v>
      </c>
      <c r="DF175" s="75">
        <f t="shared" si="471"/>
        <v>26066.990233440029</v>
      </c>
      <c r="DG175" s="75">
        <f t="shared" si="471"/>
        <v>26066.990233440029</v>
      </c>
      <c r="DH175" s="75">
        <f t="shared" si="471"/>
        <v>26066.990233440029</v>
      </c>
      <c r="DI175" s="75">
        <f t="shared" si="471"/>
        <v>26066.990233440029</v>
      </c>
      <c r="DJ175" s="75">
        <f t="shared" si="471"/>
        <v>26066.990233440029</v>
      </c>
      <c r="DK175" s="75">
        <f t="shared" si="471"/>
        <v>26066.990233440029</v>
      </c>
      <c r="DL175" s="75">
        <f t="shared" si="471"/>
        <v>26066.990233440029</v>
      </c>
      <c r="DM175" s="75">
        <f t="shared" si="471"/>
        <v>26066.990233440029</v>
      </c>
      <c r="DN175" s="75">
        <f t="shared" si="471"/>
        <v>26066.990233440029</v>
      </c>
      <c r="DO175" s="75">
        <f t="shared" si="471"/>
        <v>26066.990233440029</v>
      </c>
      <c r="DP175" s="75">
        <f t="shared" si="471"/>
        <v>26066.990233440029</v>
      </c>
      <c r="DQ175" s="75">
        <f t="shared" ref="DQ175:EK175" si="472">DQ151*DQ12</f>
        <v>26066.990233440029</v>
      </c>
      <c r="DR175" s="75">
        <f t="shared" si="472"/>
        <v>26066.990233440029</v>
      </c>
      <c r="DS175" s="75">
        <f t="shared" si="472"/>
        <v>26066.990233440029</v>
      </c>
      <c r="DT175" s="75">
        <f t="shared" si="472"/>
        <v>26066.990233440029</v>
      </c>
      <c r="DU175" s="75">
        <f t="shared" si="472"/>
        <v>26074.897154280014</v>
      </c>
      <c r="DV175" s="75">
        <f t="shared" si="472"/>
        <v>26074.897154280014</v>
      </c>
      <c r="DW175" s="75">
        <f t="shared" si="472"/>
        <v>26074.897154280014</v>
      </c>
      <c r="DX175" s="75">
        <f t="shared" si="472"/>
        <v>26074.897154280014</v>
      </c>
      <c r="DY175" s="75">
        <f t="shared" si="472"/>
        <v>26074.897154280014</v>
      </c>
      <c r="DZ175" s="75">
        <f t="shared" si="472"/>
        <v>26074.897154280014</v>
      </c>
      <c r="EA175" s="75">
        <f t="shared" si="472"/>
        <v>26074.897154280014</v>
      </c>
      <c r="EB175" s="75">
        <f t="shared" si="472"/>
        <v>26074.897154280014</v>
      </c>
      <c r="EC175" s="75">
        <f t="shared" si="472"/>
        <v>26074.897154280014</v>
      </c>
      <c r="ED175" s="75">
        <f t="shared" si="472"/>
        <v>26074.897154280014</v>
      </c>
      <c r="EE175" s="75">
        <f t="shared" si="472"/>
        <v>26074.897154280014</v>
      </c>
      <c r="EF175" s="75">
        <f t="shared" si="472"/>
        <v>26074.897154279999</v>
      </c>
      <c r="EG175" s="75">
        <f t="shared" si="472"/>
        <v>26074.897154279999</v>
      </c>
      <c r="EH175" s="75">
        <f t="shared" si="472"/>
        <v>26074.897154279999</v>
      </c>
      <c r="EI175" s="75">
        <f t="shared" si="472"/>
        <v>26074.897154279999</v>
      </c>
      <c r="EJ175" s="75">
        <f t="shared" si="472"/>
        <v>26074.897154279999</v>
      </c>
      <c r="EK175" s="75">
        <f t="shared" si="472"/>
        <v>26074.897154279999</v>
      </c>
      <c r="EL175" s="75">
        <f t="shared" ref="EL175:EM175" si="473">EL151*EL12</f>
        <v>26074.897154279999</v>
      </c>
      <c r="EM175" s="75">
        <f t="shared" si="473"/>
        <v>26074.897154279999</v>
      </c>
      <c r="EN175" s="75">
        <f t="shared" ref="EN175:EO175" si="474">EN151*EN12</f>
        <v>26074.897154279999</v>
      </c>
      <c r="EO175" s="75">
        <f t="shared" si="474"/>
        <v>26074.897154279999</v>
      </c>
      <c r="EP175" s="75">
        <f t="shared" ref="EP175:EQ175" si="475">EP151*EP12</f>
        <v>26074.897154279999</v>
      </c>
      <c r="EQ175" s="75">
        <f t="shared" si="475"/>
        <v>26074.897154279999</v>
      </c>
      <c r="ER175" s="75"/>
      <c r="ES175" s="128"/>
      <c r="ET175" s="128"/>
      <c r="EU175" s="75">
        <f t="shared" ref="EU175:FH181" si="476">_xlfn.XLOOKUP(EU$9,$I$8:$ER$8,$I175:$ER175,,,-1)</f>
        <v>26180.15639616</v>
      </c>
      <c r="EV175" s="75">
        <f t="shared" si="476"/>
        <v>26066.990233440029</v>
      </c>
      <c r="EW175" s="75">
        <f t="shared" si="476"/>
        <v>26066.990233440029</v>
      </c>
      <c r="EX175" s="75">
        <f t="shared" si="476"/>
        <v>26066.990233440029</v>
      </c>
      <c r="EY175" s="75">
        <f t="shared" si="476"/>
        <v>26066.990233440029</v>
      </c>
      <c r="EZ175" s="75">
        <f t="shared" si="476"/>
        <v>26066.990233440029</v>
      </c>
      <c r="FA175" s="75">
        <f t="shared" si="476"/>
        <v>26074.897154280014</v>
      </c>
      <c r="FB175" s="75">
        <f t="shared" si="476"/>
        <v>26074.897154280014</v>
      </c>
      <c r="FC175" s="75">
        <f t="shared" si="476"/>
        <v>26074.897154280014</v>
      </c>
      <c r="FD175" s="75">
        <f t="shared" si="476"/>
        <v>26074.897154280014</v>
      </c>
      <c r="FE175" s="75">
        <f t="shared" si="476"/>
        <v>26074.897154279999</v>
      </c>
      <c r="FF175" s="75">
        <f t="shared" si="476"/>
        <v>26074.897154279999</v>
      </c>
      <c r="FG175" s="75">
        <f t="shared" si="476"/>
        <v>26074.897154279999</v>
      </c>
      <c r="FH175" s="75">
        <f t="shared" si="476"/>
        <v>26074.897154279999</v>
      </c>
      <c r="FI175" s="128"/>
      <c r="FJ175" s="75"/>
      <c r="FK175" s="75">
        <f t="shared" ref="FK175:FQ190" si="477">_xlfn.XLOOKUP(FK$9,$I$6:$EJ$6,$I175:$EJ175,,,-1)</f>
        <v>26025.774423479997</v>
      </c>
      <c r="FL175" s="75">
        <f t="shared" si="477"/>
        <v>26180.15639616</v>
      </c>
      <c r="FM175" s="75">
        <f t="shared" si="477"/>
        <v>26180.15639616</v>
      </c>
      <c r="FN175" s="75">
        <f t="shared" si="477"/>
        <v>26180.15639616</v>
      </c>
      <c r="FO175" s="75">
        <f t="shared" si="477"/>
        <v>26066.990233440029</v>
      </c>
      <c r="FP175" s="75">
        <f t="shared" si="477"/>
        <v>26074.897154280014</v>
      </c>
      <c r="FQ175" s="75">
        <f t="shared" si="477"/>
        <v>26074.897154279999</v>
      </c>
      <c r="FR175" s="75">
        <f t="shared" ref="FR175:FR195" si="478">_xlfn.XLOOKUP(FR$9,$I$6:$EM$6,$I175:$EM175,,,-1)</f>
        <v>26074.897154279999</v>
      </c>
    </row>
    <row r="176" spans="2:174" s="70" customFormat="1" ht="17.25" customHeight="1">
      <c r="B176" s="66" t="s">
        <v>26</v>
      </c>
      <c r="C176" s="69"/>
      <c r="D176" s="69"/>
      <c r="E176" s="69"/>
      <c r="F176" s="126"/>
      <c r="G176" s="126"/>
      <c r="H176" s="126"/>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75">
        <f t="shared" ref="BE176:CJ176" si="479">BE152*BE13</f>
        <v>15041.690999999999</v>
      </c>
      <c r="BF176" s="75">
        <f t="shared" si="479"/>
        <v>15041.690999999999</v>
      </c>
      <c r="BG176" s="75">
        <f t="shared" si="479"/>
        <v>15041.690999999999</v>
      </c>
      <c r="BH176" s="75">
        <f t="shared" si="479"/>
        <v>15041.690999999999</v>
      </c>
      <c r="BI176" s="75">
        <f t="shared" si="479"/>
        <v>15041.690999999999</v>
      </c>
      <c r="BJ176" s="75">
        <f t="shared" si="479"/>
        <v>15041.690999999999</v>
      </c>
      <c r="BK176" s="75">
        <f t="shared" si="479"/>
        <v>15041.690999999999</v>
      </c>
      <c r="BL176" s="75">
        <f t="shared" si="479"/>
        <v>15041.690999999999</v>
      </c>
      <c r="BM176" s="75">
        <f t="shared" si="479"/>
        <v>15041.690999999999</v>
      </c>
      <c r="BN176" s="75">
        <f t="shared" si="479"/>
        <v>15041.690999999999</v>
      </c>
      <c r="BO176" s="75">
        <f t="shared" si="479"/>
        <v>15041.690999999999</v>
      </c>
      <c r="BP176" s="75">
        <f t="shared" si="479"/>
        <v>15005.931499999997</v>
      </c>
      <c r="BQ176" s="75">
        <f t="shared" si="479"/>
        <v>15005.931499999997</v>
      </c>
      <c r="BR176" s="75">
        <f t="shared" si="479"/>
        <v>15005.931499999997</v>
      </c>
      <c r="BS176" s="75">
        <f t="shared" si="479"/>
        <v>15005.931499999997</v>
      </c>
      <c r="BT176" s="75">
        <f t="shared" si="479"/>
        <v>15005.931499999997</v>
      </c>
      <c r="BU176" s="75">
        <f t="shared" si="479"/>
        <v>15005.931499999997</v>
      </c>
      <c r="BV176" s="75">
        <f t="shared" si="479"/>
        <v>15005.931499999997</v>
      </c>
      <c r="BW176" s="75">
        <f t="shared" si="479"/>
        <v>15005.931499999997</v>
      </c>
      <c r="BX176" s="75">
        <f t="shared" si="479"/>
        <v>15005.931499999997</v>
      </c>
      <c r="BY176" s="75">
        <f t="shared" si="479"/>
        <v>15005.931499999997</v>
      </c>
      <c r="BZ176" s="75">
        <f t="shared" si="479"/>
        <v>15005.931499999997</v>
      </c>
      <c r="CA176" s="75">
        <f t="shared" si="479"/>
        <v>15005.931499999997</v>
      </c>
      <c r="CB176" s="75">
        <f t="shared" si="479"/>
        <v>15005.931499999997</v>
      </c>
      <c r="CC176" s="75">
        <f t="shared" si="479"/>
        <v>15005.931499999997</v>
      </c>
      <c r="CD176" s="75">
        <f t="shared" si="479"/>
        <v>15005.931499999997</v>
      </c>
      <c r="CE176" s="75">
        <f t="shared" si="479"/>
        <v>15005.091500000008</v>
      </c>
      <c r="CF176" s="75">
        <f t="shared" si="479"/>
        <v>15005.091500000008</v>
      </c>
      <c r="CG176" s="75">
        <f t="shared" si="479"/>
        <v>15005.091500000008</v>
      </c>
      <c r="CH176" s="75">
        <f t="shared" si="479"/>
        <v>15005.091500000008</v>
      </c>
      <c r="CI176" s="75">
        <f t="shared" si="479"/>
        <v>15005.091500000008</v>
      </c>
      <c r="CJ176" s="75">
        <f t="shared" si="479"/>
        <v>15005.091500000008</v>
      </c>
      <c r="CK176" s="75">
        <f t="shared" ref="CK176:DP176" si="480">CK152*CK13</f>
        <v>15005.091500000008</v>
      </c>
      <c r="CL176" s="75">
        <f t="shared" si="480"/>
        <v>15005.091500000008</v>
      </c>
      <c r="CM176" s="75">
        <f t="shared" si="480"/>
        <v>15005.091500000008</v>
      </c>
      <c r="CN176" s="75">
        <f t="shared" si="480"/>
        <v>15005.091500000008</v>
      </c>
      <c r="CO176" s="75">
        <f t="shared" si="480"/>
        <v>15005.091500000008</v>
      </c>
      <c r="CP176" s="75">
        <f t="shared" si="480"/>
        <v>15005.091500000008</v>
      </c>
      <c r="CQ176" s="75">
        <f t="shared" si="480"/>
        <v>15000.65</v>
      </c>
      <c r="CR176" s="75">
        <f t="shared" si="480"/>
        <v>15000.65</v>
      </c>
      <c r="CS176" s="75">
        <f t="shared" si="480"/>
        <v>15000.65</v>
      </c>
      <c r="CT176" s="75">
        <f t="shared" si="480"/>
        <v>15000.65</v>
      </c>
      <c r="CU176" s="75">
        <f t="shared" si="480"/>
        <v>15000.65</v>
      </c>
      <c r="CV176" s="75">
        <f t="shared" si="480"/>
        <v>15000.65</v>
      </c>
      <c r="CW176" s="75">
        <f t="shared" si="480"/>
        <v>15000.65</v>
      </c>
      <c r="CX176" s="75">
        <f t="shared" si="480"/>
        <v>15020.424999999999</v>
      </c>
      <c r="CY176" s="75">
        <f t="shared" si="480"/>
        <v>15020.424999999999</v>
      </c>
      <c r="CZ176" s="75">
        <f t="shared" si="480"/>
        <v>15000.6675</v>
      </c>
      <c r="DA176" s="75">
        <f t="shared" si="480"/>
        <v>15000.6675</v>
      </c>
      <c r="DB176" s="75">
        <f t="shared" si="480"/>
        <v>15000.6675</v>
      </c>
      <c r="DC176" s="75">
        <f t="shared" si="480"/>
        <v>15000.6675</v>
      </c>
      <c r="DD176" s="75">
        <f t="shared" si="480"/>
        <v>15000.667499999998</v>
      </c>
      <c r="DE176" s="75">
        <f t="shared" si="480"/>
        <v>15000.667499999998</v>
      </c>
      <c r="DF176" s="75">
        <f t="shared" si="480"/>
        <v>15000.667499999998</v>
      </c>
      <c r="DG176" s="75">
        <f t="shared" si="480"/>
        <v>15013.897499999999</v>
      </c>
      <c r="DH176" s="75">
        <f t="shared" si="480"/>
        <v>15013.897499999999</v>
      </c>
      <c r="DI176" s="75">
        <f t="shared" si="480"/>
        <v>15014.660499999998</v>
      </c>
      <c r="DJ176" s="75">
        <f t="shared" si="480"/>
        <v>15015.472499999998</v>
      </c>
      <c r="DK176" s="75">
        <f t="shared" si="480"/>
        <v>15015.472499999998</v>
      </c>
      <c r="DL176" s="75">
        <f t="shared" si="480"/>
        <v>15015.472499999998</v>
      </c>
      <c r="DM176" s="75">
        <f t="shared" si="480"/>
        <v>15015.472499999998</v>
      </c>
      <c r="DN176" s="75">
        <f t="shared" si="480"/>
        <v>15015.472499999998</v>
      </c>
      <c r="DO176" s="75">
        <f t="shared" si="480"/>
        <v>15015.472499999998</v>
      </c>
      <c r="DP176" s="75">
        <f t="shared" si="480"/>
        <v>15015.472499999998</v>
      </c>
      <c r="DQ176" s="75">
        <f t="shared" ref="DQ176:EK176" si="481">DQ152*DQ13</f>
        <v>15015.472499999998</v>
      </c>
      <c r="DR176" s="75">
        <f t="shared" si="481"/>
        <v>15015.472499999998</v>
      </c>
      <c r="DS176" s="75">
        <f t="shared" si="481"/>
        <v>15015.427</v>
      </c>
      <c r="DT176" s="75">
        <f t="shared" si="481"/>
        <v>15015.472500000002</v>
      </c>
      <c r="DU176" s="75">
        <f t="shared" si="481"/>
        <v>15015.472500000002</v>
      </c>
      <c r="DV176" s="75">
        <f t="shared" si="481"/>
        <v>15033.112499999999</v>
      </c>
      <c r="DW176" s="75">
        <f t="shared" si="481"/>
        <v>15033.112499999999</v>
      </c>
      <c r="DX176" s="75">
        <f t="shared" si="481"/>
        <v>15029.920499999998</v>
      </c>
      <c r="DY176" s="75">
        <f t="shared" si="481"/>
        <v>15029.920499999998</v>
      </c>
      <c r="DZ176" s="75">
        <f t="shared" si="481"/>
        <v>15041.165999999999</v>
      </c>
      <c r="EA176" s="75">
        <f t="shared" si="481"/>
        <v>15041.165999999999</v>
      </c>
      <c r="EB176" s="75">
        <f t="shared" si="481"/>
        <v>15041.060999999994</v>
      </c>
      <c r="EC176" s="75">
        <f t="shared" si="481"/>
        <v>15029.916999999994</v>
      </c>
      <c r="ED176" s="75">
        <f t="shared" si="481"/>
        <v>15029.916999999994</v>
      </c>
      <c r="EE176" s="75">
        <f t="shared" si="481"/>
        <v>15029.916999999994</v>
      </c>
      <c r="EF176" s="75">
        <f t="shared" si="481"/>
        <v>15029.916999999994</v>
      </c>
      <c r="EG176" s="75">
        <f t="shared" si="481"/>
        <v>15029.916999999994</v>
      </c>
      <c r="EH176" s="75">
        <f t="shared" si="481"/>
        <v>15029.916999999994</v>
      </c>
      <c r="EI176" s="75">
        <f t="shared" si="481"/>
        <v>15029.916999999992</v>
      </c>
      <c r="EJ176" s="75">
        <f t="shared" si="481"/>
        <v>15033.966499999995</v>
      </c>
      <c r="EK176" s="75">
        <f t="shared" si="481"/>
        <v>15033.966499999991</v>
      </c>
      <c r="EL176" s="75">
        <f t="shared" ref="EL176:EM176" si="482">EL152*EL13</f>
        <v>15033.966499999995</v>
      </c>
      <c r="EM176" s="75">
        <f t="shared" si="482"/>
        <v>15033.966499999995</v>
      </c>
      <c r="EN176" s="75">
        <f t="shared" ref="EN176:EO176" si="483">EN152*EN13</f>
        <v>15033.966499999995</v>
      </c>
      <c r="EO176" s="75">
        <f t="shared" si="483"/>
        <v>15033.966499999995</v>
      </c>
      <c r="EP176" s="75">
        <f t="shared" ref="EP176:EQ176" si="484">EP152*EP13</f>
        <v>15033.966499999995</v>
      </c>
      <c r="EQ176" s="75">
        <f t="shared" si="484"/>
        <v>15033.966499999995</v>
      </c>
      <c r="ER176" s="75"/>
      <c r="ES176" s="128"/>
      <c r="ET176" s="128"/>
      <c r="EU176" s="75">
        <f t="shared" si="476"/>
        <v>15000.6675</v>
      </c>
      <c r="EV176" s="75">
        <f t="shared" si="476"/>
        <v>15000.667499999998</v>
      </c>
      <c r="EW176" s="75">
        <f t="shared" si="476"/>
        <v>15014.660499999998</v>
      </c>
      <c r="EX176" s="75">
        <f t="shared" si="476"/>
        <v>15015.472499999998</v>
      </c>
      <c r="EY176" s="75">
        <f t="shared" si="476"/>
        <v>15015.472499999998</v>
      </c>
      <c r="EZ176" s="75">
        <f t="shared" si="476"/>
        <v>15015.472499999998</v>
      </c>
      <c r="FA176" s="75">
        <f t="shared" si="476"/>
        <v>15015.472500000002</v>
      </c>
      <c r="FB176" s="75">
        <f t="shared" si="476"/>
        <v>15029.920499999998</v>
      </c>
      <c r="FC176" s="75">
        <f t="shared" si="476"/>
        <v>15041.165999999999</v>
      </c>
      <c r="FD176" s="75">
        <f t="shared" si="476"/>
        <v>15029.916999999994</v>
      </c>
      <c r="FE176" s="75">
        <f t="shared" si="476"/>
        <v>15029.916999999994</v>
      </c>
      <c r="FF176" s="75">
        <f t="shared" si="476"/>
        <v>15033.966499999995</v>
      </c>
      <c r="FG176" s="75">
        <f t="shared" si="476"/>
        <v>15033.966499999995</v>
      </c>
      <c r="FH176" s="75">
        <f t="shared" si="476"/>
        <v>15033.966499999995</v>
      </c>
      <c r="FI176" s="128"/>
      <c r="FJ176" s="75"/>
      <c r="FK176" s="75">
        <f t="shared" si="477"/>
        <v>15005.931499999997</v>
      </c>
      <c r="FL176" s="75">
        <f t="shared" si="477"/>
        <v>15005.931499999997</v>
      </c>
      <c r="FM176" s="75">
        <f t="shared" si="477"/>
        <v>15005.091500000008</v>
      </c>
      <c r="FN176" s="75">
        <f t="shared" si="477"/>
        <v>15000.6675</v>
      </c>
      <c r="FO176" s="75">
        <f t="shared" si="477"/>
        <v>15015.472499999998</v>
      </c>
      <c r="FP176" s="75">
        <f t="shared" si="477"/>
        <v>15029.920499999998</v>
      </c>
      <c r="FQ176" s="75">
        <f t="shared" si="477"/>
        <v>15033.966499999995</v>
      </c>
      <c r="FR176" s="75">
        <f t="shared" si="478"/>
        <v>15033.966499999995</v>
      </c>
    </row>
    <row r="177" spans="2:174" s="70" customFormat="1" ht="17.25" customHeight="1">
      <c r="B177" s="66" t="s">
        <v>25</v>
      </c>
      <c r="C177" s="69"/>
      <c r="D177" s="69"/>
      <c r="E177" s="69"/>
      <c r="F177" s="126"/>
      <c r="G177" s="126"/>
      <c r="H177" s="126"/>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75">
        <f t="shared" ref="BE177:CJ177" si="485">BE153*BE14</f>
        <v>8396.1679999999997</v>
      </c>
      <c r="BF177" s="75">
        <f t="shared" si="485"/>
        <v>8396.1679999999997</v>
      </c>
      <c r="BG177" s="75">
        <f t="shared" si="485"/>
        <v>8396.1679999999997</v>
      </c>
      <c r="BH177" s="75">
        <f t="shared" si="485"/>
        <v>8396.1679999999997</v>
      </c>
      <c r="BI177" s="75">
        <f t="shared" si="485"/>
        <v>8396.1679999999997</v>
      </c>
      <c r="BJ177" s="75">
        <f t="shared" si="485"/>
        <v>8396.1679999999997</v>
      </c>
      <c r="BK177" s="75">
        <f t="shared" si="485"/>
        <v>8396.1679999999997</v>
      </c>
      <c r="BL177" s="75">
        <f t="shared" si="485"/>
        <v>8396.1679999999997</v>
      </c>
      <c r="BM177" s="75">
        <f t="shared" si="485"/>
        <v>8396.1679999999997</v>
      </c>
      <c r="BN177" s="75">
        <f t="shared" si="485"/>
        <v>8396.1679999999997</v>
      </c>
      <c r="BO177" s="75">
        <f t="shared" si="485"/>
        <v>8396.1679999999997</v>
      </c>
      <c r="BP177" s="75">
        <f t="shared" si="485"/>
        <v>8414.9679999999989</v>
      </c>
      <c r="BQ177" s="75">
        <f t="shared" si="485"/>
        <v>8414.9679999999989</v>
      </c>
      <c r="BR177" s="75">
        <f t="shared" si="485"/>
        <v>8414.9679999999989</v>
      </c>
      <c r="BS177" s="75">
        <f t="shared" si="485"/>
        <v>8414.9679999999989</v>
      </c>
      <c r="BT177" s="75">
        <f t="shared" si="485"/>
        <v>8414.9679999999989</v>
      </c>
      <c r="BU177" s="75">
        <f t="shared" si="485"/>
        <v>8414.9679999999989</v>
      </c>
      <c r="BV177" s="75">
        <f t="shared" si="485"/>
        <v>8414.9679999999989</v>
      </c>
      <c r="BW177" s="75">
        <f t="shared" si="485"/>
        <v>8414.9679999999989</v>
      </c>
      <c r="BX177" s="75">
        <f t="shared" si="485"/>
        <v>8414.9679999999989</v>
      </c>
      <c r="BY177" s="75">
        <f t="shared" si="485"/>
        <v>8413.2839999999997</v>
      </c>
      <c r="BZ177" s="75">
        <f t="shared" si="485"/>
        <v>8413.2839999999997</v>
      </c>
      <c r="CA177" s="75">
        <f t="shared" si="485"/>
        <v>8413.2839999999997</v>
      </c>
      <c r="CB177" s="75">
        <f t="shared" si="485"/>
        <v>8413.2839999999997</v>
      </c>
      <c r="CC177" s="75">
        <f t="shared" si="485"/>
        <v>8413.2839999999997</v>
      </c>
      <c r="CD177" s="75">
        <f t="shared" si="485"/>
        <v>8413.2839999999997</v>
      </c>
      <c r="CE177" s="75">
        <f t="shared" si="485"/>
        <v>8413.2839999999997</v>
      </c>
      <c r="CF177" s="75">
        <f t="shared" si="485"/>
        <v>8413.2839999999997</v>
      </c>
      <c r="CG177" s="75">
        <f t="shared" si="485"/>
        <v>8413.2839999999997</v>
      </c>
      <c r="CH177" s="75">
        <f t="shared" si="485"/>
        <v>8413.2839999999997</v>
      </c>
      <c r="CI177" s="75">
        <f t="shared" si="485"/>
        <v>8413.2839999999997</v>
      </c>
      <c r="CJ177" s="75">
        <f t="shared" si="485"/>
        <v>8413.2839999999997</v>
      </c>
      <c r="CK177" s="75">
        <f t="shared" ref="CK177:DP177" si="486">CK153*CK14</f>
        <v>8413.2839999999997</v>
      </c>
      <c r="CL177" s="75">
        <f t="shared" si="486"/>
        <v>8413.2839999999997</v>
      </c>
      <c r="CM177" s="75">
        <f t="shared" si="486"/>
        <v>8413.2839999999997</v>
      </c>
      <c r="CN177" s="75">
        <f t="shared" si="486"/>
        <v>8413.2839999999997</v>
      </c>
      <c r="CO177" s="75">
        <f t="shared" si="486"/>
        <v>8413.2839999999997</v>
      </c>
      <c r="CP177" s="75">
        <f t="shared" si="486"/>
        <v>8413.2839999999997</v>
      </c>
      <c r="CQ177" s="75">
        <f t="shared" si="486"/>
        <v>8413.2839999999997</v>
      </c>
      <c r="CR177" s="75">
        <f t="shared" si="486"/>
        <v>8413.2839999999997</v>
      </c>
      <c r="CS177" s="75">
        <f t="shared" si="486"/>
        <v>8413.2839999999997</v>
      </c>
      <c r="CT177" s="75">
        <f t="shared" si="486"/>
        <v>8413.2839999999997</v>
      </c>
      <c r="CU177" s="75">
        <f t="shared" si="486"/>
        <v>8413.2839999999997</v>
      </c>
      <c r="CV177" s="75">
        <f t="shared" si="486"/>
        <v>8413.2839999999997</v>
      </c>
      <c r="CW177" s="75">
        <f t="shared" si="486"/>
        <v>8413.2839999999997</v>
      </c>
      <c r="CX177" s="75">
        <f t="shared" si="486"/>
        <v>8413.5280000000002</v>
      </c>
      <c r="CY177" s="75">
        <f t="shared" si="486"/>
        <v>8413.5280000000002</v>
      </c>
      <c r="CZ177" s="75">
        <f t="shared" si="486"/>
        <v>8413.5280000000002</v>
      </c>
      <c r="DA177" s="75">
        <f t="shared" si="486"/>
        <v>8404.5079999999998</v>
      </c>
      <c r="DB177" s="75">
        <f t="shared" si="486"/>
        <v>8403.5079999999998</v>
      </c>
      <c r="DC177" s="75">
        <f t="shared" si="486"/>
        <v>8403.5079999999998</v>
      </c>
      <c r="DD177" s="75">
        <f t="shared" si="486"/>
        <v>8404.9080000000013</v>
      </c>
      <c r="DE177" s="75">
        <f t="shared" si="486"/>
        <v>8404.9080000000013</v>
      </c>
      <c r="DF177" s="75">
        <f t="shared" si="486"/>
        <v>8405.3880000000008</v>
      </c>
      <c r="DG177" s="75">
        <f t="shared" si="486"/>
        <v>8407.130000000001</v>
      </c>
      <c r="DH177" s="75">
        <f t="shared" si="486"/>
        <v>8407.130000000001</v>
      </c>
      <c r="DI177" s="75">
        <f t="shared" si="486"/>
        <v>8413.9279999999999</v>
      </c>
      <c r="DJ177" s="75">
        <f t="shared" si="486"/>
        <v>8413.9279999999999</v>
      </c>
      <c r="DK177" s="75">
        <f t="shared" si="486"/>
        <v>8413.9279999999999</v>
      </c>
      <c r="DL177" s="75">
        <f t="shared" si="486"/>
        <v>8392.57</v>
      </c>
      <c r="DM177" s="75">
        <f t="shared" si="486"/>
        <v>8413.9279999999999</v>
      </c>
      <c r="DN177" s="75">
        <f t="shared" si="486"/>
        <v>8413.9280000000017</v>
      </c>
      <c r="DO177" s="75">
        <f t="shared" si="486"/>
        <v>8413.9280000000017</v>
      </c>
      <c r="DP177" s="75">
        <f t="shared" si="486"/>
        <v>8413.9279999999999</v>
      </c>
      <c r="DQ177" s="75">
        <f t="shared" ref="DQ177:EK177" si="487">DQ153*DQ14</f>
        <v>8413.9279999999999</v>
      </c>
      <c r="DR177" s="75">
        <f t="shared" si="487"/>
        <v>8413.9279999999999</v>
      </c>
      <c r="DS177" s="75">
        <f t="shared" si="487"/>
        <v>8413.9279999999999</v>
      </c>
      <c r="DT177" s="75">
        <f t="shared" si="487"/>
        <v>8413.9279999999999</v>
      </c>
      <c r="DU177" s="75">
        <f t="shared" si="487"/>
        <v>8413.9279999999999</v>
      </c>
      <c r="DV177" s="75">
        <f t="shared" si="487"/>
        <v>8413.3019999999997</v>
      </c>
      <c r="DW177" s="75">
        <f t="shared" si="487"/>
        <v>8413.3019999999997</v>
      </c>
      <c r="DX177" s="75">
        <f t="shared" si="487"/>
        <v>8413.3019999999997</v>
      </c>
      <c r="DY177" s="75">
        <f t="shared" si="487"/>
        <v>8413.3019999999997</v>
      </c>
      <c r="DZ177" s="75">
        <f t="shared" si="487"/>
        <v>8413.3019999999997</v>
      </c>
      <c r="EA177" s="75">
        <f t="shared" si="487"/>
        <v>8413.3019999999997</v>
      </c>
      <c r="EB177" s="75">
        <f t="shared" si="487"/>
        <v>8413.3020000000015</v>
      </c>
      <c r="EC177" s="75">
        <f t="shared" si="487"/>
        <v>8413.3020000000015</v>
      </c>
      <c r="ED177" s="75">
        <f t="shared" si="487"/>
        <v>8413.3020000000015</v>
      </c>
      <c r="EE177" s="75">
        <f t="shared" si="487"/>
        <v>8434.6000000000022</v>
      </c>
      <c r="EF177" s="75">
        <f t="shared" si="487"/>
        <v>8434.6000000000022</v>
      </c>
      <c r="EG177" s="75">
        <f t="shared" si="487"/>
        <v>8434.6000000000022</v>
      </c>
      <c r="EH177" s="75">
        <f t="shared" si="487"/>
        <v>8434.6000000000022</v>
      </c>
      <c r="EI177" s="75">
        <f t="shared" si="487"/>
        <v>8413.3019999999997</v>
      </c>
      <c r="EJ177" s="75">
        <f t="shared" si="487"/>
        <v>8413.3020000000015</v>
      </c>
      <c r="EK177" s="75">
        <f t="shared" si="487"/>
        <v>8413.3019999999997</v>
      </c>
      <c r="EL177" s="75">
        <f t="shared" ref="EL177:EM177" si="488">EL153*EL14</f>
        <v>8413.3020000000015</v>
      </c>
      <c r="EM177" s="75">
        <f t="shared" si="488"/>
        <v>8413.3019999999997</v>
      </c>
      <c r="EN177" s="75">
        <f t="shared" ref="EN177:EO177" si="489">EN153*EN14</f>
        <v>8413.3020000000015</v>
      </c>
      <c r="EO177" s="75">
        <f t="shared" si="489"/>
        <v>8413.3020000000015</v>
      </c>
      <c r="EP177" s="75">
        <f t="shared" ref="EP177:EQ177" si="490">EP153*EP14</f>
        <v>8413.3019999999997</v>
      </c>
      <c r="EQ177" s="75">
        <f t="shared" si="490"/>
        <v>8413.3020000000015</v>
      </c>
      <c r="ER177" s="75"/>
      <c r="ES177" s="128"/>
      <c r="ET177" s="128"/>
      <c r="EU177" s="75">
        <f t="shared" si="476"/>
        <v>8403.5079999999998</v>
      </c>
      <c r="EV177" s="75">
        <f t="shared" si="476"/>
        <v>8405.3880000000008</v>
      </c>
      <c r="EW177" s="75">
        <f t="shared" si="476"/>
        <v>8413.9279999999999</v>
      </c>
      <c r="EX177" s="75">
        <f t="shared" si="476"/>
        <v>8392.57</v>
      </c>
      <c r="EY177" s="75">
        <f t="shared" si="476"/>
        <v>8413.9280000000017</v>
      </c>
      <c r="EZ177" s="75">
        <f t="shared" si="476"/>
        <v>8413.9279999999999</v>
      </c>
      <c r="FA177" s="75">
        <f t="shared" si="476"/>
        <v>8413.9279999999999</v>
      </c>
      <c r="FB177" s="75">
        <f t="shared" si="476"/>
        <v>8413.3019999999997</v>
      </c>
      <c r="FC177" s="75">
        <f t="shared" si="476"/>
        <v>8413.3019999999997</v>
      </c>
      <c r="FD177" s="75">
        <f t="shared" si="476"/>
        <v>8413.3020000000015</v>
      </c>
      <c r="FE177" s="75">
        <f t="shared" si="476"/>
        <v>8434.6000000000022</v>
      </c>
      <c r="FF177" s="75">
        <f t="shared" si="476"/>
        <v>8413.3020000000015</v>
      </c>
      <c r="FG177" s="75">
        <f t="shared" si="476"/>
        <v>8413.3019999999997</v>
      </c>
      <c r="FH177" s="75">
        <f t="shared" si="476"/>
        <v>8413.3019999999997</v>
      </c>
      <c r="FI177" s="128"/>
      <c r="FJ177" s="75"/>
      <c r="FK177" s="75">
        <f t="shared" si="477"/>
        <v>8414.9679999999989</v>
      </c>
      <c r="FL177" s="75">
        <f t="shared" si="477"/>
        <v>8413.2839999999997</v>
      </c>
      <c r="FM177" s="75">
        <f t="shared" si="477"/>
        <v>8413.2839999999997</v>
      </c>
      <c r="FN177" s="75">
        <f t="shared" si="477"/>
        <v>8413.5280000000002</v>
      </c>
      <c r="FO177" s="75">
        <f t="shared" si="477"/>
        <v>8392.57</v>
      </c>
      <c r="FP177" s="75">
        <f t="shared" si="477"/>
        <v>8413.3019999999997</v>
      </c>
      <c r="FQ177" s="75">
        <f t="shared" si="477"/>
        <v>8413.3020000000015</v>
      </c>
      <c r="FR177" s="75">
        <f t="shared" si="478"/>
        <v>8413.3019999999997</v>
      </c>
    </row>
    <row r="178" spans="2:174" s="70" customFormat="1" ht="17.25" customHeight="1">
      <c r="B178" s="66" t="s">
        <v>28</v>
      </c>
      <c r="C178" s="69"/>
      <c r="D178" s="69"/>
      <c r="E178" s="69"/>
      <c r="F178" s="126"/>
      <c r="G178" s="126"/>
      <c r="H178" s="126"/>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75">
        <f t="shared" ref="BE178:CJ178" si="491">BE154*BE15</f>
        <v>14094.604399999998</v>
      </c>
      <c r="BF178" s="75">
        <f t="shared" si="491"/>
        <v>14094.604399999998</v>
      </c>
      <c r="BG178" s="75">
        <f t="shared" si="491"/>
        <v>14094.604399999998</v>
      </c>
      <c r="BH178" s="75">
        <f t="shared" si="491"/>
        <v>14094.604399999998</v>
      </c>
      <c r="BI178" s="75">
        <f t="shared" si="491"/>
        <v>14094.604399999998</v>
      </c>
      <c r="BJ178" s="75">
        <f t="shared" si="491"/>
        <v>14094.604399999998</v>
      </c>
      <c r="BK178" s="75">
        <f t="shared" si="491"/>
        <v>14094.604399999998</v>
      </c>
      <c r="BL178" s="75">
        <f t="shared" si="491"/>
        <v>14094.604399999998</v>
      </c>
      <c r="BM178" s="75">
        <f t="shared" si="491"/>
        <v>14094.604399999998</v>
      </c>
      <c r="BN178" s="75">
        <f t="shared" si="491"/>
        <v>14077.110899999998</v>
      </c>
      <c r="BO178" s="75">
        <f t="shared" si="491"/>
        <v>14077.110899999998</v>
      </c>
      <c r="BP178" s="75">
        <f t="shared" si="491"/>
        <v>14077.110899999998</v>
      </c>
      <c r="BQ178" s="75">
        <f t="shared" si="491"/>
        <v>14077.110899999998</v>
      </c>
      <c r="BR178" s="75">
        <f t="shared" si="491"/>
        <v>14077.110899999998</v>
      </c>
      <c r="BS178" s="75">
        <f t="shared" si="491"/>
        <v>14077.110899999998</v>
      </c>
      <c r="BT178" s="75">
        <f t="shared" si="491"/>
        <v>14077.110899999998</v>
      </c>
      <c r="BU178" s="75">
        <f t="shared" si="491"/>
        <v>14568.580899999999</v>
      </c>
      <c r="BV178" s="75">
        <f t="shared" si="491"/>
        <v>14568.580899999999</v>
      </c>
      <c r="BW178" s="75">
        <f t="shared" si="491"/>
        <v>14568.580899999999</v>
      </c>
      <c r="BX178" s="75">
        <f t="shared" si="491"/>
        <v>14568.580900000001</v>
      </c>
      <c r="BY178" s="75">
        <f t="shared" si="491"/>
        <v>14568.580900000001</v>
      </c>
      <c r="BZ178" s="75">
        <f t="shared" si="491"/>
        <v>14568.580900000001</v>
      </c>
      <c r="CA178" s="75">
        <f t="shared" si="491"/>
        <v>14568.580900000001</v>
      </c>
      <c r="CB178" s="75">
        <f t="shared" si="491"/>
        <v>14568.580899999999</v>
      </c>
      <c r="CC178" s="75">
        <f t="shared" si="491"/>
        <v>14568.580899999999</v>
      </c>
      <c r="CD178" s="75">
        <f t="shared" si="491"/>
        <v>14568.580899999999</v>
      </c>
      <c r="CE178" s="75">
        <f t="shared" si="491"/>
        <v>14568.580899999999</v>
      </c>
      <c r="CF178" s="75">
        <f t="shared" si="491"/>
        <v>14568.580899999999</v>
      </c>
      <c r="CG178" s="75">
        <f t="shared" si="491"/>
        <v>14568.580899999999</v>
      </c>
      <c r="CH178" s="75">
        <f t="shared" si="491"/>
        <v>15142.473899999999</v>
      </c>
      <c r="CI178" s="75">
        <f t="shared" si="491"/>
        <v>15142.473899999999</v>
      </c>
      <c r="CJ178" s="75">
        <f t="shared" si="491"/>
        <v>15142.473899999999</v>
      </c>
      <c r="CK178" s="75">
        <f t="shared" ref="CK178:DP178" si="492">CK154*CK15</f>
        <v>15142.473899999999</v>
      </c>
      <c r="CL178" s="75">
        <f t="shared" si="492"/>
        <v>15142.473899999999</v>
      </c>
      <c r="CM178" s="75">
        <f t="shared" si="492"/>
        <v>15142.473899999999</v>
      </c>
      <c r="CN178" s="75">
        <f t="shared" si="492"/>
        <v>15142.473899999999</v>
      </c>
      <c r="CO178" s="75">
        <f t="shared" si="492"/>
        <v>15142.473899999999</v>
      </c>
      <c r="CP178" s="75">
        <f t="shared" si="492"/>
        <v>15142.473899999999</v>
      </c>
      <c r="CQ178" s="75">
        <f t="shared" si="492"/>
        <v>15142.473899999999</v>
      </c>
      <c r="CR178" s="75">
        <f t="shared" si="492"/>
        <v>15142.473899999999</v>
      </c>
      <c r="CS178" s="75">
        <f t="shared" si="492"/>
        <v>15142.473899999999</v>
      </c>
      <c r="CT178" s="75">
        <f t="shared" si="492"/>
        <v>15142.473899999999</v>
      </c>
      <c r="CU178" s="75">
        <f t="shared" si="492"/>
        <v>15142.473899999999</v>
      </c>
      <c r="CV178" s="75">
        <f t="shared" si="492"/>
        <v>15142.473899999999</v>
      </c>
      <c r="CW178" s="75">
        <f t="shared" si="492"/>
        <v>15142.473899999999</v>
      </c>
      <c r="CX178" s="75">
        <f t="shared" si="492"/>
        <v>15142.473900000001</v>
      </c>
      <c r="CY178" s="75">
        <f t="shared" si="492"/>
        <v>15142.473900000001</v>
      </c>
      <c r="CZ178" s="75">
        <f t="shared" si="492"/>
        <v>15142.349999999999</v>
      </c>
      <c r="DA178" s="75">
        <f t="shared" si="492"/>
        <v>15142.349999999999</v>
      </c>
      <c r="DB178" s="75">
        <f t="shared" si="492"/>
        <v>15142.349999999999</v>
      </c>
      <c r="DC178" s="75">
        <f t="shared" si="492"/>
        <v>15234.472599999999</v>
      </c>
      <c r="DD178" s="75">
        <f t="shared" si="492"/>
        <v>15234.39</v>
      </c>
      <c r="DE178" s="75">
        <f t="shared" si="492"/>
        <v>15234.472599999999</v>
      </c>
      <c r="DF178" s="75">
        <f t="shared" si="492"/>
        <v>15234.39</v>
      </c>
      <c r="DG178" s="75">
        <f t="shared" si="492"/>
        <v>15234.39</v>
      </c>
      <c r="DH178" s="75">
        <f t="shared" si="492"/>
        <v>15234.39</v>
      </c>
      <c r="DI178" s="75">
        <f t="shared" si="492"/>
        <v>15234.39</v>
      </c>
      <c r="DJ178" s="75">
        <f t="shared" si="492"/>
        <v>15274.804999999998</v>
      </c>
      <c r="DK178" s="75">
        <f t="shared" si="492"/>
        <v>15274.804999999998</v>
      </c>
      <c r="DL178" s="75">
        <f t="shared" si="492"/>
        <v>15274.804999999998</v>
      </c>
      <c r="DM178" s="75">
        <f t="shared" si="492"/>
        <v>15274.804999999998</v>
      </c>
      <c r="DN178" s="75">
        <f t="shared" si="492"/>
        <v>15274.804999999998</v>
      </c>
      <c r="DO178" s="75">
        <f t="shared" si="492"/>
        <v>15274.804999999998</v>
      </c>
      <c r="DP178" s="75">
        <f t="shared" si="492"/>
        <v>15274.804999999998</v>
      </c>
      <c r="DQ178" s="75">
        <f t="shared" ref="DQ178:EK178" si="493">DQ154*DQ15</f>
        <v>15209.828299999999</v>
      </c>
      <c r="DR178" s="75">
        <f t="shared" si="493"/>
        <v>15274.804999999998</v>
      </c>
      <c r="DS178" s="75">
        <f t="shared" si="493"/>
        <v>15274.804999999998</v>
      </c>
      <c r="DT178" s="75">
        <f t="shared" si="493"/>
        <v>15274.804999999998</v>
      </c>
      <c r="DU178" s="75">
        <f t="shared" si="493"/>
        <v>15274.804999999998</v>
      </c>
      <c r="DV178" s="75">
        <f t="shared" si="493"/>
        <v>15274.804999999998</v>
      </c>
      <c r="DW178" s="75">
        <f t="shared" si="493"/>
        <v>15274.804999999998</v>
      </c>
      <c r="DX178" s="75">
        <f t="shared" si="493"/>
        <v>15274.804999999998</v>
      </c>
      <c r="DY178" s="75">
        <f t="shared" si="493"/>
        <v>15209.828299999999</v>
      </c>
      <c r="DZ178" s="75">
        <f t="shared" si="493"/>
        <v>15209.828299999999</v>
      </c>
      <c r="EA178" s="75">
        <f t="shared" si="493"/>
        <v>15209.828299999999</v>
      </c>
      <c r="EB178" s="75">
        <f t="shared" si="493"/>
        <v>15209.609999999999</v>
      </c>
      <c r="EC178" s="75">
        <f t="shared" si="493"/>
        <v>15209.609999999999</v>
      </c>
      <c r="ED178" s="75">
        <f t="shared" si="493"/>
        <v>15209.609999999999</v>
      </c>
      <c r="EE178" s="75">
        <f t="shared" si="493"/>
        <v>15209.609999999999</v>
      </c>
      <c r="EF178" s="75">
        <f t="shared" si="493"/>
        <v>15209.609999999999</v>
      </c>
      <c r="EG178" s="75">
        <f t="shared" si="493"/>
        <v>15209.609999999999</v>
      </c>
      <c r="EH178" s="75">
        <f t="shared" si="493"/>
        <v>15209.609999999999</v>
      </c>
      <c r="EI178" s="75">
        <f t="shared" si="493"/>
        <v>15209.609999999999</v>
      </c>
      <c r="EJ178" s="75">
        <f t="shared" si="493"/>
        <v>15209.609999999999</v>
      </c>
      <c r="EK178" s="75">
        <f t="shared" si="493"/>
        <v>15209.609999999999</v>
      </c>
      <c r="EL178" s="75">
        <f t="shared" ref="EL178:EM178" si="494">EL154*EL15</f>
        <v>15209.609999999999</v>
      </c>
      <c r="EM178" s="75">
        <f t="shared" si="494"/>
        <v>15209.609999999999</v>
      </c>
      <c r="EN178" s="75">
        <f t="shared" ref="EN178:EO178" si="495">EN154*EN15</f>
        <v>15209.609999999999</v>
      </c>
      <c r="EO178" s="75">
        <f t="shared" si="495"/>
        <v>15209.609999999999</v>
      </c>
      <c r="EP178" s="75">
        <f t="shared" ref="EP178:EQ178" si="496">EP154*EP15</f>
        <v>15209.609999999999</v>
      </c>
      <c r="EQ178" s="75">
        <f t="shared" si="496"/>
        <v>15209.609999999999</v>
      </c>
      <c r="ER178" s="75"/>
      <c r="ES178" s="128"/>
      <c r="ET178" s="128"/>
      <c r="EU178" s="75">
        <f t="shared" si="476"/>
        <v>15234.472599999999</v>
      </c>
      <c r="EV178" s="75">
        <f t="shared" si="476"/>
        <v>15234.39</v>
      </c>
      <c r="EW178" s="75">
        <f t="shared" si="476"/>
        <v>15234.39</v>
      </c>
      <c r="EX178" s="75">
        <f t="shared" si="476"/>
        <v>15274.804999999998</v>
      </c>
      <c r="EY178" s="75">
        <f t="shared" si="476"/>
        <v>15274.804999999998</v>
      </c>
      <c r="EZ178" s="75">
        <f t="shared" si="476"/>
        <v>15274.804999999998</v>
      </c>
      <c r="FA178" s="75">
        <f t="shared" si="476"/>
        <v>15274.804999999998</v>
      </c>
      <c r="FB178" s="75">
        <f t="shared" si="476"/>
        <v>15274.804999999998</v>
      </c>
      <c r="FC178" s="75">
        <f t="shared" si="476"/>
        <v>15209.828299999999</v>
      </c>
      <c r="FD178" s="75">
        <f t="shared" si="476"/>
        <v>15209.609999999999</v>
      </c>
      <c r="FE178" s="75">
        <f t="shared" si="476"/>
        <v>15209.609999999999</v>
      </c>
      <c r="FF178" s="75">
        <f t="shared" si="476"/>
        <v>15209.609999999999</v>
      </c>
      <c r="FG178" s="75">
        <f t="shared" si="476"/>
        <v>15209.609999999999</v>
      </c>
      <c r="FH178" s="75">
        <f t="shared" si="476"/>
        <v>15209.609999999999</v>
      </c>
      <c r="FI178" s="128"/>
      <c r="FJ178" s="75"/>
      <c r="FK178" s="75">
        <f t="shared" si="477"/>
        <v>14077.110899999998</v>
      </c>
      <c r="FL178" s="75">
        <f t="shared" si="477"/>
        <v>14568.580899999999</v>
      </c>
      <c r="FM178" s="75">
        <f t="shared" si="477"/>
        <v>15142.473899999999</v>
      </c>
      <c r="FN178" s="75">
        <f t="shared" si="477"/>
        <v>15142.349999999999</v>
      </c>
      <c r="FO178" s="75">
        <f t="shared" si="477"/>
        <v>15274.804999999998</v>
      </c>
      <c r="FP178" s="75">
        <f t="shared" si="477"/>
        <v>15274.804999999998</v>
      </c>
      <c r="FQ178" s="75">
        <f t="shared" si="477"/>
        <v>15209.609999999999</v>
      </c>
      <c r="FR178" s="75">
        <f t="shared" si="478"/>
        <v>15209.609999999999</v>
      </c>
    </row>
    <row r="179" spans="2:174" s="70" customFormat="1" ht="17.25" customHeight="1">
      <c r="B179" s="66" t="s">
        <v>29</v>
      </c>
      <c r="C179" s="69"/>
      <c r="D179" s="69"/>
      <c r="E179" s="69"/>
      <c r="F179" s="126"/>
      <c r="G179" s="126"/>
      <c r="H179" s="126"/>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75">
        <f t="shared" ref="BE179:CJ179" si="497">BE155*BE16</f>
        <v>14175.463227999995</v>
      </c>
      <c r="BF179" s="75">
        <f t="shared" si="497"/>
        <v>14195.050800000001</v>
      </c>
      <c r="BG179" s="75">
        <f t="shared" si="497"/>
        <v>14195.050800000001</v>
      </c>
      <c r="BH179" s="75">
        <f t="shared" si="497"/>
        <v>14195.050800000001</v>
      </c>
      <c r="BI179" s="75">
        <f t="shared" si="497"/>
        <v>14195.050800000001</v>
      </c>
      <c r="BJ179" s="75">
        <f t="shared" si="497"/>
        <v>14195.050800000001</v>
      </c>
      <c r="BK179" s="75">
        <f t="shared" si="497"/>
        <v>14194.953618000001</v>
      </c>
      <c r="BL179" s="75">
        <f t="shared" si="497"/>
        <v>14194.953618000001</v>
      </c>
      <c r="BM179" s="75">
        <f t="shared" si="497"/>
        <v>14194.953618000001</v>
      </c>
      <c r="BN179" s="75">
        <f t="shared" si="497"/>
        <v>14194.953618000001</v>
      </c>
      <c r="BO179" s="75">
        <f t="shared" si="497"/>
        <v>14194.953618000001</v>
      </c>
      <c r="BP179" s="75">
        <f t="shared" si="497"/>
        <v>14195.050800000001</v>
      </c>
      <c r="BQ179" s="75">
        <f t="shared" si="497"/>
        <v>14195.050800000001</v>
      </c>
      <c r="BR179" s="75">
        <f t="shared" si="497"/>
        <v>14195.050800000001</v>
      </c>
      <c r="BS179" s="75">
        <f t="shared" si="497"/>
        <v>14195.050800000001</v>
      </c>
      <c r="BT179" s="75">
        <f t="shared" si="497"/>
        <v>14195.050800000001</v>
      </c>
      <c r="BU179" s="75">
        <f t="shared" si="497"/>
        <v>14195.050800000001</v>
      </c>
      <c r="BV179" s="75">
        <f t="shared" si="497"/>
        <v>14195.050800000001</v>
      </c>
      <c r="BW179" s="75">
        <f t="shared" si="497"/>
        <v>14195.050800000001</v>
      </c>
      <c r="BX179" s="75">
        <f t="shared" si="497"/>
        <v>14195.050800000001</v>
      </c>
      <c r="BY179" s="75">
        <f t="shared" si="497"/>
        <v>14195.050800000001</v>
      </c>
      <c r="BZ179" s="75">
        <f t="shared" si="497"/>
        <v>14195.050800000001</v>
      </c>
      <c r="CA179" s="75">
        <f t="shared" si="497"/>
        <v>14195.050800000001</v>
      </c>
      <c r="CB179" s="75">
        <f t="shared" si="497"/>
        <v>14195.050800000001</v>
      </c>
      <c r="CC179" s="75">
        <f t="shared" si="497"/>
        <v>14195.050800000001</v>
      </c>
      <c r="CD179" s="75">
        <f t="shared" si="497"/>
        <v>14195.050800000001</v>
      </c>
      <c r="CE179" s="75">
        <f t="shared" si="497"/>
        <v>14195.050800000001</v>
      </c>
      <c r="CF179" s="75">
        <f t="shared" si="497"/>
        <v>14195.050800000001</v>
      </c>
      <c r="CG179" s="75">
        <f t="shared" si="497"/>
        <v>14195.050800000001</v>
      </c>
      <c r="CH179" s="75">
        <f t="shared" si="497"/>
        <v>14195.050800000001</v>
      </c>
      <c r="CI179" s="75">
        <f t="shared" si="497"/>
        <v>14195.050800000001</v>
      </c>
      <c r="CJ179" s="75">
        <f t="shared" si="497"/>
        <v>14195.050800000001</v>
      </c>
      <c r="CK179" s="75">
        <f t="shared" ref="CK179:DP179" si="498">CK155*CK16</f>
        <v>14195.050800000001</v>
      </c>
      <c r="CL179" s="75">
        <f t="shared" si="498"/>
        <v>14195.050800000001</v>
      </c>
      <c r="CM179" s="75">
        <f t="shared" si="498"/>
        <v>14195.050800000001</v>
      </c>
      <c r="CN179" s="75">
        <f t="shared" si="498"/>
        <v>14195.050800000001</v>
      </c>
      <c r="CO179" s="75">
        <f t="shared" si="498"/>
        <v>14195.050800000001</v>
      </c>
      <c r="CP179" s="75">
        <f t="shared" si="498"/>
        <v>14195.050800000001</v>
      </c>
      <c r="CQ179" s="75">
        <f t="shared" si="498"/>
        <v>14195.050800000001</v>
      </c>
      <c r="CR179" s="75">
        <f t="shared" si="498"/>
        <v>14195.050800000001</v>
      </c>
      <c r="CS179" s="75">
        <f t="shared" si="498"/>
        <v>14195.050800000001</v>
      </c>
      <c r="CT179" s="75">
        <f t="shared" si="498"/>
        <v>14195.050800000001</v>
      </c>
      <c r="CU179" s="75">
        <f t="shared" si="498"/>
        <v>14195.050800000001</v>
      </c>
      <c r="CV179" s="75">
        <f t="shared" si="498"/>
        <v>14195.050800000001</v>
      </c>
      <c r="CW179" s="75">
        <f t="shared" si="498"/>
        <v>14195.050800000001</v>
      </c>
      <c r="CX179" s="75">
        <f t="shared" si="498"/>
        <v>14195.050800000001</v>
      </c>
      <c r="CY179" s="75">
        <f t="shared" si="498"/>
        <v>14195.050800000001</v>
      </c>
      <c r="CZ179" s="75">
        <f t="shared" si="498"/>
        <v>14195.050800000001</v>
      </c>
      <c r="DA179" s="75">
        <f t="shared" si="498"/>
        <v>14210.756491000009</v>
      </c>
      <c r="DB179" s="75">
        <f t="shared" si="498"/>
        <v>14210.756491000002</v>
      </c>
      <c r="DC179" s="75">
        <f t="shared" si="498"/>
        <v>14210.756491000002</v>
      </c>
      <c r="DD179" s="75">
        <f t="shared" si="498"/>
        <v>14210.756491000002</v>
      </c>
      <c r="DE179" s="75">
        <f t="shared" si="498"/>
        <v>14210.756491000002</v>
      </c>
      <c r="DF179" s="75">
        <f t="shared" si="498"/>
        <v>14210.756491000002</v>
      </c>
      <c r="DG179" s="75">
        <f t="shared" si="498"/>
        <v>14209.903448999996</v>
      </c>
      <c r="DH179" s="75">
        <f t="shared" si="498"/>
        <v>14209.903448999996</v>
      </c>
      <c r="DI179" s="75">
        <f t="shared" si="498"/>
        <v>14209.903448999996</v>
      </c>
      <c r="DJ179" s="75">
        <f t="shared" si="498"/>
        <v>14209.903448999996</v>
      </c>
      <c r="DK179" s="75">
        <f t="shared" si="498"/>
        <v>14209.903448999996</v>
      </c>
      <c r="DL179" s="75">
        <f t="shared" si="498"/>
        <v>14209.903448999996</v>
      </c>
      <c r="DM179" s="75">
        <f t="shared" si="498"/>
        <v>14209.903448999996</v>
      </c>
      <c r="DN179" s="75">
        <f t="shared" si="498"/>
        <v>14209.903448999996</v>
      </c>
      <c r="DO179" s="75">
        <f t="shared" si="498"/>
        <v>14209.903448999996</v>
      </c>
      <c r="DP179" s="75">
        <f t="shared" si="498"/>
        <v>14209.903448999996</v>
      </c>
      <c r="DQ179" s="75">
        <f t="shared" ref="DQ179:EK179" si="499">DQ155*DQ16</f>
        <v>14209.903448999996</v>
      </c>
      <c r="DR179" s="75">
        <f t="shared" si="499"/>
        <v>14209.903448999996</v>
      </c>
      <c r="DS179" s="75">
        <f t="shared" si="499"/>
        <v>14209.903448999996</v>
      </c>
      <c r="DT179" s="75">
        <f t="shared" si="499"/>
        <v>14209.903448999996</v>
      </c>
      <c r="DU179" s="75">
        <f t="shared" si="499"/>
        <v>14209.903448999996</v>
      </c>
      <c r="DV179" s="75">
        <f t="shared" si="499"/>
        <v>14209.903448999996</v>
      </c>
      <c r="DW179" s="75">
        <f t="shared" si="499"/>
        <v>14209.903448999996</v>
      </c>
      <c r="DX179" s="75">
        <f t="shared" si="499"/>
        <v>14209.903448999996</v>
      </c>
      <c r="DY179" s="75">
        <f t="shared" si="499"/>
        <v>13946.092111999997</v>
      </c>
      <c r="DZ179" s="75">
        <f t="shared" si="499"/>
        <v>13946.092111999997</v>
      </c>
      <c r="EA179" s="75">
        <f t="shared" si="499"/>
        <v>13946.092111999997</v>
      </c>
      <c r="EB179" s="75">
        <f t="shared" si="499"/>
        <v>13946.092111999997</v>
      </c>
      <c r="EC179" s="75">
        <f t="shared" si="499"/>
        <v>13946.092111999997</v>
      </c>
      <c r="ED179" s="75">
        <f t="shared" si="499"/>
        <v>13946.092111999997</v>
      </c>
      <c r="EE179" s="75">
        <f t="shared" si="499"/>
        <v>13946.092111999997</v>
      </c>
      <c r="EF179" s="75">
        <f t="shared" si="499"/>
        <v>13946.092111999997</v>
      </c>
      <c r="EG179" s="75">
        <f t="shared" si="499"/>
        <v>13946.092111999997</v>
      </c>
      <c r="EH179" s="75">
        <f t="shared" si="499"/>
        <v>13946.092111999997</v>
      </c>
      <c r="EI179" s="75">
        <f t="shared" si="499"/>
        <v>13946.092111999997</v>
      </c>
      <c r="EJ179" s="75">
        <f t="shared" si="499"/>
        <v>13946.092111999997</v>
      </c>
      <c r="EK179" s="75">
        <f t="shared" si="499"/>
        <v>13946.092111999997</v>
      </c>
      <c r="EL179" s="75">
        <f t="shared" ref="EL179:EM179" si="500">EL155*EL16</f>
        <v>13946.092111999997</v>
      </c>
      <c r="EM179" s="75">
        <f t="shared" si="500"/>
        <v>13946.092111999997</v>
      </c>
      <c r="EN179" s="75">
        <f t="shared" ref="EN179:EO179" si="501">EN155*EN16</f>
        <v>13946.092111999997</v>
      </c>
      <c r="EO179" s="75">
        <f t="shared" si="501"/>
        <v>13946.092111999997</v>
      </c>
      <c r="EP179" s="75">
        <f t="shared" ref="EP179:EQ179" si="502">EP155*EP16</f>
        <v>13946.092111999997</v>
      </c>
      <c r="EQ179" s="75">
        <f t="shared" si="502"/>
        <v>13946.092111999997</v>
      </c>
      <c r="ER179" s="75"/>
      <c r="ES179" s="128"/>
      <c r="ET179" s="128"/>
      <c r="EU179" s="75">
        <f t="shared" si="476"/>
        <v>14210.756491000002</v>
      </c>
      <c r="EV179" s="75">
        <f t="shared" si="476"/>
        <v>14210.756491000002</v>
      </c>
      <c r="EW179" s="75">
        <f t="shared" si="476"/>
        <v>14209.903448999996</v>
      </c>
      <c r="EX179" s="75">
        <f t="shared" si="476"/>
        <v>14209.903448999996</v>
      </c>
      <c r="EY179" s="75">
        <f t="shared" si="476"/>
        <v>14209.903448999996</v>
      </c>
      <c r="EZ179" s="75">
        <f t="shared" si="476"/>
        <v>14209.903448999996</v>
      </c>
      <c r="FA179" s="75">
        <f t="shared" si="476"/>
        <v>14209.903448999996</v>
      </c>
      <c r="FB179" s="75">
        <f t="shared" si="476"/>
        <v>14209.903448999996</v>
      </c>
      <c r="FC179" s="75">
        <f t="shared" si="476"/>
        <v>13946.092111999997</v>
      </c>
      <c r="FD179" s="75">
        <f t="shared" si="476"/>
        <v>13946.092111999997</v>
      </c>
      <c r="FE179" s="75">
        <f t="shared" si="476"/>
        <v>13946.092111999997</v>
      </c>
      <c r="FF179" s="75">
        <f t="shared" si="476"/>
        <v>13946.092111999997</v>
      </c>
      <c r="FG179" s="75">
        <f t="shared" si="476"/>
        <v>13946.092111999997</v>
      </c>
      <c r="FH179" s="75">
        <f t="shared" si="476"/>
        <v>13946.092111999997</v>
      </c>
      <c r="FI179" s="128"/>
      <c r="FJ179" s="75"/>
      <c r="FK179" s="75">
        <f t="shared" si="477"/>
        <v>14195.050800000001</v>
      </c>
      <c r="FL179" s="75">
        <f t="shared" si="477"/>
        <v>14195.050800000001</v>
      </c>
      <c r="FM179" s="75">
        <f t="shared" si="477"/>
        <v>14195.050800000001</v>
      </c>
      <c r="FN179" s="75">
        <f t="shared" si="477"/>
        <v>14195.050800000001</v>
      </c>
      <c r="FO179" s="75">
        <f t="shared" si="477"/>
        <v>14209.903448999996</v>
      </c>
      <c r="FP179" s="75">
        <f t="shared" si="477"/>
        <v>14209.903448999996</v>
      </c>
      <c r="FQ179" s="75">
        <f t="shared" si="477"/>
        <v>13946.092111999997</v>
      </c>
      <c r="FR179" s="75">
        <f t="shared" si="478"/>
        <v>13946.092111999997</v>
      </c>
    </row>
    <row r="180" spans="2:174" s="70" customFormat="1" ht="17.25" customHeight="1">
      <c r="B180" s="66" t="s">
        <v>30</v>
      </c>
      <c r="C180" s="69"/>
      <c r="D180" s="69"/>
      <c r="E180" s="69"/>
      <c r="F180" s="126"/>
      <c r="G180" s="126"/>
      <c r="H180" s="126"/>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75">
        <f t="shared" ref="BE180:CJ180" si="503">BE156*BE17</f>
        <v>9841.65</v>
      </c>
      <c r="BF180" s="75">
        <f t="shared" si="503"/>
        <v>9841.65</v>
      </c>
      <c r="BG180" s="75">
        <f t="shared" si="503"/>
        <v>9841.65</v>
      </c>
      <c r="BH180" s="75">
        <f t="shared" si="503"/>
        <v>9841.65</v>
      </c>
      <c r="BI180" s="75">
        <f t="shared" si="503"/>
        <v>9841.65</v>
      </c>
      <c r="BJ180" s="75">
        <f t="shared" si="503"/>
        <v>9841.8460000000014</v>
      </c>
      <c r="BK180" s="75">
        <f t="shared" si="503"/>
        <v>9841.8460000000014</v>
      </c>
      <c r="BL180" s="75">
        <f t="shared" si="503"/>
        <v>9841.8460000000014</v>
      </c>
      <c r="BM180" s="75">
        <f t="shared" si="503"/>
        <v>9841.8460000000014</v>
      </c>
      <c r="BN180" s="75">
        <f t="shared" si="503"/>
        <v>9841.8460000000014</v>
      </c>
      <c r="BO180" s="75">
        <f t="shared" si="503"/>
        <v>9841.8460000000014</v>
      </c>
      <c r="BP180" s="75">
        <f t="shared" si="503"/>
        <v>9841.8460000000014</v>
      </c>
      <c r="BQ180" s="75">
        <f t="shared" si="503"/>
        <v>9827.5869999999995</v>
      </c>
      <c r="BR180" s="75">
        <f t="shared" si="503"/>
        <v>9827.5869999999995</v>
      </c>
      <c r="BS180" s="75">
        <f t="shared" si="503"/>
        <v>9827.5869999999995</v>
      </c>
      <c r="BT180" s="75">
        <f t="shared" si="503"/>
        <v>9827.5869999999995</v>
      </c>
      <c r="BU180" s="75">
        <f t="shared" si="503"/>
        <v>9827.5869999999995</v>
      </c>
      <c r="BV180" s="75">
        <f t="shared" si="503"/>
        <v>9827.5869999999995</v>
      </c>
      <c r="BW180" s="75">
        <f t="shared" si="503"/>
        <v>9827.5869999999995</v>
      </c>
      <c r="BX180" s="75">
        <f t="shared" si="503"/>
        <v>9827.5869999999995</v>
      </c>
      <c r="BY180" s="75">
        <f t="shared" si="503"/>
        <v>9827.5869999999995</v>
      </c>
      <c r="BZ180" s="75">
        <f t="shared" si="503"/>
        <v>9827.5869999999995</v>
      </c>
      <c r="CA180" s="75">
        <f t="shared" si="503"/>
        <v>9827.5869999999995</v>
      </c>
      <c r="CB180" s="75">
        <f t="shared" si="503"/>
        <v>9827.5869999999995</v>
      </c>
      <c r="CC180" s="75">
        <f t="shared" si="503"/>
        <v>9827.5869999999995</v>
      </c>
      <c r="CD180" s="75">
        <f t="shared" si="503"/>
        <v>9827.5869999999995</v>
      </c>
      <c r="CE180" s="75">
        <f t="shared" si="503"/>
        <v>9827.5869999999995</v>
      </c>
      <c r="CF180" s="75">
        <f t="shared" si="503"/>
        <v>9827.5869999999995</v>
      </c>
      <c r="CG180" s="75">
        <f t="shared" si="503"/>
        <v>9827.5869999999995</v>
      </c>
      <c r="CH180" s="75">
        <f t="shared" si="503"/>
        <v>9827.5869999999995</v>
      </c>
      <c r="CI180" s="75">
        <f t="shared" si="503"/>
        <v>9827.5869999999995</v>
      </c>
      <c r="CJ180" s="75">
        <f t="shared" si="503"/>
        <v>9827.9789999999994</v>
      </c>
      <c r="CK180" s="75">
        <f t="shared" ref="CK180:DP180" si="504">CK156*CK17</f>
        <v>9827.9789999999994</v>
      </c>
      <c r="CL180" s="75">
        <f t="shared" si="504"/>
        <v>9827.9789999999994</v>
      </c>
      <c r="CM180" s="75">
        <f t="shared" si="504"/>
        <v>9827.9789999999994</v>
      </c>
      <c r="CN180" s="75">
        <f t="shared" si="504"/>
        <v>9827.9789999999994</v>
      </c>
      <c r="CO180" s="75">
        <f t="shared" si="504"/>
        <v>9822.9599299999991</v>
      </c>
      <c r="CP180" s="75">
        <f t="shared" si="504"/>
        <v>9823.7209000000003</v>
      </c>
      <c r="CQ180" s="75">
        <f t="shared" si="504"/>
        <v>9823.7209000000003</v>
      </c>
      <c r="CR180" s="75">
        <f t="shared" si="504"/>
        <v>9823.7209000000003</v>
      </c>
      <c r="CS180" s="75">
        <f t="shared" si="504"/>
        <v>9823.7209000000003</v>
      </c>
      <c r="CT180" s="75">
        <f t="shared" si="504"/>
        <v>9823.7209000000003</v>
      </c>
      <c r="CU180" s="75">
        <f t="shared" si="504"/>
        <v>9823.7209000000003</v>
      </c>
      <c r="CV180" s="75">
        <f t="shared" si="504"/>
        <v>9823.7209000000003</v>
      </c>
      <c r="CW180" s="75">
        <f t="shared" si="504"/>
        <v>9823.7209000000003</v>
      </c>
      <c r="CX180" s="75">
        <f t="shared" si="504"/>
        <v>9823.7209000000003</v>
      </c>
      <c r="CY180" s="75">
        <f t="shared" si="504"/>
        <v>9823.7209000000003</v>
      </c>
      <c r="CZ180" s="75">
        <f t="shared" si="504"/>
        <v>9823.7209000000003</v>
      </c>
      <c r="DA180" s="75">
        <f t="shared" si="504"/>
        <v>9823.7209000000003</v>
      </c>
      <c r="DB180" s="75">
        <f t="shared" si="504"/>
        <v>9823.7209000000003</v>
      </c>
      <c r="DC180" s="75">
        <f t="shared" si="504"/>
        <v>9823.7209000000003</v>
      </c>
      <c r="DD180" s="75">
        <f t="shared" si="504"/>
        <v>9823.7209000000003</v>
      </c>
      <c r="DE180" s="75">
        <f t="shared" si="504"/>
        <v>9823.7209000000003</v>
      </c>
      <c r="DF180" s="75">
        <f t="shared" si="504"/>
        <v>9823.7209000000003</v>
      </c>
      <c r="DG180" s="75">
        <f t="shared" si="504"/>
        <v>9823.6522999999997</v>
      </c>
      <c r="DH180" s="75">
        <f t="shared" si="504"/>
        <v>9823.6522999999997</v>
      </c>
      <c r="DI180" s="75">
        <f t="shared" si="504"/>
        <v>9823.6522999999997</v>
      </c>
      <c r="DJ180" s="75">
        <f t="shared" si="504"/>
        <v>9823.6522999999997</v>
      </c>
      <c r="DK180" s="75">
        <f t="shared" si="504"/>
        <v>9823.6522999999997</v>
      </c>
      <c r="DL180" s="75">
        <f t="shared" si="504"/>
        <v>9823.6522999999997</v>
      </c>
      <c r="DM180" s="75">
        <f t="shared" si="504"/>
        <v>9823.6522999999997</v>
      </c>
      <c r="DN180" s="75">
        <f t="shared" si="504"/>
        <v>7693.5236125000001</v>
      </c>
      <c r="DO180" s="75">
        <f t="shared" si="504"/>
        <v>3683.8696125000001</v>
      </c>
      <c r="DP180" s="75">
        <f t="shared" si="504"/>
        <v>3683.8696125000001</v>
      </c>
      <c r="DQ180" s="75">
        <f t="shared" ref="DQ180:EK180" si="505">DQ156*DQ17</f>
        <v>3683.8696125000001</v>
      </c>
      <c r="DR180" s="75">
        <f t="shared" si="505"/>
        <v>3683.8696125000001</v>
      </c>
      <c r="DS180" s="75">
        <f t="shared" si="505"/>
        <v>3683.8696125000001</v>
      </c>
      <c r="DT180" s="75">
        <f t="shared" si="505"/>
        <v>3683.8696125000001</v>
      </c>
      <c r="DU180" s="75">
        <f t="shared" si="505"/>
        <v>3683.8696125000001</v>
      </c>
      <c r="DV180" s="75">
        <f t="shared" si="505"/>
        <v>3683.8696125000001</v>
      </c>
      <c r="DW180" s="75">
        <f t="shared" si="505"/>
        <v>3683.8696125000001</v>
      </c>
      <c r="DX180" s="75">
        <f t="shared" si="505"/>
        <v>3683.8696125000001</v>
      </c>
      <c r="DY180" s="75">
        <f t="shared" si="505"/>
        <v>3683.8696125000001</v>
      </c>
      <c r="DZ180" s="75">
        <f t="shared" si="505"/>
        <v>3683.8696125000001</v>
      </c>
      <c r="EA180" s="75">
        <f t="shared" si="505"/>
        <v>3683.8696125000001</v>
      </c>
      <c r="EB180" s="75">
        <f t="shared" si="505"/>
        <v>3683.8696125000001</v>
      </c>
      <c r="EC180" s="75">
        <f t="shared" si="505"/>
        <v>3683.8696125000001</v>
      </c>
      <c r="ED180" s="75">
        <f t="shared" si="505"/>
        <v>3683.9412750000001</v>
      </c>
      <c r="EE180" s="75">
        <f t="shared" si="505"/>
        <v>3683.9412750000001</v>
      </c>
      <c r="EF180" s="75">
        <f t="shared" si="505"/>
        <v>3683.8696125000001</v>
      </c>
      <c r="EG180" s="75">
        <f t="shared" si="505"/>
        <v>3683.9339249999998</v>
      </c>
      <c r="EH180" s="75">
        <f t="shared" si="505"/>
        <v>3683.9908875000001</v>
      </c>
      <c r="EI180" s="75">
        <f t="shared" si="505"/>
        <v>3683.9908875000001</v>
      </c>
      <c r="EJ180" s="75">
        <f t="shared" si="505"/>
        <v>3683.6086874999996</v>
      </c>
      <c r="EK180" s="75">
        <f t="shared" si="505"/>
        <v>3683.6086874999996</v>
      </c>
      <c r="EL180" s="75">
        <f t="shared" ref="EL180:EM180" si="506">EL156*EL17</f>
        <v>3683.6086874999996</v>
      </c>
      <c r="EM180" s="75">
        <f t="shared" si="506"/>
        <v>3684.404325</v>
      </c>
      <c r="EN180" s="75">
        <f t="shared" ref="EN180:EO180" si="507">EN156*EN17</f>
        <v>3684.9960000000001</v>
      </c>
      <c r="EO180" s="75"/>
      <c r="EP180" s="75"/>
      <c r="EQ180" s="75"/>
      <c r="ER180" s="75"/>
      <c r="ES180" s="128"/>
      <c r="ET180" s="128"/>
      <c r="EU180" s="75">
        <f t="shared" si="476"/>
        <v>9823.7209000000003</v>
      </c>
      <c r="EV180" s="75">
        <f t="shared" si="476"/>
        <v>9823.7209000000003</v>
      </c>
      <c r="EW180" s="75">
        <f t="shared" si="476"/>
        <v>9823.6522999999997</v>
      </c>
      <c r="EX180" s="75">
        <f t="shared" si="476"/>
        <v>9823.6522999999997</v>
      </c>
      <c r="EY180" s="75">
        <f t="shared" si="476"/>
        <v>3683.8696125000001</v>
      </c>
      <c r="EZ180" s="75">
        <f t="shared" si="476"/>
        <v>3683.8696125000001</v>
      </c>
      <c r="FA180" s="75">
        <f t="shared" si="476"/>
        <v>3683.8696125000001</v>
      </c>
      <c r="FB180" s="75">
        <f t="shared" si="476"/>
        <v>3683.8696125000001</v>
      </c>
      <c r="FC180" s="75">
        <f t="shared" si="476"/>
        <v>3683.8696125000001</v>
      </c>
      <c r="FD180" s="75">
        <f t="shared" si="476"/>
        <v>3683.9412750000001</v>
      </c>
      <c r="FE180" s="75">
        <f t="shared" si="476"/>
        <v>3683.9339249999998</v>
      </c>
      <c r="FF180" s="75">
        <f t="shared" si="476"/>
        <v>3683.6086874999996</v>
      </c>
      <c r="FG180" s="75">
        <f t="shared" si="476"/>
        <v>3684.404325</v>
      </c>
      <c r="FH180" s="75">
        <f t="shared" si="476"/>
        <v>0</v>
      </c>
      <c r="FI180" s="128"/>
      <c r="FJ180" s="75"/>
      <c r="FK180" s="75">
        <f t="shared" si="477"/>
        <v>9841.8460000000014</v>
      </c>
      <c r="FL180" s="75">
        <f t="shared" si="477"/>
        <v>9827.5869999999995</v>
      </c>
      <c r="FM180" s="75">
        <f t="shared" si="477"/>
        <v>9827.9789999999994</v>
      </c>
      <c r="FN180" s="75">
        <f t="shared" si="477"/>
        <v>9823.7209000000003</v>
      </c>
      <c r="FO180" s="75">
        <f t="shared" si="477"/>
        <v>9823.6522999999997</v>
      </c>
      <c r="FP180" s="75">
        <f t="shared" si="477"/>
        <v>3683.8696125000001</v>
      </c>
      <c r="FQ180" s="75">
        <f t="shared" si="477"/>
        <v>3683.6086874999996</v>
      </c>
      <c r="FR180" s="75">
        <f t="shared" si="478"/>
        <v>3684.404325</v>
      </c>
    </row>
    <row r="181" spans="2:174" s="70" customFormat="1" ht="17.25" customHeight="1">
      <c r="B181" s="66" t="s">
        <v>31</v>
      </c>
      <c r="C181" s="69"/>
      <c r="D181" s="69"/>
      <c r="E181" s="69"/>
      <c r="F181" s="126"/>
      <c r="G181" s="126"/>
      <c r="H181" s="126"/>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75">
        <f t="shared" ref="BE181:CJ181" si="508">BE157*BE18</f>
        <v>0</v>
      </c>
      <c r="BF181" s="75">
        <f t="shared" si="508"/>
        <v>0</v>
      </c>
      <c r="BG181" s="75">
        <f t="shared" si="508"/>
        <v>0</v>
      </c>
      <c r="BH181" s="75">
        <f t="shared" si="508"/>
        <v>0</v>
      </c>
      <c r="BI181" s="75">
        <f t="shared" si="508"/>
        <v>3973.2104999999997</v>
      </c>
      <c r="BJ181" s="75">
        <f t="shared" si="508"/>
        <v>3973.2104999999997</v>
      </c>
      <c r="BK181" s="75">
        <f t="shared" si="508"/>
        <v>3973.2104999999997</v>
      </c>
      <c r="BL181" s="75">
        <f t="shared" si="508"/>
        <v>3973.2104999999997</v>
      </c>
      <c r="BM181" s="75">
        <f t="shared" si="508"/>
        <v>3974.3324999999977</v>
      </c>
      <c r="BN181" s="75">
        <f t="shared" si="508"/>
        <v>3974.3324999999977</v>
      </c>
      <c r="BO181" s="75">
        <f t="shared" si="508"/>
        <v>3974.3324999999977</v>
      </c>
      <c r="BP181" s="75">
        <f t="shared" si="508"/>
        <v>3983.5499999999997</v>
      </c>
      <c r="BQ181" s="75">
        <f t="shared" si="508"/>
        <v>3983.5499999999997</v>
      </c>
      <c r="BR181" s="75">
        <f t="shared" si="508"/>
        <v>3983.5499999999997</v>
      </c>
      <c r="BS181" s="75">
        <f t="shared" si="508"/>
        <v>3983.5499999999997</v>
      </c>
      <c r="BT181" s="75">
        <f t="shared" si="508"/>
        <v>3984.75</v>
      </c>
      <c r="BU181" s="75">
        <f t="shared" si="508"/>
        <v>3984.75</v>
      </c>
      <c r="BV181" s="75">
        <f t="shared" si="508"/>
        <v>3984.8114999999998</v>
      </c>
      <c r="BW181" s="75">
        <f t="shared" si="508"/>
        <v>3984.8114999999998</v>
      </c>
      <c r="BX181" s="75">
        <f t="shared" si="508"/>
        <v>3984.8114999999998</v>
      </c>
      <c r="BY181" s="75">
        <f t="shared" si="508"/>
        <v>3984.8114999999998</v>
      </c>
      <c r="BZ181" s="75">
        <f t="shared" si="508"/>
        <v>3984.8114999999998</v>
      </c>
      <c r="CA181" s="75">
        <f t="shared" si="508"/>
        <v>3984.8114999999998</v>
      </c>
      <c r="CB181" s="75">
        <f t="shared" si="508"/>
        <v>3984.8114999999998</v>
      </c>
      <c r="CC181" s="75">
        <f t="shared" si="508"/>
        <v>3984.8114999999998</v>
      </c>
      <c r="CD181" s="75">
        <f t="shared" si="508"/>
        <v>3984.8174999999983</v>
      </c>
      <c r="CE181" s="75">
        <f t="shared" si="508"/>
        <v>3984.8174999999983</v>
      </c>
      <c r="CF181" s="75">
        <f t="shared" si="508"/>
        <v>3984.8174999999983</v>
      </c>
      <c r="CG181" s="75">
        <f t="shared" si="508"/>
        <v>3984.8174999999983</v>
      </c>
      <c r="CH181" s="75">
        <f t="shared" si="508"/>
        <v>3984.8174999999983</v>
      </c>
      <c r="CI181" s="75">
        <f t="shared" si="508"/>
        <v>3984.8174999999983</v>
      </c>
      <c r="CJ181" s="75">
        <f t="shared" si="508"/>
        <v>3984.8174999999983</v>
      </c>
      <c r="CK181" s="75">
        <f t="shared" ref="CK181:DP181" si="509">CK157*CK18</f>
        <v>3984.8174999999983</v>
      </c>
      <c r="CL181" s="75">
        <f t="shared" si="509"/>
        <v>3984.8174999999983</v>
      </c>
      <c r="CM181" s="75">
        <f t="shared" si="509"/>
        <v>3984.8174999999983</v>
      </c>
      <c r="CN181" s="75">
        <f t="shared" si="509"/>
        <v>3984.8174999999983</v>
      </c>
      <c r="CO181" s="75">
        <f t="shared" si="509"/>
        <v>3984.8174999999983</v>
      </c>
      <c r="CP181" s="75">
        <f t="shared" si="509"/>
        <v>3984.8174999999983</v>
      </c>
      <c r="CQ181" s="75">
        <f t="shared" si="509"/>
        <v>3984.8174999999983</v>
      </c>
      <c r="CR181" s="75">
        <f t="shared" si="509"/>
        <v>3984.8174999999983</v>
      </c>
      <c r="CS181" s="75">
        <f t="shared" si="509"/>
        <v>3984.8174999999983</v>
      </c>
      <c r="CT181" s="75">
        <f t="shared" si="509"/>
        <v>3984.8174999999983</v>
      </c>
      <c r="CU181" s="75">
        <f t="shared" si="509"/>
        <v>3984.8174999999983</v>
      </c>
      <c r="CV181" s="75">
        <f t="shared" si="509"/>
        <v>3984.8174999999983</v>
      </c>
      <c r="CW181" s="75">
        <f t="shared" si="509"/>
        <v>3984.8174999999983</v>
      </c>
      <c r="CX181" s="75">
        <f t="shared" si="509"/>
        <v>3984.8174999999983</v>
      </c>
      <c r="CY181" s="75">
        <f t="shared" si="509"/>
        <v>3984.8174999999983</v>
      </c>
      <c r="CZ181" s="75">
        <f t="shared" si="509"/>
        <v>3984.8174999999983</v>
      </c>
      <c r="DA181" s="75">
        <f t="shared" si="509"/>
        <v>3984.8174999999983</v>
      </c>
      <c r="DB181" s="75">
        <f t="shared" si="509"/>
        <v>3984.8174999999983</v>
      </c>
      <c r="DC181" s="75">
        <f t="shared" si="509"/>
        <v>3984.8174999999983</v>
      </c>
      <c r="DD181" s="75">
        <f t="shared" si="509"/>
        <v>3984.8174999999983</v>
      </c>
      <c r="DE181" s="75">
        <f t="shared" si="509"/>
        <v>3998.8574999999996</v>
      </c>
      <c r="DF181" s="75">
        <f t="shared" si="509"/>
        <v>3998.8574999999996</v>
      </c>
      <c r="DG181" s="75">
        <f t="shared" si="509"/>
        <v>3998.8574999999996</v>
      </c>
      <c r="DH181" s="75">
        <f t="shared" si="509"/>
        <v>3998.8574999999996</v>
      </c>
      <c r="DI181" s="75">
        <f t="shared" si="509"/>
        <v>3998.8574999999996</v>
      </c>
      <c r="DJ181" s="75">
        <f t="shared" si="509"/>
        <v>3984.8174999999983</v>
      </c>
      <c r="DK181" s="75">
        <f t="shared" si="509"/>
        <v>3984.8174999999983</v>
      </c>
      <c r="DL181" s="75">
        <f t="shared" si="509"/>
        <v>3984.8174999999983</v>
      </c>
      <c r="DM181" s="75">
        <f t="shared" si="509"/>
        <v>3984.8414999999986</v>
      </c>
      <c r="DN181" s="75">
        <f t="shared" si="509"/>
        <v>3984.8414999999986</v>
      </c>
      <c r="DO181" s="75">
        <f t="shared" si="509"/>
        <v>3882.6509999999994</v>
      </c>
      <c r="DP181" s="75">
        <f t="shared" si="509"/>
        <v>3882.6509999999994</v>
      </c>
      <c r="DQ181" s="75">
        <f t="shared" ref="DQ181:EK181" si="510">DQ157*DQ18</f>
        <v>3882.6509999999994</v>
      </c>
      <c r="DR181" s="75">
        <f t="shared" si="510"/>
        <v>3882.664499999998</v>
      </c>
      <c r="DS181" s="75">
        <f t="shared" si="510"/>
        <v>3882.8834999999999</v>
      </c>
      <c r="DT181" s="75">
        <f t="shared" si="510"/>
        <v>3882.8819999999996</v>
      </c>
      <c r="DU181" s="75">
        <f t="shared" si="510"/>
        <v>3882.8819999999996</v>
      </c>
      <c r="DV181" s="75">
        <f t="shared" si="510"/>
        <v>3882.9944999999993</v>
      </c>
      <c r="DW181" s="75">
        <f t="shared" si="510"/>
        <v>3882.9854999999993</v>
      </c>
      <c r="DX181" s="75">
        <f t="shared" si="510"/>
        <v>3883.0004999999996</v>
      </c>
      <c r="DY181" s="75">
        <f t="shared" si="510"/>
        <v>3883.0004999999992</v>
      </c>
      <c r="DZ181" s="75">
        <f t="shared" si="510"/>
        <v>3883.2779999999998</v>
      </c>
      <c r="EA181" s="75">
        <f t="shared" si="510"/>
        <v>3882.3029999999994</v>
      </c>
      <c r="EB181" s="75">
        <f t="shared" si="510"/>
        <v>3882.3569999999995</v>
      </c>
      <c r="EC181" s="75">
        <f t="shared" si="510"/>
        <v>3882.5309999999999</v>
      </c>
      <c r="ED181" s="75">
        <f t="shared" si="510"/>
        <v>3882.535499999999</v>
      </c>
      <c r="EE181" s="75">
        <f t="shared" si="510"/>
        <v>3882.5355000000004</v>
      </c>
      <c r="EF181" s="75">
        <f t="shared" si="510"/>
        <v>3882.5369999999994</v>
      </c>
      <c r="EG181" s="75">
        <f t="shared" si="510"/>
        <v>3882.6089999999999</v>
      </c>
      <c r="EH181" s="75">
        <f t="shared" si="510"/>
        <v>3882.8264999999992</v>
      </c>
      <c r="EI181" s="75">
        <f t="shared" si="510"/>
        <v>3882.6464999999994</v>
      </c>
      <c r="EJ181" s="75">
        <f t="shared" si="510"/>
        <v>3882.6464999999998</v>
      </c>
      <c r="EK181" s="75">
        <f t="shared" si="510"/>
        <v>3882.8519999999994</v>
      </c>
      <c r="EL181" s="75">
        <f t="shared" ref="EL181:EM181" si="511">EL157*EL18</f>
        <v>3694.0274999999997</v>
      </c>
      <c r="EM181" s="75">
        <f t="shared" si="511"/>
        <v>3694.0274999999997</v>
      </c>
      <c r="EN181" s="75">
        <f t="shared" ref="EN181:EO181" si="512">EN157*EN18</f>
        <v>3694.0305000000003</v>
      </c>
      <c r="EO181" s="75">
        <f t="shared" si="512"/>
        <v>3694.0305000000003</v>
      </c>
      <c r="EP181" s="75">
        <f t="shared" ref="EP181:EQ181" si="513">EP157*EP18</f>
        <v>3694.0304999999998</v>
      </c>
      <c r="EQ181" s="75">
        <f t="shared" si="513"/>
        <v>3694.0574999999999</v>
      </c>
      <c r="ER181" s="75"/>
      <c r="ES181" s="128"/>
      <c r="ET181" s="128"/>
      <c r="EU181" s="75">
        <f t="shared" si="476"/>
        <v>3984.8174999999983</v>
      </c>
      <c r="EV181" s="75">
        <f t="shared" si="476"/>
        <v>3998.8574999999996</v>
      </c>
      <c r="EW181" s="75">
        <f t="shared" si="476"/>
        <v>3998.8574999999996</v>
      </c>
      <c r="EX181" s="75">
        <f t="shared" si="476"/>
        <v>3984.8174999999983</v>
      </c>
      <c r="EY181" s="75">
        <f t="shared" si="476"/>
        <v>3882.6509999999994</v>
      </c>
      <c r="EZ181" s="75">
        <f t="shared" si="476"/>
        <v>3882.664499999998</v>
      </c>
      <c r="FA181" s="75">
        <f t="shared" si="476"/>
        <v>3882.8819999999996</v>
      </c>
      <c r="FB181" s="75">
        <f t="shared" si="476"/>
        <v>3883.0004999999996</v>
      </c>
      <c r="FC181" s="75">
        <f t="shared" si="476"/>
        <v>3882.3029999999994</v>
      </c>
      <c r="FD181" s="75">
        <f t="shared" si="476"/>
        <v>3882.535499999999</v>
      </c>
      <c r="FE181" s="75">
        <f t="shared" si="476"/>
        <v>3882.6089999999999</v>
      </c>
      <c r="FF181" s="75">
        <f t="shared" si="476"/>
        <v>3882.6464999999998</v>
      </c>
      <c r="FG181" s="75">
        <f t="shared" si="476"/>
        <v>3694.0274999999997</v>
      </c>
      <c r="FH181" s="75">
        <f t="shared" si="476"/>
        <v>3694.0304999999998</v>
      </c>
      <c r="FI181" s="128"/>
      <c r="FJ181" s="75"/>
      <c r="FK181" s="75">
        <f t="shared" si="477"/>
        <v>3983.5499999999997</v>
      </c>
      <c r="FL181" s="75">
        <f t="shared" si="477"/>
        <v>3984.8114999999998</v>
      </c>
      <c r="FM181" s="75">
        <f t="shared" si="477"/>
        <v>3984.8174999999983</v>
      </c>
      <c r="FN181" s="75">
        <f t="shared" si="477"/>
        <v>3984.8174999999983</v>
      </c>
      <c r="FO181" s="75">
        <f t="shared" si="477"/>
        <v>3984.8174999999983</v>
      </c>
      <c r="FP181" s="75">
        <f t="shared" si="477"/>
        <v>3883.0004999999996</v>
      </c>
      <c r="FQ181" s="75">
        <f t="shared" si="477"/>
        <v>3882.6464999999998</v>
      </c>
      <c r="FR181" s="75">
        <f t="shared" si="478"/>
        <v>3694.0274999999997</v>
      </c>
    </row>
    <row r="182" spans="2:174" s="70" customFormat="1" ht="17.25" customHeight="1">
      <c r="B182" s="66" t="s">
        <v>89</v>
      </c>
      <c r="C182" s="69"/>
      <c r="D182" s="69"/>
      <c r="E182" s="69"/>
      <c r="F182" s="126"/>
      <c r="G182" s="126"/>
      <c r="H182" s="126"/>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75">
        <f t="shared" ref="BE182:CJ182" si="514">BE158*BE19</f>
        <v>0</v>
      </c>
      <c r="BF182" s="75">
        <f t="shared" si="514"/>
        <v>0</v>
      </c>
      <c r="BG182" s="75">
        <f t="shared" si="514"/>
        <v>0</v>
      </c>
      <c r="BH182" s="75">
        <f t="shared" si="514"/>
        <v>0</v>
      </c>
      <c r="BI182" s="75">
        <f t="shared" si="514"/>
        <v>0</v>
      </c>
      <c r="BJ182" s="75">
        <f t="shared" si="514"/>
        <v>0</v>
      </c>
      <c r="BK182" s="75">
        <f t="shared" si="514"/>
        <v>0</v>
      </c>
      <c r="BL182" s="75">
        <f t="shared" si="514"/>
        <v>0</v>
      </c>
      <c r="BM182" s="75">
        <f t="shared" si="514"/>
        <v>0</v>
      </c>
      <c r="BN182" s="75">
        <f t="shared" si="514"/>
        <v>3608.7419999999997</v>
      </c>
      <c r="BO182" s="75">
        <f t="shared" si="514"/>
        <v>3608.7419999999997</v>
      </c>
      <c r="BP182" s="75">
        <f t="shared" si="514"/>
        <v>3605.8259999999996</v>
      </c>
      <c r="BQ182" s="75">
        <f t="shared" si="514"/>
        <v>3605.8259999999996</v>
      </c>
      <c r="BR182" s="75">
        <f t="shared" si="514"/>
        <v>3605.826</v>
      </c>
      <c r="BS182" s="75">
        <f t="shared" si="514"/>
        <v>3605.826</v>
      </c>
      <c r="BT182" s="75">
        <f t="shared" si="514"/>
        <v>3605.826</v>
      </c>
      <c r="BU182" s="75">
        <f t="shared" si="514"/>
        <v>3605.8259999999996</v>
      </c>
      <c r="BV182" s="75">
        <f t="shared" si="514"/>
        <v>3605.8259999999996</v>
      </c>
      <c r="BW182" s="75">
        <f t="shared" si="514"/>
        <v>3605.8259999999996</v>
      </c>
      <c r="BX182" s="75">
        <f t="shared" si="514"/>
        <v>3605.826</v>
      </c>
      <c r="BY182" s="75">
        <f t="shared" si="514"/>
        <v>3605.826</v>
      </c>
      <c r="BZ182" s="75">
        <f t="shared" si="514"/>
        <v>3605.826</v>
      </c>
      <c r="CA182" s="75">
        <f t="shared" si="514"/>
        <v>3605.826</v>
      </c>
      <c r="CB182" s="75">
        <f t="shared" si="514"/>
        <v>3605.826</v>
      </c>
      <c r="CC182" s="75">
        <f t="shared" si="514"/>
        <v>3605.826</v>
      </c>
      <c r="CD182" s="75">
        <f t="shared" si="514"/>
        <v>3605.826</v>
      </c>
      <c r="CE182" s="75">
        <f t="shared" si="514"/>
        <v>3605.9504999999995</v>
      </c>
      <c r="CF182" s="75">
        <f t="shared" si="514"/>
        <v>3605.9504999999995</v>
      </c>
      <c r="CG182" s="75">
        <f t="shared" si="514"/>
        <v>3605.9504999999995</v>
      </c>
      <c r="CH182" s="75">
        <f t="shared" si="514"/>
        <v>3598.6245007324219</v>
      </c>
      <c r="CI182" s="75">
        <f t="shared" si="514"/>
        <v>3598.6245007324219</v>
      </c>
      <c r="CJ182" s="75">
        <f t="shared" si="514"/>
        <v>3598.8164999999999</v>
      </c>
      <c r="CK182" s="75">
        <f t="shared" ref="CK182:DP182" si="515">CK158*CK19</f>
        <v>3598.6440007324213</v>
      </c>
      <c r="CL182" s="75">
        <f t="shared" si="515"/>
        <v>3598.6439999999998</v>
      </c>
      <c r="CM182" s="75">
        <f t="shared" si="515"/>
        <v>3598.6049999999996</v>
      </c>
      <c r="CN182" s="75">
        <f t="shared" si="515"/>
        <v>3597.5115000000001</v>
      </c>
      <c r="CO182" s="75">
        <f t="shared" si="515"/>
        <v>3706.7594999999997</v>
      </c>
      <c r="CP182" s="75">
        <f t="shared" si="515"/>
        <v>3706.7594999999997</v>
      </c>
      <c r="CQ182" s="75">
        <f t="shared" si="515"/>
        <v>3706.7594999999997</v>
      </c>
      <c r="CR182" s="75">
        <f t="shared" si="515"/>
        <v>3706.7594999999997</v>
      </c>
      <c r="CS182" s="75">
        <f t="shared" si="515"/>
        <v>3706.7594999999997</v>
      </c>
      <c r="CT182" s="75">
        <f t="shared" si="515"/>
        <v>3680.6340042114257</v>
      </c>
      <c r="CU182" s="75">
        <f t="shared" si="515"/>
        <v>3679.9965042114259</v>
      </c>
      <c r="CV182" s="75">
        <f t="shared" si="515"/>
        <v>3680.008504211426</v>
      </c>
      <c r="CW182" s="75">
        <f t="shared" si="515"/>
        <v>3680.008504211426</v>
      </c>
      <c r="CX182" s="75">
        <f t="shared" si="515"/>
        <v>3680.2950042114253</v>
      </c>
      <c r="CY182" s="75">
        <f t="shared" si="515"/>
        <v>3680.1224999999999</v>
      </c>
      <c r="CZ182" s="75">
        <f t="shared" si="515"/>
        <v>3688.7790042114248</v>
      </c>
      <c r="DA182" s="75">
        <f t="shared" si="515"/>
        <v>3688.9260042114247</v>
      </c>
      <c r="DB182" s="75">
        <f t="shared" si="515"/>
        <v>3688.9260042114247</v>
      </c>
      <c r="DC182" s="75">
        <f t="shared" si="515"/>
        <v>3669.75</v>
      </c>
      <c r="DD182" s="75">
        <f t="shared" si="515"/>
        <v>3669.75</v>
      </c>
      <c r="DE182" s="75">
        <f t="shared" si="515"/>
        <v>3749.1</v>
      </c>
      <c r="DF182" s="75">
        <f t="shared" si="515"/>
        <v>3749.1</v>
      </c>
      <c r="DG182" s="75">
        <f t="shared" si="515"/>
        <v>3749.4000042114253</v>
      </c>
      <c r="DH182" s="75">
        <f t="shared" si="515"/>
        <v>3749.0775042114255</v>
      </c>
      <c r="DI182" s="75">
        <f t="shared" si="515"/>
        <v>3754.383004211425</v>
      </c>
      <c r="DJ182" s="75">
        <f t="shared" si="515"/>
        <v>3754.6499999999996</v>
      </c>
      <c r="DK182" s="75">
        <f t="shared" si="515"/>
        <v>3754.6530044631954</v>
      </c>
      <c r="DL182" s="75">
        <f t="shared" si="515"/>
        <v>3754.7595044631953</v>
      </c>
      <c r="DM182" s="75">
        <f t="shared" si="515"/>
        <v>3755.4194999999995</v>
      </c>
      <c r="DN182" s="75">
        <f t="shared" si="515"/>
        <v>3755.3264999999992</v>
      </c>
      <c r="DO182" s="75">
        <f t="shared" si="515"/>
        <v>3755.1449999999986</v>
      </c>
      <c r="DP182" s="75">
        <f t="shared" si="515"/>
        <v>3755.1449999999986</v>
      </c>
      <c r="DQ182" s="75">
        <f t="shared" ref="DQ182:EJ182" si="516">DQ158*DQ19</f>
        <v>3739.0259999999998</v>
      </c>
      <c r="DR182" s="75">
        <f t="shared" si="516"/>
        <v>3740.3115036621084</v>
      </c>
      <c r="DS182" s="75">
        <f t="shared" si="516"/>
        <v>3739.8735036621088</v>
      </c>
      <c r="DT182" s="75">
        <f t="shared" si="516"/>
        <v>3739.8735036621088</v>
      </c>
      <c r="DU182" s="75">
        <f t="shared" si="516"/>
        <v>3739.8735036621088</v>
      </c>
      <c r="DV182" s="75">
        <f t="shared" si="516"/>
        <v>3742.35</v>
      </c>
      <c r="DW182" s="75">
        <f t="shared" si="516"/>
        <v>3742.320000114441</v>
      </c>
      <c r="DX182" s="75">
        <f t="shared" si="516"/>
        <v>3742.320000114441</v>
      </c>
      <c r="DY182" s="75">
        <f t="shared" si="516"/>
        <v>3733.95</v>
      </c>
      <c r="DZ182" s="75">
        <f t="shared" si="516"/>
        <v>3733.5</v>
      </c>
      <c r="EA182" s="75">
        <f t="shared" si="516"/>
        <v>3742.9170001144403</v>
      </c>
      <c r="EB182" s="75">
        <f t="shared" si="516"/>
        <v>3742.95</v>
      </c>
      <c r="EC182" s="75">
        <f t="shared" si="516"/>
        <v>3754.7999999999997</v>
      </c>
      <c r="ED182" s="75">
        <f t="shared" si="516"/>
        <v>3755.25</v>
      </c>
      <c r="EE182" s="75">
        <f t="shared" si="516"/>
        <v>3755.3999999999996</v>
      </c>
      <c r="EF182" s="75">
        <f t="shared" si="516"/>
        <v>3755.3999999999996</v>
      </c>
      <c r="EG182" s="75">
        <f t="shared" si="516"/>
        <v>3755.3999999999996</v>
      </c>
      <c r="EH182" s="75">
        <f t="shared" si="516"/>
        <v>3756.2999999999997</v>
      </c>
      <c r="EI182" s="75">
        <f t="shared" si="516"/>
        <v>3756.2999999999997</v>
      </c>
      <c r="EJ182" s="75">
        <f t="shared" si="516"/>
        <v>3758.25</v>
      </c>
      <c r="EK182" s="75"/>
      <c r="EL182" s="75"/>
      <c r="EM182" s="75"/>
      <c r="EN182" s="75"/>
      <c r="EO182" s="75"/>
      <c r="EP182" s="75"/>
      <c r="EQ182" s="75"/>
      <c r="ER182" s="75"/>
      <c r="ES182" s="128"/>
      <c r="ET182" s="128"/>
      <c r="EU182" s="75">
        <f t="shared" ref="EU182:FF191" si="517">_xlfn.XLOOKUP(EU$9,$I$8:$ER$8,$I182:$ER182,,,-1)</f>
        <v>3669.75</v>
      </c>
      <c r="EV182" s="75">
        <f t="shared" si="517"/>
        <v>3749.1</v>
      </c>
      <c r="EW182" s="75">
        <f t="shared" si="517"/>
        <v>3754.383004211425</v>
      </c>
      <c r="EX182" s="75">
        <f t="shared" si="517"/>
        <v>3754.7595044631953</v>
      </c>
      <c r="EY182" s="75">
        <f t="shared" si="517"/>
        <v>3755.1449999999986</v>
      </c>
      <c r="EZ182" s="75">
        <f t="shared" si="517"/>
        <v>3740.3115036621084</v>
      </c>
      <c r="FA182" s="75">
        <f t="shared" si="517"/>
        <v>3739.8735036621088</v>
      </c>
      <c r="FB182" s="75">
        <f t="shared" si="517"/>
        <v>3742.320000114441</v>
      </c>
      <c r="FC182" s="75">
        <f t="shared" si="517"/>
        <v>3742.9170001144403</v>
      </c>
      <c r="FD182" s="75">
        <f t="shared" si="517"/>
        <v>3755.25</v>
      </c>
      <c r="FE182" s="75">
        <f t="shared" si="517"/>
        <v>3755.3999999999996</v>
      </c>
      <c r="FF182" s="75">
        <f t="shared" si="517"/>
        <v>3758.25</v>
      </c>
      <c r="FG182" s="75"/>
      <c r="FH182" s="75"/>
      <c r="FI182" s="128"/>
      <c r="FJ182" s="75"/>
      <c r="FK182" s="75">
        <f t="shared" si="477"/>
        <v>3605.8259999999996</v>
      </c>
      <c r="FL182" s="75">
        <f t="shared" si="477"/>
        <v>3605.826</v>
      </c>
      <c r="FM182" s="75">
        <f t="shared" si="477"/>
        <v>3597.5115000000001</v>
      </c>
      <c r="FN182" s="75">
        <f t="shared" si="477"/>
        <v>3688.7790042114248</v>
      </c>
      <c r="FO182" s="75">
        <f t="shared" si="477"/>
        <v>3754.7595044631953</v>
      </c>
      <c r="FP182" s="75">
        <f t="shared" si="477"/>
        <v>3742.320000114441</v>
      </c>
      <c r="FQ182" s="75">
        <f t="shared" si="477"/>
        <v>3758.25</v>
      </c>
      <c r="FR182" s="75">
        <f t="shared" si="478"/>
        <v>0</v>
      </c>
    </row>
    <row r="183" spans="2:174" s="70" customFormat="1" ht="17.25" customHeight="1">
      <c r="B183" s="66" t="s">
        <v>84</v>
      </c>
      <c r="C183" s="69"/>
      <c r="D183" s="69"/>
      <c r="E183" s="69"/>
      <c r="F183" s="126"/>
      <c r="G183" s="126"/>
      <c r="H183" s="126"/>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75">
        <f t="shared" ref="BE183:CJ183" si="518">BE159*BE20</f>
        <v>0</v>
      </c>
      <c r="BF183" s="75">
        <f t="shared" si="518"/>
        <v>0</v>
      </c>
      <c r="BG183" s="75">
        <f t="shared" si="518"/>
        <v>0</v>
      </c>
      <c r="BH183" s="75">
        <f t="shared" si="518"/>
        <v>0</v>
      </c>
      <c r="BI183" s="75">
        <f t="shared" si="518"/>
        <v>0</v>
      </c>
      <c r="BJ183" s="75">
        <f t="shared" si="518"/>
        <v>0</v>
      </c>
      <c r="BK183" s="75">
        <f t="shared" si="518"/>
        <v>5022.7700874947459</v>
      </c>
      <c r="BL183" s="75">
        <f t="shared" si="518"/>
        <v>7046.0798100303009</v>
      </c>
      <c r="BM183" s="75">
        <f t="shared" si="518"/>
        <v>7005.7729208256278</v>
      </c>
      <c r="BN183" s="75">
        <f t="shared" si="518"/>
        <v>6995.5144112546968</v>
      </c>
      <c r="BO183" s="75">
        <f t="shared" si="518"/>
        <v>32670.466764181503</v>
      </c>
      <c r="BP183" s="75">
        <f t="shared" si="518"/>
        <v>32664.715945328255</v>
      </c>
      <c r="BQ183" s="75">
        <f t="shared" si="518"/>
        <v>32676.433779232266</v>
      </c>
      <c r="BR183" s="75">
        <f t="shared" si="518"/>
        <v>32679.730771243998</v>
      </c>
      <c r="BS183" s="75">
        <f t="shared" si="518"/>
        <v>32623.939279792146</v>
      </c>
      <c r="BT183" s="75">
        <f t="shared" si="518"/>
        <v>32626.399664004886</v>
      </c>
      <c r="BU183" s="75">
        <f t="shared" si="518"/>
        <v>32630.44634856531</v>
      </c>
      <c r="BV183" s="75">
        <f t="shared" si="518"/>
        <v>32630.44634856531</v>
      </c>
      <c r="BW183" s="75">
        <f t="shared" si="518"/>
        <v>32630.44634856531</v>
      </c>
      <c r="BX183" s="75">
        <f t="shared" si="518"/>
        <v>32686.843626141439</v>
      </c>
      <c r="BY183" s="75">
        <f t="shared" si="518"/>
        <v>32686.843626141439</v>
      </c>
      <c r="BZ183" s="75">
        <f t="shared" si="518"/>
        <v>32686.843626141439</v>
      </c>
      <c r="CA183" s="75">
        <f t="shared" si="518"/>
        <v>32686.843626141439</v>
      </c>
      <c r="CB183" s="75">
        <f t="shared" si="518"/>
        <v>32686.843626141439</v>
      </c>
      <c r="CC183" s="75">
        <f t="shared" si="518"/>
        <v>32686.843626141439</v>
      </c>
      <c r="CD183" s="75">
        <f t="shared" si="518"/>
        <v>32686.843626141439</v>
      </c>
      <c r="CE183" s="75">
        <f t="shared" si="518"/>
        <v>32686.843626141439</v>
      </c>
      <c r="CF183" s="75">
        <f t="shared" si="518"/>
        <v>32686.843626141439</v>
      </c>
      <c r="CG183" s="75">
        <f t="shared" si="518"/>
        <v>32686.843626141439</v>
      </c>
      <c r="CH183" s="75">
        <f t="shared" si="518"/>
        <v>32686.843626141439</v>
      </c>
      <c r="CI183" s="75">
        <f t="shared" si="518"/>
        <v>32686.843626141439</v>
      </c>
      <c r="CJ183" s="75">
        <f t="shared" si="518"/>
        <v>32697.058896472874</v>
      </c>
      <c r="CK183" s="75">
        <f t="shared" ref="CK183:DP183" si="519">CK159*CK20</f>
        <v>32697.058896472874</v>
      </c>
      <c r="CL183" s="75">
        <f t="shared" si="519"/>
        <v>32703.123199812486</v>
      </c>
      <c r="CM183" s="75">
        <f t="shared" si="519"/>
        <v>32703.242107721104</v>
      </c>
      <c r="CN183" s="75">
        <f t="shared" si="519"/>
        <v>32703.242107721104</v>
      </c>
      <c r="CO183" s="75">
        <f t="shared" si="519"/>
        <v>32703.242107721104</v>
      </c>
      <c r="CP183" s="75">
        <f t="shared" si="519"/>
        <v>32703.242107721104</v>
      </c>
      <c r="CQ183" s="75">
        <f t="shared" si="519"/>
        <v>32703.242107721104</v>
      </c>
      <c r="CR183" s="75">
        <f t="shared" si="519"/>
        <v>32703.242107721104</v>
      </c>
      <c r="CS183" s="75">
        <f t="shared" si="519"/>
        <v>32703.242107721104</v>
      </c>
      <c r="CT183" s="75">
        <f t="shared" si="519"/>
        <v>32708.365957601633</v>
      </c>
      <c r="CU183" s="75">
        <f t="shared" si="519"/>
        <v>32708.365957601633</v>
      </c>
      <c r="CV183" s="75">
        <f t="shared" si="519"/>
        <v>32703.555592207485</v>
      </c>
      <c r="CW183" s="75">
        <f t="shared" si="519"/>
        <v>32703.555592207485</v>
      </c>
      <c r="CX183" s="75">
        <f t="shared" si="519"/>
        <v>32703.555592207485</v>
      </c>
      <c r="CY183" s="75">
        <f t="shared" si="519"/>
        <v>32703.555592207485</v>
      </c>
      <c r="CZ183" s="75">
        <f t="shared" si="519"/>
        <v>32703.555592207485</v>
      </c>
      <c r="DA183" s="75">
        <f t="shared" si="519"/>
        <v>32703.555592207485</v>
      </c>
      <c r="DB183" s="75">
        <f t="shared" si="519"/>
        <v>32703.555592207485</v>
      </c>
      <c r="DC183" s="75">
        <f t="shared" si="519"/>
        <v>32703.555592207485</v>
      </c>
      <c r="DD183" s="75">
        <f t="shared" si="519"/>
        <v>32703.555592207485</v>
      </c>
      <c r="DE183" s="75">
        <f t="shared" si="519"/>
        <v>32703.555592207485</v>
      </c>
      <c r="DF183" s="75">
        <f t="shared" si="519"/>
        <v>32703.555592207485</v>
      </c>
      <c r="DG183" s="75">
        <f t="shared" si="519"/>
        <v>32703.555592207485</v>
      </c>
      <c r="DH183" s="75">
        <f t="shared" si="519"/>
        <v>32703.555592207485</v>
      </c>
      <c r="DI183" s="75">
        <f t="shared" si="519"/>
        <v>32704.000172353208</v>
      </c>
      <c r="DJ183" s="75">
        <f t="shared" si="519"/>
        <v>32779.279064513721</v>
      </c>
      <c r="DK183" s="75">
        <f t="shared" si="519"/>
        <v>32768.209858472444</v>
      </c>
      <c r="DL183" s="75">
        <f t="shared" si="519"/>
        <v>32768.209858472444</v>
      </c>
      <c r="DM183" s="75">
        <f t="shared" si="519"/>
        <v>32768.209858472444</v>
      </c>
      <c r="DN183" s="75">
        <f t="shared" si="519"/>
        <v>32768.209858472444</v>
      </c>
      <c r="DO183" s="75">
        <f t="shared" si="519"/>
        <v>32500.864469085012</v>
      </c>
      <c r="DP183" s="75">
        <f t="shared" si="519"/>
        <v>32500.864469085012</v>
      </c>
      <c r="DQ183" s="75">
        <f t="shared" ref="DQ183:EJ183" si="520">DQ159*DQ20</f>
        <v>32501.069454382108</v>
      </c>
      <c r="DR183" s="75">
        <f t="shared" si="520"/>
        <v>32501.069454382108</v>
      </c>
      <c r="DS183" s="75">
        <f t="shared" si="520"/>
        <v>32394.869245696547</v>
      </c>
      <c r="DT183" s="75">
        <f t="shared" si="520"/>
        <v>31930.067173089261</v>
      </c>
      <c r="DU183" s="75">
        <f t="shared" si="520"/>
        <v>31968.039394420553</v>
      </c>
      <c r="DV183" s="75">
        <f t="shared" si="520"/>
        <v>31998.063935755941</v>
      </c>
      <c r="DW183" s="75">
        <f t="shared" si="520"/>
        <v>31998.063935755941</v>
      </c>
      <c r="DX183" s="75">
        <f t="shared" si="520"/>
        <v>32017.891994635429</v>
      </c>
      <c r="DY183" s="75">
        <f t="shared" si="520"/>
        <v>32046.423705111916</v>
      </c>
      <c r="DZ183" s="75">
        <f t="shared" si="520"/>
        <v>32074.254359386927</v>
      </c>
      <c r="EA183" s="75">
        <f t="shared" si="520"/>
        <v>32101.409482479736</v>
      </c>
      <c r="EB183" s="75">
        <f t="shared" si="520"/>
        <v>32117.07729390802</v>
      </c>
      <c r="EC183" s="75">
        <f t="shared" si="520"/>
        <v>32121.679409397449</v>
      </c>
      <c r="ED183" s="75">
        <f t="shared" si="520"/>
        <v>32121.679409397449</v>
      </c>
      <c r="EE183" s="75">
        <f t="shared" si="520"/>
        <v>32121.679409397449</v>
      </c>
      <c r="EF183" s="75">
        <f t="shared" si="520"/>
        <v>32121.679409397442</v>
      </c>
      <c r="EG183" s="75">
        <f t="shared" si="520"/>
        <v>31448.678489974369</v>
      </c>
      <c r="EH183" s="75">
        <f t="shared" si="520"/>
        <v>31448.578074722009</v>
      </c>
      <c r="EI183" s="75">
        <f t="shared" si="520"/>
        <v>31504.332211982492</v>
      </c>
      <c r="EJ183" s="75">
        <f t="shared" si="520"/>
        <v>31504.332211982492</v>
      </c>
      <c r="EK183" s="75">
        <f t="shared" ref="EK183:EL194" si="521">EK159*EK20</f>
        <v>31504.332211982492</v>
      </c>
      <c r="EL183" s="75">
        <f t="shared" si="521"/>
        <v>31504.332211982492</v>
      </c>
      <c r="EM183" s="75">
        <f t="shared" ref="EM183:EN183" si="522">EM159*EM20</f>
        <v>31504.332211982492</v>
      </c>
      <c r="EN183" s="75">
        <f t="shared" si="522"/>
        <v>31504.332211982492</v>
      </c>
      <c r="EO183" s="75">
        <f t="shared" ref="EO183:EP183" si="523">EO159*EO20</f>
        <v>31504.332211982492</v>
      </c>
      <c r="EP183" s="75">
        <f t="shared" si="523"/>
        <v>31504.332211982492</v>
      </c>
      <c r="EQ183" s="75">
        <f t="shared" ref="EQ183" si="524">EQ159*EQ20</f>
        <v>31504.332211982492</v>
      </c>
      <c r="ER183" s="75"/>
      <c r="ES183" s="128"/>
      <c r="ET183" s="128"/>
      <c r="EU183" s="75">
        <f t="shared" si="517"/>
        <v>32703.555592207485</v>
      </c>
      <c r="EV183" s="75">
        <f t="shared" si="517"/>
        <v>32703.555592207485</v>
      </c>
      <c r="EW183" s="75">
        <f t="shared" si="517"/>
        <v>32704.000172353208</v>
      </c>
      <c r="EX183" s="75">
        <f t="shared" si="517"/>
        <v>32768.209858472444</v>
      </c>
      <c r="EY183" s="75">
        <f t="shared" si="517"/>
        <v>32500.864469085012</v>
      </c>
      <c r="EZ183" s="75">
        <f t="shared" si="517"/>
        <v>32501.069454382108</v>
      </c>
      <c r="FA183" s="75">
        <f t="shared" si="517"/>
        <v>31968.039394420553</v>
      </c>
      <c r="FB183" s="75">
        <f t="shared" si="517"/>
        <v>32017.891994635429</v>
      </c>
      <c r="FC183" s="75">
        <f t="shared" si="517"/>
        <v>32101.409482479736</v>
      </c>
      <c r="FD183" s="75">
        <f t="shared" si="517"/>
        <v>32121.679409397449</v>
      </c>
      <c r="FE183" s="75">
        <f t="shared" si="517"/>
        <v>31448.678489974369</v>
      </c>
      <c r="FF183" s="75">
        <f t="shared" si="517"/>
        <v>31504.332211982492</v>
      </c>
      <c r="FG183" s="75">
        <f t="shared" ref="FG183:FH195" si="525">_xlfn.XLOOKUP(FG$9,$I$8:$ER$8,$I183:$ER183,,,-1)</f>
        <v>31504.332211982492</v>
      </c>
      <c r="FH183" s="75">
        <f t="shared" si="525"/>
        <v>31504.332211982492</v>
      </c>
      <c r="FI183" s="128"/>
      <c r="FJ183" s="75"/>
      <c r="FK183" s="75">
        <f t="shared" si="477"/>
        <v>32664.715945328255</v>
      </c>
      <c r="FL183" s="75">
        <f t="shared" si="477"/>
        <v>32686.843626141439</v>
      </c>
      <c r="FM183" s="75">
        <f t="shared" si="477"/>
        <v>32703.242107721104</v>
      </c>
      <c r="FN183" s="75">
        <f t="shared" si="477"/>
        <v>32703.555592207485</v>
      </c>
      <c r="FO183" s="75">
        <f t="shared" si="477"/>
        <v>32768.209858472444</v>
      </c>
      <c r="FP183" s="75">
        <f t="shared" si="477"/>
        <v>32017.891994635429</v>
      </c>
      <c r="FQ183" s="75">
        <f t="shared" si="477"/>
        <v>31504.332211982492</v>
      </c>
      <c r="FR183" s="75">
        <f t="shared" si="478"/>
        <v>31504.332211982492</v>
      </c>
    </row>
    <row r="184" spans="2:174" s="70" customFormat="1" ht="17.25" customHeight="1">
      <c r="B184" s="66" t="s">
        <v>101</v>
      </c>
      <c r="C184" s="69"/>
      <c r="D184" s="69"/>
      <c r="E184" s="69"/>
      <c r="F184" s="126"/>
      <c r="G184" s="126"/>
      <c r="H184" s="126"/>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75">
        <f t="shared" ref="BE184:CJ184" si="526">BE160*BE21</f>
        <v>0</v>
      </c>
      <c r="BF184" s="75">
        <f t="shared" si="526"/>
        <v>0</v>
      </c>
      <c r="BG184" s="75">
        <f t="shared" si="526"/>
        <v>0</v>
      </c>
      <c r="BH184" s="75">
        <f t="shared" si="526"/>
        <v>0</v>
      </c>
      <c r="BI184" s="75">
        <f t="shared" si="526"/>
        <v>0</v>
      </c>
      <c r="BJ184" s="75">
        <f t="shared" si="526"/>
        <v>0</v>
      </c>
      <c r="BK184" s="75">
        <f t="shared" si="526"/>
        <v>0</v>
      </c>
      <c r="BL184" s="75">
        <f t="shared" si="526"/>
        <v>0</v>
      </c>
      <c r="BM184" s="75">
        <f t="shared" si="526"/>
        <v>0</v>
      </c>
      <c r="BN184" s="75">
        <f t="shared" si="526"/>
        <v>0</v>
      </c>
      <c r="BO184" s="75">
        <f t="shared" si="526"/>
        <v>0</v>
      </c>
      <c r="BP184" s="75">
        <f t="shared" si="526"/>
        <v>0</v>
      </c>
      <c r="BQ184" s="75">
        <f t="shared" si="526"/>
        <v>4299.9120000000003</v>
      </c>
      <c r="BR184" s="75">
        <f t="shared" si="526"/>
        <v>4236.5415000000003</v>
      </c>
      <c r="BS184" s="75">
        <f t="shared" si="526"/>
        <v>4236.5415000000003</v>
      </c>
      <c r="BT184" s="75">
        <f t="shared" si="526"/>
        <v>4236.5415000000003</v>
      </c>
      <c r="BU184" s="75">
        <f t="shared" si="526"/>
        <v>4236.5415000000003</v>
      </c>
      <c r="BV184" s="75">
        <f t="shared" si="526"/>
        <v>4242.5414999999994</v>
      </c>
      <c r="BW184" s="75">
        <f t="shared" si="526"/>
        <v>4242.5414999999994</v>
      </c>
      <c r="BX184" s="75">
        <f t="shared" si="526"/>
        <v>4242.1799999999994</v>
      </c>
      <c r="BY184" s="75">
        <f t="shared" si="526"/>
        <v>4238.0774999999994</v>
      </c>
      <c r="BZ184" s="75">
        <f t="shared" si="526"/>
        <v>4242.4845000000005</v>
      </c>
      <c r="CA184" s="75">
        <f t="shared" si="526"/>
        <v>4236.7845000000007</v>
      </c>
      <c r="CB184" s="75">
        <f t="shared" si="526"/>
        <v>4265.0459999999994</v>
      </c>
      <c r="CC184" s="75">
        <f t="shared" si="526"/>
        <v>4238.0459999999994</v>
      </c>
      <c r="CD184" s="75">
        <f t="shared" si="526"/>
        <v>4240.9724999999999</v>
      </c>
      <c r="CE184" s="75">
        <f t="shared" si="526"/>
        <v>4239.9225000000006</v>
      </c>
      <c r="CF184" s="75">
        <f t="shared" si="526"/>
        <v>4239.9225000000006</v>
      </c>
      <c r="CG184" s="75">
        <f t="shared" si="526"/>
        <v>4239.9225000000006</v>
      </c>
      <c r="CH184" s="75">
        <f t="shared" si="526"/>
        <v>4239.9225000000006</v>
      </c>
      <c r="CI184" s="75">
        <f t="shared" si="526"/>
        <v>4239.9225000000006</v>
      </c>
      <c r="CJ184" s="75">
        <f t="shared" si="526"/>
        <v>4240.1715000000004</v>
      </c>
      <c r="CK184" s="75">
        <f t="shared" ref="CK184:DP184" si="527">CK160*CK21</f>
        <v>4244.6489999999994</v>
      </c>
      <c r="CL184" s="75">
        <f t="shared" si="527"/>
        <v>4240.1715000000004</v>
      </c>
      <c r="CM184" s="75">
        <f t="shared" si="527"/>
        <v>4240.1715000000004</v>
      </c>
      <c r="CN184" s="75">
        <f t="shared" si="527"/>
        <v>4249.7714999999998</v>
      </c>
      <c r="CO184" s="75">
        <f t="shared" si="527"/>
        <v>4268.6715000000004</v>
      </c>
      <c r="CP184" s="75">
        <f t="shared" si="527"/>
        <v>4240.3215</v>
      </c>
      <c r="CQ184" s="75">
        <f t="shared" si="527"/>
        <v>4246.8119999999999</v>
      </c>
      <c r="CR184" s="75">
        <f t="shared" si="527"/>
        <v>4246.8119999999999</v>
      </c>
      <c r="CS184" s="75">
        <f t="shared" si="527"/>
        <v>4246.7969999999996</v>
      </c>
      <c r="CT184" s="75">
        <f t="shared" si="527"/>
        <v>4242.8969999999999</v>
      </c>
      <c r="CU184" s="75">
        <f t="shared" si="527"/>
        <v>4242.8969999999999</v>
      </c>
      <c r="CV184" s="75">
        <f t="shared" si="527"/>
        <v>4234.3470000000007</v>
      </c>
      <c r="CW184" s="75">
        <f t="shared" si="527"/>
        <v>4234.3470000000007</v>
      </c>
      <c r="CX184" s="75">
        <f t="shared" si="527"/>
        <v>4236.8969999999999</v>
      </c>
      <c r="CY184" s="75">
        <f t="shared" si="527"/>
        <v>4236.8969999999999</v>
      </c>
      <c r="CZ184" s="75">
        <f t="shared" si="527"/>
        <v>4236.8969999999999</v>
      </c>
      <c r="DA184" s="75">
        <f t="shared" si="527"/>
        <v>4236.8789999999999</v>
      </c>
      <c r="DB184" s="75">
        <f t="shared" si="527"/>
        <v>4241.3789999999999</v>
      </c>
      <c r="DC184" s="75">
        <f t="shared" si="527"/>
        <v>4241.3789999999999</v>
      </c>
      <c r="DD184" s="75">
        <f t="shared" si="527"/>
        <v>4241.3789999999999</v>
      </c>
      <c r="DE184" s="75">
        <f t="shared" si="527"/>
        <v>4240.4970000000003</v>
      </c>
      <c r="DF184" s="75">
        <f t="shared" si="527"/>
        <v>4240.4970000000003</v>
      </c>
      <c r="DG184" s="75">
        <f t="shared" si="527"/>
        <v>4237.5870000000004</v>
      </c>
      <c r="DH184" s="75">
        <f t="shared" si="527"/>
        <v>4230.3869999999997</v>
      </c>
      <c r="DI184" s="75">
        <f t="shared" si="527"/>
        <v>4230.3870000000006</v>
      </c>
      <c r="DJ184" s="75">
        <f t="shared" si="527"/>
        <v>4232.0370000000003</v>
      </c>
      <c r="DK184" s="75">
        <f t="shared" si="527"/>
        <v>4238.9369999999999</v>
      </c>
      <c r="DL184" s="75">
        <f t="shared" si="527"/>
        <v>4238.9369999999999</v>
      </c>
      <c r="DM184" s="75">
        <f t="shared" si="527"/>
        <v>4238.9369999999999</v>
      </c>
      <c r="DN184" s="75">
        <f t="shared" si="527"/>
        <v>4238.9369999999999</v>
      </c>
      <c r="DO184" s="75">
        <f t="shared" si="527"/>
        <v>4238.9369999999999</v>
      </c>
      <c r="DP184" s="75">
        <f t="shared" si="527"/>
        <v>4238.9369999999999</v>
      </c>
      <c r="DQ184" s="75">
        <f t="shared" ref="DQ184:EJ184" si="528">DQ160*DQ21</f>
        <v>4238.9369999999999</v>
      </c>
      <c r="DR184" s="75">
        <f t="shared" si="528"/>
        <v>4238.9369999999999</v>
      </c>
      <c r="DS184" s="75">
        <f t="shared" si="528"/>
        <v>4237.4370000000008</v>
      </c>
      <c r="DT184" s="75">
        <f t="shared" si="528"/>
        <v>4237.5045</v>
      </c>
      <c r="DU184" s="75">
        <f t="shared" si="528"/>
        <v>4232.5544999999993</v>
      </c>
      <c r="DV184" s="75">
        <f t="shared" si="528"/>
        <v>4237.3995000000004</v>
      </c>
      <c r="DW184" s="75">
        <f t="shared" si="528"/>
        <v>4217.1495000000004</v>
      </c>
      <c r="DX184" s="75">
        <f t="shared" si="528"/>
        <v>4217.1495000000004</v>
      </c>
      <c r="DY184" s="75">
        <f t="shared" si="528"/>
        <v>4217.1495000000004</v>
      </c>
      <c r="DZ184" s="75">
        <f t="shared" si="528"/>
        <v>4259.0999999999995</v>
      </c>
      <c r="EA184" s="75">
        <f t="shared" si="528"/>
        <v>4266.8490000000002</v>
      </c>
      <c r="EB184" s="75">
        <f t="shared" si="528"/>
        <v>4259.049</v>
      </c>
      <c r="EC184" s="75">
        <f t="shared" si="528"/>
        <v>4259.049</v>
      </c>
      <c r="ED184" s="75">
        <f t="shared" si="528"/>
        <v>4259.049</v>
      </c>
      <c r="EE184" s="75">
        <f t="shared" si="528"/>
        <v>4259.049</v>
      </c>
      <c r="EF184" s="75">
        <f t="shared" si="528"/>
        <v>4259.049</v>
      </c>
      <c r="EG184" s="75">
        <f t="shared" si="528"/>
        <v>4259.049</v>
      </c>
      <c r="EH184" s="75">
        <f t="shared" si="528"/>
        <v>4259.049</v>
      </c>
      <c r="EI184" s="75">
        <f t="shared" si="528"/>
        <v>4259.049</v>
      </c>
      <c r="EJ184" s="75">
        <f t="shared" si="528"/>
        <v>4259.049</v>
      </c>
      <c r="EK184" s="75">
        <f t="shared" si="521"/>
        <v>4259.049</v>
      </c>
      <c r="EL184" s="75">
        <f t="shared" si="521"/>
        <v>4268.049</v>
      </c>
      <c r="EM184" s="75">
        <f t="shared" ref="EM184:EN184" si="529">EM160*EM21</f>
        <v>4259.049</v>
      </c>
      <c r="EN184" s="75">
        <f t="shared" si="529"/>
        <v>4259.049</v>
      </c>
      <c r="EO184" s="75">
        <f t="shared" ref="EO184:EP184" si="530">EO160*EO21</f>
        <v>4259.049</v>
      </c>
      <c r="EP184" s="75">
        <f t="shared" si="530"/>
        <v>4256.1165000000001</v>
      </c>
      <c r="EQ184" s="75">
        <f t="shared" ref="EQ184" si="531">EQ160*EQ21</f>
        <v>4256.1165000000001</v>
      </c>
      <c r="ER184" s="75"/>
      <c r="ES184" s="128"/>
      <c r="ET184" s="128"/>
      <c r="EU184" s="75">
        <f t="shared" si="517"/>
        <v>4241.3789999999999</v>
      </c>
      <c r="EV184" s="75">
        <f t="shared" si="517"/>
        <v>4240.4970000000003</v>
      </c>
      <c r="EW184" s="75">
        <f t="shared" si="517"/>
        <v>4230.3870000000006</v>
      </c>
      <c r="EX184" s="75">
        <f t="shared" si="517"/>
        <v>4238.9369999999999</v>
      </c>
      <c r="EY184" s="75">
        <f t="shared" si="517"/>
        <v>4238.9369999999999</v>
      </c>
      <c r="EZ184" s="75">
        <f t="shared" si="517"/>
        <v>4238.9369999999999</v>
      </c>
      <c r="FA184" s="75">
        <f t="shared" si="517"/>
        <v>4232.5544999999993</v>
      </c>
      <c r="FB184" s="75">
        <f t="shared" si="517"/>
        <v>4217.1495000000004</v>
      </c>
      <c r="FC184" s="75">
        <f t="shared" si="517"/>
        <v>4266.8490000000002</v>
      </c>
      <c r="FD184" s="75">
        <f t="shared" si="517"/>
        <v>4259.049</v>
      </c>
      <c r="FE184" s="75">
        <f t="shared" si="517"/>
        <v>4259.049</v>
      </c>
      <c r="FF184" s="75">
        <f t="shared" si="517"/>
        <v>4259.049</v>
      </c>
      <c r="FG184" s="75">
        <f t="shared" si="525"/>
        <v>4259.049</v>
      </c>
      <c r="FH184" s="75">
        <f t="shared" si="525"/>
        <v>4256.1165000000001</v>
      </c>
      <c r="FI184" s="128"/>
      <c r="FJ184" s="75"/>
      <c r="FK184" s="75"/>
      <c r="FL184" s="75">
        <f t="shared" si="477"/>
        <v>4265.0459999999994</v>
      </c>
      <c r="FM184" s="75">
        <f t="shared" si="477"/>
        <v>4249.7714999999998</v>
      </c>
      <c r="FN184" s="75">
        <f t="shared" si="477"/>
        <v>4236.8969999999999</v>
      </c>
      <c r="FO184" s="75">
        <f t="shared" si="477"/>
        <v>4238.9369999999999</v>
      </c>
      <c r="FP184" s="75">
        <f t="shared" si="477"/>
        <v>4217.1495000000004</v>
      </c>
      <c r="FQ184" s="75">
        <f t="shared" si="477"/>
        <v>4259.049</v>
      </c>
      <c r="FR184" s="75">
        <f t="shared" si="478"/>
        <v>4259.049</v>
      </c>
    </row>
    <row r="185" spans="2:174" s="70" customFormat="1" ht="17.25" customHeight="1">
      <c r="B185" s="66" t="s">
        <v>115</v>
      </c>
      <c r="C185" s="69"/>
      <c r="D185" s="69"/>
      <c r="E185" s="69"/>
      <c r="F185" s="126"/>
      <c r="G185" s="126"/>
      <c r="H185" s="126"/>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75">
        <f t="shared" ref="BE185:CJ185" si="532">BE161*BE22</f>
        <v>0</v>
      </c>
      <c r="BF185" s="75">
        <f t="shared" si="532"/>
        <v>0</v>
      </c>
      <c r="BG185" s="75">
        <f t="shared" si="532"/>
        <v>0</v>
      </c>
      <c r="BH185" s="75">
        <f t="shared" si="532"/>
        <v>0</v>
      </c>
      <c r="BI185" s="75">
        <f t="shared" si="532"/>
        <v>0</v>
      </c>
      <c r="BJ185" s="75">
        <f t="shared" si="532"/>
        <v>0</v>
      </c>
      <c r="BK185" s="75">
        <f t="shared" si="532"/>
        <v>0</v>
      </c>
      <c r="BL185" s="75">
        <f t="shared" si="532"/>
        <v>0</v>
      </c>
      <c r="BM185" s="75">
        <f t="shared" si="532"/>
        <v>0</v>
      </c>
      <c r="BN185" s="75">
        <f t="shared" si="532"/>
        <v>0</v>
      </c>
      <c r="BO185" s="75">
        <f t="shared" si="532"/>
        <v>0</v>
      </c>
      <c r="BP185" s="75">
        <f t="shared" si="532"/>
        <v>0</v>
      </c>
      <c r="BQ185" s="75">
        <f t="shared" si="532"/>
        <v>0</v>
      </c>
      <c r="BR185" s="75">
        <f t="shared" si="532"/>
        <v>0</v>
      </c>
      <c r="BS185" s="75">
        <f t="shared" si="532"/>
        <v>0</v>
      </c>
      <c r="BT185" s="75">
        <f t="shared" si="532"/>
        <v>0</v>
      </c>
      <c r="BU185" s="75">
        <f t="shared" si="532"/>
        <v>0</v>
      </c>
      <c r="BV185" s="75">
        <f t="shared" si="532"/>
        <v>0</v>
      </c>
      <c r="BW185" s="75">
        <f t="shared" si="532"/>
        <v>0</v>
      </c>
      <c r="BX185" s="75">
        <f t="shared" si="532"/>
        <v>0</v>
      </c>
      <c r="BY185" s="75">
        <f t="shared" si="532"/>
        <v>0</v>
      </c>
      <c r="BZ185" s="75">
        <f t="shared" si="532"/>
        <v>0</v>
      </c>
      <c r="CA185" s="75">
        <f t="shared" si="532"/>
        <v>0</v>
      </c>
      <c r="CB185" s="75">
        <f t="shared" si="532"/>
        <v>68.523044186543515</v>
      </c>
      <c r="CC185" s="75">
        <f t="shared" si="532"/>
        <v>68.523044186543515</v>
      </c>
      <c r="CD185" s="75">
        <f t="shared" si="532"/>
        <v>68.52304418654353</v>
      </c>
      <c r="CE185" s="75">
        <f t="shared" si="532"/>
        <v>68.52304418654353</v>
      </c>
      <c r="CF185" s="75">
        <f t="shared" si="532"/>
        <v>68.523044186543515</v>
      </c>
      <c r="CG185" s="75">
        <f t="shared" si="532"/>
        <v>68.52304418654353</v>
      </c>
      <c r="CH185" s="75">
        <f t="shared" si="532"/>
        <v>68.52304418654353</v>
      </c>
      <c r="CI185" s="75">
        <f t="shared" si="532"/>
        <v>68.52304418654353</v>
      </c>
      <c r="CJ185" s="75">
        <f t="shared" si="532"/>
        <v>68.52304418654353</v>
      </c>
      <c r="CK185" s="75">
        <f t="shared" ref="CK185:DP185" si="533">CK161*CK22</f>
        <v>68.52304418654353</v>
      </c>
      <c r="CL185" s="75">
        <f t="shared" si="533"/>
        <v>68.52304418654353</v>
      </c>
      <c r="CM185" s="75">
        <f t="shared" si="533"/>
        <v>68.52304418654353</v>
      </c>
      <c r="CN185" s="75">
        <f t="shared" si="533"/>
        <v>68.52304418654353</v>
      </c>
      <c r="CO185" s="75">
        <f t="shared" si="533"/>
        <v>68.52304418654353</v>
      </c>
      <c r="CP185" s="75">
        <f t="shared" si="533"/>
        <v>68.52304418654353</v>
      </c>
      <c r="CQ185" s="75">
        <f t="shared" si="533"/>
        <v>68.52304418654353</v>
      </c>
      <c r="CR185" s="75">
        <f t="shared" si="533"/>
        <v>68.52304418654353</v>
      </c>
      <c r="CS185" s="75">
        <f t="shared" si="533"/>
        <v>68.52304418654353</v>
      </c>
      <c r="CT185" s="75">
        <f t="shared" si="533"/>
        <v>68.52304418654353</v>
      </c>
      <c r="CU185" s="75">
        <f t="shared" si="533"/>
        <v>68.52304418654353</v>
      </c>
      <c r="CV185" s="75">
        <f t="shared" si="533"/>
        <v>68.52304418654353</v>
      </c>
      <c r="CW185" s="75">
        <f t="shared" si="533"/>
        <v>68.52304418654353</v>
      </c>
      <c r="CX185" s="75">
        <f t="shared" si="533"/>
        <v>68.52304418654353</v>
      </c>
      <c r="CY185" s="75">
        <f t="shared" si="533"/>
        <v>68.616691842383162</v>
      </c>
      <c r="CZ185" s="75">
        <f t="shared" si="533"/>
        <v>68.616691842383162</v>
      </c>
      <c r="DA185" s="75">
        <f t="shared" si="533"/>
        <v>68.616691842383162</v>
      </c>
      <c r="DB185" s="75">
        <f t="shared" si="533"/>
        <v>68.616691842383162</v>
      </c>
      <c r="DC185" s="75">
        <f t="shared" si="533"/>
        <v>68.753838448601044</v>
      </c>
      <c r="DD185" s="75">
        <f t="shared" si="533"/>
        <v>68.753838448601044</v>
      </c>
      <c r="DE185" s="75">
        <f t="shared" si="533"/>
        <v>68.753838448601044</v>
      </c>
      <c r="DF185" s="75">
        <f t="shared" si="533"/>
        <v>68.753838448601044</v>
      </c>
      <c r="DG185" s="75">
        <f t="shared" si="533"/>
        <v>68.841130261184404</v>
      </c>
      <c r="DH185" s="75">
        <f t="shared" si="533"/>
        <v>68.841130261184404</v>
      </c>
      <c r="DI185" s="75">
        <f t="shared" si="533"/>
        <v>68.841130261184404</v>
      </c>
      <c r="DJ185" s="75">
        <f t="shared" si="533"/>
        <v>68.841130261184404</v>
      </c>
      <c r="DK185" s="75">
        <f t="shared" si="533"/>
        <v>68.841130261184404</v>
      </c>
      <c r="DL185" s="75">
        <f t="shared" si="533"/>
        <v>68.841130261184404</v>
      </c>
      <c r="DM185" s="75">
        <f t="shared" si="533"/>
        <v>68.792083725073809</v>
      </c>
      <c r="DN185" s="75">
        <f t="shared" si="533"/>
        <v>68.792083725073809</v>
      </c>
      <c r="DO185" s="75">
        <f t="shared" si="533"/>
        <v>68.792083725073809</v>
      </c>
      <c r="DP185" s="75">
        <f t="shared" si="533"/>
        <v>68.792083725073809</v>
      </c>
      <c r="DQ185" s="75">
        <f t="shared" ref="DQ185:EJ185" si="534">DQ161*DQ22</f>
        <v>68.792083725073809</v>
      </c>
      <c r="DR185" s="75">
        <f t="shared" si="534"/>
        <v>68.792083725073809</v>
      </c>
      <c r="DS185" s="75">
        <f t="shared" si="534"/>
        <v>68.792083725073809</v>
      </c>
      <c r="DT185" s="75">
        <f t="shared" si="534"/>
        <v>68.792083725073809</v>
      </c>
      <c r="DU185" s="75">
        <f t="shared" si="534"/>
        <v>68.792083725073809</v>
      </c>
      <c r="DV185" s="75">
        <f t="shared" si="534"/>
        <v>68.792083725073809</v>
      </c>
      <c r="DW185" s="75">
        <f t="shared" si="534"/>
        <v>68.79208372507378</v>
      </c>
      <c r="DX185" s="75">
        <f t="shared" si="534"/>
        <v>68.580981555417225</v>
      </c>
      <c r="DY185" s="75">
        <f t="shared" si="534"/>
        <v>70.263516547370145</v>
      </c>
      <c r="DZ185" s="75">
        <f t="shared" si="534"/>
        <v>69.030556433608538</v>
      </c>
      <c r="EA185" s="75">
        <f t="shared" si="534"/>
        <v>69.030556433608538</v>
      </c>
      <c r="EB185" s="75">
        <f t="shared" si="534"/>
        <v>69.030556433608538</v>
      </c>
      <c r="EC185" s="75">
        <f t="shared" si="534"/>
        <v>69.030556433608595</v>
      </c>
      <c r="ED185" s="75">
        <f t="shared" si="534"/>
        <v>69.639100871163649</v>
      </c>
      <c r="EE185" s="75">
        <f t="shared" si="534"/>
        <v>69.639100871163649</v>
      </c>
      <c r="EF185" s="75">
        <f t="shared" si="534"/>
        <v>69.639100871163649</v>
      </c>
      <c r="EG185" s="75">
        <f t="shared" si="534"/>
        <v>69.639100871163663</v>
      </c>
      <c r="EH185" s="75">
        <f t="shared" si="534"/>
        <v>69.639100871163663</v>
      </c>
      <c r="EI185" s="75">
        <f t="shared" si="534"/>
        <v>69.639100871163635</v>
      </c>
      <c r="EJ185" s="75">
        <f t="shared" si="534"/>
        <v>69.639100871163649</v>
      </c>
      <c r="EK185" s="75">
        <f t="shared" si="521"/>
        <v>69.639100871163635</v>
      </c>
      <c r="EL185" s="75">
        <f t="shared" si="521"/>
        <v>69.63910087116362</v>
      </c>
      <c r="EM185" s="75">
        <f t="shared" ref="EM185:EN185" si="535">EM161*EM22</f>
        <v>69.639100871163635</v>
      </c>
      <c r="EN185" s="75">
        <f t="shared" si="535"/>
        <v>69.639100871163649</v>
      </c>
      <c r="EO185" s="75">
        <f t="shared" ref="EO185:EP185" si="536">EO161*EO22</f>
        <v>69.639100871163635</v>
      </c>
      <c r="EP185" s="75">
        <f t="shared" si="536"/>
        <v>69.639100871163649</v>
      </c>
      <c r="EQ185" s="75">
        <f t="shared" ref="EQ185" si="537">EQ161*EQ22</f>
        <v>69.639100871163635</v>
      </c>
      <c r="ER185" s="75"/>
      <c r="ES185" s="128"/>
      <c r="ET185" s="128"/>
      <c r="EU185" s="75">
        <f t="shared" si="517"/>
        <v>68.753838448601044</v>
      </c>
      <c r="EV185" s="75">
        <f t="shared" si="517"/>
        <v>68.753838448601044</v>
      </c>
      <c r="EW185" s="75">
        <f t="shared" si="517"/>
        <v>68.841130261184404</v>
      </c>
      <c r="EX185" s="75">
        <f t="shared" si="517"/>
        <v>68.841130261184404</v>
      </c>
      <c r="EY185" s="75">
        <f t="shared" si="517"/>
        <v>68.792083725073809</v>
      </c>
      <c r="EZ185" s="75">
        <f t="shared" si="517"/>
        <v>68.792083725073809</v>
      </c>
      <c r="FA185" s="75">
        <f t="shared" si="517"/>
        <v>68.792083725073809</v>
      </c>
      <c r="FB185" s="75">
        <f t="shared" si="517"/>
        <v>68.580981555417225</v>
      </c>
      <c r="FC185" s="75">
        <f t="shared" si="517"/>
        <v>69.030556433608538</v>
      </c>
      <c r="FD185" s="75">
        <f t="shared" si="517"/>
        <v>69.639100871163649</v>
      </c>
      <c r="FE185" s="75">
        <f t="shared" si="517"/>
        <v>69.639100871163663</v>
      </c>
      <c r="FF185" s="75">
        <f t="shared" si="517"/>
        <v>69.639100871163649</v>
      </c>
      <c r="FG185" s="75">
        <f t="shared" si="525"/>
        <v>69.639100871163635</v>
      </c>
      <c r="FH185" s="75">
        <f t="shared" si="525"/>
        <v>69.639100871163649</v>
      </c>
      <c r="FI185" s="128"/>
      <c r="FJ185" s="75"/>
      <c r="FK185" s="75"/>
      <c r="FL185" s="75">
        <f t="shared" si="477"/>
        <v>68.523044186543515</v>
      </c>
      <c r="FM185" s="75">
        <f t="shared" si="477"/>
        <v>68.52304418654353</v>
      </c>
      <c r="FN185" s="75">
        <f t="shared" si="477"/>
        <v>68.616691842383162</v>
      </c>
      <c r="FO185" s="75">
        <f t="shared" si="477"/>
        <v>68.841130261184404</v>
      </c>
      <c r="FP185" s="75">
        <f t="shared" si="477"/>
        <v>68.580981555417225</v>
      </c>
      <c r="FQ185" s="75">
        <f t="shared" si="477"/>
        <v>69.639100871163649</v>
      </c>
      <c r="FR185" s="75">
        <f t="shared" si="478"/>
        <v>69.639100871163635</v>
      </c>
    </row>
    <row r="186" spans="2:174" s="70" customFormat="1" ht="17.25" customHeight="1">
      <c r="B186" s="66" t="s">
        <v>36</v>
      </c>
      <c r="C186" s="69"/>
      <c r="D186" s="69"/>
      <c r="E186" s="69"/>
      <c r="F186" s="126"/>
      <c r="G186" s="126"/>
      <c r="H186" s="126"/>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75">
        <f t="shared" ref="BE186:CJ186" si="538">BE162*BE23</f>
        <v>3837.2945979070191</v>
      </c>
      <c r="BF186" s="75">
        <f t="shared" si="538"/>
        <v>5245.4035262736634</v>
      </c>
      <c r="BG186" s="75">
        <f t="shared" si="538"/>
        <v>5246.8598187046864</v>
      </c>
      <c r="BH186" s="75">
        <f t="shared" si="538"/>
        <v>5249.2330359996859</v>
      </c>
      <c r="BI186" s="75">
        <f t="shared" si="538"/>
        <v>5263.9218127422237</v>
      </c>
      <c r="BJ186" s="75">
        <f t="shared" si="538"/>
        <v>5280.911891104156</v>
      </c>
      <c r="BK186" s="75">
        <f t="shared" si="538"/>
        <v>5312.3030835062</v>
      </c>
      <c r="BL186" s="75">
        <f t="shared" si="538"/>
        <v>5344.7370532045334</v>
      </c>
      <c r="BM186" s="75">
        <f t="shared" si="538"/>
        <v>5345.8337672575253</v>
      </c>
      <c r="BN186" s="75">
        <f t="shared" si="538"/>
        <v>5353.7804494119955</v>
      </c>
      <c r="BO186" s="75">
        <f t="shared" si="538"/>
        <v>5358.8145467044187</v>
      </c>
      <c r="BP186" s="75">
        <f t="shared" si="538"/>
        <v>5358.8505045422216</v>
      </c>
      <c r="BQ186" s="75">
        <f t="shared" si="538"/>
        <v>5365.5027045357829</v>
      </c>
      <c r="BR186" s="75">
        <f t="shared" si="538"/>
        <v>5369.9434975044569</v>
      </c>
      <c r="BS186" s="75">
        <f t="shared" si="538"/>
        <v>5369.9614764233593</v>
      </c>
      <c r="BT186" s="75">
        <f t="shared" si="538"/>
        <v>5369.9614764233593</v>
      </c>
      <c r="BU186" s="75">
        <f t="shared" si="538"/>
        <v>5413.7401439485466</v>
      </c>
      <c r="BV186" s="75">
        <f t="shared" si="538"/>
        <v>5463.0742974143041</v>
      </c>
      <c r="BW186" s="75">
        <f t="shared" si="538"/>
        <v>5463.0563184954017</v>
      </c>
      <c r="BX186" s="75">
        <f t="shared" si="538"/>
        <v>5464.1350536294931</v>
      </c>
      <c r="BY186" s="75">
        <f t="shared" si="538"/>
        <v>5479.5250082091898</v>
      </c>
      <c r="BZ186" s="75">
        <f t="shared" si="538"/>
        <v>5480.5677855054773</v>
      </c>
      <c r="CA186" s="75">
        <f t="shared" si="538"/>
        <v>5480.5677855054773</v>
      </c>
      <c r="CB186" s="75">
        <f t="shared" si="538"/>
        <v>5480.5677855054773</v>
      </c>
      <c r="CC186" s="75">
        <f t="shared" si="538"/>
        <v>5480.5677855054773</v>
      </c>
      <c r="CD186" s="75">
        <f t="shared" si="538"/>
        <v>6868.2526619999999</v>
      </c>
      <c r="CE186" s="75">
        <f t="shared" si="538"/>
        <v>6868.2526619999999</v>
      </c>
      <c r="CF186" s="75">
        <f t="shared" si="538"/>
        <v>6868.2526619999999</v>
      </c>
      <c r="CG186" s="75">
        <f t="shared" si="538"/>
        <v>6868.2526619999999</v>
      </c>
      <c r="CH186" s="75">
        <f t="shared" si="538"/>
        <v>6868.2526619999999</v>
      </c>
      <c r="CI186" s="75">
        <f t="shared" si="538"/>
        <v>6868.2526619999999</v>
      </c>
      <c r="CJ186" s="75">
        <f t="shared" si="538"/>
        <v>6868.2526619999999</v>
      </c>
      <c r="CK186" s="75">
        <f t="shared" ref="CK186:DP186" si="539">CK162*CK23</f>
        <v>6868.2526619999999</v>
      </c>
      <c r="CL186" s="75">
        <f t="shared" si="539"/>
        <v>6868.2526619999999</v>
      </c>
      <c r="CM186" s="75">
        <f t="shared" si="539"/>
        <v>6868.2526619999999</v>
      </c>
      <c r="CN186" s="75">
        <f t="shared" si="539"/>
        <v>6868.2526619999999</v>
      </c>
      <c r="CO186" s="75">
        <f t="shared" si="539"/>
        <v>6868.2526619999999</v>
      </c>
      <c r="CP186" s="75">
        <f t="shared" si="539"/>
        <v>6868.2526619999999</v>
      </c>
      <c r="CQ186" s="75">
        <f t="shared" si="539"/>
        <v>6868.2526619999999</v>
      </c>
      <c r="CR186" s="75">
        <f t="shared" si="539"/>
        <v>6868.2526619999999</v>
      </c>
      <c r="CS186" s="75">
        <f t="shared" si="539"/>
        <v>6868.2526619999999</v>
      </c>
      <c r="CT186" s="75">
        <f t="shared" si="539"/>
        <v>6947.4637620000003</v>
      </c>
      <c r="CU186" s="75">
        <f t="shared" si="539"/>
        <v>6947.4637620000012</v>
      </c>
      <c r="CV186" s="75">
        <f t="shared" si="539"/>
        <v>6947.4637620000003</v>
      </c>
      <c r="CW186" s="75">
        <f t="shared" si="539"/>
        <v>6947.4637620000003</v>
      </c>
      <c r="CX186" s="75">
        <f t="shared" si="539"/>
        <v>6947.4637620000003</v>
      </c>
      <c r="CY186" s="75">
        <f t="shared" si="539"/>
        <v>6947.4637620000003</v>
      </c>
      <c r="CZ186" s="75">
        <f t="shared" si="539"/>
        <v>6947.4637619999994</v>
      </c>
      <c r="DA186" s="75">
        <f t="shared" si="539"/>
        <v>6947.4637620000003</v>
      </c>
      <c r="DB186" s="75">
        <f t="shared" si="539"/>
        <v>6947.4637619999994</v>
      </c>
      <c r="DC186" s="75">
        <f t="shared" si="539"/>
        <v>6947.4637620000003</v>
      </c>
      <c r="DD186" s="75">
        <f t="shared" si="539"/>
        <v>6947.4637620000003</v>
      </c>
      <c r="DE186" s="75">
        <f t="shared" si="539"/>
        <v>6947.4637620000003</v>
      </c>
      <c r="DF186" s="75">
        <f t="shared" si="539"/>
        <v>6947.4637620000003</v>
      </c>
      <c r="DG186" s="75">
        <f t="shared" si="539"/>
        <v>6947.4637620000003</v>
      </c>
      <c r="DH186" s="75">
        <f t="shared" si="539"/>
        <v>6947.4637620000003</v>
      </c>
      <c r="DI186" s="75">
        <f t="shared" si="539"/>
        <v>6947.4637620000003</v>
      </c>
      <c r="DJ186" s="75">
        <f t="shared" si="539"/>
        <v>6947.4637620000003</v>
      </c>
      <c r="DK186" s="75">
        <f t="shared" si="539"/>
        <v>6947.4637620000003</v>
      </c>
      <c r="DL186" s="75">
        <f t="shared" si="539"/>
        <v>6947.4637620000003</v>
      </c>
      <c r="DM186" s="75">
        <f t="shared" si="539"/>
        <v>6947.4637620000003</v>
      </c>
      <c r="DN186" s="75">
        <f t="shared" si="539"/>
        <v>6947.4637620000003</v>
      </c>
      <c r="DO186" s="75">
        <f t="shared" si="539"/>
        <v>6947.4637620000003</v>
      </c>
      <c r="DP186" s="75">
        <f t="shared" si="539"/>
        <v>6947.4637620000003</v>
      </c>
      <c r="DQ186" s="75">
        <f t="shared" ref="DQ186:EJ186" si="540">DQ162*DQ23</f>
        <v>6947.4637620000003</v>
      </c>
      <c r="DR186" s="75">
        <f t="shared" si="540"/>
        <v>6947.4637620000003</v>
      </c>
      <c r="DS186" s="75">
        <f t="shared" si="540"/>
        <v>6947.4637620000003</v>
      </c>
      <c r="DT186" s="75">
        <f t="shared" si="540"/>
        <v>6947.4637620000003</v>
      </c>
      <c r="DU186" s="75">
        <f t="shared" si="540"/>
        <v>6947.4637620000003</v>
      </c>
      <c r="DV186" s="75">
        <f t="shared" si="540"/>
        <v>6947.4637620000003</v>
      </c>
      <c r="DW186" s="75">
        <f t="shared" si="540"/>
        <v>6947.4637620000003</v>
      </c>
      <c r="DX186" s="75">
        <f t="shared" si="540"/>
        <v>6947.4637620000003</v>
      </c>
      <c r="DY186" s="75">
        <f t="shared" si="540"/>
        <v>6947.4637620000003</v>
      </c>
      <c r="DZ186" s="75">
        <f t="shared" si="540"/>
        <v>6947.4637620000003</v>
      </c>
      <c r="EA186" s="75">
        <f t="shared" si="540"/>
        <v>6947.4637620000012</v>
      </c>
      <c r="EB186" s="75">
        <f t="shared" si="540"/>
        <v>6947.4637620000012</v>
      </c>
      <c r="EC186" s="75">
        <f t="shared" si="540"/>
        <v>7006.4235700000008</v>
      </c>
      <c r="ED186" s="75">
        <f t="shared" si="540"/>
        <v>7240.3257620000004</v>
      </c>
      <c r="EE186" s="75">
        <f t="shared" si="540"/>
        <v>7233.4077619999998</v>
      </c>
      <c r="EF186" s="75">
        <f t="shared" si="540"/>
        <v>7233.4077619999998</v>
      </c>
      <c r="EG186" s="75">
        <f t="shared" si="540"/>
        <v>7233.4077619999998</v>
      </c>
      <c r="EH186" s="75">
        <f t="shared" si="540"/>
        <v>7233.4077619999998</v>
      </c>
      <c r="EI186" s="75">
        <f t="shared" si="540"/>
        <v>7178.792457999999</v>
      </c>
      <c r="EJ186" s="75">
        <f t="shared" si="540"/>
        <v>7233.4077619999998</v>
      </c>
      <c r="EK186" s="75">
        <f t="shared" si="521"/>
        <v>7233.4077619999998</v>
      </c>
      <c r="EL186" s="75">
        <f t="shared" si="521"/>
        <v>7233.4077619999998</v>
      </c>
      <c r="EM186" s="75">
        <f t="shared" ref="EM186:EN186" si="541">EM162*EM23</f>
        <v>7233.4077619999998</v>
      </c>
      <c r="EN186" s="75">
        <f t="shared" si="541"/>
        <v>7233.4077619999998</v>
      </c>
      <c r="EO186" s="75">
        <f t="shared" ref="EO186:EP186" si="542">EO162*EO23</f>
        <v>7233.4077619999989</v>
      </c>
      <c r="EP186" s="75">
        <f t="shared" si="542"/>
        <v>7233.4077619999989</v>
      </c>
      <c r="EQ186" s="75">
        <f t="shared" ref="EQ186" si="543">EQ162*EQ23</f>
        <v>7233.4077619999989</v>
      </c>
      <c r="ER186" s="75"/>
      <c r="ES186" s="128"/>
      <c r="ET186" s="128"/>
      <c r="EU186" s="75">
        <f t="shared" si="517"/>
        <v>6947.4637620000003</v>
      </c>
      <c r="EV186" s="75">
        <f t="shared" si="517"/>
        <v>6947.4637620000003</v>
      </c>
      <c r="EW186" s="75">
        <f t="shared" si="517"/>
        <v>6947.4637620000003</v>
      </c>
      <c r="EX186" s="75">
        <f t="shared" si="517"/>
        <v>6947.4637620000003</v>
      </c>
      <c r="EY186" s="75">
        <f t="shared" si="517"/>
        <v>6947.4637620000003</v>
      </c>
      <c r="EZ186" s="75">
        <f t="shared" si="517"/>
        <v>6947.4637620000003</v>
      </c>
      <c r="FA186" s="75">
        <f t="shared" si="517"/>
        <v>6947.4637620000003</v>
      </c>
      <c r="FB186" s="75">
        <f t="shared" si="517"/>
        <v>6947.4637620000003</v>
      </c>
      <c r="FC186" s="75">
        <f t="shared" si="517"/>
        <v>6947.4637620000012</v>
      </c>
      <c r="FD186" s="75">
        <f t="shared" si="517"/>
        <v>7240.3257620000004</v>
      </c>
      <c r="FE186" s="75">
        <f t="shared" si="517"/>
        <v>7233.4077619999998</v>
      </c>
      <c r="FF186" s="75">
        <f t="shared" si="517"/>
        <v>7233.4077619999998</v>
      </c>
      <c r="FG186" s="75">
        <f t="shared" si="525"/>
        <v>7233.4077619999998</v>
      </c>
      <c r="FH186" s="75">
        <f t="shared" si="525"/>
        <v>7233.4077619999989</v>
      </c>
      <c r="FI186" s="128"/>
      <c r="FJ186" s="75"/>
      <c r="FK186" s="75">
        <f>_xlfn.XLOOKUP(FK$9,$I$6:$EJ$6,$I186:$EJ186,,,-1)</f>
        <v>5358.8505045422216</v>
      </c>
      <c r="FL186" s="75">
        <f t="shared" si="477"/>
        <v>5480.5677855054773</v>
      </c>
      <c r="FM186" s="75">
        <f t="shared" si="477"/>
        <v>6868.2526619999999</v>
      </c>
      <c r="FN186" s="75">
        <f t="shared" si="477"/>
        <v>6947.4637619999994</v>
      </c>
      <c r="FO186" s="75">
        <f t="shared" si="477"/>
        <v>6947.4637620000003</v>
      </c>
      <c r="FP186" s="75">
        <f t="shared" si="477"/>
        <v>6947.4637620000003</v>
      </c>
      <c r="FQ186" s="75">
        <f t="shared" si="477"/>
        <v>7233.4077619999998</v>
      </c>
      <c r="FR186" s="75">
        <f t="shared" si="478"/>
        <v>7233.4077619999998</v>
      </c>
    </row>
    <row r="187" spans="2:174" s="70" customFormat="1" ht="17.25" customHeight="1">
      <c r="B187" s="66" t="s">
        <v>102</v>
      </c>
      <c r="C187" s="69"/>
      <c r="D187" s="69"/>
      <c r="E187" s="69"/>
      <c r="F187" s="126"/>
      <c r="G187" s="126"/>
      <c r="H187" s="126"/>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75">
        <f t="shared" ref="BE187:CJ187" si="544">BE163*BE24</f>
        <v>0</v>
      </c>
      <c r="BF187" s="75">
        <f t="shared" si="544"/>
        <v>0</v>
      </c>
      <c r="BG187" s="75">
        <f t="shared" si="544"/>
        <v>0</v>
      </c>
      <c r="BH187" s="75">
        <f t="shared" si="544"/>
        <v>0</v>
      </c>
      <c r="BI187" s="75">
        <f t="shared" si="544"/>
        <v>0</v>
      </c>
      <c r="BJ187" s="75">
        <f t="shared" si="544"/>
        <v>0</v>
      </c>
      <c r="BK187" s="75">
        <f t="shared" si="544"/>
        <v>0</v>
      </c>
      <c r="BL187" s="75">
        <f t="shared" si="544"/>
        <v>0</v>
      </c>
      <c r="BM187" s="75">
        <f t="shared" si="544"/>
        <v>0</v>
      </c>
      <c r="BN187" s="75">
        <f t="shared" si="544"/>
        <v>0</v>
      </c>
      <c r="BO187" s="75">
        <f t="shared" si="544"/>
        <v>0</v>
      </c>
      <c r="BP187" s="75">
        <f t="shared" si="544"/>
        <v>0</v>
      </c>
      <c r="BQ187" s="75">
        <f t="shared" si="544"/>
        <v>0</v>
      </c>
      <c r="BR187" s="75">
        <f t="shared" si="544"/>
        <v>0</v>
      </c>
      <c r="BS187" s="75">
        <f t="shared" si="544"/>
        <v>0</v>
      </c>
      <c r="BT187" s="75">
        <f t="shared" si="544"/>
        <v>0</v>
      </c>
      <c r="BU187" s="75">
        <f t="shared" si="544"/>
        <v>0</v>
      </c>
      <c r="BV187" s="75">
        <f t="shared" si="544"/>
        <v>0</v>
      </c>
      <c r="BW187" s="75">
        <f t="shared" si="544"/>
        <v>0</v>
      </c>
      <c r="BX187" s="75">
        <f t="shared" si="544"/>
        <v>0</v>
      </c>
      <c r="BY187" s="75">
        <f t="shared" si="544"/>
        <v>0</v>
      </c>
      <c r="BZ187" s="75">
        <f t="shared" si="544"/>
        <v>0</v>
      </c>
      <c r="CA187" s="75">
        <f t="shared" si="544"/>
        <v>0</v>
      </c>
      <c r="CB187" s="75">
        <f t="shared" si="544"/>
        <v>0</v>
      </c>
      <c r="CC187" s="75">
        <f t="shared" si="544"/>
        <v>0</v>
      </c>
      <c r="CD187" s="75">
        <f t="shared" si="544"/>
        <v>0</v>
      </c>
      <c r="CE187" s="75">
        <f t="shared" si="544"/>
        <v>0</v>
      </c>
      <c r="CF187" s="75">
        <f t="shared" si="544"/>
        <v>0</v>
      </c>
      <c r="CG187" s="75">
        <f t="shared" si="544"/>
        <v>0</v>
      </c>
      <c r="CH187" s="75">
        <f t="shared" si="544"/>
        <v>0</v>
      </c>
      <c r="CI187" s="75">
        <f t="shared" si="544"/>
        <v>0</v>
      </c>
      <c r="CJ187" s="75">
        <f t="shared" si="544"/>
        <v>0</v>
      </c>
      <c r="CK187" s="75">
        <f t="shared" ref="CK187:DP187" si="545">CK163*CK24</f>
        <v>0</v>
      </c>
      <c r="CL187" s="75">
        <f t="shared" si="545"/>
        <v>0</v>
      </c>
      <c r="CM187" s="75">
        <f t="shared" si="545"/>
        <v>0</v>
      </c>
      <c r="CN187" s="75">
        <f t="shared" si="545"/>
        <v>0</v>
      </c>
      <c r="CO187" s="75">
        <f t="shared" si="545"/>
        <v>0</v>
      </c>
      <c r="CP187" s="75">
        <f t="shared" si="545"/>
        <v>0</v>
      </c>
      <c r="CQ187" s="75">
        <f t="shared" si="545"/>
        <v>0</v>
      </c>
      <c r="CR187" s="75">
        <f t="shared" si="545"/>
        <v>0</v>
      </c>
      <c r="CS187" s="75">
        <f t="shared" si="545"/>
        <v>0</v>
      </c>
      <c r="CT187" s="75">
        <f t="shared" si="545"/>
        <v>0</v>
      </c>
      <c r="CU187" s="75">
        <f t="shared" si="545"/>
        <v>0</v>
      </c>
      <c r="CV187" s="75">
        <f t="shared" si="545"/>
        <v>0</v>
      </c>
      <c r="CW187" s="75">
        <f t="shared" si="545"/>
        <v>0</v>
      </c>
      <c r="CX187" s="75">
        <f t="shared" si="545"/>
        <v>0</v>
      </c>
      <c r="CY187" s="75">
        <f t="shared" si="545"/>
        <v>0</v>
      </c>
      <c r="CZ187" s="75">
        <f t="shared" si="545"/>
        <v>0</v>
      </c>
      <c r="DA187" s="75">
        <f t="shared" si="545"/>
        <v>5089.603658513307</v>
      </c>
      <c r="DB187" s="75">
        <f t="shared" si="545"/>
        <v>5092.0465909706345</v>
      </c>
      <c r="DC187" s="75">
        <f t="shared" si="545"/>
        <v>5092.0465909706345</v>
      </c>
      <c r="DD187" s="75">
        <f t="shared" si="545"/>
        <v>5092.0465909706345</v>
      </c>
      <c r="DE187" s="75">
        <f t="shared" si="545"/>
        <v>5092.0465909706345</v>
      </c>
      <c r="DF187" s="75">
        <f t="shared" si="545"/>
        <v>11498.956</v>
      </c>
      <c r="DG187" s="75">
        <f t="shared" si="545"/>
        <v>11498.956</v>
      </c>
      <c r="DH187" s="75">
        <f t="shared" si="545"/>
        <v>11498.956</v>
      </c>
      <c r="DI187" s="75">
        <f t="shared" si="545"/>
        <v>11495.612000000001</v>
      </c>
      <c r="DJ187" s="75">
        <f t="shared" si="545"/>
        <v>11495.612000000001</v>
      </c>
      <c r="DK187" s="75">
        <f t="shared" si="545"/>
        <v>11495.612000000001</v>
      </c>
      <c r="DL187" s="75">
        <f t="shared" si="545"/>
        <v>11495.612000000001</v>
      </c>
      <c r="DM187" s="75">
        <f t="shared" si="545"/>
        <v>11495.612000000001</v>
      </c>
      <c r="DN187" s="75">
        <f t="shared" si="545"/>
        <v>11495.612000000001</v>
      </c>
      <c r="DO187" s="75">
        <f t="shared" si="545"/>
        <v>25865.127</v>
      </c>
      <c r="DP187" s="75">
        <f t="shared" si="545"/>
        <v>25865.127</v>
      </c>
      <c r="DQ187" s="75">
        <f t="shared" ref="DQ187:EJ187" si="546">DQ163*DQ24</f>
        <v>25865.127</v>
      </c>
      <c r="DR187" s="75">
        <f t="shared" si="546"/>
        <v>25865.127</v>
      </c>
      <c r="DS187" s="75">
        <f t="shared" si="546"/>
        <v>25865.127</v>
      </c>
      <c r="DT187" s="75">
        <f t="shared" si="546"/>
        <v>25865.127</v>
      </c>
      <c r="DU187" s="75">
        <f t="shared" si="546"/>
        <v>25865.127</v>
      </c>
      <c r="DV187" s="75">
        <f t="shared" si="546"/>
        <v>25865.127</v>
      </c>
      <c r="DW187" s="75">
        <f t="shared" si="546"/>
        <v>25865.127</v>
      </c>
      <c r="DX187" s="75">
        <f t="shared" si="546"/>
        <v>25865.127</v>
      </c>
      <c r="DY187" s="75">
        <f t="shared" si="546"/>
        <v>25865.127</v>
      </c>
      <c r="DZ187" s="75">
        <f t="shared" si="546"/>
        <v>25849.277999999998</v>
      </c>
      <c r="EA187" s="75">
        <f t="shared" si="546"/>
        <v>25849.277999999998</v>
      </c>
      <c r="EB187" s="75">
        <f t="shared" si="546"/>
        <v>25849.278000000013</v>
      </c>
      <c r="EC187" s="75">
        <f t="shared" si="546"/>
        <v>25849.278000000009</v>
      </c>
      <c r="ED187" s="75">
        <f t="shared" si="546"/>
        <v>25849.278000000009</v>
      </c>
      <c r="EE187" s="75">
        <f t="shared" si="546"/>
        <v>25849.278000000009</v>
      </c>
      <c r="EF187" s="75">
        <f t="shared" si="546"/>
        <v>25849.278000000009</v>
      </c>
      <c r="EG187" s="75">
        <f t="shared" si="546"/>
        <v>25849.278000000006</v>
      </c>
      <c r="EH187" s="75">
        <f t="shared" si="546"/>
        <v>22975.536000000004</v>
      </c>
      <c r="EI187" s="75">
        <f t="shared" si="546"/>
        <v>22975.536</v>
      </c>
      <c r="EJ187" s="75">
        <f t="shared" si="546"/>
        <v>22967.992000000002</v>
      </c>
      <c r="EK187" s="75">
        <f t="shared" si="521"/>
        <v>22967.991999999998</v>
      </c>
      <c r="EL187" s="75">
        <f t="shared" si="521"/>
        <v>22991.151999999998</v>
      </c>
      <c r="EM187" s="75">
        <f t="shared" ref="EM187:EN187" si="547">EM163*EM24</f>
        <v>22991.151999999998</v>
      </c>
      <c r="EN187" s="75">
        <f t="shared" si="547"/>
        <v>22998.023999999998</v>
      </c>
      <c r="EO187" s="75">
        <f t="shared" ref="EO187:EP187" si="548">EO163*EO24</f>
        <v>22998.023999999998</v>
      </c>
      <c r="EP187" s="75">
        <f t="shared" si="548"/>
        <v>22992.648000000001</v>
      </c>
      <c r="EQ187" s="75">
        <f t="shared" ref="EQ187" si="549">EQ163*EQ24</f>
        <v>22992.648000000001</v>
      </c>
      <c r="ER187" s="75"/>
      <c r="ES187" s="128"/>
      <c r="ET187" s="128"/>
      <c r="EU187" s="75">
        <f t="shared" si="517"/>
        <v>5092.0465909706345</v>
      </c>
      <c r="EV187" s="75">
        <f t="shared" si="517"/>
        <v>11498.956</v>
      </c>
      <c r="EW187" s="75">
        <f t="shared" si="517"/>
        <v>11495.612000000001</v>
      </c>
      <c r="EX187" s="75">
        <f t="shared" si="517"/>
        <v>11495.612000000001</v>
      </c>
      <c r="EY187" s="75">
        <f t="shared" si="517"/>
        <v>25865.127</v>
      </c>
      <c r="EZ187" s="75">
        <f t="shared" si="517"/>
        <v>25865.127</v>
      </c>
      <c r="FA187" s="75">
        <f t="shared" si="517"/>
        <v>25865.127</v>
      </c>
      <c r="FB187" s="75">
        <f t="shared" si="517"/>
        <v>25865.127</v>
      </c>
      <c r="FC187" s="75">
        <f t="shared" si="517"/>
        <v>25849.277999999998</v>
      </c>
      <c r="FD187" s="75">
        <f t="shared" si="517"/>
        <v>25849.278000000009</v>
      </c>
      <c r="FE187" s="75">
        <f t="shared" si="517"/>
        <v>25849.278000000006</v>
      </c>
      <c r="FF187" s="75">
        <f t="shared" si="517"/>
        <v>22967.992000000002</v>
      </c>
      <c r="FG187" s="75">
        <f t="shared" si="525"/>
        <v>22991.151999999998</v>
      </c>
      <c r="FH187" s="75">
        <f t="shared" si="525"/>
        <v>22992.648000000001</v>
      </c>
      <c r="FI187" s="128"/>
      <c r="FJ187" s="75"/>
      <c r="FK187" s="75"/>
      <c r="FL187" s="75"/>
      <c r="FM187" s="75"/>
      <c r="FN187" s="75"/>
      <c r="FO187" s="75">
        <f t="shared" si="477"/>
        <v>11495.612000000001</v>
      </c>
      <c r="FP187" s="75">
        <f t="shared" si="477"/>
        <v>25865.127</v>
      </c>
      <c r="FQ187" s="75">
        <f t="shared" si="477"/>
        <v>22967.992000000002</v>
      </c>
      <c r="FR187" s="75">
        <f t="shared" si="478"/>
        <v>22991.151999999998</v>
      </c>
    </row>
    <row r="188" spans="2:174" s="70" customFormat="1" ht="17.25" customHeight="1">
      <c r="B188" s="66" t="s">
        <v>149</v>
      </c>
      <c r="C188" s="69"/>
      <c r="D188" s="69"/>
      <c r="E188" s="69"/>
      <c r="F188" s="126"/>
      <c r="G188" s="126"/>
      <c r="H188" s="126"/>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75">
        <f t="shared" ref="BE188:CJ188" si="550">BE164*BE25</f>
        <v>0</v>
      </c>
      <c r="BF188" s="75">
        <f t="shared" si="550"/>
        <v>0</v>
      </c>
      <c r="BG188" s="75">
        <f t="shared" si="550"/>
        <v>0</v>
      </c>
      <c r="BH188" s="75">
        <f t="shared" si="550"/>
        <v>0</v>
      </c>
      <c r="BI188" s="75">
        <f t="shared" si="550"/>
        <v>0</v>
      </c>
      <c r="BJ188" s="75">
        <f t="shared" si="550"/>
        <v>0</v>
      </c>
      <c r="BK188" s="75">
        <f t="shared" si="550"/>
        <v>0</v>
      </c>
      <c r="BL188" s="75">
        <f t="shared" si="550"/>
        <v>0</v>
      </c>
      <c r="BM188" s="75">
        <f t="shared" si="550"/>
        <v>0</v>
      </c>
      <c r="BN188" s="75">
        <f t="shared" si="550"/>
        <v>0</v>
      </c>
      <c r="BO188" s="75">
        <f t="shared" si="550"/>
        <v>0</v>
      </c>
      <c r="BP188" s="75">
        <f t="shared" si="550"/>
        <v>0</v>
      </c>
      <c r="BQ188" s="75">
        <f t="shared" si="550"/>
        <v>0</v>
      </c>
      <c r="BR188" s="75">
        <f t="shared" si="550"/>
        <v>0</v>
      </c>
      <c r="BS188" s="75">
        <f t="shared" si="550"/>
        <v>0</v>
      </c>
      <c r="BT188" s="75">
        <f t="shared" si="550"/>
        <v>0</v>
      </c>
      <c r="BU188" s="75">
        <f t="shared" si="550"/>
        <v>0</v>
      </c>
      <c r="BV188" s="75">
        <f t="shared" si="550"/>
        <v>0</v>
      </c>
      <c r="BW188" s="75">
        <f t="shared" si="550"/>
        <v>0</v>
      </c>
      <c r="BX188" s="75">
        <f t="shared" si="550"/>
        <v>0</v>
      </c>
      <c r="BY188" s="75">
        <f t="shared" si="550"/>
        <v>0</v>
      </c>
      <c r="BZ188" s="75">
        <f t="shared" si="550"/>
        <v>0</v>
      </c>
      <c r="CA188" s="75">
        <f t="shared" si="550"/>
        <v>0</v>
      </c>
      <c r="CB188" s="75">
        <f t="shared" si="550"/>
        <v>0</v>
      </c>
      <c r="CC188" s="75">
        <f t="shared" si="550"/>
        <v>0</v>
      </c>
      <c r="CD188" s="75">
        <f t="shared" si="550"/>
        <v>0</v>
      </c>
      <c r="CE188" s="75">
        <f t="shared" si="550"/>
        <v>0</v>
      </c>
      <c r="CF188" s="75">
        <f t="shared" si="550"/>
        <v>0</v>
      </c>
      <c r="CG188" s="75">
        <f t="shared" si="550"/>
        <v>0</v>
      </c>
      <c r="CH188" s="75">
        <f t="shared" si="550"/>
        <v>0</v>
      </c>
      <c r="CI188" s="75">
        <f t="shared" si="550"/>
        <v>0</v>
      </c>
      <c r="CJ188" s="75">
        <f t="shared" si="550"/>
        <v>0</v>
      </c>
      <c r="CK188" s="75">
        <f t="shared" ref="CK188:DP188" si="551">CK164*CK25</f>
        <v>0</v>
      </c>
      <c r="CL188" s="75">
        <f t="shared" si="551"/>
        <v>0</v>
      </c>
      <c r="CM188" s="75">
        <f t="shared" si="551"/>
        <v>0</v>
      </c>
      <c r="CN188" s="75">
        <f t="shared" si="551"/>
        <v>0</v>
      </c>
      <c r="CO188" s="75">
        <f t="shared" si="551"/>
        <v>0</v>
      </c>
      <c r="CP188" s="75">
        <f t="shared" si="551"/>
        <v>0</v>
      </c>
      <c r="CQ188" s="75">
        <f t="shared" si="551"/>
        <v>0</v>
      </c>
      <c r="CR188" s="75">
        <f t="shared" si="551"/>
        <v>0</v>
      </c>
      <c r="CS188" s="75">
        <f t="shared" si="551"/>
        <v>0</v>
      </c>
      <c r="CT188" s="75">
        <f t="shared" si="551"/>
        <v>0</v>
      </c>
      <c r="CU188" s="75">
        <f t="shared" si="551"/>
        <v>0</v>
      </c>
      <c r="CV188" s="75">
        <f t="shared" si="551"/>
        <v>0</v>
      </c>
      <c r="CW188" s="75">
        <f t="shared" si="551"/>
        <v>0</v>
      </c>
      <c r="CX188" s="75">
        <f t="shared" si="551"/>
        <v>0</v>
      </c>
      <c r="CY188" s="75">
        <f t="shared" si="551"/>
        <v>0</v>
      </c>
      <c r="CZ188" s="75">
        <f t="shared" si="551"/>
        <v>0</v>
      </c>
      <c r="DA188" s="75">
        <f t="shared" si="551"/>
        <v>0</v>
      </c>
      <c r="DB188" s="75">
        <f t="shared" si="551"/>
        <v>0</v>
      </c>
      <c r="DC188" s="75">
        <f t="shared" si="551"/>
        <v>0</v>
      </c>
      <c r="DD188" s="75">
        <f t="shared" si="551"/>
        <v>0</v>
      </c>
      <c r="DE188" s="75">
        <f t="shared" si="551"/>
        <v>0</v>
      </c>
      <c r="DF188" s="75">
        <f t="shared" si="551"/>
        <v>0</v>
      </c>
      <c r="DG188" s="75">
        <f t="shared" si="551"/>
        <v>0</v>
      </c>
      <c r="DH188" s="75">
        <f t="shared" si="551"/>
        <v>0</v>
      </c>
      <c r="DI188" s="75">
        <f t="shared" si="551"/>
        <v>0</v>
      </c>
      <c r="DJ188" s="75">
        <f t="shared" si="551"/>
        <v>0</v>
      </c>
      <c r="DK188" s="75">
        <f t="shared" si="551"/>
        <v>23294.550000000014</v>
      </c>
      <c r="DL188" s="75">
        <f t="shared" si="551"/>
        <v>23294.550000000014</v>
      </c>
      <c r="DM188" s="75">
        <f t="shared" si="551"/>
        <v>23425.224000000009</v>
      </c>
      <c r="DN188" s="75">
        <f t="shared" si="551"/>
        <v>23043.203999999998</v>
      </c>
      <c r="DO188" s="75">
        <f t="shared" si="551"/>
        <v>23043.203999999998</v>
      </c>
      <c r="DP188" s="75">
        <f t="shared" si="551"/>
        <v>23043.203999999998</v>
      </c>
      <c r="DQ188" s="75">
        <f t="shared" ref="DQ188:EJ188" si="552">DQ164*DQ25</f>
        <v>23043.366000000005</v>
      </c>
      <c r="DR188" s="75">
        <f t="shared" si="552"/>
        <v>23234.004000000004</v>
      </c>
      <c r="DS188" s="75">
        <f t="shared" si="552"/>
        <v>23236.260000000006</v>
      </c>
      <c r="DT188" s="75">
        <f t="shared" si="552"/>
        <v>23236.260000000006</v>
      </c>
      <c r="DU188" s="75">
        <f t="shared" si="552"/>
        <v>23236.260000000017</v>
      </c>
      <c r="DV188" s="75">
        <f t="shared" si="552"/>
        <v>23238.48000000001</v>
      </c>
      <c r="DW188" s="75">
        <f t="shared" si="552"/>
        <v>23238.48000000001</v>
      </c>
      <c r="DX188" s="75">
        <f t="shared" si="552"/>
        <v>23238.48</v>
      </c>
      <c r="DY188" s="75">
        <f t="shared" si="552"/>
        <v>23238.48</v>
      </c>
      <c r="DZ188" s="75">
        <f t="shared" si="552"/>
        <v>23238.48</v>
      </c>
      <c r="EA188" s="75">
        <f t="shared" si="552"/>
        <v>23238.48</v>
      </c>
      <c r="EB188" s="75">
        <f t="shared" si="552"/>
        <v>23238.48</v>
      </c>
      <c r="EC188" s="75">
        <f t="shared" si="552"/>
        <v>23238.48</v>
      </c>
      <c r="ED188" s="75">
        <f t="shared" si="552"/>
        <v>23238.48</v>
      </c>
      <c r="EE188" s="75">
        <f t="shared" si="552"/>
        <v>23238.48</v>
      </c>
      <c r="EF188" s="75">
        <f t="shared" si="552"/>
        <v>23238.48</v>
      </c>
      <c r="EG188" s="75">
        <f t="shared" si="552"/>
        <v>23238.48</v>
      </c>
      <c r="EH188" s="75">
        <f t="shared" si="552"/>
        <v>23238.48</v>
      </c>
      <c r="EI188" s="75">
        <f t="shared" si="552"/>
        <v>23238.48</v>
      </c>
      <c r="EJ188" s="75">
        <f t="shared" si="552"/>
        <v>23238.48</v>
      </c>
      <c r="EK188" s="75">
        <f t="shared" si="521"/>
        <v>23238.48</v>
      </c>
      <c r="EL188" s="75">
        <f t="shared" si="521"/>
        <v>23360.352000000003</v>
      </c>
      <c r="EM188" s="75">
        <f t="shared" ref="EM188:EN188" si="553">EM164*EM25</f>
        <v>23360.352000000003</v>
      </c>
      <c r="EN188" s="75">
        <f t="shared" si="553"/>
        <v>23399.724000000009</v>
      </c>
      <c r="EO188" s="75">
        <f t="shared" ref="EO188:EP188" si="554">EO164*EO25</f>
        <v>23399.724000000006</v>
      </c>
      <c r="EP188" s="75">
        <f t="shared" si="554"/>
        <v>23400.978000000006</v>
      </c>
      <c r="EQ188" s="75">
        <f t="shared" ref="EQ188" si="555">EQ164*EQ25</f>
        <v>23400.978000000006</v>
      </c>
      <c r="ER188" s="75"/>
      <c r="ES188" s="128"/>
      <c r="ET188" s="128"/>
      <c r="EU188" s="75">
        <f t="shared" si="517"/>
        <v>0</v>
      </c>
      <c r="EV188" s="75">
        <f t="shared" si="517"/>
        <v>0</v>
      </c>
      <c r="EW188" s="75">
        <f t="shared" si="517"/>
        <v>0</v>
      </c>
      <c r="EX188" s="75">
        <f t="shared" si="517"/>
        <v>23294.550000000014</v>
      </c>
      <c r="EY188" s="75">
        <f t="shared" si="517"/>
        <v>23043.203999999998</v>
      </c>
      <c r="EZ188" s="75">
        <f t="shared" si="517"/>
        <v>23234.004000000004</v>
      </c>
      <c r="FA188" s="75">
        <f t="shared" si="517"/>
        <v>23236.260000000017</v>
      </c>
      <c r="FB188" s="75">
        <f t="shared" si="517"/>
        <v>23238.48</v>
      </c>
      <c r="FC188" s="75">
        <f t="shared" si="517"/>
        <v>23238.48</v>
      </c>
      <c r="FD188" s="75">
        <f t="shared" si="517"/>
        <v>23238.48</v>
      </c>
      <c r="FE188" s="75">
        <f t="shared" si="517"/>
        <v>23238.48</v>
      </c>
      <c r="FF188" s="75">
        <f t="shared" si="517"/>
        <v>23238.48</v>
      </c>
      <c r="FG188" s="75">
        <f t="shared" si="525"/>
        <v>23360.352000000003</v>
      </c>
      <c r="FH188" s="75">
        <f t="shared" si="525"/>
        <v>23400.978000000006</v>
      </c>
      <c r="FI188" s="128"/>
      <c r="FJ188" s="75"/>
      <c r="FK188" s="75"/>
      <c r="FL188" s="75"/>
      <c r="FM188" s="75"/>
      <c r="FN188" s="75"/>
      <c r="FO188" s="75">
        <f t="shared" si="477"/>
        <v>23294.550000000014</v>
      </c>
      <c r="FP188" s="75">
        <f t="shared" si="477"/>
        <v>23238.48</v>
      </c>
      <c r="FQ188" s="75">
        <f t="shared" si="477"/>
        <v>23238.48</v>
      </c>
      <c r="FR188" s="75">
        <f t="shared" si="478"/>
        <v>23360.352000000003</v>
      </c>
    </row>
    <row r="189" spans="2:174" s="70" customFormat="1" ht="17.25" customHeight="1">
      <c r="B189" s="66" t="s">
        <v>147</v>
      </c>
      <c r="C189" s="69"/>
      <c r="D189" s="69"/>
      <c r="E189" s="69"/>
      <c r="F189" s="126"/>
      <c r="G189" s="126"/>
      <c r="H189" s="126"/>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75">
        <f t="shared" ref="BE189:CJ189" si="556">BE165*BE26</f>
        <v>0</v>
      </c>
      <c r="BF189" s="75">
        <f t="shared" si="556"/>
        <v>0</v>
      </c>
      <c r="BG189" s="75">
        <f t="shared" si="556"/>
        <v>0</v>
      </c>
      <c r="BH189" s="75">
        <f t="shared" si="556"/>
        <v>0</v>
      </c>
      <c r="BI189" s="75">
        <f t="shared" si="556"/>
        <v>0</v>
      </c>
      <c r="BJ189" s="75">
        <f t="shared" si="556"/>
        <v>0</v>
      </c>
      <c r="BK189" s="75">
        <f t="shared" si="556"/>
        <v>0</v>
      </c>
      <c r="BL189" s="75">
        <f t="shared" si="556"/>
        <v>0</v>
      </c>
      <c r="BM189" s="75">
        <f t="shared" si="556"/>
        <v>0</v>
      </c>
      <c r="BN189" s="75">
        <f t="shared" si="556"/>
        <v>0</v>
      </c>
      <c r="BO189" s="75">
        <f t="shared" si="556"/>
        <v>0</v>
      </c>
      <c r="BP189" s="75">
        <f t="shared" si="556"/>
        <v>0</v>
      </c>
      <c r="BQ189" s="75">
        <f t="shared" si="556"/>
        <v>0</v>
      </c>
      <c r="BR189" s="75">
        <f t="shared" si="556"/>
        <v>0</v>
      </c>
      <c r="BS189" s="75">
        <f t="shared" si="556"/>
        <v>0</v>
      </c>
      <c r="BT189" s="75">
        <f t="shared" si="556"/>
        <v>0</v>
      </c>
      <c r="BU189" s="75">
        <f t="shared" si="556"/>
        <v>0</v>
      </c>
      <c r="BV189" s="75">
        <f t="shared" si="556"/>
        <v>0</v>
      </c>
      <c r="BW189" s="75">
        <f t="shared" si="556"/>
        <v>0</v>
      </c>
      <c r="BX189" s="75">
        <f t="shared" si="556"/>
        <v>0</v>
      </c>
      <c r="BY189" s="75">
        <f t="shared" si="556"/>
        <v>0</v>
      </c>
      <c r="BZ189" s="75">
        <f t="shared" si="556"/>
        <v>0</v>
      </c>
      <c r="CA189" s="75">
        <f t="shared" si="556"/>
        <v>0</v>
      </c>
      <c r="CB189" s="75">
        <f t="shared" si="556"/>
        <v>0</v>
      </c>
      <c r="CC189" s="75">
        <f t="shared" si="556"/>
        <v>0</v>
      </c>
      <c r="CD189" s="75">
        <f t="shared" si="556"/>
        <v>0</v>
      </c>
      <c r="CE189" s="75">
        <f t="shared" si="556"/>
        <v>0</v>
      </c>
      <c r="CF189" s="75">
        <f t="shared" si="556"/>
        <v>0</v>
      </c>
      <c r="CG189" s="75">
        <f t="shared" si="556"/>
        <v>0</v>
      </c>
      <c r="CH189" s="75">
        <f t="shared" si="556"/>
        <v>0</v>
      </c>
      <c r="CI189" s="75">
        <f t="shared" si="556"/>
        <v>0</v>
      </c>
      <c r="CJ189" s="75">
        <f t="shared" si="556"/>
        <v>0</v>
      </c>
      <c r="CK189" s="75">
        <f t="shared" ref="CK189:DP189" si="557">CK165*CK26</f>
        <v>0</v>
      </c>
      <c r="CL189" s="75">
        <f t="shared" si="557"/>
        <v>0</v>
      </c>
      <c r="CM189" s="75">
        <f t="shared" si="557"/>
        <v>0</v>
      </c>
      <c r="CN189" s="75">
        <f t="shared" si="557"/>
        <v>0</v>
      </c>
      <c r="CO189" s="75">
        <f t="shared" si="557"/>
        <v>0</v>
      </c>
      <c r="CP189" s="75">
        <f t="shared" si="557"/>
        <v>0</v>
      </c>
      <c r="CQ189" s="75">
        <f t="shared" si="557"/>
        <v>0</v>
      </c>
      <c r="CR189" s="75">
        <f t="shared" si="557"/>
        <v>0</v>
      </c>
      <c r="CS189" s="75">
        <f t="shared" si="557"/>
        <v>0</v>
      </c>
      <c r="CT189" s="75">
        <f t="shared" si="557"/>
        <v>0</v>
      </c>
      <c r="CU189" s="75">
        <f t="shared" si="557"/>
        <v>0</v>
      </c>
      <c r="CV189" s="75">
        <f t="shared" si="557"/>
        <v>0</v>
      </c>
      <c r="CW189" s="75">
        <f t="shared" si="557"/>
        <v>0</v>
      </c>
      <c r="CX189" s="75">
        <f t="shared" si="557"/>
        <v>0</v>
      </c>
      <c r="CY189" s="75">
        <f t="shared" si="557"/>
        <v>0</v>
      </c>
      <c r="CZ189" s="75">
        <f t="shared" si="557"/>
        <v>0</v>
      </c>
      <c r="DA189" s="75">
        <f t="shared" si="557"/>
        <v>0</v>
      </c>
      <c r="DB189" s="75">
        <f t="shared" si="557"/>
        <v>0</v>
      </c>
      <c r="DC189" s="75">
        <f t="shared" si="557"/>
        <v>0</v>
      </c>
      <c r="DD189" s="75">
        <f t="shared" si="557"/>
        <v>0</v>
      </c>
      <c r="DE189" s="75">
        <f t="shared" si="557"/>
        <v>0</v>
      </c>
      <c r="DF189" s="75">
        <f t="shared" si="557"/>
        <v>0</v>
      </c>
      <c r="DG189" s="75">
        <f t="shared" si="557"/>
        <v>0</v>
      </c>
      <c r="DH189" s="75">
        <f t="shared" si="557"/>
        <v>0</v>
      </c>
      <c r="DI189" s="75">
        <f t="shared" si="557"/>
        <v>0</v>
      </c>
      <c r="DJ189" s="75">
        <f t="shared" si="557"/>
        <v>0</v>
      </c>
      <c r="DK189" s="75">
        <f t="shared" si="557"/>
        <v>0</v>
      </c>
      <c r="DL189" s="75">
        <f t="shared" si="557"/>
        <v>22425.688999999998</v>
      </c>
      <c r="DM189" s="75">
        <f t="shared" si="557"/>
        <v>22425.688999999998</v>
      </c>
      <c r="DN189" s="75">
        <f t="shared" si="557"/>
        <v>22425.688999999998</v>
      </c>
      <c r="DO189" s="75">
        <f t="shared" si="557"/>
        <v>22425.682500000003</v>
      </c>
      <c r="DP189" s="75">
        <f t="shared" si="557"/>
        <v>22425.65</v>
      </c>
      <c r="DQ189" s="75">
        <f t="shared" ref="DQ189:EJ189" si="558">DQ165*DQ26</f>
        <v>22425.65</v>
      </c>
      <c r="DR189" s="75">
        <f t="shared" si="558"/>
        <v>22425.65</v>
      </c>
      <c r="DS189" s="75">
        <f t="shared" si="558"/>
        <v>22425.65</v>
      </c>
      <c r="DT189" s="75">
        <f t="shared" si="558"/>
        <v>22425.65</v>
      </c>
      <c r="DU189" s="75">
        <f t="shared" si="558"/>
        <v>22457.42200000001</v>
      </c>
      <c r="DV189" s="75">
        <f t="shared" si="558"/>
        <v>22457.42200000001</v>
      </c>
      <c r="DW189" s="75">
        <f t="shared" si="558"/>
        <v>22457.42200000001</v>
      </c>
      <c r="DX189" s="75">
        <f t="shared" si="558"/>
        <v>22457.42200000001</v>
      </c>
      <c r="DY189" s="75">
        <f t="shared" si="558"/>
        <v>22457.42200000001</v>
      </c>
      <c r="DZ189" s="75">
        <f t="shared" si="558"/>
        <v>22457.42200000001</v>
      </c>
      <c r="EA189" s="75">
        <f t="shared" si="558"/>
        <v>22457.42200000001</v>
      </c>
      <c r="EB189" s="75">
        <f t="shared" si="558"/>
        <v>22457.42200000001</v>
      </c>
      <c r="EC189" s="75">
        <f t="shared" si="558"/>
        <v>22457.42200000001</v>
      </c>
      <c r="ED189" s="75">
        <f t="shared" si="558"/>
        <v>22457.42200000001</v>
      </c>
      <c r="EE189" s="75">
        <f t="shared" si="558"/>
        <v>22457.42200000001</v>
      </c>
      <c r="EF189" s="75">
        <f t="shared" si="558"/>
        <v>22457.42200000001</v>
      </c>
      <c r="EG189" s="75">
        <f t="shared" si="558"/>
        <v>22457.519500000024</v>
      </c>
      <c r="EH189" s="75">
        <f t="shared" si="558"/>
        <v>22457.519500000024</v>
      </c>
      <c r="EI189" s="75">
        <f t="shared" si="558"/>
        <v>22457.519500000013</v>
      </c>
      <c r="EJ189" s="75">
        <f t="shared" si="558"/>
        <v>22457.51950000002</v>
      </c>
      <c r="EK189" s="75">
        <f t="shared" si="521"/>
        <v>34550.030000000021</v>
      </c>
      <c r="EL189" s="75">
        <f t="shared" si="521"/>
        <v>34550.030000000006</v>
      </c>
      <c r="EM189" s="75">
        <f t="shared" ref="EM189:EN189" si="559">EM165*EM26</f>
        <v>34550.030000000006</v>
      </c>
      <c r="EN189" s="75">
        <f t="shared" si="559"/>
        <v>34550.030000000006</v>
      </c>
      <c r="EO189" s="75">
        <f t="shared" ref="EO189:EP189" si="560">EO165*EO26</f>
        <v>34550.030000000006</v>
      </c>
      <c r="EP189" s="75">
        <f t="shared" si="560"/>
        <v>34550.030000000006</v>
      </c>
      <c r="EQ189" s="75">
        <f t="shared" ref="EQ189" si="561">EQ165*EQ26</f>
        <v>34550.030000000006</v>
      </c>
      <c r="ER189" s="75"/>
      <c r="ES189" s="128"/>
      <c r="ET189" s="128"/>
      <c r="EU189" s="75">
        <f t="shared" si="517"/>
        <v>0</v>
      </c>
      <c r="EV189" s="75">
        <f t="shared" si="517"/>
        <v>0</v>
      </c>
      <c r="EW189" s="75">
        <f t="shared" si="517"/>
        <v>0</v>
      </c>
      <c r="EX189" s="75">
        <f t="shared" si="517"/>
        <v>22425.688999999998</v>
      </c>
      <c r="EY189" s="75">
        <f t="shared" si="517"/>
        <v>22425.682500000003</v>
      </c>
      <c r="EZ189" s="75">
        <f t="shared" si="517"/>
        <v>22425.65</v>
      </c>
      <c r="FA189" s="75">
        <f t="shared" si="517"/>
        <v>22457.42200000001</v>
      </c>
      <c r="FB189" s="75">
        <f t="shared" si="517"/>
        <v>22457.42200000001</v>
      </c>
      <c r="FC189" s="75">
        <f t="shared" si="517"/>
        <v>22457.42200000001</v>
      </c>
      <c r="FD189" s="75">
        <f t="shared" si="517"/>
        <v>22457.42200000001</v>
      </c>
      <c r="FE189" s="75">
        <f t="shared" si="517"/>
        <v>22457.519500000024</v>
      </c>
      <c r="FF189" s="75">
        <f t="shared" si="517"/>
        <v>22457.51950000002</v>
      </c>
      <c r="FG189" s="75">
        <f t="shared" si="525"/>
        <v>34550.030000000006</v>
      </c>
      <c r="FH189" s="75">
        <f t="shared" si="525"/>
        <v>34550.030000000006</v>
      </c>
      <c r="FI189" s="128"/>
      <c r="FJ189" s="75"/>
      <c r="FK189" s="75"/>
      <c r="FL189" s="75"/>
      <c r="FM189" s="75"/>
      <c r="FN189" s="75"/>
      <c r="FO189" s="75">
        <f t="shared" si="477"/>
        <v>22425.688999999998</v>
      </c>
      <c r="FP189" s="75">
        <f t="shared" si="477"/>
        <v>22457.42200000001</v>
      </c>
      <c r="FQ189" s="75">
        <f t="shared" si="477"/>
        <v>22457.51950000002</v>
      </c>
      <c r="FR189" s="75">
        <f t="shared" si="478"/>
        <v>34550.030000000006</v>
      </c>
    </row>
    <row r="190" spans="2:174" s="70" customFormat="1" ht="17.25" customHeight="1">
      <c r="B190" s="66" t="s">
        <v>155</v>
      </c>
      <c r="C190" s="69"/>
      <c r="D190" s="69"/>
      <c r="E190" s="69"/>
      <c r="F190" s="126"/>
      <c r="G190" s="126"/>
      <c r="H190" s="126"/>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75">
        <f t="shared" ref="BE190:CJ190" si="562">BE166*BE27</f>
        <v>0</v>
      </c>
      <c r="BF190" s="75">
        <f t="shared" si="562"/>
        <v>0</v>
      </c>
      <c r="BG190" s="75">
        <f t="shared" si="562"/>
        <v>0</v>
      </c>
      <c r="BH190" s="75">
        <f t="shared" si="562"/>
        <v>0</v>
      </c>
      <c r="BI190" s="75">
        <f t="shared" si="562"/>
        <v>0</v>
      </c>
      <c r="BJ190" s="75">
        <f t="shared" si="562"/>
        <v>0</v>
      </c>
      <c r="BK190" s="75">
        <f t="shared" si="562"/>
        <v>0</v>
      </c>
      <c r="BL190" s="75">
        <f t="shared" si="562"/>
        <v>0</v>
      </c>
      <c r="BM190" s="75">
        <f t="shared" si="562"/>
        <v>0</v>
      </c>
      <c r="BN190" s="75">
        <f t="shared" si="562"/>
        <v>0</v>
      </c>
      <c r="BO190" s="75">
        <f t="shared" si="562"/>
        <v>0</v>
      </c>
      <c r="BP190" s="75">
        <f t="shared" si="562"/>
        <v>0</v>
      </c>
      <c r="BQ190" s="75">
        <f t="shared" si="562"/>
        <v>0</v>
      </c>
      <c r="BR190" s="75">
        <f t="shared" si="562"/>
        <v>0</v>
      </c>
      <c r="BS190" s="75">
        <f t="shared" si="562"/>
        <v>0</v>
      </c>
      <c r="BT190" s="75">
        <f t="shared" si="562"/>
        <v>0</v>
      </c>
      <c r="BU190" s="75">
        <f t="shared" si="562"/>
        <v>0</v>
      </c>
      <c r="BV190" s="75">
        <f t="shared" si="562"/>
        <v>0</v>
      </c>
      <c r="BW190" s="75">
        <f t="shared" si="562"/>
        <v>0</v>
      </c>
      <c r="BX190" s="75">
        <f t="shared" si="562"/>
        <v>0</v>
      </c>
      <c r="BY190" s="75">
        <f t="shared" si="562"/>
        <v>0</v>
      </c>
      <c r="BZ190" s="75">
        <f t="shared" si="562"/>
        <v>0</v>
      </c>
      <c r="CA190" s="75">
        <f t="shared" si="562"/>
        <v>0</v>
      </c>
      <c r="CB190" s="75">
        <f t="shared" si="562"/>
        <v>0</v>
      </c>
      <c r="CC190" s="75">
        <f t="shared" si="562"/>
        <v>0</v>
      </c>
      <c r="CD190" s="75">
        <f t="shared" si="562"/>
        <v>0</v>
      </c>
      <c r="CE190" s="75">
        <f t="shared" si="562"/>
        <v>0</v>
      </c>
      <c r="CF190" s="75">
        <f t="shared" si="562"/>
        <v>0</v>
      </c>
      <c r="CG190" s="75">
        <f t="shared" si="562"/>
        <v>0</v>
      </c>
      <c r="CH190" s="75">
        <f t="shared" si="562"/>
        <v>0</v>
      </c>
      <c r="CI190" s="75">
        <f t="shared" si="562"/>
        <v>0</v>
      </c>
      <c r="CJ190" s="75">
        <f t="shared" si="562"/>
        <v>0</v>
      </c>
      <c r="CK190" s="75">
        <f t="shared" ref="CK190:DP190" si="563">CK166*CK27</f>
        <v>0</v>
      </c>
      <c r="CL190" s="75">
        <f t="shared" si="563"/>
        <v>0</v>
      </c>
      <c r="CM190" s="75">
        <f t="shared" si="563"/>
        <v>0</v>
      </c>
      <c r="CN190" s="75">
        <f t="shared" si="563"/>
        <v>0</v>
      </c>
      <c r="CO190" s="75">
        <f t="shared" si="563"/>
        <v>0</v>
      </c>
      <c r="CP190" s="75">
        <f t="shared" si="563"/>
        <v>0</v>
      </c>
      <c r="CQ190" s="75">
        <f t="shared" si="563"/>
        <v>0</v>
      </c>
      <c r="CR190" s="75">
        <f t="shared" si="563"/>
        <v>0</v>
      </c>
      <c r="CS190" s="75">
        <f t="shared" si="563"/>
        <v>0</v>
      </c>
      <c r="CT190" s="75">
        <f t="shared" si="563"/>
        <v>0</v>
      </c>
      <c r="CU190" s="75">
        <f t="shared" si="563"/>
        <v>0</v>
      </c>
      <c r="CV190" s="75">
        <f t="shared" si="563"/>
        <v>0</v>
      </c>
      <c r="CW190" s="75">
        <f t="shared" si="563"/>
        <v>0</v>
      </c>
      <c r="CX190" s="75">
        <f t="shared" si="563"/>
        <v>0</v>
      </c>
      <c r="CY190" s="75">
        <f t="shared" si="563"/>
        <v>0</v>
      </c>
      <c r="CZ190" s="75">
        <f t="shared" si="563"/>
        <v>11820.016246203882</v>
      </c>
      <c r="DA190" s="75">
        <f t="shared" si="563"/>
        <v>11820.016246203882</v>
      </c>
      <c r="DB190" s="75">
        <f t="shared" si="563"/>
        <v>11820.016246203882</v>
      </c>
      <c r="DC190" s="75">
        <f t="shared" si="563"/>
        <v>11820.016246203882</v>
      </c>
      <c r="DD190" s="75">
        <f t="shared" si="563"/>
        <v>11820.016246203882</v>
      </c>
      <c r="DE190" s="75">
        <f t="shared" si="563"/>
        <v>11820.016246203882</v>
      </c>
      <c r="DF190" s="75">
        <f t="shared" si="563"/>
        <v>11820.016246203882</v>
      </c>
      <c r="DG190" s="75">
        <f t="shared" si="563"/>
        <v>11820.016246203882</v>
      </c>
      <c r="DH190" s="75">
        <f t="shared" si="563"/>
        <v>11820.016246203882</v>
      </c>
      <c r="DI190" s="75">
        <f t="shared" si="563"/>
        <v>11817.943915277678</v>
      </c>
      <c r="DJ190" s="75">
        <f t="shared" si="563"/>
        <v>11817.943915277678</v>
      </c>
      <c r="DK190" s="75">
        <f t="shared" si="563"/>
        <v>11817.943915277678</v>
      </c>
      <c r="DL190" s="75">
        <f t="shared" si="563"/>
        <v>11817.943915277678</v>
      </c>
      <c r="DM190" s="75">
        <f t="shared" si="563"/>
        <v>11817.943915277678</v>
      </c>
      <c r="DN190" s="75">
        <f t="shared" si="563"/>
        <v>11817.943915277678</v>
      </c>
      <c r="DO190" s="75">
        <f t="shared" si="563"/>
        <v>11817.943915277678</v>
      </c>
      <c r="DP190" s="75">
        <f t="shared" si="563"/>
        <v>11908.707139309015</v>
      </c>
      <c r="DQ190" s="75">
        <f t="shared" ref="DQ190:EJ190" si="564">DQ166*DQ27</f>
        <v>12532.03456599747</v>
      </c>
      <c r="DR190" s="75">
        <f t="shared" si="564"/>
        <v>12532.034565997468</v>
      </c>
      <c r="DS190" s="75">
        <f t="shared" si="564"/>
        <v>12890.933049873005</v>
      </c>
      <c r="DT190" s="75">
        <f t="shared" si="564"/>
        <v>12881.513503257002</v>
      </c>
      <c r="DU190" s="75">
        <f t="shared" si="564"/>
        <v>12890.424782580003</v>
      </c>
      <c r="DV190" s="75">
        <f t="shared" si="564"/>
        <v>12925.567632403483</v>
      </c>
      <c r="DW190" s="75">
        <f t="shared" si="564"/>
        <v>12925.567632403483</v>
      </c>
      <c r="DX190" s="75">
        <f t="shared" si="564"/>
        <v>12925.567632403483</v>
      </c>
      <c r="DY190" s="75">
        <f t="shared" si="564"/>
        <v>12925.567632403483</v>
      </c>
      <c r="DZ190" s="75">
        <f t="shared" si="564"/>
        <v>12844.801302611735</v>
      </c>
      <c r="EA190" s="75">
        <f t="shared" si="564"/>
        <v>12844.801302611735</v>
      </c>
      <c r="EB190" s="75">
        <f t="shared" si="564"/>
        <v>12844.801302611735</v>
      </c>
      <c r="EC190" s="75">
        <f t="shared" si="564"/>
        <v>12844.801302611735</v>
      </c>
      <c r="ED190" s="75">
        <f t="shared" si="564"/>
        <v>12946.304933295958</v>
      </c>
      <c r="EE190" s="75">
        <f t="shared" si="564"/>
        <v>12946.304933295958</v>
      </c>
      <c r="EF190" s="75">
        <f t="shared" si="564"/>
        <v>12946.304933295958</v>
      </c>
      <c r="EG190" s="75">
        <f t="shared" si="564"/>
        <v>12929.419809911771</v>
      </c>
      <c r="EH190" s="75">
        <f t="shared" si="564"/>
        <v>12948.57057786302</v>
      </c>
      <c r="EI190" s="75">
        <f t="shared" si="564"/>
        <v>12967.547020969128</v>
      </c>
      <c r="EJ190" s="75">
        <f t="shared" si="564"/>
        <v>12995.689998047103</v>
      </c>
      <c r="EK190" s="75">
        <f t="shared" si="521"/>
        <v>13014.240902229261</v>
      </c>
      <c r="EL190" s="75">
        <f t="shared" si="521"/>
        <v>13129.64453116987</v>
      </c>
      <c r="EM190" s="75">
        <f t="shared" ref="EM190:EN190" si="565">EM166*EM27</f>
        <v>13124.998301540989</v>
      </c>
      <c r="EN190" s="75">
        <f t="shared" si="565"/>
        <v>13143.324950556946</v>
      </c>
      <c r="EO190" s="75">
        <f t="shared" ref="EO190:EP190" si="566">EO166*EO27</f>
        <v>13076.029752841818</v>
      </c>
      <c r="EP190" s="75">
        <f t="shared" si="566"/>
        <v>13076.029752841818</v>
      </c>
      <c r="EQ190" s="75">
        <f t="shared" ref="EQ190" si="567">EQ166*EQ27</f>
        <v>13027.776613205113</v>
      </c>
      <c r="ER190" s="75"/>
      <c r="ES190" s="128"/>
      <c r="ET190" s="128"/>
      <c r="EU190" s="75">
        <f t="shared" si="517"/>
        <v>11820.016246203882</v>
      </c>
      <c r="EV190" s="75">
        <f t="shared" si="517"/>
        <v>11820.016246203882</v>
      </c>
      <c r="EW190" s="75">
        <f t="shared" si="517"/>
        <v>11817.943915277678</v>
      </c>
      <c r="EX190" s="75">
        <f t="shared" si="517"/>
        <v>11817.943915277678</v>
      </c>
      <c r="EY190" s="75">
        <f t="shared" si="517"/>
        <v>11817.943915277678</v>
      </c>
      <c r="EZ190" s="75">
        <f t="shared" si="517"/>
        <v>12532.034565997468</v>
      </c>
      <c r="FA190" s="75">
        <f t="shared" si="517"/>
        <v>12890.424782580003</v>
      </c>
      <c r="FB190" s="75">
        <f t="shared" si="517"/>
        <v>12925.567632403483</v>
      </c>
      <c r="FC190" s="75">
        <f t="shared" si="517"/>
        <v>12844.801302611735</v>
      </c>
      <c r="FD190" s="75">
        <f t="shared" si="517"/>
        <v>12946.304933295958</v>
      </c>
      <c r="FE190" s="75">
        <f t="shared" si="517"/>
        <v>12929.419809911771</v>
      </c>
      <c r="FF190" s="75">
        <f t="shared" si="517"/>
        <v>12995.689998047103</v>
      </c>
      <c r="FG190" s="75">
        <f t="shared" si="525"/>
        <v>13124.998301540989</v>
      </c>
      <c r="FH190" s="75">
        <f t="shared" si="525"/>
        <v>13076.029752841818</v>
      </c>
      <c r="FI190" s="128"/>
      <c r="FJ190" s="75"/>
      <c r="FK190" s="75"/>
      <c r="FL190" s="75"/>
      <c r="FM190" s="75"/>
      <c r="FN190" s="75">
        <f>_xlfn.XLOOKUP(FN$9,$I$6:$EJ$6,$I190:$EJ190,,,-1)</f>
        <v>11820.016246203882</v>
      </c>
      <c r="FO190" s="75">
        <f t="shared" si="477"/>
        <v>11817.943915277678</v>
      </c>
      <c r="FP190" s="75">
        <f t="shared" si="477"/>
        <v>12925.567632403483</v>
      </c>
      <c r="FQ190" s="75">
        <f t="shared" si="477"/>
        <v>12995.689998047103</v>
      </c>
      <c r="FR190" s="75">
        <f t="shared" si="478"/>
        <v>13124.998301540989</v>
      </c>
    </row>
    <row r="191" spans="2:174" s="70" customFormat="1" ht="17.25" customHeight="1">
      <c r="B191" s="66" t="s">
        <v>156</v>
      </c>
      <c r="C191" s="69"/>
      <c r="D191" s="69"/>
      <c r="E191" s="69"/>
      <c r="F191" s="126"/>
      <c r="G191" s="126"/>
      <c r="H191" s="126"/>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75">
        <f t="shared" ref="BE191:CJ191" si="568">BE167*BE28</f>
        <v>13409.763354000001</v>
      </c>
      <c r="BF191" s="75">
        <f t="shared" si="568"/>
        <v>13409.763354000001</v>
      </c>
      <c r="BG191" s="75">
        <f t="shared" si="568"/>
        <v>13409.763354000001</v>
      </c>
      <c r="BH191" s="75">
        <f t="shared" si="568"/>
        <v>13409.763354000001</v>
      </c>
      <c r="BI191" s="75">
        <f t="shared" si="568"/>
        <v>13409.763354000001</v>
      </c>
      <c r="BJ191" s="75">
        <f t="shared" si="568"/>
        <v>13409.763354000001</v>
      </c>
      <c r="BK191" s="75">
        <f t="shared" si="568"/>
        <v>13409.763354000001</v>
      </c>
      <c r="BL191" s="75">
        <f t="shared" si="568"/>
        <v>13409.763354000001</v>
      </c>
      <c r="BM191" s="75">
        <f t="shared" si="568"/>
        <v>13357.726200000001</v>
      </c>
      <c r="BN191" s="75">
        <f t="shared" si="568"/>
        <v>13357.726200000001</v>
      </c>
      <c r="BO191" s="75">
        <f t="shared" si="568"/>
        <v>13350.3549454487</v>
      </c>
      <c r="BP191" s="75">
        <f t="shared" si="568"/>
        <v>13260.982050750265</v>
      </c>
      <c r="BQ191" s="75">
        <f t="shared" si="568"/>
        <v>13177.084363533255</v>
      </c>
      <c r="BR191" s="75">
        <f t="shared" si="568"/>
        <v>11500.294031390978</v>
      </c>
      <c r="BS191" s="75">
        <f t="shared" si="568"/>
        <v>11500.252668650906</v>
      </c>
      <c r="BT191" s="75">
        <f t="shared" si="568"/>
        <v>11502.743624775159</v>
      </c>
      <c r="BU191" s="75">
        <f t="shared" si="568"/>
        <v>11502.743624775159</v>
      </c>
      <c r="BV191" s="75">
        <f t="shared" si="568"/>
        <v>11502.743624775159</v>
      </c>
      <c r="BW191" s="75">
        <f t="shared" si="568"/>
        <v>11494.950777495465</v>
      </c>
      <c r="BX191" s="75">
        <f t="shared" si="568"/>
        <v>11494.950777495465</v>
      </c>
      <c r="BY191" s="75">
        <f t="shared" si="568"/>
        <v>11566.707847517504</v>
      </c>
      <c r="BZ191" s="75">
        <f t="shared" si="568"/>
        <v>11566.707847517504</v>
      </c>
      <c r="CA191" s="75">
        <f t="shared" si="568"/>
        <v>11566.707847517504</v>
      </c>
      <c r="CB191" s="75">
        <f t="shared" si="568"/>
        <v>11566.707847517504</v>
      </c>
      <c r="CC191" s="75">
        <f t="shared" si="568"/>
        <v>11566.707847517504</v>
      </c>
      <c r="CD191" s="75">
        <f t="shared" si="568"/>
        <v>11852.437314586525</v>
      </c>
      <c r="CE191" s="75">
        <f t="shared" si="568"/>
        <v>11852.437314586525</v>
      </c>
      <c r="CF191" s="75">
        <f t="shared" si="568"/>
        <v>11852.436380369596</v>
      </c>
      <c r="CG191" s="75">
        <f t="shared" si="568"/>
        <v>13101.773631756887</v>
      </c>
      <c r="CH191" s="75">
        <f t="shared" si="568"/>
        <v>13106.570479254937</v>
      </c>
      <c r="CI191" s="75">
        <f t="shared" si="568"/>
        <v>13109.506318697517</v>
      </c>
      <c r="CJ191" s="75">
        <f t="shared" si="568"/>
        <v>13109.506318697517</v>
      </c>
      <c r="CK191" s="75">
        <f t="shared" ref="CK191:DP191" si="569">CK167*CK28</f>
        <v>13109.506318697517</v>
      </c>
      <c r="CL191" s="75">
        <f t="shared" si="569"/>
        <v>13109.506318697517</v>
      </c>
      <c r="CM191" s="75">
        <f t="shared" si="569"/>
        <v>13109.506318697517</v>
      </c>
      <c r="CN191" s="75">
        <f t="shared" si="569"/>
        <v>13109.340919292301</v>
      </c>
      <c r="CO191" s="75">
        <f t="shared" si="569"/>
        <v>13109.359297003992</v>
      </c>
      <c r="CP191" s="75">
        <f t="shared" si="569"/>
        <v>13109.359297003992</v>
      </c>
      <c r="CQ191" s="75">
        <f t="shared" si="569"/>
        <v>13109.359297003992</v>
      </c>
      <c r="CR191" s="75">
        <f t="shared" si="569"/>
        <v>13109.359297003992</v>
      </c>
      <c r="CS191" s="75">
        <f t="shared" si="569"/>
        <v>13109.359297003992</v>
      </c>
      <c r="CT191" s="75">
        <f t="shared" si="569"/>
        <v>13109.359297003992</v>
      </c>
      <c r="CU191" s="75">
        <f t="shared" si="569"/>
        <v>13109.359297003992</v>
      </c>
      <c r="CV191" s="75">
        <f t="shared" si="569"/>
        <v>13109.359297003992</v>
      </c>
      <c r="CW191" s="75">
        <f t="shared" si="569"/>
        <v>13083.052105514313</v>
      </c>
      <c r="CX191" s="75">
        <f t="shared" si="569"/>
        <v>13045.764045018122</v>
      </c>
      <c r="CY191" s="75">
        <f t="shared" si="569"/>
        <v>13064.368783224667</v>
      </c>
      <c r="CZ191" s="75">
        <f t="shared" si="569"/>
        <v>13064.368783224667</v>
      </c>
      <c r="DA191" s="75">
        <f t="shared" si="569"/>
        <v>13064.368783224669</v>
      </c>
      <c r="DB191" s="75">
        <f t="shared" si="569"/>
        <v>13064.368783224669</v>
      </c>
      <c r="DC191" s="75">
        <f t="shared" si="569"/>
        <v>13064.368783224669</v>
      </c>
      <c r="DD191" s="75">
        <f t="shared" si="569"/>
        <v>13064.368783224669</v>
      </c>
      <c r="DE191" s="75">
        <f t="shared" si="569"/>
        <v>13064.368783224669</v>
      </c>
      <c r="DF191" s="75">
        <f t="shared" si="569"/>
        <v>13064.368783224669</v>
      </c>
      <c r="DG191" s="75">
        <f t="shared" si="569"/>
        <v>13072.758911017374</v>
      </c>
      <c r="DH191" s="75">
        <f t="shared" si="569"/>
        <v>13066.211223892098</v>
      </c>
      <c r="DI191" s="75">
        <f t="shared" si="569"/>
        <v>13066.211223892098</v>
      </c>
      <c r="DJ191" s="75">
        <f t="shared" si="569"/>
        <v>13063.810177671505</v>
      </c>
      <c r="DK191" s="75">
        <f t="shared" si="569"/>
        <v>12018.971529568465</v>
      </c>
      <c r="DL191" s="75">
        <f t="shared" si="569"/>
        <v>11213.183474312518</v>
      </c>
      <c r="DM191" s="75">
        <f t="shared" si="569"/>
        <v>11201.152030339434</v>
      </c>
      <c r="DN191" s="75">
        <f t="shared" si="569"/>
        <v>11201.083223713676</v>
      </c>
      <c r="DO191" s="75">
        <f t="shared" si="569"/>
        <v>11201.096518045242</v>
      </c>
      <c r="DP191" s="75">
        <f t="shared" si="569"/>
        <v>11203.97252510709</v>
      </c>
      <c r="DQ191" s="75">
        <f t="shared" ref="DQ191:EJ191" si="570">DQ167*DQ28</f>
        <v>11203.721518565473</v>
      </c>
      <c r="DR191" s="75">
        <f t="shared" si="570"/>
        <v>11184.755363781349</v>
      </c>
      <c r="DS191" s="75">
        <f t="shared" si="570"/>
        <v>10505.352495408173</v>
      </c>
      <c r="DT191" s="75">
        <f t="shared" si="570"/>
        <v>9775.9428433106386</v>
      </c>
      <c r="DU191" s="75">
        <f t="shared" si="570"/>
        <v>9727.8967592208319</v>
      </c>
      <c r="DV191" s="75">
        <f t="shared" si="570"/>
        <v>9715.6619955513961</v>
      </c>
      <c r="DW191" s="75">
        <f t="shared" si="570"/>
        <v>9715.6619955513961</v>
      </c>
      <c r="DX191" s="75">
        <f t="shared" si="570"/>
        <v>9715.6619955513961</v>
      </c>
      <c r="DY191" s="75">
        <f t="shared" si="570"/>
        <v>9715.6619955513961</v>
      </c>
      <c r="DZ191" s="75">
        <f t="shared" si="570"/>
        <v>9703.8072781465307</v>
      </c>
      <c r="EA191" s="75">
        <f t="shared" si="570"/>
        <v>9696.1847102159572</v>
      </c>
      <c r="EB191" s="75">
        <f t="shared" si="570"/>
        <v>9697.2840820909696</v>
      </c>
      <c r="EC191" s="75">
        <f t="shared" si="570"/>
        <v>9711.5774540491348</v>
      </c>
      <c r="ED191" s="75">
        <f t="shared" si="570"/>
        <v>9699.6688733890696</v>
      </c>
      <c r="EE191" s="75">
        <f t="shared" si="570"/>
        <v>9697.2840820909732</v>
      </c>
      <c r="EF191" s="75">
        <f t="shared" si="570"/>
        <v>9697.2840820909714</v>
      </c>
      <c r="EG191" s="75">
        <f t="shared" si="570"/>
        <v>9697.2671686775102</v>
      </c>
      <c r="EH191" s="75">
        <f t="shared" si="570"/>
        <v>9707.3014356094136</v>
      </c>
      <c r="EI191" s="75">
        <f t="shared" si="570"/>
        <v>9694.8102287209276</v>
      </c>
      <c r="EJ191" s="75">
        <f t="shared" si="570"/>
        <v>9681.1018469300707</v>
      </c>
      <c r="EK191" s="75">
        <f t="shared" si="521"/>
        <v>9680.7951602957601</v>
      </c>
      <c r="EL191" s="75">
        <f t="shared" si="521"/>
        <v>18049.967962275965</v>
      </c>
      <c r="EM191" s="75">
        <f t="shared" ref="EM191:EN191" si="571">EM167*EM28</f>
        <v>27428.532349513367</v>
      </c>
      <c r="EN191" s="75">
        <f t="shared" si="571"/>
        <v>27848.013862132808</v>
      </c>
      <c r="EO191" s="75">
        <f t="shared" ref="EO191:EP191" si="572">EO167*EO28</f>
        <v>27840.035827909509</v>
      </c>
      <c r="EP191" s="75">
        <f t="shared" si="572"/>
        <v>27840.035827909509</v>
      </c>
      <c r="EQ191" s="75">
        <f t="shared" ref="EQ191" si="573">EQ167*EQ28</f>
        <v>27840.108760316034</v>
      </c>
      <c r="ER191" s="75"/>
      <c r="ES191" s="128"/>
      <c r="ET191" s="128"/>
      <c r="EU191" s="75">
        <f t="shared" si="517"/>
        <v>13064.368783224669</v>
      </c>
      <c r="EV191" s="75">
        <f t="shared" si="517"/>
        <v>13064.368783224669</v>
      </c>
      <c r="EW191" s="75">
        <f t="shared" si="517"/>
        <v>13066.211223892098</v>
      </c>
      <c r="EX191" s="75">
        <f t="shared" si="517"/>
        <v>11213.183474312518</v>
      </c>
      <c r="EY191" s="75">
        <f t="shared" si="517"/>
        <v>11201.096518045242</v>
      </c>
      <c r="EZ191" s="75">
        <f t="shared" si="517"/>
        <v>11184.755363781349</v>
      </c>
      <c r="FA191" s="75">
        <f t="shared" si="517"/>
        <v>9727.8967592208319</v>
      </c>
      <c r="FB191" s="75">
        <f t="shared" si="517"/>
        <v>9715.6619955513961</v>
      </c>
      <c r="FC191" s="75">
        <f t="shared" si="517"/>
        <v>9696.1847102159572</v>
      </c>
      <c r="FD191" s="75">
        <f t="shared" si="517"/>
        <v>9699.6688733890696</v>
      </c>
      <c r="FE191" s="75">
        <f t="shared" si="517"/>
        <v>9697.2671686775102</v>
      </c>
      <c r="FF191" s="75">
        <f t="shared" si="517"/>
        <v>9681.1018469300707</v>
      </c>
      <c r="FG191" s="75">
        <f t="shared" si="525"/>
        <v>27428.532349513367</v>
      </c>
      <c r="FH191" s="75">
        <f t="shared" si="525"/>
        <v>27840.035827909509</v>
      </c>
      <c r="FI191" s="128"/>
      <c r="FJ191" s="75"/>
      <c r="FK191" s="75">
        <f t="shared" ref="FK191:FN191" si="574">_xlfn.XLOOKUP(FK$9,$I$6:$EJ$6,$I191:$EJ191,,,-1)</f>
        <v>13260.982050750265</v>
      </c>
      <c r="FL191" s="75">
        <f t="shared" si="574"/>
        <v>11566.707847517504</v>
      </c>
      <c r="FM191" s="75">
        <f t="shared" si="574"/>
        <v>13109.340919292301</v>
      </c>
      <c r="FN191" s="75">
        <f t="shared" si="574"/>
        <v>13064.368783224667</v>
      </c>
      <c r="FO191" s="75">
        <f t="shared" ref="FO191:FQ195" si="575">_xlfn.XLOOKUP(FO$9,$I$6:$EJ$6,$I191:$EJ191,,,-1)</f>
        <v>11213.183474312518</v>
      </c>
      <c r="FP191" s="75">
        <f t="shared" si="575"/>
        <v>9715.6619955513961</v>
      </c>
      <c r="FQ191" s="75">
        <f t="shared" si="575"/>
        <v>9681.1018469300707</v>
      </c>
      <c r="FR191" s="75">
        <f t="shared" si="478"/>
        <v>27428.532349513367</v>
      </c>
    </row>
    <row r="192" spans="2:174" s="70" customFormat="1" ht="17.25" customHeight="1">
      <c r="B192" s="66" t="s">
        <v>198</v>
      </c>
      <c r="C192" s="69"/>
      <c r="D192" s="69"/>
      <c r="E192" s="69"/>
      <c r="F192" s="126"/>
      <c r="G192" s="126"/>
      <c r="H192" s="126"/>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75">
        <f t="shared" ref="BE192:CJ192" si="576">BE168*BE29</f>
        <v>0</v>
      </c>
      <c r="BF192" s="75">
        <f t="shared" si="576"/>
        <v>0</v>
      </c>
      <c r="BG192" s="75">
        <f t="shared" si="576"/>
        <v>0</v>
      </c>
      <c r="BH192" s="75">
        <f t="shared" si="576"/>
        <v>0</v>
      </c>
      <c r="BI192" s="75">
        <f t="shared" si="576"/>
        <v>0</v>
      </c>
      <c r="BJ192" s="75">
        <f t="shared" si="576"/>
        <v>0</v>
      </c>
      <c r="BK192" s="75">
        <f t="shared" si="576"/>
        <v>0</v>
      </c>
      <c r="BL192" s="75">
        <f t="shared" si="576"/>
        <v>0</v>
      </c>
      <c r="BM192" s="75">
        <f t="shared" si="576"/>
        <v>0</v>
      </c>
      <c r="BN192" s="75">
        <f t="shared" si="576"/>
        <v>0</v>
      </c>
      <c r="BO192" s="75">
        <f t="shared" si="576"/>
        <v>0</v>
      </c>
      <c r="BP192" s="75">
        <f t="shared" si="576"/>
        <v>0</v>
      </c>
      <c r="BQ192" s="75">
        <f t="shared" si="576"/>
        <v>0</v>
      </c>
      <c r="BR192" s="75">
        <f t="shared" si="576"/>
        <v>0</v>
      </c>
      <c r="BS192" s="75">
        <f t="shared" si="576"/>
        <v>0</v>
      </c>
      <c r="BT192" s="75">
        <f t="shared" si="576"/>
        <v>0</v>
      </c>
      <c r="BU192" s="75">
        <f t="shared" si="576"/>
        <v>0</v>
      </c>
      <c r="BV192" s="75">
        <f t="shared" si="576"/>
        <v>0</v>
      </c>
      <c r="BW192" s="75">
        <f t="shared" si="576"/>
        <v>0</v>
      </c>
      <c r="BX192" s="75">
        <f t="shared" si="576"/>
        <v>0</v>
      </c>
      <c r="BY192" s="75">
        <f t="shared" si="576"/>
        <v>0</v>
      </c>
      <c r="BZ192" s="75">
        <f t="shared" si="576"/>
        <v>0</v>
      </c>
      <c r="CA192" s="75">
        <f t="shared" si="576"/>
        <v>0</v>
      </c>
      <c r="CB192" s="75">
        <f t="shared" si="576"/>
        <v>0</v>
      </c>
      <c r="CC192" s="75">
        <f t="shared" si="576"/>
        <v>0</v>
      </c>
      <c r="CD192" s="75">
        <f t="shared" si="576"/>
        <v>0</v>
      </c>
      <c r="CE192" s="75">
        <f t="shared" si="576"/>
        <v>0</v>
      </c>
      <c r="CF192" s="75">
        <f t="shared" si="576"/>
        <v>0</v>
      </c>
      <c r="CG192" s="75">
        <f t="shared" si="576"/>
        <v>0</v>
      </c>
      <c r="CH192" s="75">
        <f t="shared" si="576"/>
        <v>0</v>
      </c>
      <c r="CI192" s="75">
        <f t="shared" si="576"/>
        <v>0</v>
      </c>
      <c r="CJ192" s="75">
        <f t="shared" si="576"/>
        <v>0</v>
      </c>
      <c r="CK192" s="75">
        <f t="shared" ref="CK192:DP192" si="577">CK168*CK29</f>
        <v>0</v>
      </c>
      <c r="CL192" s="75">
        <f t="shared" si="577"/>
        <v>0</v>
      </c>
      <c r="CM192" s="75">
        <f t="shared" si="577"/>
        <v>0</v>
      </c>
      <c r="CN192" s="75">
        <f t="shared" si="577"/>
        <v>0</v>
      </c>
      <c r="CO192" s="75">
        <f t="shared" si="577"/>
        <v>0</v>
      </c>
      <c r="CP192" s="75">
        <f t="shared" si="577"/>
        <v>0</v>
      </c>
      <c r="CQ192" s="75">
        <f t="shared" si="577"/>
        <v>0</v>
      </c>
      <c r="CR192" s="75">
        <f t="shared" si="577"/>
        <v>0</v>
      </c>
      <c r="CS192" s="75">
        <f t="shared" si="577"/>
        <v>0</v>
      </c>
      <c r="CT192" s="75">
        <f t="shared" si="577"/>
        <v>0</v>
      </c>
      <c r="CU192" s="75">
        <f t="shared" si="577"/>
        <v>0</v>
      </c>
      <c r="CV192" s="75">
        <f t="shared" si="577"/>
        <v>0</v>
      </c>
      <c r="CW192" s="75">
        <f t="shared" si="577"/>
        <v>0</v>
      </c>
      <c r="CX192" s="75">
        <f t="shared" si="577"/>
        <v>0</v>
      </c>
      <c r="CY192" s="75">
        <f t="shared" si="577"/>
        <v>0</v>
      </c>
      <c r="CZ192" s="75">
        <f t="shared" si="577"/>
        <v>0</v>
      </c>
      <c r="DA192" s="75">
        <f t="shared" si="577"/>
        <v>0</v>
      </c>
      <c r="DB192" s="75">
        <f t="shared" si="577"/>
        <v>0</v>
      </c>
      <c r="DC192" s="75">
        <f t="shared" si="577"/>
        <v>0</v>
      </c>
      <c r="DD192" s="75">
        <f t="shared" si="577"/>
        <v>0</v>
      </c>
      <c r="DE192" s="75">
        <f t="shared" si="577"/>
        <v>0</v>
      </c>
      <c r="DF192" s="75">
        <f t="shared" si="577"/>
        <v>0</v>
      </c>
      <c r="DG192" s="75">
        <f t="shared" si="577"/>
        <v>0</v>
      </c>
      <c r="DH192" s="75">
        <f t="shared" si="577"/>
        <v>0</v>
      </c>
      <c r="DI192" s="75">
        <f t="shared" si="577"/>
        <v>0</v>
      </c>
      <c r="DJ192" s="75">
        <f t="shared" si="577"/>
        <v>0</v>
      </c>
      <c r="DK192" s="75">
        <f t="shared" si="577"/>
        <v>0</v>
      </c>
      <c r="DL192" s="75">
        <f t="shared" si="577"/>
        <v>0</v>
      </c>
      <c r="DM192" s="75">
        <f t="shared" si="577"/>
        <v>0</v>
      </c>
      <c r="DN192" s="75">
        <f t="shared" si="577"/>
        <v>0</v>
      </c>
      <c r="DO192" s="75">
        <f t="shared" si="577"/>
        <v>0</v>
      </c>
      <c r="DP192" s="75">
        <f t="shared" si="577"/>
        <v>0</v>
      </c>
      <c r="DQ192" s="75">
        <f t="shared" ref="DQ192:EJ192" si="578">DQ168*DQ29</f>
        <v>0</v>
      </c>
      <c r="DR192" s="75">
        <f t="shared" si="578"/>
        <v>0</v>
      </c>
      <c r="DS192" s="75">
        <f t="shared" si="578"/>
        <v>0</v>
      </c>
      <c r="DT192" s="75">
        <f t="shared" si="578"/>
        <v>0</v>
      </c>
      <c r="DU192" s="75">
        <f t="shared" si="578"/>
        <v>0</v>
      </c>
      <c r="DV192" s="75">
        <f t="shared" si="578"/>
        <v>0</v>
      </c>
      <c r="DW192" s="75">
        <f t="shared" si="578"/>
        <v>0</v>
      </c>
      <c r="DX192" s="75">
        <f t="shared" si="578"/>
        <v>0</v>
      </c>
      <c r="DY192" s="75">
        <f t="shared" si="578"/>
        <v>0</v>
      </c>
      <c r="DZ192" s="75">
        <f t="shared" si="578"/>
        <v>0</v>
      </c>
      <c r="EA192" s="75">
        <f t="shared" si="578"/>
        <v>0</v>
      </c>
      <c r="EB192" s="75">
        <f t="shared" si="578"/>
        <v>0</v>
      </c>
      <c r="EC192" s="75">
        <f t="shared" si="578"/>
        <v>0</v>
      </c>
      <c r="ED192" s="75">
        <f t="shared" si="578"/>
        <v>0</v>
      </c>
      <c r="EE192" s="75">
        <f t="shared" si="578"/>
        <v>7003.907597288573</v>
      </c>
      <c r="EF192" s="75">
        <f t="shared" si="578"/>
        <v>7003.907597288573</v>
      </c>
      <c r="EG192" s="75">
        <f t="shared" si="578"/>
        <v>7003.907597288573</v>
      </c>
      <c r="EH192" s="75">
        <f t="shared" si="578"/>
        <v>7003.907597288573</v>
      </c>
      <c r="EI192" s="75">
        <f t="shared" si="578"/>
        <v>7003.907597288573</v>
      </c>
      <c r="EJ192" s="75">
        <f t="shared" si="578"/>
        <v>7003.907597288573</v>
      </c>
      <c r="EK192" s="75">
        <f t="shared" si="521"/>
        <v>7003.9075972885721</v>
      </c>
      <c r="EL192" s="75">
        <f t="shared" si="521"/>
        <v>7003.9075972885721</v>
      </c>
      <c r="EM192" s="75">
        <f t="shared" ref="EM192:EN192" si="579">EM168*EM29</f>
        <v>7003.907597288573</v>
      </c>
      <c r="EN192" s="75">
        <f t="shared" si="579"/>
        <v>7003.9075972885721</v>
      </c>
      <c r="EO192" s="75">
        <f t="shared" ref="EO192:EP192" si="580">EO168*EO29</f>
        <v>7003.907597288573</v>
      </c>
      <c r="EP192" s="75">
        <f t="shared" si="580"/>
        <v>7003.907597288573</v>
      </c>
      <c r="EQ192" s="75">
        <f t="shared" ref="EQ192" si="581">EQ168*EQ29</f>
        <v>6995.4994109813442</v>
      </c>
      <c r="ER192" s="75"/>
      <c r="ES192" s="128"/>
      <c r="ET192" s="128"/>
      <c r="EU192" s="75"/>
      <c r="EV192" s="75"/>
      <c r="EW192" s="75"/>
      <c r="EX192" s="75"/>
      <c r="EY192" s="75">
        <f t="shared" ref="EY192:FF193" si="582">_xlfn.XLOOKUP(EY$9,$I$8:$ER$8,$I192:$ER192,,,-1)</f>
        <v>0</v>
      </c>
      <c r="EZ192" s="75">
        <f t="shared" si="582"/>
        <v>0</v>
      </c>
      <c r="FA192" s="75">
        <f t="shared" si="582"/>
        <v>0</v>
      </c>
      <c r="FB192" s="75">
        <f t="shared" si="582"/>
        <v>0</v>
      </c>
      <c r="FC192" s="75">
        <f t="shared" si="582"/>
        <v>0</v>
      </c>
      <c r="FD192" s="75">
        <f t="shared" si="582"/>
        <v>0</v>
      </c>
      <c r="FE192" s="75">
        <f t="shared" si="582"/>
        <v>7003.907597288573</v>
      </c>
      <c r="FF192" s="75">
        <f t="shared" si="582"/>
        <v>7003.907597288573</v>
      </c>
      <c r="FG192" s="75">
        <f t="shared" si="525"/>
        <v>7003.907597288573</v>
      </c>
      <c r="FH192" s="75">
        <f t="shared" si="525"/>
        <v>7003.907597288573</v>
      </c>
      <c r="FI192" s="128"/>
      <c r="FJ192" s="75"/>
      <c r="FK192" s="75"/>
      <c r="FL192" s="75"/>
      <c r="FM192" s="75"/>
      <c r="FN192" s="75"/>
      <c r="FO192" s="75"/>
      <c r="FP192" s="75">
        <f t="shared" si="575"/>
        <v>0</v>
      </c>
      <c r="FQ192" s="75">
        <f t="shared" si="575"/>
        <v>7003.907597288573</v>
      </c>
      <c r="FR192" s="75">
        <f t="shared" si="478"/>
        <v>7003.907597288573</v>
      </c>
    </row>
    <row r="193" spans="2:174" s="70" customFormat="1" ht="17.25" customHeight="1">
      <c r="B193" s="66" t="s">
        <v>183</v>
      </c>
      <c r="C193" s="69"/>
      <c r="D193" s="69"/>
      <c r="E193" s="69"/>
      <c r="F193" s="126"/>
      <c r="G193" s="126"/>
      <c r="H193" s="126"/>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75">
        <f t="shared" ref="BE193:CJ193" si="583">BE169*BE30</f>
        <v>0</v>
      </c>
      <c r="BF193" s="75">
        <f t="shared" si="583"/>
        <v>0</v>
      </c>
      <c r="BG193" s="75">
        <f t="shared" si="583"/>
        <v>0</v>
      </c>
      <c r="BH193" s="75">
        <f t="shared" si="583"/>
        <v>0</v>
      </c>
      <c r="BI193" s="75">
        <f t="shared" si="583"/>
        <v>0</v>
      </c>
      <c r="BJ193" s="75">
        <f t="shared" si="583"/>
        <v>0</v>
      </c>
      <c r="BK193" s="75">
        <f t="shared" si="583"/>
        <v>0</v>
      </c>
      <c r="BL193" s="75">
        <f t="shared" si="583"/>
        <v>0</v>
      </c>
      <c r="BM193" s="75">
        <f t="shared" si="583"/>
        <v>0</v>
      </c>
      <c r="BN193" s="75">
        <f t="shared" si="583"/>
        <v>0</v>
      </c>
      <c r="BO193" s="75">
        <f t="shared" si="583"/>
        <v>0</v>
      </c>
      <c r="BP193" s="75">
        <f t="shared" si="583"/>
        <v>0</v>
      </c>
      <c r="BQ193" s="75">
        <f t="shared" si="583"/>
        <v>0</v>
      </c>
      <c r="BR193" s="75">
        <f t="shared" si="583"/>
        <v>0</v>
      </c>
      <c r="BS193" s="75">
        <f t="shared" si="583"/>
        <v>0</v>
      </c>
      <c r="BT193" s="75">
        <f t="shared" si="583"/>
        <v>0</v>
      </c>
      <c r="BU193" s="75">
        <f t="shared" si="583"/>
        <v>0</v>
      </c>
      <c r="BV193" s="75">
        <f t="shared" si="583"/>
        <v>0</v>
      </c>
      <c r="BW193" s="75">
        <f t="shared" si="583"/>
        <v>0</v>
      </c>
      <c r="BX193" s="75">
        <f t="shared" si="583"/>
        <v>0</v>
      </c>
      <c r="BY193" s="75">
        <f t="shared" si="583"/>
        <v>0</v>
      </c>
      <c r="BZ193" s="75">
        <f t="shared" si="583"/>
        <v>0</v>
      </c>
      <c r="CA193" s="75">
        <f t="shared" si="583"/>
        <v>0</v>
      </c>
      <c r="CB193" s="75">
        <f t="shared" si="583"/>
        <v>0</v>
      </c>
      <c r="CC193" s="75">
        <f t="shared" si="583"/>
        <v>0</v>
      </c>
      <c r="CD193" s="75">
        <f t="shared" si="583"/>
        <v>0</v>
      </c>
      <c r="CE193" s="75">
        <f t="shared" si="583"/>
        <v>0</v>
      </c>
      <c r="CF193" s="75">
        <f t="shared" si="583"/>
        <v>0</v>
      </c>
      <c r="CG193" s="75">
        <f t="shared" si="583"/>
        <v>0</v>
      </c>
      <c r="CH193" s="75">
        <f t="shared" si="583"/>
        <v>0</v>
      </c>
      <c r="CI193" s="75">
        <f t="shared" si="583"/>
        <v>0</v>
      </c>
      <c r="CJ193" s="75">
        <f t="shared" si="583"/>
        <v>0</v>
      </c>
      <c r="CK193" s="75">
        <f t="shared" ref="CK193:DP193" si="584">CK169*CK30</f>
        <v>0</v>
      </c>
      <c r="CL193" s="75">
        <f t="shared" si="584"/>
        <v>0</v>
      </c>
      <c r="CM193" s="75">
        <f t="shared" si="584"/>
        <v>0</v>
      </c>
      <c r="CN193" s="75">
        <f t="shared" si="584"/>
        <v>0</v>
      </c>
      <c r="CO193" s="75">
        <f t="shared" si="584"/>
        <v>0</v>
      </c>
      <c r="CP193" s="75">
        <f t="shared" si="584"/>
        <v>0</v>
      </c>
      <c r="CQ193" s="75">
        <f t="shared" si="584"/>
        <v>0</v>
      </c>
      <c r="CR193" s="75">
        <f t="shared" si="584"/>
        <v>0</v>
      </c>
      <c r="CS193" s="75">
        <f t="shared" si="584"/>
        <v>0</v>
      </c>
      <c r="CT193" s="75">
        <f t="shared" si="584"/>
        <v>0</v>
      </c>
      <c r="CU193" s="75">
        <f t="shared" si="584"/>
        <v>0</v>
      </c>
      <c r="CV193" s="75">
        <f t="shared" si="584"/>
        <v>0</v>
      </c>
      <c r="CW193" s="75">
        <f t="shared" si="584"/>
        <v>0</v>
      </c>
      <c r="CX193" s="75">
        <f t="shared" si="584"/>
        <v>0</v>
      </c>
      <c r="CY193" s="75">
        <f t="shared" si="584"/>
        <v>0</v>
      </c>
      <c r="CZ193" s="75">
        <f t="shared" si="584"/>
        <v>0</v>
      </c>
      <c r="DA193" s="75">
        <f t="shared" si="584"/>
        <v>0</v>
      </c>
      <c r="DB193" s="75">
        <f t="shared" si="584"/>
        <v>0</v>
      </c>
      <c r="DC193" s="75">
        <f t="shared" si="584"/>
        <v>0</v>
      </c>
      <c r="DD193" s="75">
        <f t="shared" si="584"/>
        <v>0</v>
      </c>
      <c r="DE193" s="75">
        <f t="shared" si="584"/>
        <v>0</v>
      </c>
      <c r="DF193" s="75">
        <f t="shared" si="584"/>
        <v>0</v>
      </c>
      <c r="DG193" s="75">
        <f t="shared" si="584"/>
        <v>0</v>
      </c>
      <c r="DH193" s="75">
        <f t="shared" si="584"/>
        <v>0</v>
      </c>
      <c r="DI193" s="75">
        <f t="shared" si="584"/>
        <v>0</v>
      </c>
      <c r="DJ193" s="75">
        <f t="shared" si="584"/>
        <v>0</v>
      </c>
      <c r="DK193" s="75">
        <f t="shared" si="584"/>
        <v>0</v>
      </c>
      <c r="DL193" s="75">
        <f t="shared" si="584"/>
        <v>0</v>
      </c>
      <c r="DM193" s="75">
        <f t="shared" si="584"/>
        <v>0</v>
      </c>
      <c r="DN193" s="75">
        <f t="shared" si="584"/>
        <v>0</v>
      </c>
      <c r="DO193" s="75">
        <f t="shared" si="584"/>
        <v>0</v>
      </c>
      <c r="DP193" s="75">
        <f t="shared" si="584"/>
        <v>0</v>
      </c>
      <c r="DQ193" s="75">
        <f t="shared" ref="DQ193:EJ193" si="585">DQ169*DQ30</f>
        <v>0</v>
      </c>
      <c r="DR193" s="75">
        <f t="shared" si="585"/>
        <v>0</v>
      </c>
      <c r="DS193" s="75">
        <f t="shared" si="585"/>
        <v>0</v>
      </c>
      <c r="DT193" s="75">
        <f t="shared" si="585"/>
        <v>0</v>
      </c>
      <c r="DU193" s="75">
        <f t="shared" si="585"/>
        <v>0</v>
      </c>
      <c r="DV193" s="75">
        <f t="shared" si="585"/>
        <v>0</v>
      </c>
      <c r="DW193" s="75">
        <f t="shared" si="585"/>
        <v>0</v>
      </c>
      <c r="DX193" s="75">
        <f t="shared" si="585"/>
        <v>0</v>
      </c>
      <c r="DY193" s="75">
        <f t="shared" si="585"/>
        <v>5274.7000000000007</v>
      </c>
      <c r="DZ193" s="75">
        <f t="shared" si="585"/>
        <v>5274.7000000000007</v>
      </c>
      <c r="EA193" s="75">
        <f t="shared" si="585"/>
        <v>5274.7000000000007</v>
      </c>
      <c r="EB193" s="75">
        <f t="shared" si="585"/>
        <v>5274.7000000000007</v>
      </c>
      <c r="EC193" s="75">
        <f t="shared" si="585"/>
        <v>5274.7000000000007</v>
      </c>
      <c r="ED193" s="75">
        <f t="shared" si="585"/>
        <v>5274.7</v>
      </c>
      <c r="EE193" s="75">
        <f t="shared" si="585"/>
        <v>5274.7</v>
      </c>
      <c r="EF193" s="75">
        <f t="shared" si="585"/>
        <v>5274.7</v>
      </c>
      <c r="EG193" s="75">
        <f t="shared" si="585"/>
        <v>5274.7</v>
      </c>
      <c r="EH193" s="75">
        <f t="shared" si="585"/>
        <v>5274.7</v>
      </c>
      <c r="EI193" s="75">
        <f t="shared" si="585"/>
        <v>5274.7</v>
      </c>
      <c r="EJ193" s="75">
        <f t="shared" si="585"/>
        <v>5274.7</v>
      </c>
      <c r="EK193" s="75">
        <f t="shared" si="521"/>
        <v>5274.7</v>
      </c>
      <c r="EL193" s="75">
        <f t="shared" si="521"/>
        <v>5274.7</v>
      </c>
      <c r="EM193" s="75">
        <f t="shared" ref="EM193:EN193" si="586">EM169*EM30</f>
        <v>5274.7</v>
      </c>
      <c r="EN193" s="75">
        <f t="shared" si="586"/>
        <v>5274.7</v>
      </c>
      <c r="EO193" s="75">
        <f t="shared" ref="EO193:EP193" si="587">EO169*EO30</f>
        <v>5286.47</v>
      </c>
      <c r="EP193" s="75">
        <f t="shared" si="587"/>
        <v>5286.47</v>
      </c>
      <c r="EQ193" s="75">
        <f t="shared" ref="EQ193" si="588">EQ169*EQ30</f>
        <v>5286.47</v>
      </c>
      <c r="ER193" s="75"/>
      <c r="ES193" s="128"/>
      <c r="ET193" s="128"/>
      <c r="EU193" s="75"/>
      <c r="EV193" s="75"/>
      <c r="EW193" s="75"/>
      <c r="EX193" s="75"/>
      <c r="EY193" s="75">
        <f t="shared" si="582"/>
        <v>0</v>
      </c>
      <c r="EZ193" s="75">
        <f t="shared" si="582"/>
        <v>0</v>
      </c>
      <c r="FA193" s="75">
        <f t="shared" si="582"/>
        <v>0</v>
      </c>
      <c r="FB193" s="75">
        <f t="shared" si="582"/>
        <v>0</v>
      </c>
      <c r="FC193" s="75">
        <f t="shared" si="582"/>
        <v>5274.7000000000007</v>
      </c>
      <c r="FD193" s="75">
        <f t="shared" si="582"/>
        <v>5274.7</v>
      </c>
      <c r="FE193" s="75">
        <f t="shared" si="582"/>
        <v>5274.7</v>
      </c>
      <c r="FF193" s="75">
        <f t="shared" si="582"/>
        <v>5274.7</v>
      </c>
      <c r="FG193" s="75">
        <f t="shared" si="525"/>
        <v>5274.7</v>
      </c>
      <c r="FH193" s="75">
        <f t="shared" si="525"/>
        <v>5286.47</v>
      </c>
      <c r="FI193" s="128"/>
      <c r="FJ193" s="75"/>
      <c r="FK193" s="75"/>
      <c r="FL193" s="75"/>
      <c r="FM193" s="75"/>
      <c r="FN193" s="75"/>
      <c r="FO193" s="75"/>
      <c r="FP193" s="75">
        <f t="shared" si="575"/>
        <v>0</v>
      </c>
      <c r="FQ193" s="75">
        <f t="shared" si="575"/>
        <v>5274.7</v>
      </c>
      <c r="FR193" s="75">
        <f t="shared" si="478"/>
        <v>5274.7</v>
      </c>
    </row>
    <row r="194" spans="2:174" s="70" customFormat="1" ht="17.25" customHeight="1">
      <c r="B194" s="66" t="s">
        <v>203</v>
      </c>
      <c r="C194" s="69"/>
      <c r="D194" s="69"/>
      <c r="E194" s="69"/>
      <c r="F194" s="126"/>
      <c r="G194" s="126"/>
      <c r="H194" s="126"/>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75"/>
      <c r="BF194" s="75"/>
      <c r="BG194" s="75"/>
      <c r="BH194" s="75"/>
      <c r="BI194" s="75"/>
      <c r="BJ194" s="75"/>
      <c r="BK194" s="75"/>
      <c r="BL194" s="75"/>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c r="CV194" s="75"/>
      <c r="CW194" s="75"/>
      <c r="CX194" s="75"/>
      <c r="CY194" s="75"/>
      <c r="CZ194" s="75"/>
      <c r="DA194" s="75"/>
      <c r="DB194" s="75"/>
      <c r="DC194" s="75"/>
      <c r="DD194" s="75"/>
      <c r="DE194" s="75"/>
      <c r="DF194" s="75"/>
      <c r="DG194" s="75"/>
      <c r="DH194" s="75"/>
      <c r="DI194" s="75"/>
      <c r="DJ194" s="75"/>
      <c r="DK194" s="75"/>
      <c r="DL194" s="75"/>
      <c r="DM194" s="75"/>
      <c r="DN194" s="75"/>
      <c r="DO194" s="75"/>
      <c r="DP194" s="75"/>
      <c r="DQ194" s="75"/>
      <c r="DR194" s="75"/>
      <c r="DS194" s="75"/>
      <c r="DT194" s="75"/>
      <c r="DU194" s="75"/>
      <c r="DV194" s="75"/>
      <c r="DW194" s="75"/>
      <c r="DX194" s="75"/>
      <c r="DY194" s="75">
        <f t="shared" ref="DY194:EJ194" si="589">DY170*DY31</f>
        <v>0</v>
      </c>
      <c r="DZ194" s="75">
        <f t="shared" si="589"/>
        <v>0</v>
      </c>
      <c r="EA194" s="75">
        <f t="shared" si="589"/>
        <v>0</v>
      </c>
      <c r="EB194" s="75">
        <f t="shared" si="589"/>
        <v>0</v>
      </c>
      <c r="EC194" s="75">
        <f t="shared" si="589"/>
        <v>0</v>
      </c>
      <c r="ED194" s="75">
        <f t="shared" si="589"/>
        <v>0</v>
      </c>
      <c r="EE194" s="75">
        <f t="shared" si="589"/>
        <v>0</v>
      </c>
      <c r="EF194" s="75">
        <f t="shared" si="589"/>
        <v>0</v>
      </c>
      <c r="EG194" s="75">
        <f t="shared" si="589"/>
        <v>0</v>
      </c>
      <c r="EH194" s="75">
        <f t="shared" si="589"/>
        <v>0</v>
      </c>
      <c r="EI194" s="75">
        <f t="shared" si="589"/>
        <v>0</v>
      </c>
      <c r="EJ194" s="75">
        <f t="shared" si="589"/>
        <v>0</v>
      </c>
      <c r="EK194" s="75">
        <f t="shared" si="521"/>
        <v>7850.3399999999983</v>
      </c>
      <c r="EL194" s="75">
        <f t="shared" si="521"/>
        <v>7850.3400000000011</v>
      </c>
      <c r="EM194" s="75">
        <f t="shared" ref="EM194:EN194" si="590">EM170*EM31</f>
        <v>7850.3400000000011</v>
      </c>
      <c r="EN194" s="75">
        <f t="shared" si="590"/>
        <v>7850.3400000000011</v>
      </c>
      <c r="EO194" s="75">
        <f t="shared" ref="EO194:EP194" si="591">EO170*EO31</f>
        <v>7850.3400000000011</v>
      </c>
      <c r="EP194" s="75">
        <f t="shared" si="591"/>
        <v>7850.4000000000005</v>
      </c>
      <c r="EQ194" s="75">
        <f t="shared" ref="EQ194" si="592">EQ170*EQ31</f>
        <v>7850.4000000000005</v>
      </c>
      <c r="ER194" s="75"/>
      <c r="ES194" s="128"/>
      <c r="ET194" s="128"/>
      <c r="EU194" s="75"/>
      <c r="EV194" s="75"/>
      <c r="EW194" s="75"/>
      <c r="EX194" s="75"/>
      <c r="EY194" s="75"/>
      <c r="EZ194" s="75"/>
      <c r="FA194" s="75"/>
      <c r="FB194" s="75"/>
      <c r="FC194" s="75">
        <f t="shared" ref="FC194:FF195" si="593">_xlfn.XLOOKUP(FC$9,$I$8:$ER$8,$I194:$ER194,,,-1)</f>
        <v>0</v>
      </c>
      <c r="FD194" s="75">
        <f t="shared" si="593"/>
        <v>0</v>
      </c>
      <c r="FE194" s="75">
        <f t="shared" si="593"/>
        <v>0</v>
      </c>
      <c r="FF194" s="75">
        <f t="shared" si="593"/>
        <v>0</v>
      </c>
      <c r="FG194" s="75">
        <f t="shared" si="525"/>
        <v>7850.3400000000011</v>
      </c>
      <c r="FH194" s="75">
        <f t="shared" si="525"/>
        <v>7850.4000000000005</v>
      </c>
      <c r="FI194" s="128"/>
      <c r="FJ194" s="75"/>
      <c r="FK194" s="75"/>
      <c r="FL194" s="75"/>
      <c r="FM194" s="75"/>
      <c r="FN194" s="75"/>
      <c r="FO194" s="75"/>
      <c r="FP194" s="75"/>
      <c r="FQ194" s="75">
        <f t="shared" si="575"/>
        <v>0</v>
      </c>
      <c r="FR194" s="75">
        <f t="shared" si="478"/>
        <v>7850.3400000000011</v>
      </c>
    </row>
    <row r="195" spans="2:174" s="70" customFormat="1" ht="17.25" customHeight="1">
      <c r="B195" s="125" t="s">
        <v>152</v>
      </c>
      <c r="C195" s="69"/>
      <c r="D195" s="69"/>
      <c r="E195" s="69"/>
      <c r="F195" s="126"/>
      <c r="G195" s="126"/>
      <c r="H195" s="126"/>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8">
        <f t="shared" ref="BE195" si="594">SUM(BE175:BE193)</f>
        <v>104751.929705667</v>
      </c>
      <c r="BF195" s="128">
        <f t="shared" ref="BF195" si="595">SUM(BF175:BF193)</f>
        <v>106179.62620603364</v>
      </c>
      <c r="BG195" s="128">
        <f t="shared" ref="BG195" si="596">SUM(BG175:BG193)</f>
        <v>106181.08249846468</v>
      </c>
      <c r="BH195" s="128">
        <f t="shared" ref="BH195" si="597">SUM(BH175:BH193)</f>
        <v>106183.45571575967</v>
      </c>
      <c r="BI195" s="128">
        <f t="shared" ref="BI195" si="598">SUM(BI175:BI193)</f>
        <v>110241.83429022221</v>
      </c>
      <c r="BJ195" s="128">
        <f t="shared" ref="BJ195" si="599">SUM(BJ175:BJ193)</f>
        <v>110259.02036858416</v>
      </c>
      <c r="BK195" s="128">
        <f t="shared" ref="BK195" si="600">SUM(BK175:BK193)</f>
        <v>115313.08446648094</v>
      </c>
      <c r="BL195" s="128">
        <f t="shared" ref="BL195" si="601">SUM(BL175:BL193)</f>
        <v>117368.82815871484</v>
      </c>
      <c r="BM195" s="128">
        <f t="shared" ref="BM195" si="602">SUM(BM175:BM193)</f>
        <v>117278.70282956316</v>
      </c>
      <c r="BN195" s="128">
        <f t="shared" ref="BN195" si="603">SUM(BN175:BN193)</f>
        <v>120867.6395021467</v>
      </c>
      <c r="BO195" s="128">
        <f t="shared" ref="BO195" si="604">SUM(BO175:BO193)</f>
        <v>146540.25469781461</v>
      </c>
      <c r="BP195" s="128">
        <f t="shared" ref="BP195" si="605">SUM(BP175:BP193)</f>
        <v>146434.60612410074</v>
      </c>
      <c r="BQ195" s="128">
        <f t="shared" ref="BQ195" si="606">SUM(BQ175:BQ193)</f>
        <v>150654.73147078129</v>
      </c>
      <c r="BR195" s="128">
        <f t="shared" ref="BR195" si="607">SUM(BR175:BR193)</f>
        <v>148922.30842361943</v>
      </c>
      <c r="BS195" s="128">
        <f t="shared" ref="BS195" si="608">SUM(BS175:BS193)</f>
        <v>149020.87552102644</v>
      </c>
      <c r="BT195" s="128">
        <f t="shared" ref="BT195" si="609">SUM(BT175:BT193)</f>
        <v>149027.02686136341</v>
      </c>
      <c r="BU195" s="128">
        <f t="shared" ref="BU195" si="610">SUM(BU175:BU193)</f>
        <v>149566.32221344902</v>
      </c>
      <c r="BV195" s="128">
        <f t="shared" ref="BV195" si="611">SUM(BV175:BV193)</f>
        <v>149621.71786691475</v>
      </c>
      <c r="BW195" s="128">
        <f t="shared" ref="BW195" si="612">SUM(BW175:BW193)</f>
        <v>149613.90704071615</v>
      </c>
      <c r="BX195" s="128">
        <f t="shared" ref="BX195" si="613">SUM(BX175:BX193)</f>
        <v>149671.02155342637</v>
      </c>
      <c r="BY195" s="128">
        <f t="shared" ref="BY195" si="614">SUM(BY175:BY193)</f>
        <v>149752.38207802814</v>
      </c>
      <c r="BZ195" s="128">
        <f t="shared" ref="BZ195" si="615">SUM(BZ175:BZ193)</f>
        <v>149757.83185532439</v>
      </c>
      <c r="CA195" s="128">
        <f t="shared" ref="CA195" si="616">SUM(CA175:CA193)</f>
        <v>149752.13185532441</v>
      </c>
      <c r="CB195" s="128">
        <f t="shared" ref="CB195" si="617">SUM(CB175:CB193)</f>
        <v>149848.91639951096</v>
      </c>
      <c r="CC195" s="128">
        <f t="shared" ref="CC195" si="618">SUM(CC175:CC193)</f>
        <v>149821.91639951096</v>
      </c>
      <c r="CD195" s="128">
        <f t="shared" ref="CD195" si="619">SUM(CD175:CD193)</f>
        <v>151498.26324307453</v>
      </c>
      <c r="CE195" s="128">
        <f t="shared" ref="CE195" si="620">SUM(CE175:CE193)</f>
        <v>151496.49774307455</v>
      </c>
      <c r="CF195" s="128">
        <f t="shared" ref="CF195" si="621">SUM(CF175:CF193)</f>
        <v>151496.49680885763</v>
      </c>
      <c r="CG195" s="128">
        <f t="shared" ref="CG195" si="622">SUM(CG175:CG193)</f>
        <v>152745.83406024493</v>
      </c>
      <c r="CH195" s="128">
        <f t="shared" ref="CH195" si="623">SUM(CH175:CH193)</f>
        <v>153317.19790847538</v>
      </c>
      <c r="CI195" s="128">
        <f t="shared" ref="CI195" si="624">SUM(CI175:CI193)</f>
        <v>153320.13374791795</v>
      </c>
      <c r="CJ195" s="128">
        <f t="shared" ref="CJ195" si="625">SUM(CJ175:CJ193)</f>
        <v>153331.18201751699</v>
      </c>
      <c r="CK195" s="128">
        <f t="shared" ref="CK195" si="626">SUM(CK175:CK193)</f>
        <v>153335.48701824941</v>
      </c>
      <c r="CL195" s="128">
        <f t="shared" ref="CL195" si="627">SUM(CL175:CL193)</f>
        <v>153337.07382085657</v>
      </c>
      <c r="CM195" s="128">
        <f t="shared" ref="CM195" si="628">SUM(CM175:CM193)</f>
        <v>153337.1537287652</v>
      </c>
      <c r="CN195" s="128">
        <f t="shared" ref="CN195" si="629">SUM(CN175:CN193)</f>
        <v>153345.49482935999</v>
      </c>
      <c r="CO195" s="128">
        <f t="shared" ref="CO195" si="630">SUM(CO175:CO193)</f>
        <v>153468.6421370717</v>
      </c>
      <c r="CP195" s="128">
        <f t="shared" ref="CP195" si="631">SUM(CP175:CP193)</f>
        <v>153441.0531070717</v>
      </c>
      <c r="CQ195" s="128">
        <f t="shared" ref="CQ195" si="632">SUM(CQ175:CQ193)</f>
        <v>153443.10210707167</v>
      </c>
      <c r="CR195" s="128">
        <f t="shared" ref="CR195" si="633">SUM(CR175:CR193)</f>
        <v>153443.10210707167</v>
      </c>
      <c r="CS195" s="128">
        <f t="shared" ref="CS195" si="634">SUM(CS175:CS193)</f>
        <v>153443.08710707168</v>
      </c>
      <c r="CT195" s="128">
        <f t="shared" ref="CT195" si="635">SUM(CT175:CT193)</f>
        <v>153497.39656116362</v>
      </c>
      <c r="CU195" s="128">
        <f t="shared" ref="CU195" si="636">SUM(CU175:CU193)</f>
        <v>153496.75906116361</v>
      </c>
      <c r="CV195" s="128">
        <f t="shared" ref="CV195" si="637">SUM(CV175:CV193)</f>
        <v>153483.41069576947</v>
      </c>
      <c r="CW195" s="128">
        <f t="shared" ref="CW195" si="638">SUM(CW175:CW193)</f>
        <v>153457.10350427977</v>
      </c>
      <c r="CX195" s="128">
        <f t="shared" ref="CX195" si="639">SUM(CX175:CX193)</f>
        <v>153442.6709437836</v>
      </c>
      <c r="CY195" s="128">
        <f t="shared" ref="CY195" si="640">SUM(CY175:CY193)</f>
        <v>153461.19682543454</v>
      </c>
      <c r="CZ195" s="128">
        <f t="shared" ref="CZ195" si="641">SUM(CZ175:CZ193)</f>
        <v>165269.98817584984</v>
      </c>
      <c r="DA195" s="128">
        <f t="shared" ref="DA195" si="642">SUM(DA175:DA193)</f>
        <v>170366.40652536316</v>
      </c>
      <c r="DB195" s="128">
        <f t="shared" ref="DB195" si="643">SUM(DB175:DB193)</f>
        <v>170372.34945782047</v>
      </c>
      <c r="DC195" s="128">
        <f t="shared" ref="DC195" si="644">SUM(DC175:DC193)</f>
        <v>170445.43320021528</v>
      </c>
      <c r="DD195" s="128">
        <f t="shared" ref="DD195" si="645">SUM(DD175:DD193)</f>
        <v>170334.41628409526</v>
      </c>
      <c r="DE195" s="128">
        <f t="shared" ref="DE195" si="646">SUM(DE175:DE193)</f>
        <v>170426.1750374953</v>
      </c>
      <c r="DF195" s="128">
        <f t="shared" ref="DF195" si="647">SUM(DF175:DF193)</f>
        <v>176833.48184652469</v>
      </c>
      <c r="DG195" s="128">
        <f t="shared" ref="DG195" si="648">SUM(DG175:DG193)</f>
        <v>176853.3996283414</v>
      </c>
      <c r="DH195" s="128">
        <f t="shared" ref="DH195" si="649">SUM(DH175:DH193)</f>
        <v>176839.32944121613</v>
      </c>
      <c r="DI195" s="128">
        <f t="shared" ref="DI195" si="650">SUM(DI175:DI193)</f>
        <v>176847.22419043563</v>
      </c>
      <c r="DJ195" s="128">
        <f t="shared" ref="DJ195" si="651">SUM(DJ175:DJ193)</f>
        <v>176949.20603216416</v>
      </c>
      <c r="DK195" s="128">
        <f t="shared" ref="DK195" si="652">SUM(DK175:DK193)</f>
        <v>199194.75118248301</v>
      </c>
      <c r="DL195" s="128">
        <f t="shared" ref="DL195" si="653">SUM(DL175:DL193)</f>
        <v>220793.40062722703</v>
      </c>
      <c r="DM195" s="128">
        <f t="shared" ref="DM195" si="654">SUM(DM175:DM193)</f>
        <v>220934.0361322547</v>
      </c>
      <c r="DN195" s="128">
        <f t="shared" ref="DN195" si="655">SUM(DN175:DN193)</f>
        <v>218421.7256381289</v>
      </c>
      <c r="DO195" s="128">
        <f t="shared" ref="DO195" si="656">SUM(DO175:DO193)</f>
        <v>228411.87604307305</v>
      </c>
      <c r="DP195" s="128">
        <f t="shared" ref="DP195" si="657">SUM(DP175:DP193)</f>
        <v>228505.48277416622</v>
      </c>
      <c r="DQ195" s="128">
        <f t="shared" ref="DQ195" si="658">SUM(DQ175:DQ193)</f>
        <v>229047.83047961016</v>
      </c>
      <c r="DR195" s="128">
        <f t="shared" ref="DR195" si="659">SUM(DR175:DR193)</f>
        <v>229285.77802848813</v>
      </c>
      <c r="DS195" s="128">
        <f t="shared" ref="DS195" si="660">SUM(DS175:DS193)</f>
        <v>228859.56493530495</v>
      </c>
      <c r="DT195" s="128">
        <f t="shared" ref="DT195" si="661">SUM(DT175:DT193)</f>
        <v>227656.04516398415</v>
      </c>
      <c r="DU195" s="128">
        <f t="shared" ref="DU195" si="662">SUM(DU175:DU193)</f>
        <v>227689.61150138863</v>
      </c>
      <c r="DV195" s="128">
        <f t="shared" ref="DV195" si="663">SUM(DV175:DV193)</f>
        <v>227769.21212521597</v>
      </c>
      <c r="DW195" s="128">
        <f t="shared" ref="DW195" si="664">SUM(DW175:DW193)</f>
        <v>227748.92312533039</v>
      </c>
      <c r="DX195" s="128">
        <f t="shared" ref="DX195" si="665">SUM(DX175:DX193)</f>
        <v>227765.36308204025</v>
      </c>
      <c r="DY195" s="128">
        <f>SUM(DY175:DY194)</f>
        <v>232733.11929039424</v>
      </c>
      <c r="DZ195" s="128">
        <f t="shared" ref="DZ195:EJ195" si="666">SUM(DZ175:DZ194)</f>
        <v>232704.27043735885</v>
      </c>
      <c r="EA195" s="128">
        <f t="shared" si="666"/>
        <v>232739.99399263551</v>
      </c>
      <c r="EB195" s="128">
        <f t="shared" si="666"/>
        <v>232748.72487582441</v>
      </c>
      <c r="EC195" s="128">
        <f t="shared" si="666"/>
        <v>232827.46017127202</v>
      </c>
      <c r="ED195" s="128">
        <f t="shared" si="666"/>
        <v>233152.09212023372</v>
      </c>
      <c r="EE195" s="128">
        <f t="shared" si="666"/>
        <v>240168.14492622419</v>
      </c>
      <c r="EF195" s="128">
        <f t="shared" si="666"/>
        <v>240168.07476372417</v>
      </c>
      <c r="EG195" s="128">
        <f t="shared" si="666"/>
        <v>239478.40562000344</v>
      </c>
      <c r="EH195" s="128">
        <f t="shared" si="666"/>
        <v>236634.92270213421</v>
      </c>
      <c r="EI195" s="128">
        <f t="shared" si="666"/>
        <v>236621.06877161231</v>
      </c>
      <c r="EJ195" s="128">
        <f t="shared" si="666"/>
        <v>236688.19197089944</v>
      </c>
      <c r="EK195" s="128">
        <f t="shared" ref="EK195:EQ195" si="667">SUM(EK175:EK194)</f>
        <v>252891.2421884473</v>
      </c>
      <c r="EL195" s="128">
        <f t="shared" si="667"/>
        <v>261341.02611936806</v>
      </c>
      <c r="EM195" s="128">
        <f t="shared" si="667"/>
        <v>270706.73991447664</v>
      </c>
      <c r="EN195" s="128">
        <f t="shared" si="667"/>
        <v>271191.386751112</v>
      </c>
      <c r="EO195" s="128">
        <f t="shared" si="667"/>
        <v>267442.88751917356</v>
      </c>
      <c r="EP195" s="128">
        <f t="shared" si="667"/>
        <v>267435.89301917359</v>
      </c>
      <c r="EQ195" s="128">
        <f t="shared" si="667"/>
        <v>267379.33162563614</v>
      </c>
      <c r="ER195" s="128"/>
      <c r="ES195" s="128"/>
      <c r="ET195" s="128"/>
      <c r="EU195" s="128">
        <f t="shared" ref="EU195:FB195" si="668">_xlfn.XLOOKUP(EU$9,$I$8:$ER$8,$I195:$ER195,,,-1)</f>
        <v>170445.43320021528</v>
      </c>
      <c r="EV195" s="128">
        <f t="shared" si="668"/>
        <v>176833.48184652469</v>
      </c>
      <c r="EW195" s="128">
        <f t="shared" si="668"/>
        <v>176847.22419043563</v>
      </c>
      <c r="EX195" s="128">
        <f t="shared" si="668"/>
        <v>220793.40062722703</v>
      </c>
      <c r="EY195" s="128">
        <f t="shared" si="668"/>
        <v>228411.87604307305</v>
      </c>
      <c r="EZ195" s="128">
        <f t="shared" si="668"/>
        <v>229285.77802848813</v>
      </c>
      <c r="FA195" s="128">
        <f t="shared" si="668"/>
        <v>227689.61150138863</v>
      </c>
      <c r="FB195" s="128">
        <f t="shared" si="668"/>
        <v>227765.36308204025</v>
      </c>
      <c r="FC195" s="128">
        <f t="shared" si="593"/>
        <v>232739.99399263551</v>
      </c>
      <c r="FD195" s="128">
        <f t="shared" si="593"/>
        <v>233152.09212023372</v>
      </c>
      <c r="FE195" s="128">
        <f t="shared" si="593"/>
        <v>239478.40562000344</v>
      </c>
      <c r="FF195" s="128">
        <f t="shared" si="593"/>
        <v>236688.19197089944</v>
      </c>
      <c r="FG195" s="128">
        <f t="shared" si="525"/>
        <v>270706.73991447664</v>
      </c>
      <c r="FH195" s="128">
        <f t="shared" si="525"/>
        <v>267435.89301917359</v>
      </c>
      <c r="FI195" s="128"/>
      <c r="FJ195" s="128"/>
      <c r="FK195" s="128">
        <f t="shared" ref="FK195:FO195" si="669">_xlfn.XLOOKUP(FK$9,$I$6:$EJ$6,$I195:$EJ195,,,-1)</f>
        <v>146434.60612410074</v>
      </c>
      <c r="FL195" s="128">
        <f t="shared" si="669"/>
        <v>149848.91639951096</v>
      </c>
      <c r="FM195" s="128">
        <f t="shared" si="669"/>
        <v>153345.49482935999</v>
      </c>
      <c r="FN195" s="128">
        <f t="shared" si="669"/>
        <v>165269.98817584984</v>
      </c>
      <c r="FO195" s="128">
        <f t="shared" si="669"/>
        <v>220793.40062722703</v>
      </c>
      <c r="FP195" s="128">
        <f t="shared" si="575"/>
        <v>227765.36308204025</v>
      </c>
      <c r="FQ195" s="128">
        <f t="shared" si="575"/>
        <v>236688.19197089944</v>
      </c>
      <c r="FR195" s="128">
        <f t="shared" si="478"/>
        <v>270706.73991447664</v>
      </c>
    </row>
    <row r="196" spans="2:174" s="70" customFormat="1" ht="17.25" customHeight="1">
      <c r="B196" s="125"/>
      <c r="C196" s="69"/>
      <c r="D196" s="69"/>
      <c r="E196" s="69"/>
      <c r="F196" s="126"/>
      <c r="G196" s="126"/>
      <c r="H196" s="126"/>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28"/>
      <c r="CS196" s="128"/>
      <c r="CT196" s="128"/>
      <c r="CU196" s="128"/>
      <c r="CV196" s="128"/>
      <c r="CW196" s="128"/>
      <c r="CX196" s="128"/>
      <c r="CY196" s="128"/>
      <c r="CZ196" s="128"/>
      <c r="DA196" s="128"/>
      <c r="DB196" s="128"/>
      <c r="DC196" s="128"/>
      <c r="DD196" s="128"/>
      <c r="DE196" s="128"/>
      <c r="DF196" s="128"/>
      <c r="DG196" s="128"/>
      <c r="DH196" s="128"/>
      <c r="DI196" s="128"/>
      <c r="DJ196" s="128"/>
      <c r="DK196" s="128"/>
      <c r="DL196" s="128"/>
      <c r="DM196" s="128"/>
      <c r="DN196" s="128"/>
      <c r="DO196" s="128"/>
      <c r="DP196" s="128"/>
      <c r="DQ196" s="128"/>
      <c r="DR196" s="128"/>
      <c r="DS196" s="128"/>
      <c r="DT196" s="128"/>
      <c r="DU196" s="128"/>
      <c r="DV196" s="128"/>
      <c r="DW196" s="128"/>
      <c r="DX196" s="128"/>
      <c r="DY196" s="128"/>
      <c r="DZ196" s="128"/>
      <c r="EA196" s="128"/>
      <c r="EB196" s="128"/>
      <c r="EC196" s="128"/>
      <c r="ED196" s="128"/>
      <c r="EE196" s="128"/>
      <c r="EF196" s="128"/>
      <c r="EG196" s="128"/>
      <c r="EH196" s="128"/>
      <c r="EI196" s="128"/>
      <c r="EJ196" s="128"/>
      <c r="EK196" s="128"/>
      <c r="EL196" s="128"/>
      <c r="EM196" s="128"/>
      <c r="EN196" s="128"/>
      <c r="EO196" s="128"/>
      <c r="EP196" s="128"/>
      <c r="EQ196" s="128"/>
      <c r="ER196" s="128"/>
      <c r="ES196" s="128"/>
      <c r="ET196" s="128"/>
      <c r="EU196" s="128"/>
      <c r="EV196" s="128"/>
      <c r="EW196" s="128"/>
      <c r="EX196" s="128"/>
      <c r="EY196" s="128"/>
      <c r="EZ196" s="128"/>
      <c r="FA196" s="128"/>
      <c r="FB196" s="128"/>
      <c r="FC196" s="128"/>
      <c r="FD196" s="128"/>
      <c r="FE196" s="128"/>
      <c r="FF196" s="128"/>
      <c r="FG196" s="128"/>
      <c r="FH196" s="128"/>
      <c r="FI196" s="128"/>
      <c r="FJ196" s="128"/>
      <c r="FK196" s="128"/>
      <c r="FL196" s="128"/>
      <c r="FM196" s="128"/>
      <c r="FN196" s="128"/>
      <c r="FO196" s="128"/>
      <c r="FP196" s="128"/>
      <c r="FQ196" s="128"/>
      <c r="FR196" s="128"/>
    </row>
    <row r="197" spans="2:174" ht="17.25" customHeight="1">
      <c r="B197" s="71" t="s">
        <v>129</v>
      </c>
      <c r="C197" s="72"/>
      <c r="D197" s="72"/>
      <c r="E197" s="72"/>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c r="AN197" s="73"/>
      <c r="AO197" s="73"/>
      <c r="AP197" s="73"/>
      <c r="AQ197" s="73"/>
      <c r="AR197" s="73"/>
      <c r="AS197" s="73"/>
      <c r="AT197" s="73"/>
      <c r="AU197" s="73"/>
      <c r="AV197" s="73"/>
      <c r="AW197" s="73"/>
      <c r="AX197" s="73"/>
      <c r="AY197" s="73"/>
      <c r="AZ197" s="73"/>
      <c r="BA197" s="73"/>
      <c r="BB197" s="73"/>
      <c r="BC197" s="73"/>
      <c r="BD197" s="73"/>
      <c r="BE197" s="73"/>
      <c r="BF197" s="73"/>
      <c r="BG197" s="73"/>
      <c r="BH197" s="73"/>
      <c r="BI197" s="73"/>
      <c r="BJ197" s="73"/>
      <c r="BK197" s="73"/>
      <c r="BL197" s="73"/>
      <c r="BM197" s="73"/>
      <c r="BN197" s="73"/>
      <c r="BO197" s="73"/>
      <c r="BP197" s="73"/>
      <c r="BQ197" s="73"/>
      <c r="BR197" s="73"/>
      <c r="BS197" s="73"/>
      <c r="BT197" s="73"/>
      <c r="BU197" s="73"/>
      <c r="BV197" s="73"/>
      <c r="BW197" s="73"/>
      <c r="BX197" s="73"/>
      <c r="BY197" s="73"/>
      <c r="BZ197" s="73"/>
      <c r="CA197" s="73"/>
      <c r="CB197" s="73"/>
      <c r="CC197" s="73"/>
      <c r="CD197" s="73"/>
      <c r="CE197" s="73"/>
      <c r="CF197" s="73"/>
      <c r="CG197" s="73"/>
      <c r="CH197" s="73"/>
      <c r="CI197" s="73"/>
      <c r="CJ197" s="73"/>
      <c r="CK197" s="73"/>
      <c r="CL197" s="73"/>
      <c r="CM197" s="73"/>
      <c r="CN197" s="73"/>
      <c r="CO197" s="73"/>
      <c r="CP197" s="73"/>
      <c r="CQ197" s="73"/>
      <c r="CR197" s="73"/>
      <c r="CS197" s="73"/>
      <c r="CT197" s="73"/>
      <c r="CU197" s="73"/>
      <c r="CV197" s="73"/>
      <c r="CW197" s="73"/>
      <c r="CX197" s="73"/>
      <c r="CY197" s="73"/>
      <c r="CZ197" s="73"/>
      <c r="DA197" s="73"/>
      <c r="DB197" s="73"/>
      <c r="DC197" s="73"/>
      <c r="DD197" s="73"/>
      <c r="DE197" s="73"/>
      <c r="DF197" s="73"/>
      <c r="DG197" s="73"/>
      <c r="DH197" s="73"/>
      <c r="DI197" s="73"/>
      <c r="DJ197" s="73"/>
      <c r="DK197" s="73"/>
      <c r="DL197" s="73"/>
      <c r="DM197" s="73"/>
      <c r="DN197" s="73"/>
      <c r="DO197" s="73"/>
      <c r="DP197" s="73"/>
      <c r="DQ197" s="73"/>
      <c r="DR197" s="73"/>
      <c r="DS197" s="73"/>
      <c r="DT197" s="73"/>
      <c r="DU197" s="73"/>
      <c r="DV197" s="73"/>
      <c r="DW197" s="73"/>
      <c r="DX197" s="73"/>
      <c r="DY197" s="73"/>
      <c r="DZ197" s="73"/>
      <c r="EA197" s="73"/>
      <c r="EB197" s="73"/>
      <c r="EC197" s="73"/>
      <c r="ED197" s="73"/>
      <c r="EE197" s="73"/>
      <c r="EF197" s="73"/>
      <c r="EG197" s="73"/>
      <c r="EH197" s="73"/>
      <c r="EI197" s="73"/>
      <c r="EJ197" s="73"/>
      <c r="EK197" s="73"/>
      <c r="EL197" s="73"/>
      <c r="EM197" s="73"/>
      <c r="EN197" s="73"/>
      <c r="EO197" s="73"/>
      <c r="EP197" s="73"/>
      <c r="EQ197" s="73"/>
      <c r="ER197" s="236"/>
      <c r="EU197" s="73"/>
      <c r="EV197" s="73"/>
      <c r="EW197" s="73"/>
      <c r="EX197" s="73"/>
      <c r="EY197" s="73"/>
      <c r="EZ197" s="73"/>
      <c r="FA197" s="73"/>
      <c r="FB197" s="73"/>
      <c r="FC197" s="73"/>
      <c r="FD197" s="73"/>
      <c r="FE197" s="73"/>
      <c r="FF197" s="73"/>
      <c r="FG197" s="73"/>
      <c r="FH197" s="73"/>
      <c r="FK197" s="73"/>
      <c r="FL197" s="73"/>
      <c r="FM197" s="73"/>
      <c r="FN197" s="73"/>
      <c r="FO197" s="73"/>
      <c r="FP197" s="73"/>
      <c r="FQ197" s="73"/>
      <c r="FR197" s="73"/>
    </row>
    <row r="198" spans="2:174" s="70" customFormat="1" ht="17.45" customHeight="1">
      <c r="B198" s="66" t="s">
        <v>27</v>
      </c>
      <c r="C198" s="74"/>
      <c r="D198" s="74"/>
      <c r="E198" s="74"/>
      <c r="F198" s="68"/>
      <c r="G198" s="68"/>
      <c r="H198" s="68"/>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v>102390</v>
      </c>
      <c r="BF198" s="75">
        <v>89498</v>
      </c>
      <c r="BG198" s="75">
        <v>100856</v>
      </c>
      <c r="BH198" s="75">
        <v>95121</v>
      </c>
      <c r="BI198" s="75">
        <v>103608</v>
      </c>
      <c r="BJ198" s="75">
        <v>101149</v>
      </c>
      <c r="BK198" s="75">
        <v>109536</v>
      </c>
      <c r="BL198" s="75">
        <v>98360</v>
      </c>
      <c r="BM198" s="75">
        <v>93887</v>
      </c>
      <c r="BN198" s="75">
        <v>102966</v>
      </c>
      <c r="BO198" s="75">
        <v>104301</v>
      </c>
      <c r="BP198" s="75">
        <v>126781</v>
      </c>
      <c r="BQ198" s="75">
        <v>97940</v>
      </c>
      <c r="BR198" s="75">
        <v>93645</v>
      </c>
      <c r="BS198" s="75">
        <v>63328</v>
      </c>
      <c r="BT198" s="75">
        <v>26373</v>
      </c>
      <c r="BU198" s="75">
        <v>34679</v>
      </c>
      <c r="BV198" s="75">
        <v>34931</v>
      </c>
      <c r="BW198" s="75">
        <v>41615</v>
      </c>
      <c r="BX198" s="75">
        <v>52852</v>
      </c>
      <c r="BY198" s="75">
        <v>54434</v>
      </c>
      <c r="BZ198" s="75">
        <v>68981</v>
      </c>
      <c r="CA198" s="75">
        <v>72270</v>
      </c>
      <c r="CB198" s="75">
        <v>93146</v>
      </c>
      <c r="CC198" s="75">
        <v>63727</v>
      </c>
      <c r="CD198" s="75">
        <v>65899</v>
      </c>
      <c r="CE198" s="75">
        <v>39168</v>
      </c>
      <c r="CF198" s="75">
        <v>44511</v>
      </c>
      <c r="CG198" s="75">
        <v>69765</v>
      </c>
      <c r="CH198" s="75">
        <v>69248</v>
      </c>
      <c r="CI198" s="75">
        <v>76174</v>
      </c>
      <c r="CJ198" s="75">
        <v>72863</v>
      </c>
      <c r="CK198" s="75">
        <v>72103</v>
      </c>
      <c r="CL198" s="75">
        <v>86183</v>
      </c>
      <c r="CM198" s="75">
        <v>83591</v>
      </c>
      <c r="CN198" s="75">
        <v>117345</v>
      </c>
      <c r="CO198" s="75">
        <v>82130</v>
      </c>
      <c r="CP198" s="75">
        <v>75487</v>
      </c>
      <c r="CQ198" s="75">
        <v>85207</v>
      </c>
      <c r="CR198" s="75">
        <v>89682</v>
      </c>
      <c r="CS198" s="75">
        <v>92079</v>
      </c>
      <c r="CT198" s="75">
        <v>85890</v>
      </c>
      <c r="CU198" s="75">
        <v>89835</v>
      </c>
      <c r="CV198" s="75">
        <v>85834</v>
      </c>
      <c r="CW198" s="75">
        <v>86045</v>
      </c>
      <c r="CX198" s="75">
        <v>92583</v>
      </c>
      <c r="CY198" s="75">
        <v>85640</v>
      </c>
      <c r="CZ198" s="75">
        <v>119857</v>
      </c>
      <c r="DA198" s="75">
        <v>86938</v>
      </c>
      <c r="DB198" s="75">
        <v>79766</v>
      </c>
      <c r="DC198" s="75">
        <v>86159</v>
      </c>
      <c r="DD198" s="75">
        <v>88641</v>
      </c>
      <c r="DE198" s="75">
        <v>88017</v>
      </c>
      <c r="DF198" s="75">
        <v>85657</v>
      </c>
      <c r="DG198" s="75">
        <v>89125</v>
      </c>
      <c r="DH198" s="75">
        <v>82430</v>
      </c>
      <c r="DI198" s="75">
        <v>81587</v>
      </c>
      <c r="DJ198" s="75">
        <v>86873</v>
      </c>
      <c r="DK198" s="75">
        <v>88194</v>
      </c>
      <c r="DL198" s="75">
        <v>115642</v>
      </c>
      <c r="DM198" s="75">
        <v>85575</v>
      </c>
      <c r="DN198" s="75">
        <v>77923</v>
      </c>
      <c r="DO198" s="75">
        <v>89277</v>
      </c>
      <c r="DP198" s="75">
        <v>76116</v>
      </c>
      <c r="DQ198" s="75">
        <v>85026</v>
      </c>
      <c r="DR198" s="75">
        <v>83762</v>
      </c>
      <c r="DS198" s="75">
        <v>86706</v>
      </c>
      <c r="DT198" s="75">
        <v>80728</v>
      </c>
      <c r="DU198" s="75">
        <v>76500</v>
      </c>
      <c r="DV198" s="75">
        <v>84772</v>
      </c>
      <c r="DW198" s="75">
        <v>88420</v>
      </c>
      <c r="DX198" s="75">
        <v>111387</v>
      </c>
      <c r="DY198" s="75">
        <v>81902</v>
      </c>
      <c r="DZ198" s="75">
        <v>76020</v>
      </c>
      <c r="EA198" s="75">
        <v>80893</v>
      </c>
      <c r="EB198" s="75">
        <v>85753</v>
      </c>
      <c r="EC198" s="75">
        <v>92272</v>
      </c>
      <c r="ED198" s="75">
        <v>86056</v>
      </c>
      <c r="EE198" s="75">
        <v>87361</v>
      </c>
      <c r="EF198" s="75">
        <v>86092</v>
      </c>
      <c r="EG198" s="75">
        <v>79957</v>
      </c>
      <c r="EH198" s="75">
        <v>85822</v>
      </c>
      <c r="EI198" s="75">
        <v>80053</v>
      </c>
      <c r="EJ198" s="75">
        <v>112750</v>
      </c>
      <c r="EK198" s="75">
        <v>86825</v>
      </c>
      <c r="EL198" s="75">
        <v>76706</v>
      </c>
      <c r="EM198" s="75">
        <v>84581</v>
      </c>
      <c r="EN198" s="75">
        <v>82668</v>
      </c>
      <c r="EO198" s="75">
        <v>92407</v>
      </c>
      <c r="EP198" s="75">
        <v>83044</v>
      </c>
      <c r="EQ198" s="75">
        <v>85832</v>
      </c>
      <c r="ER198" s="75"/>
      <c r="EU198" s="75">
        <f t="shared" ref="EU198:FH204" si="670">SUMIF($I$8:$ER$8,EU$9,$I198:$ER198)</f>
        <v>252863</v>
      </c>
      <c r="EV198" s="75">
        <f t="shared" si="670"/>
        <v>262315</v>
      </c>
      <c r="EW198" s="75">
        <f t="shared" si="670"/>
        <v>253142</v>
      </c>
      <c r="EX198" s="75">
        <f t="shared" si="670"/>
        <v>290709</v>
      </c>
      <c r="EY198" s="75">
        <f t="shared" si="670"/>
        <v>252775</v>
      </c>
      <c r="EZ198" s="75">
        <f t="shared" si="670"/>
        <v>244904</v>
      </c>
      <c r="FA198" s="75">
        <f t="shared" si="670"/>
        <v>243934</v>
      </c>
      <c r="FB198" s="75">
        <f t="shared" si="670"/>
        <v>284579</v>
      </c>
      <c r="FC198" s="75">
        <f t="shared" si="670"/>
        <v>238815</v>
      </c>
      <c r="FD198" s="75">
        <f t="shared" si="670"/>
        <v>264081</v>
      </c>
      <c r="FE198" s="75">
        <f t="shared" si="670"/>
        <v>253410</v>
      </c>
      <c r="FF198" s="75">
        <f t="shared" si="670"/>
        <v>278625</v>
      </c>
      <c r="FG198" s="75">
        <f t="shared" si="670"/>
        <v>248112</v>
      </c>
      <c r="FH198" s="75">
        <f t="shared" si="670"/>
        <v>258119</v>
      </c>
      <c r="FJ198" s="75"/>
      <c r="FK198" s="75">
        <f t="shared" ref="FK198:FQ209" si="671">SUMIF($I$6:$EJ$6,FK$9,$I198:$EJ198)</f>
        <v>1228453</v>
      </c>
      <c r="FL198" s="75">
        <f t="shared" si="671"/>
        <v>734194</v>
      </c>
      <c r="FM198" s="75">
        <f t="shared" si="671"/>
        <v>860577</v>
      </c>
      <c r="FN198" s="75">
        <f t="shared" si="671"/>
        <v>1070269</v>
      </c>
      <c r="FO198" s="75">
        <f t="shared" si="671"/>
        <v>1059029</v>
      </c>
      <c r="FP198" s="75">
        <f t="shared" si="671"/>
        <v>1026192</v>
      </c>
      <c r="FQ198" s="75">
        <f t="shared" si="671"/>
        <v>1034931</v>
      </c>
      <c r="FR198" s="75">
        <f t="shared" ref="FR198:FR218" si="672">SUMIF($I$6:$EM$6,FR$9,$I198:$EM198)</f>
        <v>248112</v>
      </c>
    </row>
    <row r="199" spans="2:174" s="70" customFormat="1" ht="17.45" customHeight="1">
      <c r="B199" s="66" t="s">
        <v>26</v>
      </c>
      <c r="C199" s="74"/>
      <c r="D199" s="74"/>
      <c r="E199" s="74"/>
      <c r="F199" s="68"/>
      <c r="G199" s="68"/>
      <c r="H199" s="68"/>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v>191163</v>
      </c>
      <c r="BF199" s="75">
        <v>164283</v>
      </c>
      <c r="BG199" s="75">
        <v>176451</v>
      </c>
      <c r="BH199" s="75">
        <v>173646</v>
      </c>
      <c r="BI199" s="75">
        <v>202749</v>
      </c>
      <c r="BJ199" s="75">
        <v>191027</v>
      </c>
      <c r="BK199" s="75">
        <v>209662</v>
      </c>
      <c r="BL199" s="75">
        <v>186494</v>
      </c>
      <c r="BM199" s="75">
        <v>179252</v>
      </c>
      <c r="BN199" s="75">
        <v>196367</v>
      </c>
      <c r="BO199" s="75">
        <v>211118</v>
      </c>
      <c r="BP199" s="75">
        <v>261585</v>
      </c>
      <c r="BQ199" s="75">
        <v>212322</v>
      </c>
      <c r="BR199" s="75">
        <v>193060</v>
      </c>
      <c r="BS199" s="75">
        <v>104119</v>
      </c>
      <c r="BT199" s="75">
        <v>2784</v>
      </c>
      <c r="BU199" s="75">
        <v>3860</v>
      </c>
      <c r="BV199" s="75">
        <v>20593</v>
      </c>
      <c r="BW199" s="75">
        <v>62295</v>
      </c>
      <c r="BX199" s="75">
        <v>96936</v>
      </c>
      <c r="BY199" s="75">
        <v>104064</v>
      </c>
      <c r="BZ199" s="75">
        <v>136442</v>
      </c>
      <c r="CA199" s="75">
        <v>145027</v>
      </c>
      <c r="CB199" s="75">
        <v>145027</v>
      </c>
      <c r="CC199" s="75">
        <v>111400</v>
      </c>
      <c r="CD199" s="75">
        <v>117507</v>
      </c>
      <c r="CE199" s="75">
        <v>26110</v>
      </c>
      <c r="CF199" s="75">
        <v>40159</v>
      </c>
      <c r="CG199" s="75">
        <v>128782</v>
      </c>
      <c r="CH199" s="75">
        <v>131722</v>
      </c>
      <c r="CI199" s="75">
        <v>141972</v>
      </c>
      <c r="CJ199" s="75">
        <v>140690</v>
      </c>
      <c r="CK199" s="75">
        <v>136425</v>
      </c>
      <c r="CL199" s="75">
        <v>169963</v>
      </c>
      <c r="CM199" s="75">
        <v>159955</v>
      </c>
      <c r="CN199" s="75">
        <v>217875</v>
      </c>
      <c r="CO199" s="75">
        <v>151393</v>
      </c>
      <c r="CP199" s="75">
        <v>137597</v>
      </c>
      <c r="CQ199" s="75">
        <v>162796</v>
      </c>
      <c r="CR199" s="75">
        <v>171026</v>
      </c>
      <c r="CS199" s="75">
        <v>175000</v>
      </c>
      <c r="CT199" s="75">
        <v>162582</v>
      </c>
      <c r="CU199" s="75">
        <v>181394</v>
      </c>
      <c r="CV199" s="75">
        <v>160564</v>
      </c>
      <c r="CW199" s="75">
        <v>169521</v>
      </c>
      <c r="CX199" s="75">
        <v>180340</v>
      </c>
      <c r="CY199" s="75">
        <v>173028</v>
      </c>
      <c r="CZ199" s="75">
        <v>232165</v>
      </c>
      <c r="DA199" s="75">
        <v>175729</v>
      </c>
      <c r="DB199" s="75">
        <v>159562</v>
      </c>
      <c r="DC199" s="75">
        <v>165371</v>
      </c>
      <c r="DD199" s="75">
        <v>176795</v>
      </c>
      <c r="DE199" s="75">
        <v>181951</v>
      </c>
      <c r="DF199" s="75">
        <v>171781</v>
      </c>
      <c r="DG199" s="75">
        <v>193308</v>
      </c>
      <c r="DH199" s="75">
        <v>164258</v>
      </c>
      <c r="DI199" s="75">
        <v>164680</v>
      </c>
      <c r="DJ199" s="75">
        <v>180136</v>
      </c>
      <c r="DK199" s="75">
        <v>185623</v>
      </c>
      <c r="DL199" s="75">
        <v>235134</v>
      </c>
      <c r="DM199" s="75">
        <v>180876</v>
      </c>
      <c r="DN199" s="75">
        <v>160755</v>
      </c>
      <c r="DO199" s="75">
        <v>185584</v>
      </c>
      <c r="DP199" s="75">
        <v>164118</v>
      </c>
      <c r="DQ199" s="75">
        <v>179264</v>
      </c>
      <c r="DR199" s="75">
        <v>181968</v>
      </c>
      <c r="DS199" s="75">
        <v>191881</v>
      </c>
      <c r="DT199" s="75">
        <v>169962</v>
      </c>
      <c r="DU199" s="75">
        <v>156576</v>
      </c>
      <c r="DV199" s="75">
        <v>168890</v>
      </c>
      <c r="DW199" s="75">
        <v>189482</v>
      </c>
      <c r="DX199" s="75">
        <v>245287</v>
      </c>
      <c r="DY199" s="75">
        <v>177301</v>
      </c>
      <c r="DZ199" s="75">
        <v>158329</v>
      </c>
      <c r="EA199" s="75">
        <v>171128</v>
      </c>
      <c r="EB199" s="75">
        <v>174606</v>
      </c>
      <c r="EC199" s="75">
        <v>188947</v>
      </c>
      <c r="ED199" s="75">
        <v>176371</v>
      </c>
      <c r="EE199" s="75">
        <v>184393</v>
      </c>
      <c r="EF199" s="75">
        <v>176027</v>
      </c>
      <c r="EG199" s="75">
        <v>169061</v>
      </c>
      <c r="EH199" s="75">
        <v>175913</v>
      </c>
      <c r="EI199" s="75">
        <v>183757</v>
      </c>
      <c r="EJ199" s="75">
        <v>234887</v>
      </c>
      <c r="EK199" s="75">
        <v>177912</v>
      </c>
      <c r="EL199" s="75">
        <v>156223</v>
      </c>
      <c r="EM199" s="75">
        <v>163355</v>
      </c>
      <c r="EN199" s="75">
        <v>165954</v>
      </c>
      <c r="EO199" s="75">
        <v>182923</v>
      </c>
      <c r="EP199" s="75">
        <v>159392</v>
      </c>
      <c r="EQ199" s="75">
        <v>174525</v>
      </c>
      <c r="ER199" s="75"/>
      <c r="EU199" s="75">
        <f t="shared" si="670"/>
        <v>500662</v>
      </c>
      <c r="EV199" s="75">
        <f t="shared" si="670"/>
        <v>530527</v>
      </c>
      <c r="EW199" s="75">
        <f t="shared" si="670"/>
        <v>522246</v>
      </c>
      <c r="EX199" s="75">
        <f t="shared" si="670"/>
        <v>600893</v>
      </c>
      <c r="EY199" s="75">
        <f t="shared" si="670"/>
        <v>527215</v>
      </c>
      <c r="EZ199" s="75">
        <f t="shared" si="670"/>
        <v>525350</v>
      </c>
      <c r="FA199" s="75">
        <f t="shared" si="670"/>
        <v>518419</v>
      </c>
      <c r="FB199" s="75">
        <f t="shared" si="670"/>
        <v>603659</v>
      </c>
      <c r="FC199" s="75">
        <f t="shared" si="670"/>
        <v>506758</v>
      </c>
      <c r="FD199" s="75">
        <f t="shared" si="670"/>
        <v>539924</v>
      </c>
      <c r="FE199" s="75">
        <f t="shared" si="670"/>
        <v>529481</v>
      </c>
      <c r="FF199" s="75">
        <f t="shared" si="670"/>
        <v>594557</v>
      </c>
      <c r="FG199" s="75">
        <f t="shared" si="670"/>
        <v>497490</v>
      </c>
      <c r="FH199" s="75">
        <f t="shared" si="670"/>
        <v>508269</v>
      </c>
      <c r="FJ199" s="75"/>
      <c r="FK199" s="75">
        <f t="shared" si="671"/>
        <v>2343797</v>
      </c>
      <c r="FL199" s="75">
        <f t="shared" si="671"/>
        <v>1226529</v>
      </c>
      <c r="FM199" s="75">
        <f t="shared" si="671"/>
        <v>1522560</v>
      </c>
      <c r="FN199" s="75">
        <f t="shared" si="671"/>
        <v>2057406</v>
      </c>
      <c r="FO199" s="75">
        <f t="shared" si="671"/>
        <v>2154328</v>
      </c>
      <c r="FP199" s="75">
        <f t="shared" si="671"/>
        <v>2174643</v>
      </c>
      <c r="FQ199" s="75">
        <f t="shared" si="671"/>
        <v>2170720</v>
      </c>
      <c r="FR199" s="75">
        <f t="shared" si="672"/>
        <v>497490</v>
      </c>
    </row>
    <row r="200" spans="2:174" s="70" customFormat="1" ht="17.45" customHeight="1">
      <c r="B200" s="66" t="s">
        <v>25</v>
      </c>
      <c r="C200" s="74"/>
      <c r="D200" s="74"/>
      <c r="E200" s="74"/>
      <c r="F200" s="68"/>
      <c r="G200" s="68"/>
      <c r="H200" s="68"/>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v>195725</v>
      </c>
      <c r="BF200" s="75">
        <v>165815</v>
      </c>
      <c r="BG200" s="75">
        <v>183956</v>
      </c>
      <c r="BH200" s="75">
        <v>169989</v>
      </c>
      <c r="BI200" s="75">
        <v>192885</v>
      </c>
      <c r="BJ200" s="75">
        <v>190634</v>
      </c>
      <c r="BK200" s="75">
        <v>192541</v>
      </c>
      <c r="BL200" s="75">
        <v>177555</v>
      </c>
      <c r="BM200" s="75">
        <v>171377</v>
      </c>
      <c r="BN200" s="75">
        <v>187377</v>
      </c>
      <c r="BO200" s="75">
        <v>196259</v>
      </c>
      <c r="BP200" s="75">
        <v>254021</v>
      </c>
      <c r="BQ200" s="75">
        <v>190896</v>
      </c>
      <c r="BR200" s="75">
        <v>173870</v>
      </c>
      <c r="BS200" s="75">
        <v>81979</v>
      </c>
      <c r="BT200" s="75">
        <v>7885</v>
      </c>
      <c r="BU200" s="75">
        <v>11798</v>
      </c>
      <c r="BV200" s="75">
        <v>35519</v>
      </c>
      <c r="BW200" s="75">
        <v>74329</v>
      </c>
      <c r="BX200" s="75">
        <v>99121</v>
      </c>
      <c r="BY200" s="75">
        <v>107333</v>
      </c>
      <c r="BZ200" s="75">
        <v>138179</v>
      </c>
      <c r="CA200" s="75">
        <v>149163</v>
      </c>
      <c r="CB200" s="75">
        <v>186859</v>
      </c>
      <c r="CC200" s="75">
        <v>120338</v>
      </c>
      <c r="CD200" s="75">
        <v>123560</v>
      </c>
      <c r="CE200" s="75">
        <v>44788</v>
      </c>
      <c r="CF200" s="75">
        <v>61096</v>
      </c>
      <c r="CG200" s="75">
        <v>140621</v>
      </c>
      <c r="CH200" s="75">
        <v>147368</v>
      </c>
      <c r="CI200" s="75">
        <v>167975</v>
      </c>
      <c r="CJ200" s="75">
        <v>153039</v>
      </c>
      <c r="CK200" s="75">
        <v>151529</v>
      </c>
      <c r="CL200" s="75">
        <v>185452</v>
      </c>
      <c r="CM200" s="75">
        <v>182762</v>
      </c>
      <c r="CN200" s="75">
        <v>249883</v>
      </c>
      <c r="CO200" s="75">
        <v>171818</v>
      </c>
      <c r="CP200" s="75">
        <v>152537</v>
      </c>
      <c r="CQ200" s="75">
        <v>172399</v>
      </c>
      <c r="CR200" s="75">
        <v>183467</v>
      </c>
      <c r="CS200" s="75">
        <v>195553</v>
      </c>
      <c r="CT200" s="75">
        <v>182575</v>
      </c>
      <c r="CU200" s="75">
        <v>195592</v>
      </c>
      <c r="CV200" s="75">
        <v>183785</v>
      </c>
      <c r="CW200" s="75">
        <v>180019</v>
      </c>
      <c r="CX200" s="75">
        <v>186115</v>
      </c>
      <c r="CY200" s="75">
        <v>180115</v>
      </c>
      <c r="CZ200" s="75">
        <v>252467</v>
      </c>
      <c r="DA200" s="75">
        <v>184039</v>
      </c>
      <c r="DB200" s="75">
        <v>164635</v>
      </c>
      <c r="DC200" s="75">
        <v>174820</v>
      </c>
      <c r="DD200" s="75">
        <v>180085</v>
      </c>
      <c r="DE200" s="75">
        <v>188322</v>
      </c>
      <c r="DF200" s="75">
        <v>186394</v>
      </c>
      <c r="DG200" s="75">
        <v>202880</v>
      </c>
      <c r="DH200" s="75">
        <v>177653</v>
      </c>
      <c r="DI200" s="75">
        <v>172934</v>
      </c>
      <c r="DJ200" s="75">
        <v>182634</v>
      </c>
      <c r="DK200" s="75">
        <v>191535</v>
      </c>
      <c r="DL200" s="75">
        <v>252014</v>
      </c>
      <c r="DM200" s="75">
        <v>184030</v>
      </c>
      <c r="DN200" s="75">
        <v>162673</v>
      </c>
      <c r="DO200" s="75">
        <v>180572</v>
      </c>
      <c r="DP200" s="75">
        <v>164171</v>
      </c>
      <c r="DQ200" s="75">
        <v>186529</v>
      </c>
      <c r="DR200" s="75">
        <v>191169</v>
      </c>
      <c r="DS200" s="75">
        <v>196355</v>
      </c>
      <c r="DT200" s="75">
        <v>181924</v>
      </c>
      <c r="DU200" s="75">
        <v>167991</v>
      </c>
      <c r="DV200" s="75">
        <v>177596</v>
      </c>
      <c r="DW200" s="75">
        <v>193816</v>
      </c>
      <c r="DX200" s="75">
        <v>250712</v>
      </c>
      <c r="DY200" s="75">
        <v>173409</v>
      </c>
      <c r="DZ200" s="75">
        <v>157981</v>
      </c>
      <c r="EA200" s="75">
        <v>174269</v>
      </c>
      <c r="EB200" s="75">
        <v>174561</v>
      </c>
      <c r="EC200" s="75">
        <v>194305</v>
      </c>
      <c r="ED200" s="75">
        <v>184673</v>
      </c>
      <c r="EE200" s="75">
        <v>189254</v>
      </c>
      <c r="EF200" s="75">
        <v>188645</v>
      </c>
      <c r="EG200" s="75">
        <v>175303</v>
      </c>
      <c r="EH200" s="75">
        <v>183826</v>
      </c>
      <c r="EI200" s="75">
        <v>197239</v>
      </c>
      <c r="EJ200" s="75">
        <v>251561</v>
      </c>
      <c r="EK200" s="75">
        <v>186099</v>
      </c>
      <c r="EL200" s="75">
        <v>163239</v>
      </c>
      <c r="EM200" s="75">
        <v>178482</v>
      </c>
      <c r="EN200" s="75">
        <v>175458</v>
      </c>
      <c r="EO200" s="75">
        <v>200879</v>
      </c>
      <c r="EP200" s="75">
        <v>178536</v>
      </c>
      <c r="EQ200" s="75">
        <v>186069</v>
      </c>
      <c r="ER200" s="75"/>
      <c r="EU200" s="75">
        <f t="shared" si="670"/>
        <v>523494</v>
      </c>
      <c r="EV200" s="75">
        <f t="shared" si="670"/>
        <v>554801</v>
      </c>
      <c r="EW200" s="75">
        <f t="shared" si="670"/>
        <v>553467</v>
      </c>
      <c r="EX200" s="75">
        <f t="shared" si="670"/>
        <v>626183</v>
      </c>
      <c r="EY200" s="75">
        <f t="shared" si="670"/>
        <v>527275</v>
      </c>
      <c r="EZ200" s="75">
        <f t="shared" si="670"/>
        <v>541869</v>
      </c>
      <c r="FA200" s="75">
        <f t="shared" si="670"/>
        <v>546270</v>
      </c>
      <c r="FB200" s="75">
        <f t="shared" si="670"/>
        <v>622124</v>
      </c>
      <c r="FC200" s="75">
        <f t="shared" si="670"/>
        <v>505659</v>
      </c>
      <c r="FD200" s="75">
        <f t="shared" si="670"/>
        <v>553539</v>
      </c>
      <c r="FE200" s="75">
        <f t="shared" si="670"/>
        <v>553202</v>
      </c>
      <c r="FF200" s="75">
        <f t="shared" si="670"/>
        <v>632626</v>
      </c>
      <c r="FG200" s="75">
        <f t="shared" si="670"/>
        <v>527820</v>
      </c>
      <c r="FH200" s="75">
        <f t="shared" si="670"/>
        <v>554873</v>
      </c>
      <c r="FJ200" s="75"/>
      <c r="FK200" s="75">
        <f t="shared" si="671"/>
        <v>2278134</v>
      </c>
      <c r="FL200" s="75">
        <f t="shared" si="671"/>
        <v>1256931</v>
      </c>
      <c r="FM200" s="75">
        <f t="shared" si="671"/>
        <v>1728411</v>
      </c>
      <c r="FN200" s="75">
        <f t="shared" si="671"/>
        <v>2236442</v>
      </c>
      <c r="FO200" s="75">
        <f t="shared" si="671"/>
        <v>2257945</v>
      </c>
      <c r="FP200" s="75">
        <f t="shared" si="671"/>
        <v>2237538</v>
      </c>
      <c r="FQ200" s="75">
        <f t="shared" si="671"/>
        <v>2245026</v>
      </c>
      <c r="FR200" s="75">
        <f t="shared" si="672"/>
        <v>527820</v>
      </c>
    </row>
    <row r="201" spans="2:174" s="70" customFormat="1" ht="17.45" customHeight="1">
      <c r="B201" s="66" t="s">
        <v>28</v>
      </c>
      <c r="C201" s="74"/>
      <c r="D201" s="74"/>
      <c r="E201" s="74"/>
      <c r="F201" s="68"/>
      <c r="G201" s="68"/>
      <c r="H201" s="68"/>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v>164093</v>
      </c>
      <c r="BF201" s="75">
        <v>134840</v>
      </c>
      <c r="BG201" s="75">
        <v>158041</v>
      </c>
      <c r="BH201" s="75">
        <v>152205</v>
      </c>
      <c r="BI201" s="75">
        <v>161579</v>
      </c>
      <c r="BJ201" s="75">
        <v>154312</v>
      </c>
      <c r="BK201" s="75">
        <v>172356</v>
      </c>
      <c r="BL201" s="75">
        <v>154320</v>
      </c>
      <c r="BM201" s="75">
        <v>156230</v>
      </c>
      <c r="BN201" s="75">
        <v>168570</v>
      </c>
      <c r="BO201" s="75">
        <v>175427</v>
      </c>
      <c r="BP201" s="75">
        <v>215214</v>
      </c>
      <c r="BQ201" s="75">
        <v>171436</v>
      </c>
      <c r="BR201" s="75">
        <v>149545</v>
      </c>
      <c r="BS201" s="75">
        <v>88481</v>
      </c>
      <c r="BT201" s="75">
        <v>16714</v>
      </c>
      <c r="BU201" s="75">
        <v>20577</v>
      </c>
      <c r="BV201" s="75">
        <v>57357</v>
      </c>
      <c r="BW201" s="75">
        <v>46241</v>
      </c>
      <c r="BX201" s="75">
        <v>94263</v>
      </c>
      <c r="BY201" s="75">
        <v>109106</v>
      </c>
      <c r="BZ201" s="75">
        <v>138673</v>
      </c>
      <c r="CA201" s="75">
        <v>145975</v>
      </c>
      <c r="CB201" s="75">
        <v>176053</v>
      </c>
      <c r="CC201" s="75">
        <v>122626</v>
      </c>
      <c r="CD201" s="75">
        <v>120986</v>
      </c>
      <c r="CE201" s="75">
        <v>53589</v>
      </c>
      <c r="CF201" s="75">
        <v>66209</v>
      </c>
      <c r="CG201" s="75">
        <v>129869</v>
      </c>
      <c r="CH201" s="75">
        <v>127016</v>
      </c>
      <c r="CI201" s="75">
        <v>143945</v>
      </c>
      <c r="CJ201" s="75">
        <v>144467</v>
      </c>
      <c r="CK201" s="75">
        <v>134406</v>
      </c>
      <c r="CL201" s="75">
        <v>154421</v>
      </c>
      <c r="CM201" s="75">
        <v>159078</v>
      </c>
      <c r="CN201" s="75">
        <v>203207</v>
      </c>
      <c r="CO201" s="75">
        <v>142764</v>
      </c>
      <c r="CP201" s="75">
        <v>130024</v>
      </c>
      <c r="CQ201" s="75">
        <v>148914</v>
      </c>
      <c r="CR201" s="75">
        <v>152004</v>
      </c>
      <c r="CS201" s="75">
        <v>164232</v>
      </c>
      <c r="CT201" s="75">
        <v>154858</v>
      </c>
      <c r="CU201" s="75">
        <v>163964</v>
      </c>
      <c r="CV201" s="75">
        <v>147231</v>
      </c>
      <c r="CW201" s="75">
        <v>152641</v>
      </c>
      <c r="CX201" s="75">
        <v>162433</v>
      </c>
      <c r="CY201" s="75">
        <v>160946</v>
      </c>
      <c r="CZ201" s="75">
        <v>209632</v>
      </c>
      <c r="DA201" s="75">
        <v>164738</v>
      </c>
      <c r="DB201" s="75">
        <v>142343</v>
      </c>
      <c r="DC201" s="75">
        <v>152487</v>
      </c>
      <c r="DD201" s="75">
        <v>157154</v>
      </c>
      <c r="DE201" s="75">
        <v>157852</v>
      </c>
      <c r="DF201" s="75">
        <v>157839</v>
      </c>
      <c r="DG201" s="75">
        <v>178360</v>
      </c>
      <c r="DH201" s="75">
        <v>149391</v>
      </c>
      <c r="DI201" s="75">
        <v>148312</v>
      </c>
      <c r="DJ201" s="75">
        <v>162913</v>
      </c>
      <c r="DK201" s="75">
        <v>168168</v>
      </c>
      <c r="DL201" s="75">
        <v>211812</v>
      </c>
      <c r="DM201" s="75">
        <v>160282</v>
      </c>
      <c r="DN201" s="75">
        <v>145399</v>
      </c>
      <c r="DO201" s="75">
        <v>170129</v>
      </c>
      <c r="DP201" s="75">
        <v>154557</v>
      </c>
      <c r="DQ201" s="75">
        <v>165592</v>
      </c>
      <c r="DR201" s="75">
        <v>163329</v>
      </c>
      <c r="DS201" s="75">
        <v>177242</v>
      </c>
      <c r="DT201" s="75">
        <v>158422</v>
      </c>
      <c r="DU201" s="75">
        <v>143681</v>
      </c>
      <c r="DV201" s="75">
        <v>161716</v>
      </c>
      <c r="DW201" s="75">
        <v>173942</v>
      </c>
      <c r="DX201" s="75">
        <v>219094</v>
      </c>
      <c r="DY201" s="75">
        <v>155182</v>
      </c>
      <c r="DZ201" s="75">
        <v>139270</v>
      </c>
      <c r="EA201" s="75">
        <v>149749</v>
      </c>
      <c r="EB201" s="75">
        <v>152455</v>
      </c>
      <c r="EC201" s="75">
        <v>163195</v>
      </c>
      <c r="ED201" s="75">
        <v>157337</v>
      </c>
      <c r="EE201" s="75">
        <v>160714</v>
      </c>
      <c r="EF201" s="75">
        <v>150813</v>
      </c>
      <c r="EG201" s="75">
        <v>141191</v>
      </c>
      <c r="EH201" s="75">
        <v>150104</v>
      </c>
      <c r="EI201" s="75">
        <v>159003</v>
      </c>
      <c r="EJ201" s="75">
        <v>205714</v>
      </c>
      <c r="EK201" s="75">
        <v>159206</v>
      </c>
      <c r="EL201" s="75">
        <v>142673</v>
      </c>
      <c r="EM201" s="75">
        <v>153390</v>
      </c>
      <c r="EN201" s="75">
        <v>151269</v>
      </c>
      <c r="EO201" s="75">
        <v>169553</v>
      </c>
      <c r="EP201" s="75">
        <v>155589</v>
      </c>
      <c r="EQ201" s="75">
        <v>159187</v>
      </c>
      <c r="ER201" s="75"/>
      <c r="EU201" s="75">
        <f t="shared" si="670"/>
        <v>459568</v>
      </c>
      <c r="EV201" s="75">
        <f t="shared" si="670"/>
        <v>472845</v>
      </c>
      <c r="EW201" s="75">
        <f t="shared" si="670"/>
        <v>476063</v>
      </c>
      <c r="EX201" s="75">
        <f t="shared" si="670"/>
        <v>542893</v>
      </c>
      <c r="EY201" s="75">
        <f t="shared" si="670"/>
        <v>475810</v>
      </c>
      <c r="EZ201" s="75">
        <f t="shared" si="670"/>
        <v>483478</v>
      </c>
      <c r="FA201" s="75">
        <f t="shared" si="670"/>
        <v>479345</v>
      </c>
      <c r="FB201" s="75">
        <f t="shared" si="670"/>
        <v>554752</v>
      </c>
      <c r="FC201" s="75">
        <f t="shared" si="670"/>
        <v>444201</v>
      </c>
      <c r="FD201" s="75">
        <f t="shared" si="670"/>
        <v>472987</v>
      </c>
      <c r="FE201" s="75">
        <f t="shared" si="670"/>
        <v>452718</v>
      </c>
      <c r="FF201" s="75">
        <f t="shared" si="670"/>
        <v>514821</v>
      </c>
      <c r="FG201" s="75">
        <f t="shared" si="670"/>
        <v>455269</v>
      </c>
      <c r="FH201" s="75">
        <f t="shared" si="670"/>
        <v>476411</v>
      </c>
      <c r="FJ201" s="75"/>
      <c r="FK201" s="75">
        <f t="shared" si="671"/>
        <v>1967187</v>
      </c>
      <c r="FL201" s="75">
        <f t="shared" si="671"/>
        <v>1214421</v>
      </c>
      <c r="FM201" s="75">
        <f t="shared" si="671"/>
        <v>1559819</v>
      </c>
      <c r="FN201" s="75">
        <f t="shared" si="671"/>
        <v>1889643</v>
      </c>
      <c r="FO201" s="75">
        <f t="shared" si="671"/>
        <v>1951369</v>
      </c>
      <c r="FP201" s="75">
        <f t="shared" si="671"/>
        <v>1993385</v>
      </c>
      <c r="FQ201" s="75">
        <f t="shared" si="671"/>
        <v>1884727</v>
      </c>
      <c r="FR201" s="75">
        <f t="shared" si="672"/>
        <v>455269</v>
      </c>
    </row>
    <row r="202" spans="2:174" s="70" customFormat="1" ht="17.45" customHeight="1">
      <c r="B202" s="66" t="s">
        <v>29</v>
      </c>
      <c r="C202" s="74"/>
      <c r="D202" s="74"/>
      <c r="E202" s="74"/>
      <c r="F202" s="68"/>
      <c r="G202" s="68"/>
      <c r="H202" s="68"/>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v>52107</v>
      </c>
      <c r="BF202" s="75">
        <v>49351</v>
      </c>
      <c r="BG202" s="75">
        <v>50371</v>
      </c>
      <c r="BH202" s="75">
        <v>53648</v>
      </c>
      <c r="BI202" s="75">
        <v>54281</v>
      </c>
      <c r="BJ202" s="75">
        <v>50372</v>
      </c>
      <c r="BK202" s="75">
        <v>49343</v>
      </c>
      <c r="BL202" s="75">
        <v>44997</v>
      </c>
      <c r="BM202" s="75">
        <v>39401</v>
      </c>
      <c r="BN202" s="75">
        <v>45827</v>
      </c>
      <c r="BO202" s="75">
        <v>41578</v>
      </c>
      <c r="BP202" s="75">
        <v>54357</v>
      </c>
      <c r="BQ202" s="75">
        <v>47717</v>
      </c>
      <c r="BR202" s="75">
        <v>51311</v>
      </c>
      <c r="BS202" s="75">
        <v>30391</v>
      </c>
      <c r="BT202" s="75">
        <v>0</v>
      </c>
      <c r="BU202" s="75">
        <v>0</v>
      </c>
      <c r="BV202" s="75">
        <v>7536</v>
      </c>
      <c r="BW202" s="75">
        <v>2153</v>
      </c>
      <c r="BX202" s="75">
        <v>22086</v>
      </c>
      <c r="BY202" s="75">
        <v>27447</v>
      </c>
      <c r="BZ202" s="75">
        <v>32855</v>
      </c>
      <c r="CA202" s="75">
        <v>33574</v>
      </c>
      <c r="CB202" s="75">
        <v>38921</v>
      </c>
      <c r="CC202" s="75">
        <v>31217</v>
      </c>
      <c r="CD202" s="75">
        <v>30175</v>
      </c>
      <c r="CE202" s="75">
        <v>27092</v>
      </c>
      <c r="CF202" s="75">
        <v>23208</v>
      </c>
      <c r="CG202" s="75">
        <v>33017</v>
      </c>
      <c r="CH202" s="75">
        <v>35313</v>
      </c>
      <c r="CI202" s="75">
        <v>37109</v>
      </c>
      <c r="CJ202" s="75">
        <v>37698</v>
      </c>
      <c r="CK202" s="75">
        <v>38913</v>
      </c>
      <c r="CL202" s="75">
        <v>41185</v>
      </c>
      <c r="CM202" s="75">
        <v>44133</v>
      </c>
      <c r="CN202" s="75">
        <v>52482</v>
      </c>
      <c r="CO202" s="75">
        <v>36953</v>
      </c>
      <c r="CP202" s="75">
        <v>39123</v>
      </c>
      <c r="CQ202" s="75">
        <v>47811</v>
      </c>
      <c r="CR202" s="75">
        <v>45492</v>
      </c>
      <c r="CS202" s="75">
        <v>52516</v>
      </c>
      <c r="CT202" s="75">
        <v>48347</v>
      </c>
      <c r="CU202" s="75">
        <v>48363</v>
      </c>
      <c r="CV202" s="75">
        <v>49834</v>
      </c>
      <c r="CW202" s="75">
        <v>48257</v>
      </c>
      <c r="CX202" s="75">
        <v>50258</v>
      </c>
      <c r="CY202" s="75">
        <v>50275</v>
      </c>
      <c r="CZ202" s="75">
        <v>54693</v>
      </c>
      <c r="DA202" s="75">
        <v>49883</v>
      </c>
      <c r="DB202" s="75">
        <v>44710</v>
      </c>
      <c r="DC202" s="75">
        <v>57140</v>
      </c>
      <c r="DD202" s="75">
        <v>50416</v>
      </c>
      <c r="DE202" s="75">
        <v>56786</v>
      </c>
      <c r="DF202" s="75">
        <v>54334</v>
      </c>
      <c r="DG202" s="75">
        <v>62448</v>
      </c>
      <c r="DH202" s="75">
        <v>60519</v>
      </c>
      <c r="DI202" s="75">
        <v>54877</v>
      </c>
      <c r="DJ202" s="75">
        <v>56950</v>
      </c>
      <c r="DK202" s="75">
        <v>56092</v>
      </c>
      <c r="DL202" s="75">
        <v>57634</v>
      </c>
      <c r="DM202" s="75">
        <v>59106</v>
      </c>
      <c r="DN202" s="75">
        <v>55350</v>
      </c>
      <c r="DO202" s="75">
        <v>61224</v>
      </c>
      <c r="DP202" s="75">
        <v>59862</v>
      </c>
      <c r="DQ202" s="75">
        <v>60090</v>
      </c>
      <c r="DR202" s="75">
        <v>63533</v>
      </c>
      <c r="DS202" s="75">
        <v>67097</v>
      </c>
      <c r="DT202" s="75">
        <v>56970</v>
      </c>
      <c r="DU202" s="75">
        <v>54333</v>
      </c>
      <c r="DV202" s="75">
        <v>59066</v>
      </c>
      <c r="DW202" s="75">
        <v>55264</v>
      </c>
      <c r="DX202" s="75">
        <v>55454</v>
      </c>
      <c r="DY202" s="75">
        <v>55860</v>
      </c>
      <c r="DZ202" s="75">
        <v>55224</v>
      </c>
      <c r="EA202" s="75">
        <v>56779</v>
      </c>
      <c r="EB202" s="75">
        <v>58012</v>
      </c>
      <c r="EC202" s="75">
        <v>62050</v>
      </c>
      <c r="ED202" s="75">
        <v>57671</v>
      </c>
      <c r="EE202" s="75">
        <v>62698</v>
      </c>
      <c r="EF202" s="75">
        <v>60739</v>
      </c>
      <c r="EG202" s="75">
        <v>60391</v>
      </c>
      <c r="EH202" s="75">
        <v>63098</v>
      </c>
      <c r="EI202" s="75">
        <v>59860</v>
      </c>
      <c r="EJ202" s="75">
        <v>56893</v>
      </c>
      <c r="EK202" s="75">
        <v>54049</v>
      </c>
      <c r="EL202" s="75">
        <v>50124</v>
      </c>
      <c r="EM202" s="75">
        <v>61581</v>
      </c>
      <c r="EN202" s="75">
        <v>56037</v>
      </c>
      <c r="EO202" s="75">
        <v>60829</v>
      </c>
      <c r="EP202" s="75">
        <v>57861</v>
      </c>
      <c r="EQ202" s="75">
        <v>62122</v>
      </c>
      <c r="ER202" s="75"/>
      <c r="EU202" s="75">
        <f t="shared" si="670"/>
        <v>151733</v>
      </c>
      <c r="EV202" s="75">
        <f t="shared" si="670"/>
        <v>161536</v>
      </c>
      <c r="EW202" s="75">
        <f t="shared" si="670"/>
        <v>177844</v>
      </c>
      <c r="EX202" s="75">
        <f t="shared" si="670"/>
        <v>170676</v>
      </c>
      <c r="EY202" s="75">
        <f t="shared" si="670"/>
        <v>175680</v>
      </c>
      <c r="EZ202" s="75">
        <f t="shared" si="670"/>
        <v>183485</v>
      </c>
      <c r="FA202" s="75">
        <f t="shared" si="670"/>
        <v>178400</v>
      </c>
      <c r="FB202" s="75">
        <f t="shared" si="670"/>
        <v>169784</v>
      </c>
      <c r="FC202" s="75">
        <f t="shared" si="670"/>
        <v>167863</v>
      </c>
      <c r="FD202" s="75">
        <f t="shared" si="670"/>
        <v>177733</v>
      </c>
      <c r="FE202" s="75">
        <f t="shared" si="670"/>
        <v>183828</v>
      </c>
      <c r="FF202" s="75">
        <f t="shared" si="670"/>
        <v>179851</v>
      </c>
      <c r="FG202" s="75">
        <f t="shared" si="670"/>
        <v>165754</v>
      </c>
      <c r="FH202" s="75">
        <f t="shared" si="670"/>
        <v>174727</v>
      </c>
      <c r="FJ202" s="75"/>
      <c r="FK202" s="75">
        <f t="shared" si="671"/>
        <v>585633</v>
      </c>
      <c r="FL202" s="75">
        <f t="shared" si="671"/>
        <v>293991</v>
      </c>
      <c r="FM202" s="75">
        <f t="shared" si="671"/>
        <v>431542</v>
      </c>
      <c r="FN202" s="75">
        <f t="shared" si="671"/>
        <v>571922</v>
      </c>
      <c r="FO202" s="75">
        <f t="shared" si="671"/>
        <v>661789</v>
      </c>
      <c r="FP202" s="75">
        <f t="shared" si="671"/>
        <v>707349</v>
      </c>
      <c r="FQ202" s="75">
        <f t="shared" si="671"/>
        <v>709275</v>
      </c>
      <c r="FR202" s="75">
        <f t="shared" si="672"/>
        <v>165754</v>
      </c>
    </row>
    <row r="203" spans="2:174" s="70" customFormat="1" ht="17.45" customHeight="1">
      <c r="B203" s="66" t="s">
        <v>30</v>
      </c>
      <c r="C203" s="74"/>
      <c r="D203" s="74"/>
      <c r="E203" s="74"/>
      <c r="F203" s="68"/>
      <c r="G203" s="68"/>
      <c r="H203" s="68"/>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v>83443</v>
      </c>
      <c r="BF203" s="75">
        <v>77114</v>
      </c>
      <c r="BG203" s="75">
        <v>93626</v>
      </c>
      <c r="BH203" s="75">
        <v>85347</v>
      </c>
      <c r="BI203" s="75">
        <v>94146</v>
      </c>
      <c r="BJ203" s="75">
        <v>102165</v>
      </c>
      <c r="BK203" s="75">
        <v>93328</v>
      </c>
      <c r="BL203" s="75">
        <v>96830</v>
      </c>
      <c r="BM203" s="75">
        <v>93280</v>
      </c>
      <c r="BN203" s="75">
        <v>88839</v>
      </c>
      <c r="BO203" s="75">
        <v>106558</v>
      </c>
      <c r="BP203" s="75">
        <v>131539</v>
      </c>
      <c r="BQ203" s="75">
        <v>87233</v>
      </c>
      <c r="BR203" s="75">
        <v>85164</v>
      </c>
      <c r="BS203" s="75">
        <v>52860</v>
      </c>
      <c r="BT203" s="75">
        <v>1284</v>
      </c>
      <c r="BU203" s="75">
        <v>30965</v>
      </c>
      <c r="BV203" s="75">
        <v>46386</v>
      </c>
      <c r="BW203" s="75">
        <v>3717</v>
      </c>
      <c r="BX203" s="75">
        <v>36815</v>
      </c>
      <c r="BY203" s="75">
        <v>60105</v>
      </c>
      <c r="BZ203" s="75">
        <v>73942</v>
      </c>
      <c r="CA203" s="75">
        <v>83553</v>
      </c>
      <c r="CB203" s="75">
        <v>98616</v>
      </c>
      <c r="CC203" s="75">
        <v>66316</v>
      </c>
      <c r="CD203" s="75">
        <v>54928</v>
      </c>
      <c r="CE203" s="75">
        <v>12580</v>
      </c>
      <c r="CF203" s="75">
        <v>56138</v>
      </c>
      <c r="CG203" s="75">
        <v>80813</v>
      </c>
      <c r="CH203" s="75">
        <v>71312</v>
      </c>
      <c r="CI203" s="75">
        <v>78754</v>
      </c>
      <c r="CJ203" s="75">
        <v>77609</v>
      </c>
      <c r="CK203" s="75">
        <v>74951</v>
      </c>
      <c r="CL203" s="75">
        <v>83190</v>
      </c>
      <c r="CM203" s="75">
        <v>85406</v>
      </c>
      <c r="CN203" s="75">
        <v>106335</v>
      </c>
      <c r="CO203" s="75">
        <v>63648</v>
      </c>
      <c r="CP203" s="75">
        <v>65979</v>
      </c>
      <c r="CQ203" s="75">
        <v>78144</v>
      </c>
      <c r="CR203" s="75">
        <v>85474</v>
      </c>
      <c r="CS203" s="75">
        <v>86830</v>
      </c>
      <c r="CT203" s="75">
        <v>85629</v>
      </c>
      <c r="CU203" s="75">
        <v>90194</v>
      </c>
      <c r="CV203" s="75">
        <v>85483</v>
      </c>
      <c r="CW203" s="75">
        <v>84436</v>
      </c>
      <c r="CX203" s="75">
        <v>90000</v>
      </c>
      <c r="CY203" s="75">
        <v>92198</v>
      </c>
      <c r="CZ203" s="75">
        <v>116806</v>
      </c>
      <c r="DA203" s="75">
        <v>74873</v>
      </c>
      <c r="DB203" s="75">
        <v>72014</v>
      </c>
      <c r="DC203" s="75">
        <v>83311</v>
      </c>
      <c r="DD203" s="75">
        <v>93556</v>
      </c>
      <c r="DE203" s="75">
        <v>91772</v>
      </c>
      <c r="DF203" s="75">
        <v>90391</v>
      </c>
      <c r="DG203" s="75">
        <v>96668</v>
      </c>
      <c r="DH203" s="75">
        <v>95181</v>
      </c>
      <c r="DI203" s="75">
        <v>86615</v>
      </c>
      <c r="DJ203" s="75">
        <v>96244</v>
      </c>
      <c r="DK203" s="75">
        <v>106990</v>
      </c>
      <c r="DL203" s="75">
        <v>125951</v>
      </c>
      <c r="DM203" s="75">
        <v>86292</v>
      </c>
      <c r="DN203" s="75">
        <v>73338</v>
      </c>
      <c r="DO203" s="75">
        <v>87643</v>
      </c>
      <c r="DP203" s="75">
        <v>79957</v>
      </c>
      <c r="DQ203" s="75">
        <v>56003</v>
      </c>
      <c r="DR203" s="75">
        <v>90721</v>
      </c>
      <c r="DS203" s="75">
        <v>90417</v>
      </c>
      <c r="DT203" s="75">
        <v>92068</v>
      </c>
      <c r="DU203" s="75">
        <v>86862</v>
      </c>
      <c r="DV203" s="75">
        <v>87788</v>
      </c>
      <c r="DW203" s="75">
        <v>101347</v>
      </c>
      <c r="DX203" s="75">
        <v>119726</v>
      </c>
      <c r="DY203" s="75">
        <v>74303</v>
      </c>
      <c r="DZ203" s="75">
        <v>67212</v>
      </c>
      <c r="EA203" s="75">
        <v>91052</v>
      </c>
      <c r="EB203" s="75">
        <v>86195</v>
      </c>
      <c r="EC203" s="75">
        <v>94889</v>
      </c>
      <c r="ED203" s="75">
        <v>86213</v>
      </c>
      <c r="EE203" s="75">
        <v>86756</v>
      </c>
      <c r="EF203" s="75">
        <v>90665</v>
      </c>
      <c r="EG203" s="75">
        <v>78288</v>
      </c>
      <c r="EH203" s="75">
        <v>86172</v>
      </c>
      <c r="EI203" s="75">
        <v>108819</v>
      </c>
      <c r="EJ203" s="75">
        <v>111637</v>
      </c>
      <c r="EK203" s="75">
        <v>76176</v>
      </c>
      <c r="EL203" s="75">
        <v>72628</v>
      </c>
      <c r="EM203" s="75">
        <v>84833</v>
      </c>
      <c r="EN203" s="75">
        <v>83037</v>
      </c>
      <c r="EO203" s="75"/>
      <c r="EP203" s="75"/>
      <c r="EQ203" s="75"/>
      <c r="ER203" s="75"/>
      <c r="EU203" s="75">
        <f t="shared" si="670"/>
        <v>230198</v>
      </c>
      <c r="EV203" s="75">
        <f t="shared" si="670"/>
        <v>275719</v>
      </c>
      <c r="EW203" s="75">
        <f t="shared" si="670"/>
        <v>278464</v>
      </c>
      <c r="EX203" s="75">
        <f t="shared" si="670"/>
        <v>329185</v>
      </c>
      <c r="EY203" s="75">
        <f t="shared" si="670"/>
        <v>247273</v>
      </c>
      <c r="EZ203" s="75">
        <f t="shared" si="670"/>
        <v>226681</v>
      </c>
      <c r="FA203" s="75">
        <f t="shared" si="670"/>
        <v>269347</v>
      </c>
      <c r="FB203" s="75">
        <f t="shared" si="670"/>
        <v>308861</v>
      </c>
      <c r="FC203" s="75">
        <f t="shared" si="670"/>
        <v>232567</v>
      </c>
      <c r="FD203" s="75">
        <f t="shared" si="670"/>
        <v>267297</v>
      </c>
      <c r="FE203" s="75">
        <f t="shared" si="670"/>
        <v>255709</v>
      </c>
      <c r="FF203" s="75">
        <f t="shared" si="670"/>
        <v>306628</v>
      </c>
      <c r="FG203" s="75">
        <f t="shared" si="670"/>
        <v>233637</v>
      </c>
      <c r="FH203" s="75">
        <f t="shared" si="670"/>
        <v>83037</v>
      </c>
      <c r="FJ203" s="75"/>
      <c r="FK203" s="75">
        <f t="shared" si="671"/>
        <v>1146215</v>
      </c>
      <c r="FL203" s="75">
        <f t="shared" si="671"/>
        <v>660640</v>
      </c>
      <c r="FM203" s="75">
        <f t="shared" si="671"/>
        <v>848332</v>
      </c>
      <c r="FN203" s="75">
        <f t="shared" si="671"/>
        <v>1024821</v>
      </c>
      <c r="FO203" s="75">
        <f t="shared" si="671"/>
        <v>1113566</v>
      </c>
      <c r="FP203" s="75">
        <f t="shared" si="671"/>
        <v>1052162</v>
      </c>
      <c r="FQ203" s="75">
        <f t="shared" si="671"/>
        <v>1062201</v>
      </c>
      <c r="FR203" s="75">
        <f t="shared" si="672"/>
        <v>233637</v>
      </c>
    </row>
    <row r="204" spans="2:174" s="70" customFormat="1" ht="17.45" customHeight="1">
      <c r="B204" s="66" t="s">
        <v>31</v>
      </c>
      <c r="C204" s="74"/>
      <c r="D204" s="74"/>
      <c r="E204" s="74"/>
      <c r="F204" s="68"/>
      <c r="G204" s="68"/>
      <c r="H204" s="68"/>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v>101592</v>
      </c>
      <c r="BF204" s="75">
        <v>87640</v>
      </c>
      <c r="BG204" s="75">
        <v>98240</v>
      </c>
      <c r="BH204" s="75">
        <v>96620</v>
      </c>
      <c r="BI204" s="75">
        <v>102685</v>
      </c>
      <c r="BJ204" s="75">
        <v>95608</v>
      </c>
      <c r="BK204" s="75">
        <v>103104</v>
      </c>
      <c r="BL204" s="75">
        <v>89179</v>
      </c>
      <c r="BM204" s="75">
        <v>87079</v>
      </c>
      <c r="BN204" s="75">
        <v>98255</v>
      </c>
      <c r="BO204" s="75">
        <v>96728</v>
      </c>
      <c r="BP204" s="75">
        <v>123921</v>
      </c>
      <c r="BQ204" s="75">
        <v>94188</v>
      </c>
      <c r="BR204" s="75">
        <v>86882</v>
      </c>
      <c r="BS204" s="75">
        <v>44310</v>
      </c>
      <c r="BT204" s="75">
        <v>0</v>
      </c>
      <c r="BU204" s="75">
        <v>0</v>
      </c>
      <c r="BV204" s="75">
        <v>11322</v>
      </c>
      <c r="BW204" s="75">
        <v>28538</v>
      </c>
      <c r="BX204" s="75">
        <v>40731</v>
      </c>
      <c r="BY204" s="75">
        <v>46336</v>
      </c>
      <c r="BZ204" s="75">
        <v>63357</v>
      </c>
      <c r="CA204" s="75">
        <v>64819</v>
      </c>
      <c r="CB204" s="75">
        <v>85270</v>
      </c>
      <c r="CC204" s="75">
        <v>49890</v>
      </c>
      <c r="CD204" s="75">
        <v>54601</v>
      </c>
      <c r="CE204" s="75">
        <v>12061</v>
      </c>
      <c r="CF204" s="75">
        <v>18033</v>
      </c>
      <c r="CG204" s="75">
        <v>58868</v>
      </c>
      <c r="CH204" s="75">
        <v>61981</v>
      </c>
      <c r="CI204" s="75">
        <v>67671</v>
      </c>
      <c r="CJ204" s="75">
        <v>67787</v>
      </c>
      <c r="CK204" s="75">
        <v>65690</v>
      </c>
      <c r="CL204" s="75">
        <v>77857</v>
      </c>
      <c r="CM204" s="75">
        <v>74164</v>
      </c>
      <c r="CN204" s="75">
        <v>107208</v>
      </c>
      <c r="CO204" s="75">
        <v>70511</v>
      </c>
      <c r="CP204" s="75">
        <v>62931</v>
      </c>
      <c r="CQ204" s="75">
        <v>74713</v>
      </c>
      <c r="CR204" s="75">
        <v>75515</v>
      </c>
      <c r="CS204" s="75">
        <v>84376</v>
      </c>
      <c r="CT204" s="75">
        <v>79017</v>
      </c>
      <c r="CU204" s="75">
        <v>81077</v>
      </c>
      <c r="CV204" s="75">
        <v>77900</v>
      </c>
      <c r="CW204" s="75">
        <v>80366</v>
      </c>
      <c r="CX204" s="75">
        <v>80367</v>
      </c>
      <c r="CY204" s="75">
        <v>80361</v>
      </c>
      <c r="CZ204" s="75">
        <v>111030</v>
      </c>
      <c r="DA204" s="75">
        <v>81257</v>
      </c>
      <c r="DB204" s="75">
        <v>75646</v>
      </c>
      <c r="DC204" s="75">
        <v>82858</v>
      </c>
      <c r="DD204" s="75">
        <v>81670</v>
      </c>
      <c r="DE204" s="75">
        <v>84958</v>
      </c>
      <c r="DF204" s="75">
        <v>81264</v>
      </c>
      <c r="DG204" s="75">
        <v>86249</v>
      </c>
      <c r="DH204" s="75">
        <v>77523</v>
      </c>
      <c r="DI204" s="75">
        <v>76737</v>
      </c>
      <c r="DJ204" s="75">
        <v>84879</v>
      </c>
      <c r="DK204" s="75">
        <v>81038</v>
      </c>
      <c r="DL204" s="75">
        <v>108076</v>
      </c>
      <c r="DM204" s="75">
        <v>79378</v>
      </c>
      <c r="DN204" s="75">
        <v>75409</v>
      </c>
      <c r="DO204" s="75">
        <v>83682</v>
      </c>
      <c r="DP204" s="75">
        <v>73471</v>
      </c>
      <c r="DQ204" s="75">
        <v>81670</v>
      </c>
      <c r="DR204" s="75">
        <v>85146</v>
      </c>
      <c r="DS204" s="75">
        <v>89680</v>
      </c>
      <c r="DT204" s="75">
        <v>79783</v>
      </c>
      <c r="DU204" s="75">
        <v>72074</v>
      </c>
      <c r="DV204" s="75">
        <v>83575</v>
      </c>
      <c r="DW204" s="75">
        <v>85524</v>
      </c>
      <c r="DX204" s="75">
        <v>111640</v>
      </c>
      <c r="DY204" s="75">
        <v>78889</v>
      </c>
      <c r="DZ204" s="75">
        <v>72875</v>
      </c>
      <c r="EA204" s="75">
        <v>77298</v>
      </c>
      <c r="EB204" s="75">
        <v>82189</v>
      </c>
      <c r="EC204" s="75">
        <v>87469</v>
      </c>
      <c r="ED204" s="75">
        <v>82345</v>
      </c>
      <c r="EE204" s="75">
        <v>83335</v>
      </c>
      <c r="EF204" s="75">
        <v>81815</v>
      </c>
      <c r="EG204" s="75">
        <v>78352</v>
      </c>
      <c r="EH204" s="75">
        <v>80483</v>
      </c>
      <c r="EI204" s="75">
        <v>82390</v>
      </c>
      <c r="EJ204" s="75">
        <v>112482</v>
      </c>
      <c r="EK204" s="75">
        <v>81387</v>
      </c>
      <c r="EL204" s="75">
        <v>73092</v>
      </c>
      <c r="EM204" s="75">
        <v>83029</v>
      </c>
      <c r="EN204" s="75">
        <v>80425</v>
      </c>
      <c r="EO204" s="75">
        <v>91842</v>
      </c>
      <c r="EP204" s="75">
        <v>83246</v>
      </c>
      <c r="EQ204" s="75">
        <v>83678</v>
      </c>
      <c r="ER204" s="75"/>
      <c r="EU204" s="75">
        <f t="shared" si="670"/>
        <v>239761</v>
      </c>
      <c r="EV204" s="75">
        <f t="shared" si="670"/>
        <v>247892</v>
      </c>
      <c r="EW204" s="75">
        <f t="shared" si="670"/>
        <v>240509</v>
      </c>
      <c r="EX204" s="75">
        <f t="shared" si="670"/>
        <v>273993</v>
      </c>
      <c r="EY204" s="75">
        <f t="shared" si="670"/>
        <v>238469</v>
      </c>
      <c r="EZ204" s="75">
        <f t="shared" si="670"/>
        <v>240287</v>
      </c>
      <c r="FA204" s="75">
        <f t="shared" si="670"/>
        <v>241537</v>
      </c>
      <c r="FB204" s="75">
        <f t="shared" si="670"/>
        <v>280739</v>
      </c>
      <c r="FC204" s="75">
        <f t="shared" si="670"/>
        <v>229062</v>
      </c>
      <c r="FD204" s="75">
        <f t="shared" si="670"/>
        <v>252003</v>
      </c>
      <c r="FE204" s="75">
        <f t="shared" si="670"/>
        <v>243502</v>
      </c>
      <c r="FF204" s="75">
        <f t="shared" si="670"/>
        <v>275355</v>
      </c>
      <c r="FG204" s="75">
        <f t="shared" si="670"/>
        <v>237508</v>
      </c>
      <c r="FH204" s="75">
        <f t="shared" si="670"/>
        <v>255513</v>
      </c>
      <c r="FJ204" s="75"/>
      <c r="FK204" s="75">
        <f t="shared" si="671"/>
        <v>1180651</v>
      </c>
      <c r="FL204" s="75">
        <f t="shared" si="671"/>
        <v>565753</v>
      </c>
      <c r="FM204" s="75">
        <f t="shared" si="671"/>
        <v>715811</v>
      </c>
      <c r="FN204" s="75">
        <f t="shared" si="671"/>
        <v>958164</v>
      </c>
      <c r="FO204" s="75">
        <f t="shared" si="671"/>
        <v>1002155</v>
      </c>
      <c r="FP204" s="75">
        <f t="shared" si="671"/>
        <v>1001032</v>
      </c>
      <c r="FQ204" s="75">
        <f t="shared" si="671"/>
        <v>999922</v>
      </c>
      <c r="FR204" s="75">
        <f t="shared" si="672"/>
        <v>237508</v>
      </c>
    </row>
    <row r="205" spans="2:174" s="70" customFormat="1" ht="17.45" customHeight="1">
      <c r="B205" s="66" t="s">
        <v>89</v>
      </c>
      <c r="F205" s="42"/>
      <c r="G205" s="42"/>
      <c r="H205" s="42"/>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5">
        <v>200644</v>
      </c>
      <c r="BF205" s="75">
        <v>174418</v>
      </c>
      <c r="BG205" s="75">
        <v>191972</v>
      </c>
      <c r="BH205" s="75">
        <v>190762</v>
      </c>
      <c r="BI205" s="75">
        <v>194956</v>
      </c>
      <c r="BJ205" s="75">
        <v>182176.88888888891</v>
      </c>
      <c r="BK205" s="75">
        <v>194367</v>
      </c>
      <c r="BL205" s="75">
        <v>189132</v>
      </c>
      <c r="BM205" s="75">
        <v>183957</v>
      </c>
      <c r="BN205" s="75">
        <v>198487</v>
      </c>
      <c r="BO205" s="75">
        <v>199402</v>
      </c>
      <c r="BP205" s="75">
        <v>238331</v>
      </c>
      <c r="BQ205" s="75">
        <v>203458</v>
      </c>
      <c r="BR205" s="75">
        <v>191199</v>
      </c>
      <c r="BS205" s="75">
        <v>130192</v>
      </c>
      <c r="BT205" s="75">
        <v>52269</v>
      </c>
      <c r="BU205" s="75">
        <v>56378</v>
      </c>
      <c r="BV205" s="75">
        <v>63607</v>
      </c>
      <c r="BW205" s="75">
        <v>121737</v>
      </c>
      <c r="BX205" s="75">
        <v>128925</v>
      </c>
      <c r="BY205" s="75">
        <v>135637</v>
      </c>
      <c r="BZ205" s="75">
        <v>162993</v>
      </c>
      <c r="CA205" s="75">
        <v>165952</v>
      </c>
      <c r="CB205" s="75">
        <v>197424</v>
      </c>
      <c r="CC205" s="75">
        <v>145521</v>
      </c>
      <c r="CD205" s="75">
        <v>141812</v>
      </c>
      <c r="CE205" s="75">
        <v>85028</v>
      </c>
      <c r="CF205" s="75">
        <v>90325</v>
      </c>
      <c r="CG205" s="75">
        <v>147025</v>
      </c>
      <c r="CH205" s="75">
        <v>146938</v>
      </c>
      <c r="CI205" s="75">
        <v>157703</v>
      </c>
      <c r="CJ205" s="75">
        <v>158071</v>
      </c>
      <c r="CK205" s="75">
        <v>152992</v>
      </c>
      <c r="CL205" s="75">
        <v>174669</v>
      </c>
      <c r="CM205" s="75">
        <v>165261</v>
      </c>
      <c r="CN205" s="75">
        <v>211895</v>
      </c>
      <c r="CO205" s="75">
        <v>166026</v>
      </c>
      <c r="CP205" s="75">
        <v>153269</v>
      </c>
      <c r="CQ205" s="75">
        <v>172990</v>
      </c>
      <c r="CR205" s="75">
        <v>174812</v>
      </c>
      <c r="CS205" s="75">
        <v>177052</v>
      </c>
      <c r="CT205" s="75">
        <v>159882</v>
      </c>
      <c r="CU205" s="75">
        <v>163414</v>
      </c>
      <c r="CV205" s="75">
        <v>160513</v>
      </c>
      <c r="CW205" s="75">
        <v>165561</v>
      </c>
      <c r="CX205" s="75">
        <v>171056</v>
      </c>
      <c r="CY205" s="75">
        <v>151514</v>
      </c>
      <c r="CZ205" s="75">
        <v>206169</v>
      </c>
      <c r="DA205" s="75">
        <v>166351</v>
      </c>
      <c r="DB205" s="75">
        <v>153683</v>
      </c>
      <c r="DC205" s="75">
        <v>165980</v>
      </c>
      <c r="DD205" s="75">
        <v>170981</v>
      </c>
      <c r="DE205" s="75">
        <v>168032</v>
      </c>
      <c r="DF205" s="75">
        <v>160948</v>
      </c>
      <c r="DG205" s="75">
        <v>172904</v>
      </c>
      <c r="DH205" s="75">
        <v>160476</v>
      </c>
      <c r="DI205" s="75">
        <v>161139</v>
      </c>
      <c r="DJ205" s="75">
        <v>177976</v>
      </c>
      <c r="DK205" s="75">
        <v>173431</v>
      </c>
      <c r="DL205" s="75">
        <v>212952</v>
      </c>
      <c r="DM205" s="75">
        <v>171206</v>
      </c>
      <c r="DN205" s="75">
        <v>157931</v>
      </c>
      <c r="DO205" s="75">
        <v>167405</v>
      </c>
      <c r="DP205" s="75">
        <v>154270</v>
      </c>
      <c r="DQ205" s="75">
        <v>170202</v>
      </c>
      <c r="DR205" s="75">
        <v>169065</v>
      </c>
      <c r="DS205" s="75">
        <v>174519</v>
      </c>
      <c r="DT205" s="75">
        <v>161550</v>
      </c>
      <c r="DU205" s="75">
        <v>153149</v>
      </c>
      <c r="DV205" s="75">
        <v>167498</v>
      </c>
      <c r="DW205" s="75">
        <v>171037</v>
      </c>
      <c r="DX205" s="75">
        <v>204735</v>
      </c>
      <c r="DY205" s="75">
        <v>162250</v>
      </c>
      <c r="DZ205" s="75">
        <v>149071</v>
      </c>
      <c r="EA205" s="75">
        <v>132382</v>
      </c>
      <c r="EB205" s="75">
        <v>101410</v>
      </c>
      <c r="EC205" s="75">
        <v>104122</v>
      </c>
      <c r="ED205" s="75">
        <v>96358</v>
      </c>
      <c r="EE205" s="75">
        <v>102361</v>
      </c>
      <c r="EF205" s="75">
        <v>102748</v>
      </c>
      <c r="EG205" s="75">
        <v>99589</v>
      </c>
      <c r="EH205" s="75">
        <v>106701</v>
      </c>
      <c r="EI205" s="75">
        <v>111158</v>
      </c>
      <c r="EJ205" s="75">
        <v>147061</v>
      </c>
      <c r="EK205" s="75"/>
      <c r="EL205" s="75"/>
      <c r="EM205" s="75"/>
      <c r="EN205" s="75"/>
      <c r="EO205" s="75"/>
      <c r="EP205" s="75"/>
      <c r="EQ205" s="75"/>
      <c r="ER205" s="75"/>
      <c r="EU205" s="75">
        <f t="shared" ref="EU205:FF214" si="673">SUMIF($I$8:$ER$8,EU$9,$I205:$ER205)</f>
        <v>486014</v>
      </c>
      <c r="EV205" s="75">
        <f t="shared" si="673"/>
        <v>499961</v>
      </c>
      <c r="EW205" s="75">
        <f t="shared" si="673"/>
        <v>494519</v>
      </c>
      <c r="EX205" s="75">
        <f t="shared" si="673"/>
        <v>564359</v>
      </c>
      <c r="EY205" s="75">
        <f t="shared" si="673"/>
        <v>496542</v>
      </c>
      <c r="EZ205" s="75">
        <f t="shared" si="673"/>
        <v>493537</v>
      </c>
      <c r="FA205" s="75">
        <f t="shared" si="673"/>
        <v>489218</v>
      </c>
      <c r="FB205" s="75">
        <f t="shared" si="673"/>
        <v>543270</v>
      </c>
      <c r="FC205" s="75">
        <f t="shared" si="673"/>
        <v>443703</v>
      </c>
      <c r="FD205" s="75">
        <f t="shared" si="673"/>
        <v>301890</v>
      </c>
      <c r="FE205" s="75">
        <f t="shared" si="673"/>
        <v>304698</v>
      </c>
      <c r="FF205" s="75">
        <f t="shared" si="673"/>
        <v>364920</v>
      </c>
      <c r="FG205" s="75"/>
      <c r="FH205" s="75"/>
      <c r="FJ205" s="75"/>
      <c r="FK205" s="75">
        <f t="shared" si="671"/>
        <v>2338604.888888889</v>
      </c>
      <c r="FL205" s="75">
        <f t="shared" si="671"/>
        <v>1609771</v>
      </c>
      <c r="FM205" s="75">
        <f t="shared" si="671"/>
        <v>1777240</v>
      </c>
      <c r="FN205" s="75">
        <f t="shared" si="671"/>
        <v>2022258</v>
      </c>
      <c r="FO205" s="75">
        <f t="shared" si="671"/>
        <v>2044853</v>
      </c>
      <c r="FP205" s="75">
        <f t="shared" si="671"/>
        <v>2022567</v>
      </c>
      <c r="FQ205" s="75">
        <f t="shared" si="671"/>
        <v>1415211</v>
      </c>
      <c r="FR205" s="75"/>
    </row>
    <row r="206" spans="2:174" s="70" customFormat="1" ht="17.45" customHeight="1">
      <c r="B206" s="66" t="s">
        <v>84</v>
      </c>
      <c r="F206" s="42"/>
      <c r="G206" s="42"/>
      <c r="H206" s="42"/>
      <c r="I206" s="76"/>
      <c r="J206" s="76"/>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5">
        <v>68190</v>
      </c>
      <c r="BF206" s="75">
        <v>65939</v>
      </c>
      <c r="BG206" s="75">
        <v>72372</v>
      </c>
      <c r="BH206" s="75">
        <v>69292</v>
      </c>
      <c r="BI206" s="75">
        <v>77091</v>
      </c>
      <c r="BJ206" s="75">
        <v>76509</v>
      </c>
      <c r="BK206" s="75">
        <v>78355</v>
      </c>
      <c r="BL206" s="75">
        <v>73415</v>
      </c>
      <c r="BM206" s="75">
        <v>73051</v>
      </c>
      <c r="BN206" s="75">
        <v>77880</v>
      </c>
      <c r="BO206" s="75">
        <v>79530</v>
      </c>
      <c r="BP206" s="75">
        <v>95053</v>
      </c>
      <c r="BQ206" s="75">
        <v>75432</v>
      </c>
      <c r="BR206" s="75">
        <v>63043</v>
      </c>
      <c r="BS206" s="75">
        <v>40134</v>
      </c>
      <c r="BT206" s="75">
        <v>2457</v>
      </c>
      <c r="BU206" s="75">
        <v>3800</v>
      </c>
      <c r="BV206" s="75">
        <v>8351</v>
      </c>
      <c r="BW206" s="75">
        <v>18253</v>
      </c>
      <c r="BX206" s="75">
        <v>26770</v>
      </c>
      <c r="BY206" s="75">
        <v>29633</v>
      </c>
      <c r="BZ206" s="75">
        <v>37904</v>
      </c>
      <c r="CA206" s="75">
        <v>39458</v>
      </c>
      <c r="CB206" s="75">
        <v>48757</v>
      </c>
      <c r="CC206" s="75">
        <v>31735</v>
      </c>
      <c r="CD206" s="75">
        <v>34037</v>
      </c>
      <c r="CE206" s="75">
        <v>11448</v>
      </c>
      <c r="CF206" s="75">
        <v>13892</v>
      </c>
      <c r="CG206" s="75">
        <v>36484</v>
      </c>
      <c r="CH206" s="75">
        <v>39810</v>
      </c>
      <c r="CI206" s="75">
        <v>44090</v>
      </c>
      <c r="CJ206" s="75">
        <v>43099</v>
      </c>
      <c r="CK206" s="75">
        <v>42746</v>
      </c>
      <c r="CL206" s="75">
        <v>57562</v>
      </c>
      <c r="CM206" s="75">
        <v>55301</v>
      </c>
      <c r="CN206" s="75">
        <v>74494</v>
      </c>
      <c r="CO206" s="75">
        <v>48454</v>
      </c>
      <c r="CP206" s="75">
        <v>45054</v>
      </c>
      <c r="CQ206" s="75">
        <v>58946</v>
      </c>
      <c r="CR206" s="75">
        <v>58712</v>
      </c>
      <c r="CS206" s="75">
        <v>60568</v>
      </c>
      <c r="CT206" s="75">
        <v>59314</v>
      </c>
      <c r="CU206" s="75">
        <v>66831</v>
      </c>
      <c r="CV206" s="75">
        <v>59763</v>
      </c>
      <c r="CW206" s="75">
        <v>59509</v>
      </c>
      <c r="CX206" s="75">
        <v>61609</v>
      </c>
      <c r="CY206" s="75">
        <v>60106</v>
      </c>
      <c r="CZ206" s="75">
        <v>75314</v>
      </c>
      <c r="DA206" s="75">
        <v>61312</v>
      </c>
      <c r="DB206" s="75">
        <v>53771</v>
      </c>
      <c r="DC206" s="75">
        <v>63263</v>
      </c>
      <c r="DD206" s="75">
        <v>61328</v>
      </c>
      <c r="DE206" s="75">
        <v>62501</v>
      </c>
      <c r="DF206" s="75">
        <v>63771</v>
      </c>
      <c r="DG206" s="75">
        <v>62298</v>
      </c>
      <c r="DH206" s="75">
        <v>59469</v>
      </c>
      <c r="DI206" s="75">
        <v>55299</v>
      </c>
      <c r="DJ206" s="75">
        <v>60863</v>
      </c>
      <c r="DK206" s="75">
        <v>65689</v>
      </c>
      <c r="DL206" s="75">
        <v>71513</v>
      </c>
      <c r="DM206" s="75">
        <v>56825</v>
      </c>
      <c r="DN206" s="75">
        <v>51263</v>
      </c>
      <c r="DO206" s="75">
        <v>57642</v>
      </c>
      <c r="DP206" s="75">
        <v>55548</v>
      </c>
      <c r="DQ206" s="75">
        <v>57067</v>
      </c>
      <c r="DR206" s="75">
        <v>57630</v>
      </c>
      <c r="DS206" s="75">
        <v>62631</v>
      </c>
      <c r="DT206" s="75">
        <v>59173</v>
      </c>
      <c r="DU206" s="75">
        <v>50923</v>
      </c>
      <c r="DV206" s="75">
        <v>57944</v>
      </c>
      <c r="DW206" s="75">
        <v>64969</v>
      </c>
      <c r="DX206" s="75">
        <v>66743</v>
      </c>
      <c r="DY206" s="75">
        <v>56708</v>
      </c>
      <c r="DZ206" s="75">
        <v>56291</v>
      </c>
      <c r="EA206" s="75">
        <v>59309</v>
      </c>
      <c r="EB206" s="75">
        <v>52947</v>
      </c>
      <c r="EC206" s="75">
        <v>59882</v>
      </c>
      <c r="ED206" s="75">
        <v>54978</v>
      </c>
      <c r="EE206" s="75">
        <v>61298</v>
      </c>
      <c r="EF206" s="75">
        <v>58517</v>
      </c>
      <c r="EG206" s="75">
        <v>51919</v>
      </c>
      <c r="EH206" s="75">
        <v>64806</v>
      </c>
      <c r="EI206" s="75">
        <v>58766</v>
      </c>
      <c r="EJ206" s="75">
        <v>67548</v>
      </c>
      <c r="EK206" s="75">
        <v>57284</v>
      </c>
      <c r="EL206" s="75">
        <v>53579</v>
      </c>
      <c r="EM206" s="75">
        <v>57615</v>
      </c>
      <c r="EN206" s="75">
        <v>53037</v>
      </c>
      <c r="EO206" s="75">
        <v>62465</v>
      </c>
      <c r="EP206" s="75">
        <v>51881</v>
      </c>
      <c r="EQ206" s="75">
        <v>55486</v>
      </c>
      <c r="ER206" s="75"/>
      <c r="EU206" s="75">
        <f t="shared" si="673"/>
        <v>178346</v>
      </c>
      <c r="EV206" s="75">
        <f t="shared" si="673"/>
        <v>187600</v>
      </c>
      <c r="EW206" s="75">
        <f t="shared" si="673"/>
        <v>177066</v>
      </c>
      <c r="EX206" s="75">
        <f t="shared" si="673"/>
        <v>198065</v>
      </c>
      <c r="EY206" s="75">
        <f t="shared" si="673"/>
        <v>165730</v>
      </c>
      <c r="EZ206" s="75">
        <f t="shared" si="673"/>
        <v>170245</v>
      </c>
      <c r="FA206" s="75">
        <f t="shared" si="673"/>
        <v>172727</v>
      </c>
      <c r="FB206" s="75">
        <f t="shared" si="673"/>
        <v>189656</v>
      </c>
      <c r="FC206" s="75">
        <f t="shared" si="673"/>
        <v>172308</v>
      </c>
      <c r="FD206" s="75">
        <f t="shared" si="673"/>
        <v>167807</v>
      </c>
      <c r="FE206" s="75">
        <f t="shared" si="673"/>
        <v>171734</v>
      </c>
      <c r="FF206" s="75">
        <f t="shared" si="673"/>
        <v>191120</v>
      </c>
      <c r="FG206" s="75">
        <f t="shared" ref="FG206:FH216" si="674">SUMIF($I$8:$ER$8,FG$9,$I206:$ER206)</f>
        <v>168478</v>
      </c>
      <c r="FH206" s="75">
        <f t="shared" si="674"/>
        <v>167383</v>
      </c>
      <c r="FJ206" s="75"/>
      <c r="FK206" s="75">
        <f t="shared" si="671"/>
        <v>906677</v>
      </c>
      <c r="FL206" s="75">
        <f t="shared" si="671"/>
        <v>393992</v>
      </c>
      <c r="FM206" s="75">
        <f t="shared" si="671"/>
        <v>484698</v>
      </c>
      <c r="FN206" s="75">
        <f t="shared" si="671"/>
        <v>714180</v>
      </c>
      <c r="FO206" s="75">
        <f t="shared" si="671"/>
        <v>741077</v>
      </c>
      <c r="FP206" s="75">
        <f t="shared" si="671"/>
        <v>698358</v>
      </c>
      <c r="FQ206" s="75">
        <f t="shared" si="671"/>
        <v>702969</v>
      </c>
      <c r="FR206" s="75">
        <f t="shared" si="672"/>
        <v>168478</v>
      </c>
    </row>
    <row r="207" spans="2:174" ht="17.45" customHeight="1">
      <c r="B207" s="66" t="s">
        <v>101</v>
      </c>
      <c r="BE207" s="75">
        <v>95854</v>
      </c>
      <c r="BF207" s="75">
        <v>86909</v>
      </c>
      <c r="BG207" s="75">
        <v>104387</v>
      </c>
      <c r="BH207" s="75">
        <v>105884</v>
      </c>
      <c r="BI207" s="75">
        <v>117640</v>
      </c>
      <c r="BJ207" s="75">
        <v>114657</v>
      </c>
      <c r="BK207" s="75">
        <v>117071</v>
      </c>
      <c r="BL207" s="75">
        <v>110726</v>
      </c>
      <c r="BM207" s="75">
        <v>107042</v>
      </c>
      <c r="BN207" s="75">
        <v>113205</v>
      </c>
      <c r="BO207" s="75">
        <v>122991</v>
      </c>
      <c r="BP207" s="75">
        <v>147376</v>
      </c>
      <c r="BQ207" s="75">
        <v>109105</v>
      </c>
      <c r="BR207" s="75">
        <v>103432</v>
      </c>
      <c r="BS207" s="75">
        <v>54344</v>
      </c>
      <c r="BT207" s="75">
        <v>1142</v>
      </c>
      <c r="BU207" s="75">
        <v>4756</v>
      </c>
      <c r="BV207" s="75">
        <v>12877</v>
      </c>
      <c r="BW207" s="75">
        <v>31544</v>
      </c>
      <c r="BX207" s="75">
        <v>43890</v>
      </c>
      <c r="BY207" s="75">
        <v>53184</v>
      </c>
      <c r="BZ207" s="75">
        <v>69431</v>
      </c>
      <c r="CA207" s="75">
        <v>70997</v>
      </c>
      <c r="CB207" s="75">
        <v>88444</v>
      </c>
      <c r="CC207" s="75">
        <v>54982</v>
      </c>
      <c r="CD207" s="75">
        <v>59337</v>
      </c>
      <c r="CE207" s="75">
        <v>17733</v>
      </c>
      <c r="CF207" s="75">
        <v>24447</v>
      </c>
      <c r="CG207" s="75">
        <v>65709</v>
      </c>
      <c r="CH207" s="75">
        <v>68240</v>
      </c>
      <c r="CI207" s="75">
        <v>79119</v>
      </c>
      <c r="CJ207" s="75">
        <v>76442</v>
      </c>
      <c r="CK207" s="75">
        <v>74382</v>
      </c>
      <c r="CL207" s="75">
        <v>101694</v>
      </c>
      <c r="CM207" s="75">
        <v>97797</v>
      </c>
      <c r="CN207" s="75">
        <v>127303</v>
      </c>
      <c r="CO207" s="75">
        <v>80668</v>
      </c>
      <c r="CP207" s="75">
        <v>79709</v>
      </c>
      <c r="CQ207" s="75">
        <v>94255</v>
      </c>
      <c r="CR207" s="75">
        <v>100336</v>
      </c>
      <c r="CS207" s="75">
        <v>105758</v>
      </c>
      <c r="CT207" s="75">
        <v>102618</v>
      </c>
      <c r="CU207" s="75">
        <v>100758</v>
      </c>
      <c r="CV207" s="75">
        <v>98710</v>
      </c>
      <c r="CW207" s="75">
        <v>107403</v>
      </c>
      <c r="CX207" s="75">
        <v>109606</v>
      </c>
      <c r="CY207" s="75">
        <v>105704</v>
      </c>
      <c r="CZ207" s="75">
        <v>136637</v>
      </c>
      <c r="DA207" s="75">
        <v>100406</v>
      </c>
      <c r="DB207" s="75">
        <v>95066</v>
      </c>
      <c r="DC207" s="75">
        <v>110130</v>
      </c>
      <c r="DD207" s="75">
        <v>106736</v>
      </c>
      <c r="DE207" s="75">
        <v>109066</v>
      </c>
      <c r="DF207" s="75">
        <v>109271</v>
      </c>
      <c r="DG207" s="75">
        <v>115627</v>
      </c>
      <c r="DH207" s="75">
        <v>110114</v>
      </c>
      <c r="DI207" s="75">
        <v>104353</v>
      </c>
      <c r="DJ207" s="75">
        <v>107153</v>
      </c>
      <c r="DK207" s="75">
        <v>114862</v>
      </c>
      <c r="DL207" s="75">
        <v>143561</v>
      </c>
      <c r="DM207" s="75">
        <v>108850</v>
      </c>
      <c r="DN207" s="75">
        <v>102339</v>
      </c>
      <c r="DO207" s="75">
        <v>113096</v>
      </c>
      <c r="DP207" s="75">
        <v>98968</v>
      </c>
      <c r="DQ207" s="75">
        <v>106629</v>
      </c>
      <c r="DR207" s="75">
        <v>107280</v>
      </c>
      <c r="DS207" s="75">
        <v>108968</v>
      </c>
      <c r="DT207" s="75">
        <v>106149</v>
      </c>
      <c r="DU207" s="75">
        <v>97839</v>
      </c>
      <c r="DV207" s="75">
        <v>107918</v>
      </c>
      <c r="DW207" s="75">
        <v>114894</v>
      </c>
      <c r="DX207" s="75">
        <v>139865</v>
      </c>
      <c r="DY207" s="75">
        <v>100819</v>
      </c>
      <c r="DZ207" s="75">
        <v>97744</v>
      </c>
      <c r="EA207" s="75">
        <v>105646</v>
      </c>
      <c r="EB207" s="75">
        <v>103408</v>
      </c>
      <c r="EC207" s="75">
        <v>112294</v>
      </c>
      <c r="ED207" s="75">
        <v>108327</v>
      </c>
      <c r="EE207" s="75">
        <v>106046</v>
      </c>
      <c r="EF207" s="75">
        <v>109589</v>
      </c>
      <c r="EG207" s="75">
        <v>94719</v>
      </c>
      <c r="EH207" s="75">
        <v>103357</v>
      </c>
      <c r="EI207" s="75">
        <v>107219</v>
      </c>
      <c r="EJ207" s="75">
        <v>137539</v>
      </c>
      <c r="EK207" s="75">
        <v>102442</v>
      </c>
      <c r="EL207" s="75">
        <v>89325</v>
      </c>
      <c r="EM207" s="75">
        <v>104597</v>
      </c>
      <c r="EN207" s="75">
        <v>93803</v>
      </c>
      <c r="EO207" s="75">
        <v>111640</v>
      </c>
      <c r="EP207" s="75">
        <v>100911</v>
      </c>
      <c r="EQ207" s="75">
        <v>101414</v>
      </c>
      <c r="ER207" s="75"/>
      <c r="EU207" s="75">
        <f t="shared" si="673"/>
        <v>305602</v>
      </c>
      <c r="EV207" s="75">
        <f t="shared" si="673"/>
        <v>325073</v>
      </c>
      <c r="EW207" s="75">
        <f t="shared" si="673"/>
        <v>330094</v>
      </c>
      <c r="EX207" s="75">
        <f t="shared" si="673"/>
        <v>365576</v>
      </c>
      <c r="EY207" s="75">
        <f t="shared" si="673"/>
        <v>324285</v>
      </c>
      <c r="EZ207" s="75">
        <f t="shared" si="673"/>
        <v>312877</v>
      </c>
      <c r="FA207" s="75">
        <f t="shared" si="673"/>
        <v>312956</v>
      </c>
      <c r="FB207" s="75">
        <f t="shared" si="673"/>
        <v>362677</v>
      </c>
      <c r="FC207" s="75">
        <f t="shared" si="673"/>
        <v>304209</v>
      </c>
      <c r="FD207" s="75">
        <f t="shared" si="673"/>
        <v>324029</v>
      </c>
      <c r="FE207" s="75">
        <f t="shared" si="673"/>
        <v>310354</v>
      </c>
      <c r="FF207" s="75">
        <f t="shared" si="673"/>
        <v>348115</v>
      </c>
      <c r="FG207" s="75">
        <f t="shared" si="674"/>
        <v>296364</v>
      </c>
      <c r="FH207" s="75">
        <f t="shared" si="674"/>
        <v>306354</v>
      </c>
      <c r="FJ207" s="75"/>
      <c r="FK207" s="75">
        <f t="shared" si="671"/>
        <v>1343742</v>
      </c>
      <c r="FL207" s="75">
        <f t="shared" si="671"/>
        <v>643146</v>
      </c>
      <c r="FM207" s="75">
        <f t="shared" si="671"/>
        <v>847185</v>
      </c>
      <c r="FN207" s="75">
        <f t="shared" si="671"/>
        <v>1222162</v>
      </c>
      <c r="FO207" s="75">
        <f t="shared" si="671"/>
        <v>1326345</v>
      </c>
      <c r="FP207" s="75">
        <f t="shared" si="671"/>
        <v>1312795</v>
      </c>
      <c r="FQ207" s="75">
        <f t="shared" si="671"/>
        <v>1286707</v>
      </c>
      <c r="FR207" s="75">
        <f t="shared" si="672"/>
        <v>296364</v>
      </c>
    </row>
    <row r="208" spans="2:174" ht="17.45" customHeight="1">
      <c r="B208" s="66" t="s">
        <v>115</v>
      </c>
      <c r="BE208" s="75">
        <v>190579</v>
      </c>
      <c r="BF208" s="75">
        <v>155475</v>
      </c>
      <c r="BG208" s="75">
        <v>184803</v>
      </c>
      <c r="BH208" s="75">
        <v>180905</v>
      </c>
      <c r="BI208" s="75">
        <v>183910</v>
      </c>
      <c r="BJ208" s="75">
        <v>177118</v>
      </c>
      <c r="BK208" s="75">
        <v>196998</v>
      </c>
      <c r="BL208" s="75">
        <v>145403</v>
      </c>
      <c r="BM208" s="75">
        <v>167101</v>
      </c>
      <c r="BN208" s="75">
        <v>185810</v>
      </c>
      <c r="BO208" s="75">
        <v>203551</v>
      </c>
      <c r="BP208" s="75">
        <v>231130</v>
      </c>
      <c r="BQ208" s="75">
        <v>198368</v>
      </c>
      <c r="BR208" s="75">
        <v>170440</v>
      </c>
      <c r="BS208" s="75">
        <v>101741</v>
      </c>
      <c r="BT208" s="75">
        <v>93</v>
      </c>
      <c r="BU208" s="75">
        <v>3542</v>
      </c>
      <c r="BV208" s="75">
        <v>33113</v>
      </c>
      <c r="BW208" s="75">
        <v>7729</v>
      </c>
      <c r="BX208" s="75">
        <v>16781</v>
      </c>
      <c r="BY208" s="75">
        <v>63727</v>
      </c>
      <c r="BZ208" s="75">
        <v>100947</v>
      </c>
      <c r="CA208" s="75">
        <v>128697</v>
      </c>
      <c r="CB208" s="75">
        <v>168828</v>
      </c>
      <c r="CC208" s="75">
        <v>88300</v>
      </c>
      <c r="CD208" s="75">
        <v>51618</v>
      </c>
      <c r="CE208" s="75">
        <v>37984</v>
      </c>
      <c r="CF208" s="75">
        <v>50740</v>
      </c>
      <c r="CG208" s="75">
        <v>77680</v>
      </c>
      <c r="CH208" s="75">
        <v>61211</v>
      </c>
      <c r="CI208" s="75">
        <v>134653</v>
      </c>
      <c r="CJ208" s="75">
        <v>130939</v>
      </c>
      <c r="CK208" s="75">
        <v>130018</v>
      </c>
      <c r="CL208" s="75">
        <v>148076</v>
      </c>
      <c r="CM208" s="75">
        <v>148727</v>
      </c>
      <c r="CN208" s="75">
        <v>184741</v>
      </c>
      <c r="CO208" s="75">
        <v>122583</v>
      </c>
      <c r="CP208" s="75">
        <v>127846</v>
      </c>
      <c r="CQ208" s="75">
        <v>145345</v>
      </c>
      <c r="CR208" s="75">
        <v>137285</v>
      </c>
      <c r="CS208" s="75">
        <v>97902</v>
      </c>
      <c r="CT208" s="75">
        <v>89904</v>
      </c>
      <c r="CU208" s="75">
        <v>98766</v>
      </c>
      <c r="CV208" s="75">
        <v>85053</v>
      </c>
      <c r="CW208" s="75">
        <v>85237</v>
      </c>
      <c r="CX208" s="75">
        <v>92067</v>
      </c>
      <c r="CY208" s="75">
        <v>94783</v>
      </c>
      <c r="CZ208" s="75">
        <v>128575</v>
      </c>
      <c r="DA208" s="75">
        <v>96419</v>
      </c>
      <c r="DB208" s="75">
        <v>81730</v>
      </c>
      <c r="DC208" s="75">
        <v>84746</v>
      </c>
      <c r="DD208" s="75">
        <v>91592</v>
      </c>
      <c r="DE208" s="75">
        <v>93857</v>
      </c>
      <c r="DF208" s="75">
        <v>93757</v>
      </c>
      <c r="DG208" s="75">
        <v>101957</v>
      </c>
      <c r="DH208" s="75">
        <v>88233</v>
      </c>
      <c r="DI208" s="75">
        <v>89856</v>
      </c>
      <c r="DJ208" s="75">
        <v>97947</v>
      </c>
      <c r="DK208" s="75">
        <v>101112</v>
      </c>
      <c r="DL208" s="75">
        <v>129221</v>
      </c>
      <c r="DM208" s="75">
        <v>93479</v>
      </c>
      <c r="DN208" s="75">
        <v>82628</v>
      </c>
      <c r="DO208" s="75">
        <v>92841</v>
      </c>
      <c r="DP208" s="75">
        <v>79010</v>
      </c>
      <c r="DQ208" s="75">
        <v>89075</v>
      </c>
      <c r="DR208" s="75">
        <v>89316</v>
      </c>
      <c r="DS208" s="75">
        <v>98598</v>
      </c>
      <c r="DT208" s="75">
        <v>84187</v>
      </c>
      <c r="DU208" s="75">
        <v>79880</v>
      </c>
      <c r="DV208" s="75">
        <v>92260</v>
      </c>
      <c r="DW208" s="75">
        <v>108458</v>
      </c>
      <c r="DX208" s="75">
        <v>128754</v>
      </c>
      <c r="DY208" s="75">
        <v>91034</v>
      </c>
      <c r="DZ208" s="75">
        <v>78458</v>
      </c>
      <c r="EA208" s="75">
        <v>85015</v>
      </c>
      <c r="EB208" s="75">
        <v>86243</v>
      </c>
      <c r="EC208" s="75">
        <v>94881</v>
      </c>
      <c r="ED208" s="75">
        <v>101170</v>
      </c>
      <c r="EE208" s="75">
        <v>100640</v>
      </c>
      <c r="EF208" s="75">
        <v>95003</v>
      </c>
      <c r="EG208" s="75">
        <v>88214</v>
      </c>
      <c r="EH208" s="75">
        <v>97473</v>
      </c>
      <c r="EI208" s="75">
        <v>109302</v>
      </c>
      <c r="EJ208" s="75">
        <v>136801</v>
      </c>
      <c r="EK208" s="75">
        <v>105702</v>
      </c>
      <c r="EL208" s="75">
        <v>89890</v>
      </c>
      <c r="EM208" s="75">
        <v>96966</v>
      </c>
      <c r="EN208" s="75">
        <v>94567</v>
      </c>
      <c r="EO208" s="75">
        <v>109057</v>
      </c>
      <c r="EP208" s="75">
        <v>98976</v>
      </c>
      <c r="EQ208" s="75">
        <v>103811</v>
      </c>
      <c r="ER208" s="75"/>
      <c r="EU208" s="75">
        <f t="shared" si="673"/>
        <v>262895</v>
      </c>
      <c r="EV208" s="75">
        <f t="shared" si="673"/>
        <v>279206</v>
      </c>
      <c r="EW208" s="75">
        <f t="shared" si="673"/>
        <v>280046</v>
      </c>
      <c r="EX208" s="75">
        <f t="shared" si="673"/>
        <v>328280</v>
      </c>
      <c r="EY208" s="75">
        <f t="shared" si="673"/>
        <v>268948</v>
      </c>
      <c r="EZ208" s="75">
        <f t="shared" si="673"/>
        <v>257401</v>
      </c>
      <c r="FA208" s="75">
        <f t="shared" si="673"/>
        <v>262665</v>
      </c>
      <c r="FB208" s="75">
        <f t="shared" si="673"/>
        <v>329472</v>
      </c>
      <c r="FC208" s="75">
        <f t="shared" si="673"/>
        <v>254507</v>
      </c>
      <c r="FD208" s="75">
        <f t="shared" si="673"/>
        <v>282294</v>
      </c>
      <c r="FE208" s="75">
        <f t="shared" si="673"/>
        <v>283857</v>
      </c>
      <c r="FF208" s="75">
        <f t="shared" si="673"/>
        <v>343576</v>
      </c>
      <c r="FG208" s="75">
        <f t="shared" si="674"/>
        <v>292558</v>
      </c>
      <c r="FH208" s="75">
        <f t="shared" si="674"/>
        <v>302600</v>
      </c>
      <c r="FJ208" s="75"/>
      <c r="FK208" s="75">
        <f t="shared" si="671"/>
        <v>2202783</v>
      </c>
      <c r="FL208" s="75">
        <f t="shared" si="671"/>
        <v>994006</v>
      </c>
      <c r="FM208" s="75">
        <f t="shared" si="671"/>
        <v>1244687</v>
      </c>
      <c r="FN208" s="75">
        <f t="shared" si="671"/>
        <v>1305346</v>
      </c>
      <c r="FO208" s="75">
        <f t="shared" si="671"/>
        <v>1150427</v>
      </c>
      <c r="FP208" s="75">
        <f t="shared" si="671"/>
        <v>1118486</v>
      </c>
      <c r="FQ208" s="75">
        <f t="shared" si="671"/>
        <v>1164234</v>
      </c>
      <c r="FR208" s="75">
        <f t="shared" si="672"/>
        <v>292558</v>
      </c>
    </row>
    <row r="209" spans="2:174" ht="17.45" customHeight="1">
      <c r="B209" s="66" t="s">
        <v>36</v>
      </c>
      <c r="BE209" s="75">
        <v>80996</v>
      </c>
      <c r="BF209" s="75">
        <v>70497</v>
      </c>
      <c r="BG209" s="75">
        <v>79940</v>
      </c>
      <c r="BH209" s="75">
        <v>77904</v>
      </c>
      <c r="BI209" s="75">
        <v>80787</v>
      </c>
      <c r="BJ209" s="75">
        <v>75146</v>
      </c>
      <c r="BK209" s="75">
        <v>77934</v>
      </c>
      <c r="BL209" s="75">
        <v>74371</v>
      </c>
      <c r="BM209" s="75">
        <v>69994</v>
      </c>
      <c r="BN209" s="75">
        <v>78408</v>
      </c>
      <c r="BO209" s="75">
        <v>82670</v>
      </c>
      <c r="BP209" s="75">
        <v>109983</v>
      </c>
      <c r="BQ209" s="75">
        <v>75827</v>
      </c>
      <c r="BR209" s="75">
        <v>71160</v>
      </c>
      <c r="BS209" s="75">
        <v>39595</v>
      </c>
      <c r="BT209" s="75">
        <v>623</v>
      </c>
      <c r="BU209" s="75">
        <v>2619</v>
      </c>
      <c r="BV209" s="75">
        <v>10838</v>
      </c>
      <c r="BW209" s="75">
        <v>26922</v>
      </c>
      <c r="BX209" s="75">
        <v>38145</v>
      </c>
      <c r="BY209" s="75">
        <v>40744</v>
      </c>
      <c r="BZ209" s="75">
        <v>53372</v>
      </c>
      <c r="CA209" s="75">
        <v>56019</v>
      </c>
      <c r="CB209" s="75">
        <v>76870</v>
      </c>
      <c r="CC209" s="75">
        <v>45280</v>
      </c>
      <c r="CD209" s="75">
        <v>47485</v>
      </c>
      <c r="CE209" s="75">
        <v>11754</v>
      </c>
      <c r="CF209" s="75">
        <v>18018</v>
      </c>
      <c r="CG209" s="75">
        <v>53677</v>
      </c>
      <c r="CH209" s="75">
        <v>54391</v>
      </c>
      <c r="CI209" s="75">
        <v>58310</v>
      </c>
      <c r="CJ209" s="75">
        <v>59013</v>
      </c>
      <c r="CK209" s="75">
        <v>54767</v>
      </c>
      <c r="CL209" s="75">
        <v>66999</v>
      </c>
      <c r="CM209" s="75">
        <v>63593</v>
      </c>
      <c r="CN209" s="75">
        <v>94229</v>
      </c>
      <c r="CO209" s="75">
        <v>61835</v>
      </c>
      <c r="CP209" s="75">
        <v>53187</v>
      </c>
      <c r="CQ209" s="75">
        <v>63476</v>
      </c>
      <c r="CR209" s="75">
        <v>68836</v>
      </c>
      <c r="CS209" s="75">
        <v>72929</v>
      </c>
      <c r="CT209" s="75">
        <v>67724</v>
      </c>
      <c r="CU209" s="75">
        <v>68232</v>
      </c>
      <c r="CV209" s="75">
        <v>65605</v>
      </c>
      <c r="CW209" s="75">
        <v>68793</v>
      </c>
      <c r="CX209" s="75">
        <v>73115</v>
      </c>
      <c r="CY209" s="75">
        <v>69535</v>
      </c>
      <c r="CZ209" s="75">
        <v>97919</v>
      </c>
      <c r="DA209" s="75">
        <v>66175</v>
      </c>
      <c r="DB209" s="75">
        <v>62173</v>
      </c>
      <c r="DC209" s="75">
        <v>65648</v>
      </c>
      <c r="DD209" s="75">
        <v>66313</v>
      </c>
      <c r="DE209" s="75">
        <v>67759</v>
      </c>
      <c r="DF209" s="75">
        <v>64753</v>
      </c>
      <c r="DG209" s="75">
        <v>65546</v>
      </c>
      <c r="DH209" s="75">
        <v>61709</v>
      </c>
      <c r="DI209" s="75">
        <v>59479</v>
      </c>
      <c r="DJ209" s="75">
        <v>66960</v>
      </c>
      <c r="DK209" s="75">
        <v>66438</v>
      </c>
      <c r="DL209" s="75">
        <v>92409</v>
      </c>
      <c r="DM209" s="75">
        <v>62621</v>
      </c>
      <c r="DN209" s="75">
        <v>55875</v>
      </c>
      <c r="DO209" s="75">
        <v>64770</v>
      </c>
      <c r="DP209" s="75">
        <v>55899</v>
      </c>
      <c r="DQ209" s="75">
        <v>65326</v>
      </c>
      <c r="DR209" s="75">
        <v>62319</v>
      </c>
      <c r="DS209" s="75">
        <v>61406</v>
      </c>
      <c r="DT209" s="75">
        <v>59229</v>
      </c>
      <c r="DU209" s="75">
        <v>54609</v>
      </c>
      <c r="DV209" s="75">
        <v>61939</v>
      </c>
      <c r="DW209" s="75">
        <v>65336</v>
      </c>
      <c r="DX209" s="75">
        <v>88856</v>
      </c>
      <c r="DY209" s="75">
        <v>55384</v>
      </c>
      <c r="DZ209" s="75">
        <v>49257</v>
      </c>
      <c r="EA209" s="75">
        <v>50957</v>
      </c>
      <c r="EB209" s="75">
        <v>54130</v>
      </c>
      <c r="EC209" s="75">
        <v>56789</v>
      </c>
      <c r="ED209" s="75">
        <v>53675</v>
      </c>
      <c r="EE209" s="75">
        <v>51809</v>
      </c>
      <c r="EF209" s="75">
        <v>53139</v>
      </c>
      <c r="EG209" s="75">
        <v>48938</v>
      </c>
      <c r="EH209" s="75">
        <v>54530</v>
      </c>
      <c r="EI209" s="75">
        <v>57364</v>
      </c>
      <c r="EJ209" s="75">
        <v>83648</v>
      </c>
      <c r="EK209" s="75">
        <v>58042</v>
      </c>
      <c r="EL209" s="75">
        <v>54049</v>
      </c>
      <c r="EM209" s="75">
        <v>61823</v>
      </c>
      <c r="EN209" s="75">
        <v>60197</v>
      </c>
      <c r="EO209" s="75">
        <v>70882</v>
      </c>
      <c r="EP209" s="75">
        <v>62593</v>
      </c>
      <c r="EQ209" s="75">
        <v>62258</v>
      </c>
      <c r="ER209" s="75"/>
      <c r="EU209" s="75">
        <f t="shared" si="673"/>
        <v>193996</v>
      </c>
      <c r="EV209" s="75">
        <f t="shared" si="673"/>
        <v>198825</v>
      </c>
      <c r="EW209" s="75">
        <f t="shared" si="673"/>
        <v>186734</v>
      </c>
      <c r="EX209" s="75">
        <f t="shared" si="673"/>
        <v>225807</v>
      </c>
      <c r="EY209" s="75">
        <f t="shared" si="673"/>
        <v>183266</v>
      </c>
      <c r="EZ209" s="75">
        <f t="shared" si="673"/>
        <v>183544</v>
      </c>
      <c r="FA209" s="75">
        <f t="shared" si="673"/>
        <v>175244</v>
      </c>
      <c r="FB209" s="75">
        <f t="shared" si="673"/>
        <v>216131</v>
      </c>
      <c r="FC209" s="75">
        <f t="shared" si="673"/>
        <v>155598</v>
      </c>
      <c r="FD209" s="75">
        <f t="shared" si="673"/>
        <v>164594</v>
      </c>
      <c r="FE209" s="75">
        <f t="shared" si="673"/>
        <v>153886</v>
      </c>
      <c r="FF209" s="75">
        <f t="shared" si="673"/>
        <v>195542</v>
      </c>
      <c r="FG209" s="75">
        <f t="shared" si="674"/>
        <v>173914</v>
      </c>
      <c r="FH209" s="75">
        <f t="shared" si="674"/>
        <v>193672</v>
      </c>
      <c r="FJ209" s="75"/>
      <c r="FK209" s="75">
        <f t="shared" si="671"/>
        <v>958630</v>
      </c>
      <c r="FL209" s="75">
        <f t="shared" si="671"/>
        <v>492734</v>
      </c>
      <c r="FM209" s="75">
        <f t="shared" si="671"/>
        <v>627516</v>
      </c>
      <c r="FN209" s="75">
        <f t="shared" si="671"/>
        <v>831186</v>
      </c>
      <c r="FO209" s="75">
        <f t="shared" si="671"/>
        <v>805362</v>
      </c>
      <c r="FP209" s="75">
        <f t="shared" si="671"/>
        <v>758185</v>
      </c>
      <c r="FQ209" s="75">
        <f t="shared" si="671"/>
        <v>669620</v>
      </c>
      <c r="FR209" s="75">
        <f t="shared" si="672"/>
        <v>173914</v>
      </c>
    </row>
    <row r="210" spans="2:174" ht="17.45" customHeight="1">
      <c r="B210" s="66" t="s">
        <v>102</v>
      </c>
      <c r="CO210" s="75">
        <v>70182</v>
      </c>
      <c r="CP210" s="75">
        <v>64589</v>
      </c>
      <c r="CQ210" s="75">
        <v>54767</v>
      </c>
      <c r="CR210" s="75">
        <v>80058</v>
      </c>
      <c r="CS210" s="75">
        <v>83295</v>
      </c>
      <c r="CT210" s="75">
        <v>80002</v>
      </c>
      <c r="CU210" s="75">
        <v>75816</v>
      </c>
      <c r="CV210" s="75">
        <v>78026</v>
      </c>
      <c r="CW210" s="75">
        <v>78698</v>
      </c>
      <c r="CX210" s="75">
        <v>82673</v>
      </c>
      <c r="CY210" s="75">
        <v>82124</v>
      </c>
      <c r="CZ210" s="75">
        <v>113174</v>
      </c>
      <c r="DA210" s="75">
        <v>75811</v>
      </c>
      <c r="DB210" s="75">
        <v>72714</v>
      </c>
      <c r="DC210" s="75">
        <v>79932</v>
      </c>
      <c r="DD210" s="75">
        <v>80280</v>
      </c>
      <c r="DE210" s="75">
        <v>79422</v>
      </c>
      <c r="DF210" s="75">
        <v>79263</v>
      </c>
      <c r="DG210" s="75">
        <v>75430</v>
      </c>
      <c r="DH210" s="75">
        <v>78285</v>
      </c>
      <c r="DI210" s="75">
        <v>72774</v>
      </c>
      <c r="DJ210" s="75">
        <v>80736</v>
      </c>
      <c r="DK210" s="75">
        <v>79499</v>
      </c>
      <c r="DL210" s="75">
        <v>102070</v>
      </c>
      <c r="DM210" s="75">
        <v>73472</v>
      </c>
      <c r="DN210" s="75">
        <v>69030</v>
      </c>
      <c r="DO210" s="75">
        <v>79373</v>
      </c>
      <c r="DP210" s="75">
        <v>68978</v>
      </c>
      <c r="DQ210" s="75">
        <v>77628</v>
      </c>
      <c r="DR210" s="75">
        <v>76400</v>
      </c>
      <c r="DS210" s="75">
        <v>72759</v>
      </c>
      <c r="DT210" s="75">
        <v>74462</v>
      </c>
      <c r="DU210" s="75">
        <v>67381</v>
      </c>
      <c r="DV210" s="75">
        <v>76523</v>
      </c>
      <c r="DW210" s="75">
        <v>82237</v>
      </c>
      <c r="DX210" s="75">
        <v>107516</v>
      </c>
      <c r="DY210" s="75">
        <v>70782</v>
      </c>
      <c r="DZ210" s="75">
        <v>67804</v>
      </c>
      <c r="EA210" s="75">
        <v>72052</v>
      </c>
      <c r="EB210" s="75">
        <v>74692</v>
      </c>
      <c r="EC210" s="75">
        <v>76990</v>
      </c>
      <c r="ED210" s="75">
        <v>69240</v>
      </c>
      <c r="EE210" s="75">
        <v>68683</v>
      </c>
      <c r="EF210" s="75">
        <v>69798</v>
      </c>
      <c r="EG210" s="75">
        <v>58107</v>
      </c>
      <c r="EH210" s="75">
        <v>69928</v>
      </c>
      <c r="EI210" s="75">
        <v>73440</v>
      </c>
      <c r="EJ210" s="75">
        <v>100050</v>
      </c>
      <c r="EK210" s="75">
        <v>67632</v>
      </c>
      <c r="EL210" s="75">
        <v>62364</v>
      </c>
      <c r="EM210" s="75">
        <v>69547</v>
      </c>
      <c r="EN210" s="75">
        <v>67201</v>
      </c>
      <c r="EO210" s="75">
        <v>78552</v>
      </c>
      <c r="EP210" s="75">
        <v>69434</v>
      </c>
      <c r="EQ210" s="75">
        <v>66534</v>
      </c>
      <c r="ER210" s="75"/>
      <c r="EU210" s="75">
        <f t="shared" si="673"/>
        <v>228457</v>
      </c>
      <c r="EV210" s="75">
        <f t="shared" si="673"/>
        <v>238965</v>
      </c>
      <c r="EW210" s="75">
        <f t="shared" si="673"/>
        <v>226489</v>
      </c>
      <c r="EX210" s="75">
        <f t="shared" si="673"/>
        <v>262305</v>
      </c>
      <c r="EY210" s="75">
        <f t="shared" si="673"/>
        <v>221875</v>
      </c>
      <c r="EZ210" s="75">
        <f t="shared" si="673"/>
        <v>223006</v>
      </c>
      <c r="FA210" s="75">
        <f t="shared" si="673"/>
        <v>214602</v>
      </c>
      <c r="FB210" s="75">
        <f t="shared" si="673"/>
        <v>266276</v>
      </c>
      <c r="FC210" s="75">
        <f t="shared" si="673"/>
        <v>210638</v>
      </c>
      <c r="FD210" s="75">
        <f t="shared" si="673"/>
        <v>220922</v>
      </c>
      <c r="FE210" s="75">
        <f t="shared" si="673"/>
        <v>196588</v>
      </c>
      <c r="FF210" s="75">
        <f t="shared" si="673"/>
        <v>243418</v>
      </c>
      <c r="FG210" s="75">
        <f t="shared" si="674"/>
        <v>199543</v>
      </c>
      <c r="FH210" s="75">
        <f t="shared" si="674"/>
        <v>215187</v>
      </c>
      <c r="FJ210" s="75"/>
      <c r="FK210" s="75"/>
      <c r="FL210" s="75"/>
      <c r="FM210" s="75"/>
      <c r="FN210" s="75">
        <f t="shared" ref="FN210:FQ211" si="675">SUMIF($I$6:$EJ$6,FN$9,$I210:$EJ210)</f>
        <v>943404</v>
      </c>
      <c r="FO210" s="75">
        <f t="shared" si="675"/>
        <v>956216</v>
      </c>
      <c r="FP210" s="75">
        <f t="shared" si="675"/>
        <v>925759</v>
      </c>
      <c r="FQ210" s="75">
        <f t="shared" si="675"/>
        <v>871566</v>
      </c>
      <c r="FR210" s="75">
        <f t="shared" si="672"/>
        <v>199543</v>
      </c>
    </row>
    <row r="211" spans="2:174" ht="17.45" customHeight="1">
      <c r="B211" s="66" t="s">
        <v>149</v>
      </c>
      <c r="CO211" s="75">
        <v>96749</v>
      </c>
      <c r="CP211" s="75">
        <v>94383</v>
      </c>
      <c r="CQ211" s="75">
        <v>109516</v>
      </c>
      <c r="CR211" s="75">
        <v>107265</v>
      </c>
      <c r="CS211" s="75">
        <v>115682</v>
      </c>
      <c r="CT211" s="75">
        <v>106703</v>
      </c>
      <c r="CU211" s="75">
        <v>107245</v>
      </c>
      <c r="CV211" s="75">
        <v>112480</v>
      </c>
      <c r="CW211" s="75">
        <v>109457</v>
      </c>
      <c r="CX211" s="75">
        <v>120120</v>
      </c>
      <c r="CY211" s="75">
        <v>124350</v>
      </c>
      <c r="CZ211" s="75">
        <v>149851</v>
      </c>
      <c r="DA211" s="75">
        <v>114543</v>
      </c>
      <c r="DB211" s="75">
        <v>103226</v>
      </c>
      <c r="DC211" s="75">
        <v>114627</v>
      </c>
      <c r="DD211" s="75">
        <v>114535</v>
      </c>
      <c r="DE211" s="75">
        <v>121883</v>
      </c>
      <c r="DF211" s="75">
        <v>118409</v>
      </c>
      <c r="DG211" s="75">
        <v>120401</v>
      </c>
      <c r="DH211" s="75">
        <v>115242</v>
      </c>
      <c r="DI211" s="75">
        <v>111527</v>
      </c>
      <c r="DJ211" s="75">
        <v>121561</v>
      </c>
      <c r="DK211" s="75">
        <v>119631</v>
      </c>
      <c r="DL211" s="75">
        <v>170323</v>
      </c>
      <c r="DM211" s="75">
        <v>112431</v>
      </c>
      <c r="DN211" s="75">
        <v>107913</v>
      </c>
      <c r="DO211" s="75">
        <v>112699</v>
      </c>
      <c r="DP211" s="75">
        <v>104221</v>
      </c>
      <c r="DQ211" s="75">
        <v>114960</v>
      </c>
      <c r="DR211" s="75">
        <v>114704</v>
      </c>
      <c r="DS211" s="75">
        <v>123431</v>
      </c>
      <c r="DT211" s="75">
        <v>118928</v>
      </c>
      <c r="DU211" s="75">
        <v>105867</v>
      </c>
      <c r="DV211" s="75">
        <v>119142</v>
      </c>
      <c r="DW211" s="75">
        <v>133351</v>
      </c>
      <c r="DX211" s="75">
        <v>156082</v>
      </c>
      <c r="DY211" s="75">
        <v>116299</v>
      </c>
      <c r="DZ211" s="75">
        <v>105809</v>
      </c>
      <c r="EA211" s="75">
        <v>110586</v>
      </c>
      <c r="EB211" s="75">
        <v>113067</v>
      </c>
      <c r="EC211" s="75">
        <v>120176</v>
      </c>
      <c r="ED211" s="75">
        <v>121495</v>
      </c>
      <c r="EE211" s="75">
        <v>122640</v>
      </c>
      <c r="EF211" s="75">
        <v>129884</v>
      </c>
      <c r="EG211" s="75">
        <v>115857</v>
      </c>
      <c r="EH211" s="75">
        <v>124453</v>
      </c>
      <c r="EI211" s="75">
        <v>130936</v>
      </c>
      <c r="EJ211" s="75">
        <v>158861</v>
      </c>
      <c r="EK211" s="75">
        <v>118814</v>
      </c>
      <c r="EL211" s="75">
        <v>107756</v>
      </c>
      <c r="EM211" s="75">
        <v>118220</v>
      </c>
      <c r="EN211" s="75">
        <v>117668</v>
      </c>
      <c r="EO211" s="75">
        <v>133918</v>
      </c>
      <c r="EP211" s="75">
        <v>126981</v>
      </c>
      <c r="EQ211" s="75">
        <v>130400</v>
      </c>
      <c r="ER211" s="75"/>
      <c r="EU211" s="75">
        <f t="shared" si="673"/>
        <v>332396</v>
      </c>
      <c r="EV211" s="75">
        <f t="shared" si="673"/>
        <v>354827</v>
      </c>
      <c r="EW211" s="75">
        <f t="shared" si="673"/>
        <v>347170</v>
      </c>
      <c r="EX211" s="75">
        <f t="shared" si="673"/>
        <v>411515</v>
      </c>
      <c r="EY211" s="75">
        <f t="shared" si="673"/>
        <v>333043</v>
      </c>
      <c r="EZ211" s="75">
        <f t="shared" si="673"/>
        <v>333885</v>
      </c>
      <c r="FA211" s="75">
        <f t="shared" si="673"/>
        <v>348226</v>
      </c>
      <c r="FB211" s="75">
        <f t="shared" si="673"/>
        <v>408575</v>
      </c>
      <c r="FC211" s="75">
        <f t="shared" si="673"/>
        <v>332694</v>
      </c>
      <c r="FD211" s="75">
        <f t="shared" si="673"/>
        <v>354738</v>
      </c>
      <c r="FE211" s="75">
        <f t="shared" si="673"/>
        <v>368381</v>
      </c>
      <c r="FF211" s="75">
        <f t="shared" si="673"/>
        <v>414250</v>
      </c>
      <c r="FG211" s="75">
        <f t="shared" si="674"/>
        <v>344790</v>
      </c>
      <c r="FH211" s="75">
        <f t="shared" si="674"/>
        <v>378567</v>
      </c>
      <c r="FJ211" s="75"/>
      <c r="FK211" s="75"/>
      <c r="FL211" s="75"/>
      <c r="FM211" s="75"/>
      <c r="FN211" s="75">
        <f t="shared" si="675"/>
        <v>1353801</v>
      </c>
      <c r="FO211" s="75">
        <f t="shared" si="675"/>
        <v>1445908</v>
      </c>
      <c r="FP211" s="75">
        <f t="shared" si="675"/>
        <v>1423729</v>
      </c>
      <c r="FQ211" s="75">
        <f t="shared" si="675"/>
        <v>1470063</v>
      </c>
      <c r="FR211" s="75">
        <f t="shared" si="672"/>
        <v>344790</v>
      </c>
    </row>
    <row r="212" spans="2:174" ht="17.25" customHeight="1">
      <c r="B212" s="66" t="s">
        <v>147</v>
      </c>
      <c r="DA212" s="75">
        <v>103044</v>
      </c>
      <c r="DB212" s="75">
        <v>88018</v>
      </c>
      <c r="DC212" s="75">
        <v>94229</v>
      </c>
      <c r="DD212" s="75">
        <v>91592</v>
      </c>
      <c r="DE212" s="75">
        <v>97654</v>
      </c>
      <c r="DF212" s="75">
        <v>94106</v>
      </c>
      <c r="DG212" s="75">
        <v>106815</v>
      </c>
      <c r="DH212" s="75">
        <v>85332</v>
      </c>
      <c r="DI212" s="75">
        <v>92067</v>
      </c>
      <c r="DJ212" s="75">
        <v>98051</v>
      </c>
      <c r="DK212" s="75">
        <v>107821</v>
      </c>
      <c r="DL212" s="75">
        <v>142827</v>
      </c>
      <c r="DM212" s="75">
        <v>98818</v>
      </c>
      <c r="DN212" s="75">
        <v>85789</v>
      </c>
      <c r="DO212" s="75">
        <v>109740</v>
      </c>
      <c r="DP212" s="75">
        <v>90010</v>
      </c>
      <c r="DQ212" s="75">
        <v>102497</v>
      </c>
      <c r="DR212" s="75">
        <v>95367</v>
      </c>
      <c r="DS212" s="75">
        <v>108264</v>
      </c>
      <c r="DT212" s="75">
        <v>95898</v>
      </c>
      <c r="DU212" s="75">
        <v>93064</v>
      </c>
      <c r="DV212" s="75">
        <v>102121</v>
      </c>
      <c r="DW212" s="75">
        <v>118274</v>
      </c>
      <c r="DX212" s="75">
        <v>153933</v>
      </c>
      <c r="DY212" s="75">
        <v>102769</v>
      </c>
      <c r="DZ212" s="75">
        <v>88860</v>
      </c>
      <c r="EA212" s="75">
        <v>99706</v>
      </c>
      <c r="EB212" s="75">
        <v>101568</v>
      </c>
      <c r="EC212" s="75">
        <v>116731</v>
      </c>
      <c r="ED212" s="75">
        <v>107248</v>
      </c>
      <c r="EE212" s="75">
        <v>108665</v>
      </c>
      <c r="EF212" s="75">
        <v>103055</v>
      </c>
      <c r="EG212" s="75">
        <v>102050</v>
      </c>
      <c r="EH212" s="75">
        <v>110485</v>
      </c>
      <c r="EI212" s="75">
        <v>123070</v>
      </c>
      <c r="EJ212" s="75">
        <v>156499</v>
      </c>
      <c r="EK212" s="75">
        <v>108918</v>
      </c>
      <c r="EL212" s="75">
        <v>93872</v>
      </c>
      <c r="EM212" s="75">
        <v>100315</v>
      </c>
      <c r="EN212" s="75">
        <v>104172</v>
      </c>
      <c r="EO212" s="75">
        <v>114983</v>
      </c>
      <c r="EP212" s="75">
        <v>96932</v>
      </c>
      <c r="EQ212" s="75">
        <v>104966</v>
      </c>
      <c r="ER212" s="75"/>
      <c r="EU212" s="75">
        <f t="shared" si="673"/>
        <v>285291</v>
      </c>
      <c r="EV212" s="75">
        <f t="shared" si="673"/>
        <v>283352</v>
      </c>
      <c r="EW212" s="75">
        <f t="shared" si="673"/>
        <v>284214</v>
      </c>
      <c r="EX212" s="75">
        <f t="shared" si="673"/>
        <v>348699</v>
      </c>
      <c r="EY212" s="75">
        <f t="shared" si="673"/>
        <v>294347</v>
      </c>
      <c r="EZ212" s="75">
        <f t="shared" si="673"/>
        <v>287874</v>
      </c>
      <c r="FA212" s="75">
        <f t="shared" si="673"/>
        <v>297226</v>
      </c>
      <c r="FB212" s="75">
        <f t="shared" si="673"/>
        <v>374328</v>
      </c>
      <c r="FC212" s="75">
        <f t="shared" si="673"/>
        <v>291335</v>
      </c>
      <c r="FD212" s="75">
        <f t="shared" si="673"/>
        <v>325547</v>
      </c>
      <c r="FE212" s="75">
        <f t="shared" si="673"/>
        <v>313770</v>
      </c>
      <c r="FF212" s="75">
        <f t="shared" si="673"/>
        <v>390054</v>
      </c>
      <c r="FG212" s="75">
        <f t="shared" si="674"/>
        <v>303105</v>
      </c>
      <c r="FH212" s="75">
        <f t="shared" si="674"/>
        <v>316087</v>
      </c>
      <c r="FJ212" s="75"/>
      <c r="FK212" s="75"/>
      <c r="FL212" s="75"/>
      <c r="FM212" s="75"/>
      <c r="FN212" s="75"/>
      <c r="FO212" s="75">
        <f t="shared" ref="FO212:FQ214" si="676">SUMIF($I$6:$EJ$6,FO$9,$I212:$EJ212)</f>
        <v>1201556</v>
      </c>
      <c r="FP212" s="75">
        <f t="shared" si="676"/>
        <v>1253775</v>
      </c>
      <c r="FQ212" s="75">
        <f t="shared" si="676"/>
        <v>1320706</v>
      </c>
      <c r="FR212" s="75">
        <f t="shared" si="672"/>
        <v>303105</v>
      </c>
    </row>
    <row r="213" spans="2:174" ht="17.25" customHeight="1">
      <c r="B213" s="66" t="s">
        <v>155</v>
      </c>
      <c r="BE213" s="75">
        <v>107584</v>
      </c>
      <c r="BF213" s="75">
        <v>94040</v>
      </c>
      <c r="BG213" s="75">
        <v>93428</v>
      </c>
      <c r="BH213" s="75">
        <v>92941</v>
      </c>
      <c r="BI213" s="75">
        <v>91738</v>
      </c>
      <c r="BJ213" s="75">
        <v>86385</v>
      </c>
      <c r="BK213" s="75">
        <v>98724</v>
      </c>
      <c r="BL213" s="75">
        <v>87303</v>
      </c>
      <c r="BM213" s="75">
        <v>85304</v>
      </c>
      <c r="BN213" s="75">
        <v>99529</v>
      </c>
      <c r="BO213" s="75">
        <v>99656</v>
      </c>
      <c r="BP213" s="75">
        <v>126761</v>
      </c>
      <c r="BQ213" s="75">
        <v>122297</v>
      </c>
      <c r="BR213" s="75">
        <v>105850</v>
      </c>
      <c r="BS213" s="75">
        <v>58219</v>
      </c>
      <c r="BT213" s="75">
        <v>17539</v>
      </c>
      <c r="BU213" s="75">
        <v>41580</v>
      </c>
      <c r="BV213" s="75">
        <v>42802</v>
      </c>
      <c r="BW213" s="75">
        <v>43011</v>
      </c>
      <c r="BX213" s="75">
        <v>54667</v>
      </c>
      <c r="BY213" s="75">
        <v>60484</v>
      </c>
      <c r="BZ213" s="75">
        <v>70426</v>
      </c>
      <c r="CA213" s="75">
        <v>68091</v>
      </c>
      <c r="CB213" s="75">
        <v>93698</v>
      </c>
      <c r="CC213" s="75">
        <v>75531</v>
      </c>
      <c r="CD213" s="75">
        <v>59237</v>
      </c>
      <c r="CE213" s="75">
        <v>51858</v>
      </c>
      <c r="CF213" s="75">
        <v>62690</v>
      </c>
      <c r="CG213" s="75">
        <v>78357</v>
      </c>
      <c r="CH213" s="75">
        <v>78014</v>
      </c>
      <c r="CI213" s="75">
        <v>82045</v>
      </c>
      <c r="CJ213" s="75">
        <v>81052</v>
      </c>
      <c r="CK213" s="75">
        <v>78746</v>
      </c>
      <c r="CL213" s="75">
        <v>92055</v>
      </c>
      <c r="CM213" s="75">
        <v>85068</v>
      </c>
      <c r="CN213" s="75">
        <v>111727</v>
      </c>
      <c r="CO213" s="75">
        <v>85361</v>
      </c>
      <c r="CP213" s="75">
        <v>76128</v>
      </c>
      <c r="CQ213" s="75">
        <v>86122</v>
      </c>
      <c r="CR213" s="75">
        <v>83462</v>
      </c>
      <c r="CS213" s="75">
        <v>83514</v>
      </c>
      <c r="CT213" s="75">
        <v>81080</v>
      </c>
      <c r="CU213" s="75">
        <v>82555</v>
      </c>
      <c r="CV213" s="75">
        <v>79223</v>
      </c>
      <c r="CW213" s="75">
        <v>78000</v>
      </c>
      <c r="CX213" s="75">
        <v>85795</v>
      </c>
      <c r="CY213" s="75">
        <v>82863</v>
      </c>
      <c r="CZ213" s="75">
        <v>109709</v>
      </c>
      <c r="DA213" s="75">
        <v>101441</v>
      </c>
      <c r="DB213" s="75">
        <v>89060</v>
      </c>
      <c r="DC213" s="75">
        <v>89651</v>
      </c>
      <c r="DD213" s="75">
        <v>83530</v>
      </c>
      <c r="DE213" s="75">
        <v>80251</v>
      </c>
      <c r="DF213" s="75">
        <v>80846</v>
      </c>
      <c r="DG213" s="75">
        <v>89528</v>
      </c>
      <c r="DH213" s="75">
        <v>80270</v>
      </c>
      <c r="DI213" s="75">
        <v>79120</v>
      </c>
      <c r="DJ213" s="75">
        <v>83869</v>
      </c>
      <c r="DK213" s="75">
        <v>82592</v>
      </c>
      <c r="DL213" s="75">
        <v>101203</v>
      </c>
      <c r="DM213" s="75">
        <v>99112</v>
      </c>
      <c r="DN213" s="75">
        <v>85752</v>
      </c>
      <c r="DO213" s="75">
        <v>88583</v>
      </c>
      <c r="DP213" s="75">
        <v>81036</v>
      </c>
      <c r="DQ213" s="75">
        <v>85492</v>
      </c>
      <c r="DR213" s="75">
        <v>83442</v>
      </c>
      <c r="DS213" s="75">
        <v>92847</v>
      </c>
      <c r="DT213" s="75">
        <v>81947</v>
      </c>
      <c r="DU213" s="75">
        <v>77648</v>
      </c>
      <c r="DV213" s="75">
        <v>83176</v>
      </c>
      <c r="DW213" s="75">
        <v>89912</v>
      </c>
      <c r="DX213" s="75">
        <v>106429</v>
      </c>
      <c r="DY213" s="75">
        <v>105797</v>
      </c>
      <c r="DZ213" s="75">
        <v>100673</v>
      </c>
      <c r="EA213" s="75">
        <v>90441</v>
      </c>
      <c r="EB213" s="75">
        <v>86245</v>
      </c>
      <c r="EC213" s="75">
        <v>85597</v>
      </c>
      <c r="ED213" s="75">
        <v>82882</v>
      </c>
      <c r="EE213" s="75">
        <v>86710</v>
      </c>
      <c r="EF213" s="75">
        <v>81944</v>
      </c>
      <c r="EG213" s="75">
        <v>77983</v>
      </c>
      <c r="EH213" s="75">
        <v>84378</v>
      </c>
      <c r="EI213" s="75">
        <v>83137</v>
      </c>
      <c r="EJ213" s="75">
        <v>101140</v>
      </c>
      <c r="EK213" s="75">
        <v>98818</v>
      </c>
      <c r="EL213" s="75">
        <v>86670</v>
      </c>
      <c r="EM213" s="75">
        <v>84219</v>
      </c>
      <c r="EN213" s="75">
        <v>79524</v>
      </c>
      <c r="EO213" s="75">
        <v>85072</v>
      </c>
      <c r="EP213" s="75">
        <v>79113</v>
      </c>
      <c r="EQ213" s="75">
        <v>84964</v>
      </c>
      <c r="ER213" s="75"/>
      <c r="EU213" s="75">
        <f t="shared" si="673"/>
        <v>280152</v>
      </c>
      <c r="EV213" s="75">
        <f t="shared" si="673"/>
        <v>244627</v>
      </c>
      <c r="EW213" s="75">
        <f t="shared" si="673"/>
        <v>248918</v>
      </c>
      <c r="EX213" s="75">
        <f t="shared" si="673"/>
        <v>267664</v>
      </c>
      <c r="EY213" s="75">
        <f t="shared" si="673"/>
        <v>273447</v>
      </c>
      <c r="EZ213" s="75">
        <f t="shared" si="673"/>
        <v>249970</v>
      </c>
      <c r="FA213" s="75">
        <f t="shared" si="673"/>
        <v>252442</v>
      </c>
      <c r="FB213" s="75">
        <f t="shared" si="673"/>
        <v>279517</v>
      </c>
      <c r="FC213" s="75">
        <f t="shared" si="673"/>
        <v>296911</v>
      </c>
      <c r="FD213" s="75">
        <f t="shared" si="673"/>
        <v>254724</v>
      </c>
      <c r="FE213" s="75">
        <f t="shared" si="673"/>
        <v>246637</v>
      </c>
      <c r="FF213" s="75">
        <f t="shared" si="673"/>
        <v>268655</v>
      </c>
      <c r="FG213" s="75">
        <f t="shared" si="674"/>
        <v>269707</v>
      </c>
      <c r="FH213" s="75">
        <f t="shared" si="674"/>
        <v>243709</v>
      </c>
      <c r="FJ213" s="75"/>
      <c r="FK213" s="75">
        <f t="shared" ref="FK213:FN214" si="677">SUMIF($I$6:$EJ$6,FK$9,$I213:$EJ213)</f>
        <v>1163393</v>
      </c>
      <c r="FL213" s="75">
        <f t="shared" si="677"/>
        <v>778664</v>
      </c>
      <c r="FM213" s="75">
        <f t="shared" si="677"/>
        <v>936380</v>
      </c>
      <c r="FN213" s="75">
        <f t="shared" si="677"/>
        <v>1013812</v>
      </c>
      <c r="FO213" s="75">
        <f t="shared" si="676"/>
        <v>1041361</v>
      </c>
      <c r="FP213" s="75">
        <f t="shared" si="676"/>
        <v>1055376</v>
      </c>
      <c r="FQ213" s="75">
        <f t="shared" si="676"/>
        <v>1066927</v>
      </c>
      <c r="FR213" s="75">
        <f t="shared" si="672"/>
        <v>269707</v>
      </c>
    </row>
    <row r="214" spans="2:174" ht="17.25" customHeight="1">
      <c r="B214" s="66" t="s">
        <v>156</v>
      </c>
      <c r="BE214" s="75">
        <v>532352</v>
      </c>
      <c r="BF214" s="75">
        <v>458084</v>
      </c>
      <c r="BG214" s="75">
        <v>525537</v>
      </c>
      <c r="BH214" s="75">
        <v>515851</v>
      </c>
      <c r="BI214" s="75">
        <v>528608</v>
      </c>
      <c r="BJ214" s="75">
        <v>516467</v>
      </c>
      <c r="BK214" s="75">
        <v>553779</v>
      </c>
      <c r="BL214" s="75">
        <v>506060</v>
      </c>
      <c r="BM214" s="75">
        <v>495793</v>
      </c>
      <c r="BN214" s="75">
        <v>536911</v>
      </c>
      <c r="BO214" s="75">
        <v>546455</v>
      </c>
      <c r="BP214" s="75">
        <v>657640</v>
      </c>
      <c r="BQ214" s="75">
        <v>524717</v>
      </c>
      <c r="BR214" s="75">
        <v>473426</v>
      </c>
      <c r="BS214" s="75">
        <v>262192</v>
      </c>
      <c r="BT214" s="75">
        <v>35330</v>
      </c>
      <c r="BU214" s="75">
        <v>52536</v>
      </c>
      <c r="BV214" s="75">
        <v>102476</v>
      </c>
      <c r="BW214" s="75">
        <v>87271</v>
      </c>
      <c r="BX214" s="75">
        <v>232273</v>
      </c>
      <c r="BY214" s="75">
        <v>289573</v>
      </c>
      <c r="BZ214" s="75">
        <v>368183</v>
      </c>
      <c r="CA214" s="75">
        <v>395130</v>
      </c>
      <c r="CB214" s="75">
        <v>439872</v>
      </c>
      <c r="CC214" s="75">
        <v>305389.27272727271</v>
      </c>
      <c r="CD214" s="75">
        <v>303229.00000000006</v>
      </c>
      <c r="CE214" s="75">
        <v>83200</v>
      </c>
      <c r="CF214" s="75">
        <v>142222.09090909094</v>
      </c>
      <c r="CG214" s="75">
        <v>337380</v>
      </c>
      <c r="CH214" s="75">
        <v>326126.99999999994</v>
      </c>
      <c r="CI214" s="75">
        <v>377366</v>
      </c>
      <c r="CJ214" s="75">
        <v>366864.99999999901</v>
      </c>
      <c r="CK214" s="75">
        <v>359466</v>
      </c>
      <c r="CL214" s="75">
        <v>441240</v>
      </c>
      <c r="CM214" s="75">
        <v>444814</v>
      </c>
      <c r="CN214" s="75">
        <v>576801</v>
      </c>
      <c r="CO214" s="75">
        <v>377538</v>
      </c>
      <c r="CP214" s="75">
        <v>361297</v>
      </c>
      <c r="CQ214" s="75">
        <v>424362</v>
      </c>
      <c r="CR214" s="75">
        <v>430024</v>
      </c>
      <c r="CS214" s="75">
        <v>456525</v>
      </c>
      <c r="CT214" s="75">
        <v>423180</v>
      </c>
      <c r="CU214" s="75">
        <v>449070</v>
      </c>
      <c r="CV214" s="75">
        <v>432132.00000000006</v>
      </c>
      <c r="CW214" s="75">
        <v>429355</v>
      </c>
      <c r="CX214" s="75">
        <v>461142</v>
      </c>
      <c r="CY214" s="75">
        <v>452148.00000000006</v>
      </c>
      <c r="CZ214" s="75">
        <v>580111</v>
      </c>
      <c r="DA214" s="75">
        <v>445067.83333333337</v>
      </c>
      <c r="DB214" s="75">
        <v>410200</v>
      </c>
      <c r="DC214" s="75">
        <v>434016.33333333337</v>
      </c>
      <c r="DD214" s="75">
        <v>446902</v>
      </c>
      <c r="DE214" s="75">
        <v>434381</v>
      </c>
      <c r="DF214" s="75">
        <v>437435</v>
      </c>
      <c r="DG214" s="75">
        <v>496975</v>
      </c>
      <c r="DH214" s="75">
        <v>425311</v>
      </c>
      <c r="DI214" s="75">
        <v>415517</v>
      </c>
      <c r="DJ214" s="75">
        <v>442621</v>
      </c>
      <c r="DK214" s="75">
        <v>472260</v>
      </c>
      <c r="DL214" s="75">
        <v>589364</v>
      </c>
      <c r="DM214" s="75">
        <v>441862</v>
      </c>
      <c r="DN214" s="75">
        <v>401980</v>
      </c>
      <c r="DO214" s="75">
        <v>444892</v>
      </c>
      <c r="DP214" s="75">
        <v>405879</v>
      </c>
      <c r="DQ214" s="75">
        <v>430240</v>
      </c>
      <c r="DR214" s="75">
        <v>433167</v>
      </c>
      <c r="DS214" s="75">
        <v>449888</v>
      </c>
      <c r="DT214" s="75">
        <v>426225</v>
      </c>
      <c r="DU214" s="75">
        <v>411172</v>
      </c>
      <c r="DV214" s="75">
        <v>430761</v>
      </c>
      <c r="DW214" s="75">
        <v>482859</v>
      </c>
      <c r="DX214" s="75">
        <v>577069</v>
      </c>
      <c r="DY214" s="75">
        <v>434702</v>
      </c>
      <c r="DZ214" s="75">
        <v>381230</v>
      </c>
      <c r="EA214" s="75">
        <v>413986</v>
      </c>
      <c r="EB214" s="75">
        <v>418510</v>
      </c>
      <c r="EC214" s="75">
        <v>451082</v>
      </c>
      <c r="ED214" s="75">
        <v>446302</v>
      </c>
      <c r="EE214" s="75">
        <v>465404</v>
      </c>
      <c r="EF214" s="75">
        <v>449722</v>
      </c>
      <c r="EG214" s="75">
        <v>414940</v>
      </c>
      <c r="EH214" s="75">
        <v>434592</v>
      </c>
      <c r="EI214" s="75">
        <v>493325</v>
      </c>
      <c r="EJ214" s="75">
        <v>578105</v>
      </c>
      <c r="EK214" s="75">
        <v>455735</v>
      </c>
      <c r="EL214" s="75">
        <v>394202</v>
      </c>
      <c r="EM214" s="75">
        <v>419469</v>
      </c>
      <c r="EN214" s="75">
        <v>431128</v>
      </c>
      <c r="EO214" s="75">
        <v>480956</v>
      </c>
      <c r="EP214" s="75">
        <v>433662</v>
      </c>
      <c r="EQ214" s="75">
        <v>464765</v>
      </c>
      <c r="ER214" s="75"/>
      <c r="EU214" s="75">
        <f t="shared" si="673"/>
        <v>1289284.1666666667</v>
      </c>
      <c r="EV214" s="75">
        <f t="shared" si="673"/>
        <v>1318718</v>
      </c>
      <c r="EW214" s="75">
        <f t="shared" si="673"/>
        <v>1337803</v>
      </c>
      <c r="EX214" s="75">
        <f t="shared" si="673"/>
        <v>1504245</v>
      </c>
      <c r="EY214" s="75">
        <f t="shared" si="673"/>
        <v>1288734</v>
      </c>
      <c r="EZ214" s="75">
        <f t="shared" si="673"/>
        <v>1269286</v>
      </c>
      <c r="FA214" s="75">
        <f t="shared" si="673"/>
        <v>1287285</v>
      </c>
      <c r="FB214" s="75">
        <f t="shared" si="673"/>
        <v>1490689</v>
      </c>
      <c r="FC214" s="75">
        <f t="shared" si="673"/>
        <v>1229918</v>
      </c>
      <c r="FD214" s="75">
        <f t="shared" si="673"/>
        <v>1315894</v>
      </c>
      <c r="FE214" s="75">
        <f t="shared" si="673"/>
        <v>1330066</v>
      </c>
      <c r="FF214" s="75">
        <f t="shared" si="673"/>
        <v>1506022</v>
      </c>
      <c r="FG214" s="75">
        <f t="shared" si="674"/>
        <v>1269406</v>
      </c>
      <c r="FH214" s="75">
        <f t="shared" si="674"/>
        <v>1345746</v>
      </c>
      <c r="FJ214" s="75"/>
      <c r="FK214" s="75">
        <f t="shared" si="677"/>
        <v>6373537</v>
      </c>
      <c r="FL214" s="75">
        <f t="shared" si="677"/>
        <v>3262979</v>
      </c>
      <c r="FM214" s="75">
        <f t="shared" si="677"/>
        <v>4064099.3636363628</v>
      </c>
      <c r="FN214" s="75">
        <f t="shared" si="677"/>
        <v>5276884</v>
      </c>
      <c r="FO214" s="75">
        <f t="shared" si="676"/>
        <v>5450050.166666667</v>
      </c>
      <c r="FP214" s="75">
        <f t="shared" si="676"/>
        <v>5335994</v>
      </c>
      <c r="FQ214" s="75">
        <f t="shared" si="676"/>
        <v>5381900</v>
      </c>
      <c r="FR214" s="75">
        <f t="shared" si="672"/>
        <v>1269406</v>
      </c>
    </row>
    <row r="215" spans="2:174" ht="17.25" customHeight="1">
      <c r="B215" s="66" t="s">
        <v>198</v>
      </c>
      <c r="BE215" s="75"/>
      <c r="BF215" s="75"/>
      <c r="BG215" s="75"/>
      <c r="BH215" s="75"/>
      <c r="BI215" s="75"/>
      <c r="BJ215" s="75"/>
      <c r="BK215" s="75"/>
      <c r="BL215" s="75"/>
      <c r="BM215" s="75"/>
      <c r="BN215" s="75"/>
      <c r="BO215" s="75"/>
      <c r="BP215" s="75"/>
      <c r="BQ215" s="75"/>
      <c r="BR215" s="75"/>
      <c r="BS215" s="75"/>
      <c r="BT215" s="75"/>
      <c r="BU215" s="75"/>
      <c r="BV215" s="75"/>
      <c r="BW215" s="75"/>
      <c r="BX215" s="75"/>
      <c r="BY215" s="75"/>
      <c r="BZ215" s="75"/>
      <c r="CA215" s="75"/>
      <c r="CB215" s="75"/>
      <c r="CC215" s="75"/>
      <c r="CD215" s="75"/>
      <c r="CE215" s="75"/>
      <c r="CF215" s="75"/>
      <c r="CG215" s="75"/>
      <c r="CH215" s="75"/>
      <c r="CI215" s="75"/>
      <c r="CJ215" s="75"/>
      <c r="CK215" s="75"/>
      <c r="CL215" s="75"/>
      <c r="CM215" s="75"/>
      <c r="CN215" s="75"/>
      <c r="CO215" s="75"/>
      <c r="CP215" s="75"/>
      <c r="CQ215" s="75"/>
      <c r="CR215" s="75"/>
      <c r="CS215" s="75"/>
      <c r="CT215" s="75"/>
      <c r="CU215" s="75"/>
      <c r="CV215" s="75"/>
      <c r="CW215" s="75"/>
      <c r="CX215" s="75"/>
      <c r="CY215" s="75"/>
      <c r="CZ215" s="75"/>
      <c r="DA215" s="75"/>
      <c r="DB215" s="75"/>
      <c r="DC215" s="75"/>
      <c r="DD215" s="75"/>
      <c r="DE215" s="75"/>
      <c r="DF215" s="75"/>
      <c r="DG215" s="75"/>
      <c r="DH215" s="75"/>
      <c r="DI215" s="75"/>
      <c r="DJ215" s="75"/>
      <c r="DK215" s="75"/>
      <c r="DL215" s="75"/>
      <c r="DM215" s="75">
        <v>150695</v>
      </c>
      <c r="DN215" s="75">
        <v>123288</v>
      </c>
      <c r="DO215" s="75">
        <v>139338</v>
      </c>
      <c r="DP215" s="75">
        <v>136511</v>
      </c>
      <c r="DQ215" s="75">
        <v>136664</v>
      </c>
      <c r="DR215" s="75">
        <v>134191</v>
      </c>
      <c r="DS215" s="75">
        <v>152162</v>
      </c>
      <c r="DT215" s="75">
        <v>142351</v>
      </c>
      <c r="DU215" s="75">
        <v>125732</v>
      </c>
      <c r="DV215" s="75">
        <v>139464</v>
      </c>
      <c r="DW215" s="75">
        <v>143857</v>
      </c>
      <c r="DX215" s="75">
        <v>145225</v>
      </c>
      <c r="DY215" s="75">
        <v>133491</v>
      </c>
      <c r="DZ215" s="75">
        <v>122249</v>
      </c>
      <c r="EA215" s="75">
        <v>124130</v>
      </c>
      <c r="EB215" s="75">
        <v>128655</v>
      </c>
      <c r="EC215" s="75">
        <v>147775</v>
      </c>
      <c r="ED215" s="75">
        <v>138982</v>
      </c>
      <c r="EE215" s="75">
        <v>149497</v>
      </c>
      <c r="EF215" s="75">
        <v>146365</v>
      </c>
      <c r="EG215" s="75">
        <v>143571</v>
      </c>
      <c r="EH215" s="75">
        <v>161805</v>
      </c>
      <c r="EI215" s="75">
        <v>156642</v>
      </c>
      <c r="EJ215" s="75">
        <v>154738</v>
      </c>
      <c r="EK215" s="75">
        <v>151993</v>
      </c>
      <c r="EL215" s="75">
        <v>119528</v>
      </c>
      <c r="EM215" s="75">
        <v>143139</v>
      </c>
      <c r="EN215" s="75">
        <v>129744</v>
      </c>
      <c r="EO215" s="75">
        <v>140886</v>
      </c>
      <c r="EP215" s="75">
        <v>135065</v>
      </c>
      <c r="EQ215" s="75">
        <v>144062</v>
      </c>
      <c r="ER215" s="75"/>
      <c r="EU215" s="75"/>
      <c r="EV215" s="75"/>
      <c r="EW215" s="75"/>
      <c r="EX215" s="75"/>
      <c r="EY215" s="75">
        <f t="shared" ref="EY215:FF216" si="678">SUMIF($I$8:$ER$8,EY$9,$I215:$ER215)</f>
        <v>413321</v>
      </c>
      <c r="EZ215" s="75">
        <f t="shared" si="678"/>
        <v>407366</v>
      </c>
      <c r="FA215" s="75">
        <f t="shared" si="678"/>
        <v>420245</v>
      </c>
      <c r="FB215" s="75">
        <f t="shared" si="678"/>
        <v>428546</v>
      </c>
      <c r="FC215" s="75">
        <f t="shared" si="678"/>
        <v>379870</v>
      </c>
      <c r="FD215" s="75">
        <f t="shared" si="678"/>
        <v>415412</v>
      </c>
      <c r="FE215" s="75">
        <f t="shared" si="678"/>
        <v>439433</v>
      </c>
      <c r="FF215" s="75">
        <f t="shared" si="678"/>
        <v>473185</v>
      </c>
      <c r="FG215" s="75">
        <f t="shared" si="674"/>
        <v>414660</v>
      </c>
      <c r="FH215" s="75">
        <f t="shared" si="674"/>
        <v>405695</v>
      </c>
      <c r="FJ215" s="75"/>
      <c r="FK215" s="75"/>
      <c r="FL215" s="75"/>
      <c r="FM215" s="75"/>
      <c r="FN215" s="75"/>
      <c r="FO215" s="75"/>
      <c r="FP215" s="75">
        <f t="shared" ref="FP215:FP216" si="679">SUMIF($I$6:$EJ$6,FP$9,$I215:$EJ215)</f>
        <v>1669478</v>
      </c>
      <c r="FQ215" s="75">
        <f>SUMIF($I$6:$EJ$6,FQ$9,$I215:$EJ215)</f>
        <v>1707900</v>
      </c>
      <c r="FR215" s="75">
        <f t="shared" si="672"/>
        <v>414660</v>
      </c>
    </row>
    <row r="216" spans="2:174" ht="17.25" customHeight="1">
      <c r="B216" s="66" t="s">
        <v>183</v>
      </c>
      <c r="BE216" s="75"/>
      <c r="BF216" s="75"/>
      <c r="BG216" s="75"/>
      <c r="BH216" s="75"/>
      <c r="BI216" s="75"/>
      <c r="BJ216" s="75"/>
      <c r="BK216" s="75"/>
      <c r="BL216" s="75"/>
      <c r="BM216" s="75"/>
      <c r="BN216" s="75"/>
      <c r="BO216" s="75"/>
      <c r="BP216" s="75"/>
      <c r="BQ216" s="75"/>
      <c r="BR216" s="75"/>
      <c r="BS216" s="75"/>
      <c r="BT216" s="75"/>
      <c r="BU216" s="75"/>
      <c r="BV216" s="75"/>
      <c r="BW216" s="75"/>
      <c r="BX216" s="75"/>
      <c r="BY216" s="75"/>
      <c r="BZ216" s="75"/>
      <c r="CA216" s="75"/>
      <c r="CB216" s="75"/>
      <c r="CC216" s="75"/>
      <c r="CD216" s="75"/>
      <c r="CE216" s="75"/>
      <c r="CF216" s="75"/>
      <c r="CG216" s="75"/>
      <c r="CH216" s="75"/>
      <c r="CI216" s="75"/>
      <c r="CJ216" s="75"/>
      <c r="CK216" s="75"/>
      <c r="CL216" s="75"/>
      <c r="CM216" s="75"/>
      <c r="CN216" s="75"/>
      <c r="CO216" s="75"/>
      <c r="CP216" s="75"/>
      <c r="CQ216" s="75"/>
      <c r="CR216" s="75"/>
      <c r="CS216" s="75"/>
      <c r="CT216" s="75"/>
      <c r="CU216" s="75"/>
      <c r="CV216" s="75"/>
      <c r="CW216" s="75"/>
      <c r="CX216" s="75"/>
      <c r="CY216" s="75"/>
      <c r="CZ216" s="75"/>
      <c r="DA216" s="75"/>
      <c r="DB216" s="75"/>
      <c r="DC216" s="75"/>
      <c r="DD216" s="75"/>
      <c r="DE216" s="75"/>
      <c r="DF216" s="75"/>
      <c r="DG216" s="75"/>
      <c r="DH216" s="75"/>
      <c r="DI216" s="75"/>
      <c r="DJ216" s="75"/>
      <c r="DK216" s="75"/>
      <c r="DL216" s="75"/>
      <c r="DM216" s="75">
        <v>94914</v>
      </c>
      <c r="DN216" s="75">
        <v>84828</v>
      </c>
      <c r="DO216" s="75">
        <v>96583</v>
      </c>
      <c r="DP216" s="75">
        <v>90578</v>
      </c>
      <c r="DQ216" s="75">
        <v>97568</v>
      </c>
      <c r="DR216" s="75">
        <v>101609</v>
      </c>
      <c r="DS216" s="75">
        <v>105575</v>
      </c>
      <c r="DT216" s="75">
        <v>100000</v>
      </c>
      <c r="DU216" s="75">
        <v>88273</v>
      </c>
      <c r="DV216" s="75">
        <v>95541</v>
      </c>
      <c r="DW216" s="75">
        <v>108838</v>
      </c>
      <c r="DX216" s="75">
        <v>135721</v>
      </c>
      <c r="DY216" s="75">
        <v>93152</v>
      </c>
      <c r="DZ216" s="75">
        <v>85975</v>
      </c>
      <c r="EA216" s="75">
        <v>93410</v>
      </c>
      <c r="EB216" s="75">
        <v>106562</v>
      </c>
      <c r="EC216" s="75">
        <v>110188</v>
      </c>
      <c r="ED216" s="75">
        <v>101761</v>
      </c>
      <c r="EE216" s="75">
        <v>99614</v>
      </c>
      <c r="EF216" s="75">
        <v>98091</v>
      </c>
      <c r="EG216" s="75">
        <v>90882</v>
      </c>
      <c r="EH216" s="75">
        <v>93496</v>
      </c>
      <c r="EI216" s="75">
        <v>104812</v>
      </c>
      <c r="EJ216" s="75">
        <v>131266</v>
      </c>
      <c r="EK216" s="75">
        <v>97274</v>
      </c>
      <c r="EL216" s="75">
        <v>84317</v>
      </c>
      <c r="EM216" s="75">
        <v>93045</v>
      </c>
      <c r="EN216" s="75">
        <v>92898</v>
      </c>
      <c r="EO216" s="75">
        <v>108723</v>
      </c>
      <c r="EP216" s="75">
        <v>96720</v>
      </c>
      <c r="EQ216" s="75">
        <v>96235</v>
      </c>
      <c r="ER216" s="75"/>
      <c r="EU216" s="75"/>
      <c r="EV216" s="75"/>
      <c r="EW216" s="75"/>
      <c r="EX216" s="75"/>
      <c r="EY216" s="75">
        <f t="shared" si="678"/>
        <v>276325</v>
      </c>
      <c r="EZ216" s="75">
        <f t="shared" si="678"/>
        <v>289755</v>
      </c>
      <c r="FA216" s="75">
        <f t="shared" si="678"/>
        <v>293848</v>
      </c>
      <c r="FB216" s="75">
        <f t="shared" si="678"/>
        <v>340100</v>
      </c>
      <c r="FC216" s="75">
        <f t="shared" si="678"/>
        <v>272537</v>
      </c>
      <c r="FD216" s="75">
        <f t="shared" si="678"/>
        <v>318511</v>
      </c>
      <c r="FE216" s="75">
        <f t="shared" si="678"/>
        <v>288587</v>
      </c>
      <c r="FF216" s="75">
        <f t="shared" si="678"/>
        <v>329574</v>
      </c>
      <c r="FG216" s="75">
        <f t="shared" si="674"/>
        <v>274636</v>
      </c>
      <c r="FH216" s="75">
        <f t="shared" si="674"/>
        <v>298341</v>
      </c>
      <c r="FJ216" s="75"/>
      <c r="FK216" s="75"/>
      <c r="FL216" s="75"/>
      <c r="FM216" s="75"/>
      <c r="FN216" s="75"/>
      <c r="FO216" s="75"/>
      <c r="FP216" s="75">
        <f t="shared" si="679"/>
        <v>1200028</v>
      </c>
      <c r="FQ216" s="75">
        <f>SUMIF($I$6:$EJ$6,FQ$9,$I216:$EJ216)</f>
        <v>1209209</v>
      </c>
      <c r="FR216" s="75">
        <f t="shared" si="672"/>
        <v>274636</v>
      </c>
    </row>
    <row r="217" spans="2:174" ht="17.25" customHeight="1">
      <c r="B217" s="66" t="s">
        <v>203</v>
      </c>
      <c r="BE217" s="75"/>
      <c r="BF217" s="75"/>
      <c r="BG217" s="75"/>
      <c r="BH217" s="75"/>
      <c r="BI217" s="75"/>
      <c r="BJ217" s="75"/>
      <c r="BK217" s="75"/>
      <c r="BL217" s="75"/>
      <c r="BM217" s="75"/>
      <c r="BN217" s="75"/>
      <c r="BO217" s="75"/>
      <c r="BP217" s="75"/>
      <c r="BQ217" s="75"/>
      <c r="BR217" s="75"/>
      <c r="BS217" s="75"/>
      <c r="BT217" s="75"/>
      <c r="BU217" s="75"/>
      <c r="BV217" s="75"/>
      <c r="BW217" s="75"/>
      <c r="BX217" s="75"/>
      <c r="BY217" s="75"/>
      <c r="BZ217" s="75"/>
      <c r="CA217" s="75"/>
      <c r="CB217" s="75"/>
      <c r="CC217" s="75"/>
      <c r="CD217" s="75"/>
      <c r="CE217" s="75"/>
      <c r="CF217" s="75"/>
      <c r="CG217" s="75"/>
      <c r="CH217" s="75"/>
      <c r="CI217" s="75"/>
      <c r="CJ217" s="75"/>
      <c r="CK217" s="75"/>
      <c r="CL217" s="75"/>
      <c r="CM217" s="75"/>
      <c r="CN217" s="75"/>
      <c r="CO217" s="75"/>
      <c r="CP217" s="75"/>
      <c r="CQ217" s="75"/>
      <c r="CR217" s="75"/>
      <c r="CS217" s="75"/>
      <c r="CT217" s="75"/>
      <c r="CU217" s="75"/>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Y217" s="75">
        <v>119137</v>
      </c>
      <c r="DZ217" s="75">
        <v>109195</v>
      </c>
      <c r="EA217" s="75">
        <v>120237</v>
      </c>
      <c r="EB217" s="75">
        <v>122278</v>
      </c>
      <c r="EC217" s="75">
        <v>132700</v>
      </c>
      <c r="ED217" s="75">
        <v>125835</v>
      </c>
      <c r="EE217" s="75">
        <v>122640</v>
      </c>
      <c r="EF217" s="75">
        <v>121534</v>
      </c>
      <c r="EG217" s="75">
        <v>109439</v>
      </c>
      <c r="EH217" s="75">
        <v>121322</v>
      </c>
      <c r="EI217" s="75">
        <v>136772</v>
      </c>
      <c r="EJ217" s="75">
        <v>179367</v>
      </c>
      <c r="EK217" s="75">
        <v>127746</v>
      </c>
      <c r="EL217" s="75">
        <v>108291</v>
      </c>
      <c r="EM217" s="75">
        <v>119077</v>
      </c>
      <c r="EN217" s="75">
        <v>123183</v>
      </c>
      <c r="EO217" s="75">
        <v>145356</v>
      </c>
      <c r="EP217" s="75">
        <v>124447</v>
      </c>
      <c r="EQ217" s="75">
        <v>126081</v>
      </c>
      <c r="ER217" s="75"/>
      <c r="EU217" s="75"/>
      <c r="EV217" s="75"/>
      <c r="EW217" s="75"/>
      <c r="EX217" s="75"/>
      <c r="EY217" s="75"/>
      <c r="EZ217" s="75"/>
      <c r="FA217" s="75"/>
      <c r="FB217" s="75"/>
      <c r="FC217" s="75">
        <f t="shared" ref="EU217:FF218" si="680">SUMIF($I$8:$EJ$8,FC$9,$I217:$EJ217)</f>
        <v>348569</v>
      </c>
      <c r="FD217" s="75">
        <f t="shared" si="680"/>
        <v>380813</v>
      </c>
      <c r="FE217" s="75">
        <f t="shared" si="680"/>
        <v>353613</v>
      </c>
      <c r="FF217" s="75">
        <f t="shared" si="680"/>
        <v>437461</v>
      </c>
      <c r="FG217" s="75">
        <f t="shared" ref="FG217:FH218" si="681">SUMIF($I$8:$ER$8,FG$9,$I217:$ER217)</f>
        <v>355114</v>
      </c>
      <c r="FH217" s="75">
        <f t="shared" si="681"/>
        <v>392986</v>
      </c>
      <c r="FJ217" s="75"/>
      <c r="FK217" s="75"/>
      <c r="FL217" s="75"/>
      <c r="FM217" s="75"/>
      <c r="FN217" s="75"/>
      <c r="FO217" s="75"/>
      <c r="FP217" s="75"/>
      <c r="FQ217" s="75">
        <f>SUMIF($I$6:$EJ$6,FQ$9,$I217:$EJ217)</f>
        <v>1520456</v>
      </c>
      <c r="FR217" s="75">
        <f t="shared" si="672"/>
        <v>355114</v>
      </c>
    </row>
    <row r="218" spans="2:174" s="70" customFormat="1" ht="17.25" customHeight="1">
      <c r="B218" s="125" t="s">
        <v>152</v>
      </c>
      <c r="C218" s="69"/>
      <c r="D218" s="69"/>
      <c r="E218" s="69"/>
      <c r="F218" s="126"/>
      <c r="G218" s="126"/>
      <c r="H218" s="126"/>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8">
        <f t="shared" ref="BE218:DP218" si="682">SUMPRODUCT(BE198:BE217,BE12:BE31)</f>
        <v>428033.99928702053</v>
      </c>
      <c r="BF218" s="128">
        <f t="shared" si="682"/>
        <v>373666.76811486122</v>
      </c>
      <c r="BG218" s="128">
        <f t="shared" si="682"/>
        <v>422599.06556274631</v>
      </c>
      <c r="BH218" s="128">
        <f t="shared" si="682"/>
        <v>406699.09683693317</v>
      </c>
      <c r="BI218" s="128">
        <f t="shared" si="682"/>
        <v>456373.73746137659</v>
      </c>
      <c r="BJ218" s="128">
        <f t="shared" si="682"/>
        <v>443904.8860226713</v>
      </c>
      <c r="BK218" s="128">
        <f t="shared" si="682"/>
        <v>480252.60409893841</v>
      </c>
      <c r="BL218" s="128">
        <f t="shared" si="682"/>
        <v>443793.13434576773</v>
      </c>
      <c r="BM218" s="128">
        <f t="shared" si="682"/>
        <v>430125.41198567383</v>
      </c>
      <c r="BN218" s="128">
        <f t="shared" si="682"/>
        <v>494047.76791538991</v>
      </c>
      <c r="BO218" s="128">
        <f t="shared" si="682"/>
        <v>570082.18223764608</v>
      </c>
      <c r="BP218" s="128">
        <f t="shared" si="682"/>
        <v>701440.7641973123</v>
      </c>
      <c r="BQ218" s="128">
        <f t="shared" si="682"/>
        <v>564054.36441422498</v>
      </c>
      <c r="BR218" s="128">
        <f t="shared" si="682"/>
        <v>510964.25269804365</v>
      </c>
      <c r="BS218" s="128">
        <f t="shared" si="682"/>
        <v>303678.90191820811</v>
      </c>
      <c r="BT218" s="128">
        <f t="shared" si="682"/>
        <v>49643.048998437138</v>
      </c>
      <c r="BU218" s="128">
        <f t="shared" si="682"/>
        <v>79172.978697455226</v>
      </c>
      <c r="BV218" s="128">
        <f t="shared" si="682"/>
        <v>137401.50519383422</v>
      </c>
      <c r="BW218" s="128">
        <f t="shared" si="682"/>
        <v>159713.78823328408</v>
      </c>
      <c r="BX218" s="128">
        <f t="shared" si="682"/>
        <v>269474.62545078859</v>
      </c>
      <c r="BY218" s="128">
        <f t="shared" si="682"/>
        <v>309700.20394560136</v>
      </c>
      <c r="BZ218" s="128">
        <f t="shared" si="682"/>
        <v>393019.91919058276</v>
      </c>
      <c r="CA218" s="128">
        <f t="shared" si="682"/>
        <v>415730.08425848873</v>
      </c>
      <c r="CB218" s="128">
        <f t="shared" si="682"/>
        <v>496768.33887544629</v>
      </c>
      <c r="CC218" s="128">
        <f t="shared" si="682"/>
        <v>342817.54603035521</v>
      </c>
      <c r="CD218" s="128">
        <f t="shared" si="682"/>
        <v>346209.63229382096</v>
      </c>
      <c r="CE218" s="128">
        <f t="shared" si="682"/>
        <v>142821.2902704294</v>
      </c>
      <c r="CF218" s="128">
        <f t="shared" si="682"/>
        <v>194245.50265131009</v>
      </c>
      <c r="CG218" s="128">
        <f t="shared" si="682"/>
        <v>389001.11002854159</v>
      </c>
      <c r="CH218" s="128">
        <f t="shared" si="682"/>
        <v>388559.1029633226</v>
      </c>
      <c r="CI218" s="128">
        <f t="shared" si="682"/>
        <v>431314.38625321962</v>
      </c>
      <c r="CJ218" s="128">
        <f t="shared" si="682"/>
        <v>422910.32141224551</v>
      </c>
      <c r="CK218" s="128">
        <f t="shared" si="682"/>
        <v>410421.68126702704</v>
      </c>
      <c r="CL218" s="128">
        <f t="shared" si="682"/>
        <v>492033.76649509434</v>
      </c>
      <c r="CM218" s="128">
        <f t="shared" si="682"/>
        <v>486174.68224042951</v>
      </c>
      <c r="CN218" s="128">
        <f t="shared" si="682"/>
        <v>644498.31198749645</v>
      </c>
      <c r="CO218" s="128">
        <f t="shared" si="682"/>
        <v>439005.18802711071</v>
      </c>
      <c r="CP218" s="128">
        <f t="shared" si="682"/>
        <v>409430.80557710119</v>
      </c>
      <c r="CQ218" s="128">
        <f t="shared" si="682"/>
        <v>480740.98881399387</v>
      </c>
      <c r="CR218" s="128">
        <f t="shared" si="682"/>
        <v>496805.22267460218</v>
      </c>
      <c r="CS218" s="128">
        <f t="shared" si="682"/>
        <v>522048.60844213964</v>
      </c>
      <c r="CT218" s="128">
        <f t="shared" si="682"/>
        <v>491686.47424366284</v>
      </c>
      <c r="CU218" s="128">
        <f t="shared" si="682"/>
        <v>522014.96369068866</v>
      </c>
      <c r="CV218" s="128">
        <f t="shared" si="682"/>
        <v>487555.0736609255</v>
      </c>
      <c r="CW218" s="128">
        <f t="shared" si="682"/>
        <v>494603.22177205369</v>
      </c>
      <c r="CX218" s="128">
        <f t="shared" si="682"/>
        <v>522245.05192344857</v>
      </c>
      <c r="CY218" s="128">
        <f t="shared" si="682"/>
        <v>506009.88339587767</v>
      </c>
      <c r="CZ218" s="128">
        <f t="shared" si="682"/>
        <v>692187.10983072582</v>
      </c>
      <c r="DA218" s="128">
        <f t="shared" si="682"/>
        <v>541968.91815468378</v>
      </c>
      <c r="DB218" s="128">
        <f t="shared" si="682"/>
        <v>490323.995075449</v>
      </c>
      <c r="DC218" s="128">
        <f t="shared" si="682"/>
        <v>536545.56787490752</v>
      </c>
      <c r="DD218" s="128">
        <f t="shared" si="682"/>
        <v>546318.5214063169</v>
      </c>
      <c r="DE218" s="128">
        <f t="shared" si="682"/>
        <v>551732.97449694271</v>
      </c>
      <c r="DF218" s="128">
        <f t="shared" si="682"/>
        <v>560662.07213939796</v>
      </c>
      <c r="DG218" s="128">
        <f t="shared" si="682"/>
        <v>603247.27493254992</v>
      </c>
      <c r="DH218" s="128">
        <f t="shared" si="682"/>
        <v>547319.07370670862</v>
      </c>
      <c r="DI218" s="128">
        <f t="shared" si="682"/>
        <v>529306.82180003135</v>
      </c>
      <c r="DJ218" s="128">
        <f t="shared" si="682"/>
        <v>573878.39088397392</v>
      </c>
      <c r="DK218" s="128">
        <f t="shared" si="682"/>
        <v>660858.76015943848</v>
      </c>
      <c r="DL218" s="128">
        <f t="shared" si="682"/>
        <v>920000.67253161198</v>
      </c>
      <c r="DM218" s="128">
        <f t="shared" si="682"/>
        <v>687812.45776054112</v>
      </c>
      <c r="DN218" s="128">
        <f t="shared" si="682"/>
        <v>614950.6618093166</v>
      </c>
      <c r="DO218" s="128">
        <f t="shared" si="682"/>
        <v>721699.32640973479</v>
      </c>
      <c r="DP218" s="128">
        <f t="shared" si="682"/>
        <v>646032.14008086652</v>
      </c>
      <c r="DQ218" s="128">
        <f t="shared" ref="DQ218:EJ218" si="683">SUMPRODUCT(DQ198:DQ217,DQ12:DQ31)</f>
        <v>699781.49159549386</v>
      </c>
      <c r="DR218" s="128">
        <f t="shared" si="683"/>
        <v>701567.07195190177</v>
      </c>
      <c r="DS218" s="128">
        <f t="shared" si="683"/>
        <v>737095.13030498382</v>
      </c>
      <c r="DT218" s="128">
        <f t="shared" si="683"/>
        <v>681126.58559470286</v>
      </c>
      <c r="DU218" s="128">
        <f t="shared" si="683"/>
        <v>628362.37262955552</v>
      </c>
      <c r="DV218" s="128">
        <f t="shared" si="683"/>
        <v>693698.15987043269</v>
      </c>
      <c r="DW218" s="128">
        <f t="shared" si="683"/>
        <v>753883.9424785336</v>
      </c>
      <c r="DX218" s="128">
        <f t="shared" si="683"/>
        <v>925927.28153002006</v>
      </c>
      <c r="DY218" s="128">
        <f t="shared" si="683"/>
        <v>703077.40538876504</v>
      </c>
      <c r="DZ218" s="128">
        <f t="shared" si="683"/>
        <v>646614.47743620747</v>
      </c>
      <c r="EA218" s="128">
        <f t="shared" si="683"/>
        <v>688042.78956723609</v>
      </c>
      <c r="EB218" s="128">
        <f t="shared" si="683"/>
        <v>693411.95660252741</v>
      </c>
      <c r="EC218" s="128">
        <f t="shared" si="683"/>
        <v>747042.97859512933</v>
      </c>
      <c r="ED218" s="128">
        <f t="shared" si="683"/>
        <v>704888.45933606941</v>
      </c>
      <c r="EE218" s="128">
        <f t="shared" si="683"/>
        <v>742063.47588516807</v>
      </c>
      <c r="EF218" s="128">
        <f t="shared" si="683"/>
        <v>728380.03893174522</v>
      </c>
      <c r="EG218" s="128">
        <f t="shared" si="683"/>
        <v>674169.28620489966</v>
      </c>
      <c r="EH218" s="128">
        <f t="shared" si="683"/>
        <v>727525.67991141137</v>
      </c>
      <c r="EI218" s="128">
        <f t="shared" si="683"/>
        <v>753710.6060982804</v>
      </c>
      <c r="EJ218" s="128">
        <f t="shared" si="683"/>
        <v>943355.16700769938</v>
      </c>
      <c r="EK218" s="128">
        <f t="shared" ref="EK218:EQ218" si="684">SUMPRODUCT(EK198:EK217,EK12:EK31)</f>
        <v>768897.54730578582</v>
      </c>
      <c r="EL218" s="128">
        <f t="shared" si="684"/>
        <v>709087.77526914724</v>
      </c>
      <c r="EM218" s="128">
        <f t="shared" si="684"/>
        <v>805291.45954447426</v>
      </c>
      <c r="EN218" s="128">
        <f t="shared" si="684"/>
        <v>796391.1246029319</v>
      </c>
      <c r="EO218" s="128">
        <f t="shared" si="684"/>
        <v>881152.89637831936</v>
      </c>
      <c r="EP218" s="128">
        <f t="shared" si="684"/>
        <v>786683.95892246382</v>
      </c>
      <c r="EQ218" s="128">
        <f t="shared" si="684"/>
        <v>821036.93917763734</v>
      </c>
      <c r="ER218" s="128"/>
      <c r="EU218" s="128">
        <f t="shared" si="680"/>
        <v>1568838.4811050403</v>
      </c>
      <c r="EV218" s="128">
        <f t="shared" si="680"/>
        <v>1658713.5680426576</v>
      </c>
      <c r="EW218" s="128">
        <f t="shared" si="680"/>
        <v>1679873.1704392899</v>
      </c>
      <c r="EX218" s="128">
        <f t="shared" si="680"/>
        <v>2154737.8235750245</v>
      </c>
      <c r="EY218" s="128">
        <f t="shared" si="680"/>
        <v>2024462.4459795924</v>
      </c>
      <c r="EZ218" s="128">
        <f t="shared" si="680"/>
        <v>2047380.7036282623</v>
      </c>
      <c r="FA218" s="128">
        <f t="shared" si="680"/>
        <v>2046584.0885292422</v>
      </c>
      <c r="FB218" s="128">
        <f t="shared" si="680"/>
        <v>2373509.3838789864</v>
      </c>
      <c r="FC218" s="128">
        <f t="shared" si="680"/>
        <v>2037734.6723922086</v>
      </c>
      <c r="FD218" s="128">
        <f t="shared" si="680"/>
        <v>2145343.3945337264</v>
      </c>
      <c r="FE218" s="128">
        <f t="shared" si="680"/>
        <v>2144612.8010218129</v>
      </c>
      <c r="FF218" s="128">
        <f t="shared" si="680"/>
        <v>2424591.4530173913</v>
      </c>
      <c r="FG218" s="128">
        <f t="shared" si="681"/>
        <v>2283276.7821194073</v>
      </c>
      <c r="FH218" s="128">
        <f t="shared" si="681"/>
        <v>2464227.9799037152</v>
      </c>
      <c r="FJ218" s="128"/>
      <c r="FK218" s="128">
        <f t="shared" ref="FK218:FP218" si="685">SUMIF($I$6:$EJ$6,FK$9,$I218:$EJ218)</f>
        <v>5651019.4180663377</v>
      </c>
      <c r="FL218" s="128">
        <f t="shared" si="685"/>
        <v>3689322.0118743959</v>
      </c>
      <c r="FM218" s="128">
        <f t="shared" si="685"/>
        <v>4691007.3338932917</v>
      </c>
      <c r="FN218" s="128">
        <f t="shared" si="685"/>
        <v>6064332.5920523303</v>
      </c>
      <c r="FO218" s="128">
        <f t="shared" si="685"/>
        <v>7062163.0431620125</v>
      </c>
      <c r="FP218" s="128">
        <f t="shared" si="685"/>
        <v>8491936.6220160834</v>
      </c>
      <c r="FQ218" s="128">
        <f>SUMIF($I$6:$EJ$6,FQ$9,$I218:$EJ218)</f>
        <v>8752282.3209651373</v>
      </c>
      <c r="FR218" s="128">
        <f t="shared" si="672"/>
        <v>2283276.7821194073</v>
      </c>
    </row>
    <row r="219" spans="2:174" ht="17.45" customHeight="1">
      <c r="EJ219" s="32"/>
      <c r="EK219" s="32"/>
      <c r="EL219" s="32"/>
      <c r="EM219" s="32"/>
      <c r="EN219" s="32"/>
      <c r="EO219" s="32"/>
      <c r="EP219" s="32"/>
      <c r="EQ219" s="32"/>
      <c r="ER219" s="32"/>
    </row>
  </sheetData>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C1621-0839-4E9C-B827-F5F97DC383CC}">
  <sheetPr codeName="Sheet9"/>
  <dimension ref="B1:Q63"/>
  <sheetViews>
    <sheetView showGridLines="0" zoomScale="85" zoomScaleNormal="85" workbookViewId="0">
      <pane xSplit="6" ySplit="8" topLeftCell="G9" activePane="bottomRight" state="frozen"/>
      <selection activeCell="G33" sqref="G33"/>
      <selection pane="topRight" activeCell="G33" sqref="G33"/>
      <selection pane="bottomLeft" activeCell="G33" sqref="G33"/>
      <selection pane="bottomRight"/>
    </sheetView>
  </sheetViews>
  <sheetFormatPr defaultColWidth="10.7109375" defaultRowHeight="17.45" customHeight="1"/>
  <cols>
    <col min="1" max="1" width="1.7109375" style="5" customWidth="1"/>
    <col min="2" max="2" width="10.7109375" style="5"/>
    <col min="3" max="3" width="16.140625" style="5" customWidth="1"/>
    <col min="4" max="4" width="16.28515625" style="5" customWidth="1"/>
    <col min="5" max="5" width="10.7109375" style="5"/>
    <col min="6" max="8" width="0.85546875" style="6" customWidth="1"/>
    <col min="9" max="9" width="14.42578125" style="32" bestFit="1" customWidth="1"/>
    <col min="10" max="15" width="12.85546875" style="32" customWidth="1"/>
    <col min="16" max="16" width="15.5703125" style="32" bestFit="1" customWidth="1"/>
    <col min="17" max="17" width="15.5703125" style="32" customWidth="1"/>
    <col min="18" max="28" width="10.7109375" style="5"/>
    <col min="29" max="29" width="10.7109375" style="5" customWidth="1"/>
    <col min="30" max="16384" width="10.7109375" style="5"/>
  </cols>
  <sheetData>
    <row r="1" spans="2:17" ht="9.9499999999999993" customHeight="1"/>
    <row r="7" spans="2:17" ht="20.100000000000001" customHeight="1">
      <c r="B7" s="29" t="s">
        <v>132</v>
      </c>
      <c r="C7" s="26"/>
      <c r="D7" s="26"/>
      <c r="E7" s="26"/>
      <c r="F7" s="27"/>
      <c r="G7" s="27"/>
      <c r="H7" s="27"/>
      <c r="I7" s="28">
        <v>43465</v>
      </c>
      <c r="J7" s="28">
        <v>43830</v>
      </c>
      <c r="K7" s="28">
        <v>44196</v>
      </c>
      <c r="L7" s="28">
        <v>44377</v>
      </c>
      <c r="M7" s="28">
        <v>44561</v>
      </c>
      <c r="N7" s="28">
        <v>44926</v>
      </c>
      <c r="O7" s="28">
        <v>45261</v>
      </c>
      <c r="P7" s="28">
        <v>45627</v>
      </c>
      <c r="Q7" s="28">
        <v>45992</v>
      </c>
    </row>
    <row r="8" spans="2:17" ht="5.0999999999999996" customHeight="1">
      <c r="B8" s="3"/>
      <c r="C8" s="7"/>
      <c r="D8" s="7"/>
      <c r="E8" s="7"/>
      <c r="I8" s="11"/>
      <c r="J8" s="11"/>
      <c r="K8" s="11"/>
      <c r="L8" s="11"/>
      <c r="M8" s="11"/>
      <c r="N8" s="11"/>
      <c r="O8" s="11"/>
      <c r="P8" s="11"/>
      <c r="Q8" s="11"/>
    </row>
    <row r="9" spans="2:17" ht="5.0999999999999996" customHeight="1">
      <c r="B9" s="3"/>
      <c r="C9" s="7"/>
      <c r="D9" s="7"/>
      <c r="E9" s="7"/>
      <c r="I9" s="11"/>
      <c r="J9" s="11"/>
      <c r="K9" s="11"/>
      <c r="L9" s="11"/>
      <c r="M9" s="11"/>
      <c r="N9" s="11"/>
      <c r="O9" s="11"/>
      <c r="P9" s="11"/>
      <c r="Q9" s="11"/>
    </row>
    <row r="10" spans="2:17" ht="17.45" customHeight="1">
      <c r="B10" s="71" t="s">
        <v>133</v>
      </c>
      <c r="C10" s="72"/>
      <c r="D10" s="72"/>
      <c r="E10" s="72"/>
      <c r="I10" s="73"/>
      <c r="J10" s="73"/>
      <c r="K10" s="73"/>
      <c r="L10" s="73"/>
      <c r="M10" s="73"/>
      <c r="N10" s="73"/>
      <c r="O10" s="73"/>
      <c r="P10" s="73"/>
      <c r="Q10" s="236"/>
    </row>
    <row r="11" spans="2:17" s="70" customFormat="1" ht="17.45" customHeight="1">
      <c r="B11" s="66" t="s">
        <v>27</v>
      </c>
      <c r="C11" s="67"/>
      <c r="D11" s="67"/>
      <c r="E11" s="67"/>
      <c r="F11" s="68"/>
      <c r="G11" s="68"/>
      <c r="H11" s="68"/>
      <c r="I11" s="101">
        <v>290161000</v>
      </c>
      <c r="J11" s="101">
        <v>378700000</v>
      </c>
      <c r="K11" s="219">
        <v>348293900</v>
      </c>
      <c r="L11" s="219">
        <v>334416600</v>
      </c>
      <c r="M11" s="219">
        <v>333062200</v>
      </c>
      <c r="N11" s="219">
        <v>355448500</v>
      </c>
      <c r="O11" s="219">
        <v>387649900</v>
      </c>
      <c r="P11" s="219">
        <v>379708900</v>
      </c>
      <c r="Q11" s="219">
        <v>345200000</v>
      </c>
    </row>
    <row r="12" spans="2:17" s="70" customFormat="1" ht="17.45" customHeight="1">
      <c r="B12" s="66" t="s">
        <v>26</v>
      </c>
      <c r="C12" s="67"/>
      <c r="D12" s="67"/>
      <c r="E12" s="67"/>
      <c r="F12" s="68"/>
      <c r="G12" s="68"/>
      <c r="H12" s="68"/>
      <c r="I12" s="101">
        <v>428758000</v>
      </c>
      <c r="J12" s="101">
        <v>448000000</v>
      </c>
      <c r="K12" s="219">
        <v>433793800</v>
      </c>
      <c r="L12" s="219">
        <v>446485900</v>
      </c>
      <c r="M12" s="219">
        <v>434400000</v>
      </c>
      <c r="N12" s="219">
        <v>486932200</v>
      </c>
      <c r="O12" s="219">
        <v>536934600</v>
      </c>
      <c r="P12" s="219">
        <v>508593100</v>
      </c>
      <c r="Q12" s="219">
        <v>471700000</v>
      </c>
    </row>
    <row r="13" spans="2:17" s="70" customFormat="1" ht="17.45" customHeight="1">
      <c r="B13" s="66" t="s">
        <v>25</v>
      </c>
      <c r="C13" s="67"/>
      <c r="D13" s="67"/>
      <c r="E13" s="67"/>
      <c r="F13" s="68"/>
      <c r="G13" s="68"/>
      <c r="H13" s="68"/>
      <c r="I13" s="101">
        <v>688969000</v>
      </c>
      <c r="J13" s="101">
        <v>813600000</v>
      </c>
      <c r="K13" s="219">
        <v>785000000</v>
      </c>
      <c r="L13" s="219">
        <v>766000000</v>
      </c>
      <c r="M13" s="219">
        <v>829100000</v>
      </c>
      <c r="N13" s="219">
        <v>910500000</v>
      </c>
      <c r="O13" s="219">
        <v>993700000</v>
      </c>
      <c r="P13" s="219">
        <v>1004300000</v>
      </c>
      <c r="Q13" s="219">
        <v>999100000</v>
      </c>
    </row>
    <row r="14" spans="2:17" s="70" customFormat="1" ht="17.45" customHeight="1">
      <c r="B14" s="66" t="s">
        <v>28</v>
      </c>
      <c r="C14" s="67"/>
      <c r="D14" s="67"/>
      <c r="E14" s="67"/>
      <c r="F14" s="68"/>
      <c r="G14" s="68"/>
      <c r="H14" s="68"/>
      <c r="I14" s="101">
        <v>227887000</v>
      </c>
      <c r="J14" s="101">
        <v>256968400</v>
      </c>
      <c r="K14" s="219">
        <v>251573900</v>
      </c>
      <c r="L14" s="219">
        <v>245955500</v>
      </c>
      <c r="M14" s="219">
        <v>239189500</v>
      </c>
      <c r="N14" s="219">
        <v>291440100</v>
      </c>
      <c r="O14" s="219">
        <v>309541700</v>
      </c>
      <c r="P14" s="219">
        <v>315450100</v>
      </c>
      <c r="Q14" s="219">
        <v>305803900</v>
      </c>
    </row>
    <row r="15" spans="2:17" s="70" customFormat="1" ht="17.45" customHeight="1">
      <c r="B15" s="66" t="s">
        <v>29</v>
      </c>
      <c r="C15" s="67"/>
      <c r="D15" s="67"/>
      <c r="E15" s="67"/>
      <c r="F15" s="68"/>
      <c r="G15" s="68"/>
      <c r="H15" s="68"/>
      <c r="I15" s="101">
        <v>140900000</v>
      </c>
      <c r="J15" s="101">
        <v>142100000</v>
      </c>
      <c r="K15" s="219">
        <v>102400000</v>
      </c>
      <c r="L15" s="219">
        <v>84000000</v>
      </c>
      <c r="M15" s="219">
        <v>81900000</v>
      </c>
      <c r="N15" s="219">
        <v>62700000</v>
      </c>
      <c r="O15" s="219">
        <v>54000000</v>
      </c>
      <c r="P15" s="219">
        <v>53200000</v>
      </c>
      <c r="Q15" s="219">
        <v>36900000</v>
      </c>
    </row>
    <row r="16" spans="2:17" s="70" customFormat="1" ht="17.45" customHeight="1">
      <c r="B16" s="66" t="s">
        <v>30</v>
      </c>
      <c r="C16" s="69"/>
      <c r="D16" s="69"/>
      <c r="E16" s="69"/>
      <c r="F16" s="68"/>
      <c r="G16" s="68"/>
      <c r="H16" s="68"/>
      <c r="I16" s="101">
        <v>109527000</v>
      </c>
      <c r="J16" s="101">
        <v>160700000</v>
      </c>
      <c r="K16" s="219">
        <v>155100000</v>
      </c>
      <c r="L16" s="219">
        <v>152000000</v>
      </c>
      <c r="M16" s="219">
        <v>160000000</v>
      </c>
      <c r="N16" s="219">
        <v>222200000</v>
      </c>
      <c r="O16" s="219">
        <v>239600000</v>
      </c>
      <c r="P16" s="219">
        <v>286200000</v>
      </c>
      <c r="Q16" s="219">
        <v>266700000</v>
      </c>
    </row>
    <row r="17" spans="2:17" s="70" customFormat="1" ht="17.45" customHeight="1">
      <c r="B17" s="66" t="s">
        <v>31</v>
      </c>
      <c r="C17" s="67"/>
      <c r="D17" s="67"/>
      <c r="E17" s="67"/>
      <c r="F17" s="68"/>
      <c r="G17" s="68"/>
      <c r="H17" s="68"/>
      <c r="I17" s="101">
        <v>386123000</v>
      </c>
      <c r="J17" s="101">
        <v>401514500</v>
      </c>
      <c r="K17" s="219">
        <v>412800000</v>
      </c>
      <c r="L17" s="219">
        <v>401800000</v>
      </c>
      <c r="M17" s="219">
        <v>375218800</v>
      </c>
      <c r="N17" s="219">
        <v>390504200</v>
      </c>
      <c r="O17" s="219">
        <v>368700000</v>
      </c>
      <c r="P17" s="219">
        <v>326400000</v>
      </c>
      <c r="Q17" s="219">
        <v>340200000</v>
      </c>
    </row>
    <row r="18" spans="2:17" s="70" customFormat="1" ht="17.45" customHeight="1">
      <c r="B18" s="66" t="s">
        <v>89</v>
      </c>
      <c r="C18" s="67"/>
      <c r="D18" s="67"/>
      <c r="E18" s="67"/>
      <c r="F18" s="68"/>
      <c r="G18" s="68"/>
      <c r="H18" s="68"/>
      <c r="I18" s="101" t="s">
        <v>136</v>
      </c>
      <c r="J18" s="101">
        <v>311333333.33333337</v>
      </c>
      <c r="K18" s="219">
        <v>313333333.33333337</v>
      </c>
      <c r="L18" s="219">
        <v>302000000</v>
      </c>
      <c r="M18" s="219">
        <v>316300000</v>
      </c>
      <c r="N18" s="219">
        <v>308084500</v>
      </c>
      <c r="O18" s="219">
        <v>357800000</v>
      </c>
      <c r="P18" s="219">
        <v>340800000</v>
      </c>
      <c r="Q18" s="219">
        <v>344000000</v>
      </c>
    </row>
    <row r="19" spans="2:17" s="70" customFormat="1" ht="17.45" customHeight="1">
      <c r="B19" s="66" t="s">
        <v>84</v>
      </c>
      <c r="C19" s="67"/>
      <c r="D19" s="67"/>
      <c r="E19" s="67"/>
      <c r="F19" s="68"/>
      <c r="G19" s="68"/>
      <c r="H19" s="68"/>
      <c r="I19" s="101" t="s">
        <v>136</v>
      </c>
      <c r="J19" s="101">
        <v>313058500</v>
      </c>
      <c r="K19" s="219">
        <v>351016900</v>
      </c>
      <c r="L19" s="219">
        <v>347014300</v>
      </c>
      <c r="M19" s="219">
        <v>342326600</v>
      </c>
      <c r="N19" s="219">
        <v>290400000</v>
      </c>
      <c r="O19" s="219">
        <v>304400000</v>
      </c>
      <c r="P19" s="219">
        <v>236700000</v>
      </c>
      <c r="Q19" s="219">
        <v>210898100</v>
      </c>
    </row>
    <row r="20" spans="2:17" s="70" customFormat="1" ht="17.45" customHeight="1">
      <c r="B20" s="66" t="s">
        <v>101</v>
      </c>
      <c r="C20" s="67"/>
      <c r="D20" s="67"/>
      <c r="E20" s="67"/>
      <c r="F20" s="68"/>
      <c r="G20" s="68"/>
      <c r="H20" s="68"/>
      <c r="I20" s="101" t="s">
        <v>136</v>
      </c>
      <c r="J20" s="101" t="s">
        <v>136</v>
      </c>
      <c r="K20" s="219">
        <v>924100000</v>
      </c>
      <c r="L20" s="219">
        <v>901100000</v>
      </c>
      <c r="M20" s="219">
        <v>914900000</v>
      </c>
      <c r="N20" s="219">
        <v>921330700</v>
      </c>
      <c r="O20" s="219">
        <v>990600000</v>
      </c>
      <c r="P20" s="219">
        <v>989200000</v>
      </c>
      <c r="Q20" s="219">
        <v>899800000</v>
      </c>
    </row>
    <row r="21" spans="2:17" s="70" customFormat="1" ht="17.45" customHeight="1">
      <c r="B21" s="66" t="s">
        <v>115</v>
      </c>
      <c r="C21" s="67"/>
      <c r="D21" s="67"/>
      <c r="E21" s="67"/>
      <c r="F21" s="68"/>
      <c r="G21" s="68"/>
      <c r="H21" s="68"/>
      <c r="I21" s="101" t="s">
        <v>136</v>
      </c>
      <c r="J21" s="101" t="s">
        <v>136</v>
      </c>
      <c r="K21" s="219">
        <v>195000000</v>
      </c>
      <c r="L21" s="219">
        <v>190000000</v>
      </c>
      <c r="M21" s="219">
        <v>208000000</v>
      </c>
      <c r="N21" s="219">
        <v>196193200</v>
      </c>
      <c r="O21" s="219">
        <v>263000000</v>
      </c>
      <c r="P21" s="219">
        <v>249000000</v>
      </c>
      <c r="Q21" s="219">
        <v>270000000</v>
      </c>
    </row>
    <row r="22" spans="2:17" s="70" customFormat="1" ht="17.25" customHeight="1">
      <c r="B22" s="66" t="s">
        <v>36</v>
      </c>
      <c r="C22" s="67"/>
      <c r="D22" s="67"/>
      <c r="E22" s="67"/>
      <c r="F22" s="68"/>
      <c r="G22" s="68"/>
      <c r="H22" s="68"/>
      <c r="I22" s="101" t="s">
        <v>136</v>
      </c>
      <c r="J22" s="101" t="s">
        <v>136</v>
      </c>
      <c r="K22" s="219" t="s">
        <v>136</v>
      </c>
      <c r="L22" s="219">
        <v>398733400</v>
      </c>
      <c r="M22" s="219">
        <v>404892800</v>
      </c>
      <c r="N22" s="219">
        <v>434134200</v>
      </c>
      <c r="O22" s="219">
        <v>443500000</v>
      </c>
      <c r="P22" s="219">
        <v>450800000</v>
      </c>
      <c r="Q22" s="219">
        <v>412167100</v>
      </c>
    </row>
    <row r="23" spans="2:17" s="70" customFormat="1" ht="17.25" customHeight="1">
      <c r="B23" s="66" t="s">
        <v>102</v>
      </c>
      <c r="C23" s="67"/>
      <c r="D23" s="67"/>
      <c r="E23" s="67"/>
      <c r="F23" s="68"/>
      <c r="G23" s="68"/>
      <c r="H23" s="68"/>
      <c r="I23" s="101"/>
      <c r="J23" s="101"/>
      <c r="K23" s="219"/>
      <c r="L23" s="219"/>
      <c r="M23" s="219"/>
      <c r="N23" s="219"/>
      <c r="O23" s="219">
        <v>605700000</v>
      </c>
      <c r="P23" s="219">
        <v>594812400</v>
      </c>
      <c r="Q23" s="219">
        <v>576516700</v>
      </c>
    </row>
    <row r="24" spans="2:17" s="70" customFormat="1" ht="17.45" customHeight="1">
      <c r="B24" s="66" t="s">
        <v>149</v>
      </c>
      <c r="C24" s="5"/>
      <c r="D24" s="5"/>
      <c r="E24" s="5"/>
      <c r="F24" s="5"/>
      <c r="G24" s="5"/>
      <c r="H24" s="5"/>
      <c r="I24" s="5"/>
      <c r="J24" s="5"/>
      <c r="K24" s="5"/>
      <c r="L24" s="5"/>
      <c r="M24" s="5"/>
      <c r="N24" s="5"/>
      <c r="O24" s="219">
        <v>330280900</v>
      </c>
      <c r="P24" s="219">
        <v>328848300</v>
      </c>
      <c r="Q24" s="219">
        <v>347512400</v>
      </c>
    </row>
    <row r="25" spans="2:17" s="70" customFormat="1" ht="17.45" customHeight="1">
      <c r="B25" s="66" t="s">
        <v>147</v>
      </c>
      <c r="C25" s="5"/>
      <c r="D25" s="5"/>
      <c r="E25" s="5"/>
      <c r="F25" s="5"/>
      <c r="G25" s="5"/>
      <c r="H25" s="5"/>
      <c r="I25" s="5"/>
      <c r="J25" s="5"/>
      <c r="K25" s="5"/>
      <c r="L25" s="219"/>
      <c r="M25" s="5"/>
      <c r="N25" s="5"/>
      <c r="O25" s="219">
        <v>265464700</v>
      </c>
      <c r="P25" s="219">
        <v>241984300</v>
      </c>
      <c r="Q25" s="219">
        <v>270000000</v>
      </c>
    </row>
    <row r="26" spans="2:17" s="70" customFormat="1" ht="17.45" customHeight="1">
      <c r="B26" s="66" t="s">
        <v>208</v>
      </c>
      <c r="C26" s="5"/>
      <c r="D26" s="5"/>
      <c r="E26" s="5"/>
      <c r="F26" s="5"/>
      <c r="G26" s="5"/>
      <c r="H26" s="5"/>
      <c r="I26" s="5"/>
      <c r="J26" s="5"/>
      <c r="K26" s="5"/>
      <c r="L26" s="219"/>
      <c r="M26" s="5"/>
      <c r="N26" s="5"/>
      <c r="O26" s="219"/>
      <c r="P26" s="219"/>
      <c r="Q26" s="219">
        <v>250000000</v>
      </c>
    </row>
    <row r="27" spans="2:17" s="70" customFormat="1" ht="17.45" customHeight="1">
      <c r="B27" s="66"/>
      <c r="C27" s="5"/>
      <c r="D27" s="5"/>
      <c r="E27" s="5"/>
      <c r="F27" s="5"/>
      <c r="G27" s="5"/>
      <c r="H27" s="5"/>
      <c r="I27" s="5"/>
      <c r="J27" s="5"/>
      <c r="K27" s="5"/>
      <c r="L27" s="219"/>
      <c r="M27" s="5"/>
      <c r="N27" s="5"/>
      <c r="O27" s="219"/>
      <c r="P27" s="219"/>
      <c r="Q27" s="219"/>
    </row>
    <row r="29" spans="2:17" ht="17.45" customHeight="1">
      <c r="B29" s="71" t="s">
        <v>134</v>
      </c>
      <c r="C29" s="72"/>
      <c r="D29" s="72"/>
      <c r="E29" s="72"/>
      <c r="I29" s="73"/>
      <c r="J29" s="73"/>
      <c r="K29" s="73"/>
      <c r="L29" s="73"/>
      <c r="M29" s="73"/>
      <c r="N29" s="73"/>
      <c r="O29" s="73"/>
      <c r="P29" s="73"/>
      <c r="Q29" s="236"/>
    </row>
    <row r="30" spans="2:17" s="70" customFormat="1" ht="17.45" customHeight="1">
      <c r="B30" s="66" t="s">
        <v>27</v>
      </c>
      <c r="C30" s="67"/>
      <c r="D30" s="67"/>
      <c r="E30" s="67"/>
      <c r="F30" s="68"/>
      <c r="G30" s="68"/>
      <c r="H30" s="68"/>
      <c r="I30" s="77">
        <v>0.87562799999999996</v>
      </c>
      <c r="J30" s="77">
        <v>0.87562799999999996</v>
      </c>
      <c r="K30" s="77">
        <v>0.87562799999999996</v>
      </c>
      <c r="L30" s="77">
        <v>0.87562799999999996</v>
      </c>
      <c r="M30" s="77">
        <v>0.87562799999999996</v>
      </c>
      <c r="N30" s="77">
        <v>0.87562799999999996</v>
      </c>
      <c r="O30" s="77">
        <v>0.87562799999999996</v>
      </c>
      <c r="P30" s="77">
        <v>0.87562799999999996</v>
      </c>
      <c r="Q30" s="77">
        <v>0.87562799999999996</v>
      </c>
    </row>
    <row r="31" spans="2:17" s="70" customFormat="1" ht="17.45" customHeight="1">
      <c r="B31" s="66" t="s">
        <v>26</v>
      </c>
      <c r="C31" s="67"/>
      <c r="D31" s="67"/>
      <c r="E31" s="67"/>
      <c r="F31" s="68"/>
      <c r="G31" s="68"/>
      <c r="H31" s="68"/>
      <c r="I31" s="77">
        <v>0.35</v>
      </c>
      <c r="J31" s="77">
        <v>0.35</v>
      </c>
      <c r="K31" s="77">
        <v>0.35</v>
      </c>
      <c r="L31" s="77">
        <v>0.35</v>
      </c>
      <c r="M31" s="77">
        <v>0.35</v>
      </c>
      <c r="N31" s="77">
        <v>0.35</v>
      </c>
      <c r="O31" s="77">
        <v>0.35</v>
      </c>
      <c r="P31" s="77">
        <v>0.35</v>
      </c>
      <c r="Q31" s="77">
        <v>0.35</v>
      </c>
    </row>
    <row r="32" spans="2:17" s="70" customFormat="1" ht="17.45" customHeight="1">
      <c r="B32" s="66" t="s">
        <v>25</v>
      </c>
      <c r="C32" s="67"/>
      <c r="D32" s="67"/>
      <c r="E32" s="67"/>
      <c r="F32" s="68"/>
      <c r="G32" s="68"/>
      <c r="H32" s="68"/>
      <c r="I32" s="77">
        <v>0.2</v>
      </c>
      <c r="J32" s="77">
        <v>0.2</v>
      </c>
      <c r="K32" s="77">
        <v>0.2</v>
      </c>
      <c r="L32" s="77">
        <v>0.2</v>
      </c>
      <c r="M32" s="77">
        <v>0.2</v>
      </c>
      <c r="N32" s="77">
        <v>0.2</v>
      </c>
      <c r="O32" s="77">
        <v>0.2</v>
      </c>
      <c r="P32" s="77">
        <v>0.2</v>
      </c>
      <c r="Q32" s="77">
        <v>0.2</v>
      </c>
    </row>
    <row r="33" spans="2:17" s="70" customFormat="1" ht="17.45" customHeight="1">
      <c r="B33" s="66" t="s">
        <v>28</v>
      </c>
      <c r="C33" s="67"/>
      <c r="D33" s="67"/>
      <c r="E33" s="67"/>
      <c r="F33" s="68"/>
      <c r="G33" s="68"/>
      <c r="H33" s="68"/>
      <c r="I33" s="77">
        <v>0.59</v>
      </c>
      <c r="J33" s="77">
        <v>0.59</v>
      </c>
      <c r="K33" s="77">
        <v>0.59</v>
      </c>
      <c r="L33" s="77">
        <v>0.59</v>
      </c>
      <c r="M33" s="77">
        <v>0.59</v>
      </c>
      <c r="N33" s="77">
        <v>0.59</v>
      </c>
      <c r="O33" s="77">
        <v>0.59</v>
      </c>
      <c r="P33" s="77">
        <v>0.59</v>
      </c>
      <c r="Q33" s="77">
        <v>0.59</v>
      </c>
    </row>
    <row r="34" spans="2:17" s="70" customFormat="1" ht="17.45" customHeight="1">
      <c r="B34" s="66" t="s">
        <v>29</v>
      </c>
      <c r="C34" s="67"/>
      <c r="D34" s="67"/>
      <c r="E34" s="67"/>
      <c r="F34" s="68"/>
      <c r="G34" s="68"/>
      <c r="H34" s="68"/>
      <c r="I34" s="77">
        <v>0.53990000000000005</v>
      </c>
      <c r="J34" s="77">
        <v>0.53990000000000005</v>
      </c>
      <c r="K34" s="77">
        <v>0.53990000000000005</v>
      </c>
      <c r="L34" s="77">
        <v>0.53990000000000005</v>
      </c>
      <c r="M34" s="77">
        <v>0.53990000000000005</v>
      </c>
      <c r="N34" s="77">
        <v>0.53990000000000005</v>
      </c>
      <c r="O34" s="77">
        <v>0.53990000000000005</v>
      </c>
      <c r="P34" s="77">
        <v>0.53990000000000005</v>
      </c>
      <c r="Q34" s="77">
        <v>0.53990000000000005</v>
      </c>
    </row>
    <row r="35" spans="2:17" s="70" customFormat="1" ht="17.45" customHeight="1">
      <c r="B35" s="66" t="s">
        <v>30</v>
      </c>
      <c r="C35" s="69"/>
      <c r="D35" s="69"/>
      <c r="E35" s="69"/>
      <c r="F35" s="68"/>
      <c r="G35" s="68"/>
      <c r="H35" s="68"/>
      <c r="I35" s="77">
        <v>0.49</v>
      </c>
      <c r="J35" s="77">
        <v>0.49</v>
      </c>
      <c r="K35" s="77">
        <v>0.49</v>
      </c>
      <c r="L35" s="77">
        <v>0.49</v>
      </c>
      <c r="M35" s="77">
        <v>0.49</v>
      </c>
      <c r="N35" s="77">
        <v>0.49</v>
      </c>
      <c r="O35" s="77">
        <v>0.49</v>
      </c>
      <c r="P35" s="77">
        <v>0.18375</v>
      </c>
      <c r="Q35" s="77">
        <v>0.18375</v>
      </c>
    </row>
    <row r="36" spans="2:17" s="70" customFormat="1" ht="17.45" customHeight="1">
      <c r="B36" s="66" t="s">
        <v>31</v>
      </c>
      <c r="C36" s="67"/>
      <c r="D36" s="67"/>
      <c r="E36" s="67"/>
      <c r="F36" s="68"/>
      <c r="G36" s="68"/>
      <c r="H36" s="68"/>
      <c r="I36" s="78">
        <v>0.15</v>
      </c>
      <c r="J36" s="78">
        <v>0.15</v>
      </c>
      <c r="K36" s="78">
        <v>0.15</v>
      </c>
      <c r="L36" s="78">
        <v>0.15</v>
      </c>
      <c r="M36" s="78">
        <v>0.15</v>
      </c>
      <c r="N36" s="78">
        <v>0.15</v>
      </c>
      <c r="O36" s="78">
        <v>0.15</v>
      </c>
      <c r="P36" s="78">
        <v>0.15</v>
      </c>
      <c r="Q36" s="78">
        <v>0.15</v>
      </c>
    </row>
    <row r="37" spans="2:17" s="70" customFormat="1" ht="17.45" customHeight="1">
      <c r="B37" s="66" t="s">
        <v>89</v>
      </c>
      <c r="C37" s="67"/>
      <c r="D37" s="67"/>
      <c r="E37" s="67"/>
      <c r="F37" s="68"/>
      <c r="G37" s="68"/>
      <c r="H37" s="68"/>
      <c r="I37" s="101" t="s">
        <v>136</v>
      </c>
      <c r="J37" s="78">
        <v>0.15</v>
      </c>
      <c r="K37" s="78">
        <v>0.15</v>
      </c>
      <c r="L37" s="78">
        <v>0.15</v>
      </c>
      <c r="M37" s="78">
        <v>0.15</v>
      </c>
      <c r="N37" s="78">
        <v>0.15</v>
      </c>
      <c r="O37" s="78">
        <v>0.15</v>
      </c>
      <c r="P37" s="78">
        <v>0.15</v>
      </c>
      <c r="Q37" s="78">
        <v>0.15</v>
      </c>
    </row>
    <row r="38" spans="2:17" s="70" customFormat="1" ht="17.45" customHeight="1">
      <c r="B38" s="66" t="s">
        <v>84</v>
      </c>
      <c r="C38" s="67"/>
      <c r="D38" s="67"/>
      <c r="E38" s="67"/>
      <c r="F38" s="68"/>
      <c r="G38" s="68"/>
      <c r="H38" s="68"/>
      <c r="I38" s="101" t="s">
        <v>136</v>
      </c>
      <c r="J38" s="78">
        <v>0.7</v>
      </c>
      <c r="K38" s="78">
        <v>0.7</v>
      </c>
      <c r="L38" s="78">
        <v>0.7</v>
      </c>
      <c r="M38" s="78">
        <v>0.7</v>
      </c>
      <c r="N38" s="78">
        <v>0.7</v>
      </c>
      <c r="O38" s="78">
        <v>0.7</v>
      </c>
      <c r="P38" s="78">
        <v>0.7</v>
      </c>
      <c r="Q38" s="78">
        <v>0.7</v>
      </c>
    </row>
    <row r="39" spans="2:17" s="70" customFormat="1" ht="17.45" customHeight="1">
      <c r="B39" s="66" t="s">
        <v>101</v>
      </c>
      <c r="C39" s="67"/>
      <c r="D39" s="67"/>
      <c r="E39" s="67"/>
      <c r="F39" s="68"/>
      <c r="G39" s="68"/>
      <c r="H39" s="68"/>
      <c r="I39" s="101" t="s">
        <v>136</v>
      </c>
      <c r="J39" s="101" t="s">
        <v>136</v>
      </c>
      <c r="K39" s="78">
        <v>0.15</v>
      </c>
      <c r="L39" s="78">
        <v>0.15</v>
      </c>
      <c r="M39" s="78">
        <v>0.15</v>
      </c>
      <c r="N39" s="78">
        <v>0.15</v>
      </c>
      <c r="O39" s="78">
        <v>0.15</v>
      </c>
      <c r="P39" s="78">
        <v>0.15</v>
      </c>
      <c r="Q39" s="78">
        <v>0.15</v>
      </c>
    </row>
    <row r="40" spans="2:17" s="70" customFormat="1" ht="17.45" customHeight="1">
      <c r="B40" s="66" t="s">
        <v>115</v>
      </c>
      <c r="C40" s="67"/>
      <c r="D40" s="67"/>
      <c r="E40" s="67"/>
      <c r="F40" s="68"/>
      <c r="G40" s="68"/>
      <c r="H40" s="68"/>
      <c r="I40" s="101" t="s">
        <v>136</v>
      </c>
      <c r="J40" s="101" t="s">
        <v>136</v>
      </c>
      <c r="K40" s="102">
        <v>3.6738978359999999E-3</v>
      </c>
      <c r="L40" s="102">
        <v>3.6738978359999999E-3</v>
      </c>
      <c r="M40" s="102">
        <v>3.6738978359999999E-3</v>
      </c>
      <c r="N40" s="102">
        <v>3.6738978359999999E-3</v>
      </c>
      <c r="O40" s="102">
        <v>3.6738978359999999E-3</v>
      </c>
      <c r="P40" s="102">
        <v>3.6738978359999999E-3</v>
      </c>
      <c r="Q40" s="102">
        <v>3.6738978359999999E-3</v>
      </c>
    </row>
    <row r="41" spans="2:17" s="70" customFormat="1" ht="17.45" customHeight="1">
      <c r="B41" s="66" t="s">
        <v>36</v>
      </c>
      <c r="C41" s="67"/>
      <c r="D41" s="67"/>
      <c r="E41" s="67"/>
      <c r="F41" s="68"/>
      <c r="G41" s="68"/>
      <c r="H41" s="68"/>
      <c r="I41" s="101" t="s">
        <v>136</v>
      </c>
      <c r="J41" s="101" t="s">
        <v>136</v>
      </c>
      <c r="K41" s="101" t="s">
        <v>136</v>
      </c>
      <c r="L41" s="78">
        <v>0.2306</v>
      </c>
      <c r="M41" s="78">
        <v>0.2306</v>
      </c>
      <c r="N41" s="78">
        <v>0.2306</v>
      </c>
      <c r="O41" s="78">
        <v>0.2306</v>
      </c>
      <c r="P41" s="78">
        <v>0.2306</v>
      </c>
      <c r="Q41" s="78">
        <v>0.2306</v>
      </c>
    </row>
    <row r="42" spans="2:17" s="70" customFormat="1" ht="17.45" customHeight="1">
      <c r="B42" s="66" t="s">
        <v>102</v>
      </c>
      <c r="C42" s="67"/>
      <c r="D42" s="67"/>
      <c r="E42" s="67"/>
      <c r="F42" s="68"/>
      <c r="G42" s="68"/>
      <c r="H42" s="68"/>
      <c r="I42" s="101"/>
      <c r="J42" s="101"/>
      <c r="K42" s="101"/>
      <c r="L42" s="78"/>
      <c r="M42" s="78"/>
      <c r="N42" s="78"/>
      <c r="O42" s="78">
        <v>0.4</v>
      </c>
      <c r="P42" s="78">
        <v>0.9</v>
      </c>
      <c r="Q42" s="78">
        <v>0.8</v>
      </c>
    </row>
    <row r="43" spans="2:17" s="70" customFormat="1" ht="17.45" customHeight="1">
      <c r="B43" s="66" t="s">
        <v>149</v>
      </c>
      <c r="C43" s="67"/>
      <c r="D43" s="67"/>
      <c r="E43" s="67"/>
      <c r="F43" s="68"/>
      <c r="G43" s="68"/>
      <c r="H43" s="68"/>
      <c r="I43" s="101"/>
      <c r="J43" s="101"/>
      <c r="K43" s="101"/>
      <c r="L43" s="78"/>
      <c r="M43" s="78"/>
      <c r="N43" s="78"/>
      <c r="O43" s="78">
        <v>0.6</v>
      </c>
      <c r="P43" s="78">
        <v>0.6</v>
      </c>
      <c r="Q43" s="78">
        <v>0.6</v>
      </c>
    </row>
    <row r="44" spans="2:17" s="70" customFormat="1" ht="17.45" customHeight="1">
      <c r="B44" s="66" t="s">
        <v>147</v>
      </c>
      <c r="C44" s="67"/>
      <c r="D44" s="67"/>
      <c r="E44" s="67"/>
      <c r="F44" s="68"/>
      <c r="G44" s="68"/>
      <c r="H44" s="68"/>
      <c r="I44" s="101"/>
      <c r="J44" s="101"/>
      <c r="K44" s="101"/>
      <c r="L44" s="78"/>
      <c r="M44" s="78"/>
      <c r="N44" s="78"/>
      <c r="O44" s="78">
        <v>0.65</v>
      </c>
      <c r="P44" s="78">
        <v>0.65</v>
      </c>
      <c r="Q44" s="78">
        <v>0.65</v>
      </c>
    </row>
    <row r="45" spans="2:17" s="70" customFormat="1" ht="17.45" customHeight="1">
      <c r="B45" s="66" t="s">
        <v>183</v>
      </c>
      <c r="C45" s="67"/>
      <c r="D45" s="67"/>
      <c r="E45" s="67"/>
      <c r="F45" s="68"/>
      <c r="G45" s="68"/>
      <c r="H45" s="68"/>
      <c r="I45" s="101"/>
      <c r="J45" s="101"/>
      <c r="K45" s="101"/>
      <c r="L45" s="78"/>
      <c r="M45" s="78"/>
      <c r="N45" s="78"/>
      <c r="O45" s="78"/>
      <c r="P45" s="78"/>
      <c r="Q45" s="78">
        <v>0.25</v>
      </c>
    </row>
    <row r="47" spans="2:17" ht="17.45" customHeight="1">
      <c r="B47" s="71" t="s">
        <v>135</v>
      </c>
      <c r="C47" s="72"/>
      <c r="D47" s="72"/>
      <c r="E47" s="72"/>
      <c r="I47" s="73"/>
      <c r="J47" s="73"/>
      <c r="K47" s="73"/>
      <c r="L47" s="73"/>
      <c r="M47" s="73"/>
      <c r="N47" s="73"/>
      <c r="O47" s="73"/>
      <c r="P47" s="73"/>
      <c r="Q47" s="236"/>
    </row>
    <row r="48" spans="2:17" s="70" customFormat="1" ht="17.45" customHeight="1">
      <c r="B48" s="66" t="s">
        <v>27</v>
      </c>
      <c r="C48" s="67"/>
      <c r="D48" s="67"/>
      <c r="E48" s="67"/>
      <c r="F48" s="68"/>
      <c r="G48" s="68"/>
      <c r="H48" s="68"/>
      <c r="I48" s="75">
        <f t="shared" ref="I48:O54" si="0">I11*I30</f>
        <v>254073096.10799998</v>
      </c>
      <c r="J48" s="75">
        <f t="shared" si="0"/>
        <v>331600323.59999996</v>
      </c>
      <c r="K48" s="75">
        <f t="shared" si="0"/>
        <v>304975891.06919998</v>
      </c>
      <c r="L48" s="75">
        <f t="shared" si="0"/>
        <v>292824538.62479997</v>
      </c>
      <c r="M48" s="75">
        <f t="shared" si="0"/>
        <v>291638588.06159997</v>
      </c>
      <c r="N48" s="75">
        <f t="shared" si="0"/>
        <v>311240659.15799999</v>
      </c>
      <c r="O48" s="75">
        <f t="shared" si="0"/>
        <v>339437106.6372</v>
      </c>
      <c r="P48" s="75">
        <f t="shared" ref="P48:Q48" si="1">P11*P30</f>
        <v>332483744.68919998</v>
      </c>
      <c r="Q48" s="75">
        <f t="shared" si="1"/>
        <v>302266785.59999996</v>
      </c>
    </row>
    <row r="49" spans="2:17" s="70" customFormat="1" ht="17.45" customHeight="1">
      <c r="B49" s="66" t="s">
        <v>26</v>
      </c>
      <c r="C49" s="67"/>
      <c r="D49" s="67"/>
      <c r="E49" s="67"/>
      <c r="F49" s="68"/>
      <c r="G49" s="68"/>
      <c r="H49" s="68"/>
      <c r="I49" s="75">
        <f t="shared" si="0"/>
        <v>150065300</v>
      </c>
      <c r="J49" s="75">
        <f t="shared" si="0"/>
        <v>156800000</v>
      </c>
      <c r="K49" s="75">
        <f t="shared" si="0"/>
        <v>151827830</v>
      </c>
      <c r="L49" s="75">
        <f t="shared" si="0"/>
        <v>156270065</v>
      </c>
      <c r="M49" s="75">
        <f t="shared" si="0"/>
        <v>152040000</v>
      </c>
      <c r="N49" s="75">
        <f t="shared" si="0"/>
        <v>170426270</v>
      </c>
      <c r="O49" s="75">
        <f t="shared" si="0"/>
        <v>187927110</v>
      </c>
      <c r="P49" s="75">
        <f t="shared" ref="P49:Q49" si="2">P12*P31</f>
        <v>178007585</v>
      </c>
      <c r="Q49" s="75">
        <f t="shared" si="2"/>
        <v>165095000</v>
      </c>
    </row>
    <row r="50" spans="2:17" s="70" customFormat="1" ht="17.45" customHeight="1">
      <c r="B50" s="66" t="s">
        <v>25</v>
      </c>
      <c r="C50" s="67"/>
      <c r="D50" s="67"/>
      <c r="E50" s="67"/>
      <c r="F50" s="68"/>
      <c r="G50" s="68"/>
      <c r="H50" s="68"/>
      <c r="I50" s="75">
        <f t="shared" si="0"/>
        <v>137793800</v>
      </c>
      <c r="J50" s="75">
        <f t="shared" si="0"/>
        <v>162720000</v>
      </c>
      <c r="K50" s="75">
        <f t="shared" si="0"/>
        <v>157000000</v>
      </c>
      <c r="L50" s="75">
        <f t="shared" si="0"/>
        <v>153200000</v>
      </c>
      <c r="M50" s="75">
        <f t="shared" si="0"/>
        <v>165820000</v>
      </c>
      <c r="N50" s="75">
        <f t="shared" si="0"/>
        <v>182100000</v>
      </c>
      <c r="O50" s="75">
        <f t="shared" si="0"/>
        <v>198740000</v>
      </c>
      <c r="P50" s="75">
        <f t="shared" ref="P50:Q50" si="3">P13*P32</f>
        <v>200860000</v>
      </c>
      <c r="Q50" s="75">
        <f t="shared" si="3"/>
        <v>199820000</v>
      </c>
    </row>
    <row r="51" spans="2:17" s="70" customFormat="1" ht="17.45" customHeight="1">
      <c r="B51" s="66" t="s">
        <v>28</v>
      </c>
      <c r="C51" s="67"/>
      <c r="D51" s="67"/>
      <c r="E51" s="67"/>
      <c r="F51" s="68"/>
      <c r="G51" s="68"/>
      <c r="H51" s="68"/>
      <c r="I51" s="75">
        <f t="shared" si="0"/>
        <v>134453330</v>
      </c>
      <c r="J51" s="75">
        <f t="shared" si="0"/>
        <v>151611356</v>
      </c>
      <c r="K51" s="75">
        <f t="shared" si="0"/>
        <v>148428601</v>
      </c>
      <c r="L51" s="75">
        <f t="shared" si="0"/>
        <v>145113745</v>
      </c>
      <c r="M51" s="75">
        <f t="shared" si="0"/>
        <v>141121805</v>
      </c>
      <c r="N51" s="75">
        <f t="shared" si="0"/>
        <v>171949659</v>
      </c>
      <c r="O51" s="75">
        <f t="shared" si="0"/>
        <v>182629603</v>
      </c>
      <c r="P51" s="75">
        <f t="shared" ref="P51:Q51" si="4">P14*P33</f>
        <v>186115559</v>
      </c>
      <c r="Q51" s="75">
        <f t="shared" si="4"/>
        <v>180424301</v>
      </c>
    </row>
    <row r="52" spans="2:17" s="70" customFormat="1" ht="17.45" customHeight="1">
      <c r="B52" s="66" t="s">
        <v>29</v>
      </c>
      <c r="C52" s="67"/>
      <c r="D52" s="67"/>
      <c r="E52" s="67"/>
      <c r="F52" s="68"/>
      <c r="G52" s="68"/>
      <c r="H52" s="68"/>
      <c r="I52" s="75">
        <f t="shared" si="0"/>
        <v>76071910</v>
      </c>
      <c r="J52" s="75">
        <f t="shared" si="0"/>
        <v>76719790</v>
      </c>
      <c r="K52" s="75">
        <f t="shared" si="0"/>
        <v>55285760.000000007</v>
      </c>
      <c r="L52" s="75">
        <f t="shared" si="0"/>
        <v>45351600.000000007</v>
      </c>
      <c r="M52" s="75">
        <f t="shared" si="0"/>
        <v>44217810.000000007</v>
      </c>
      <c r="N52" s="75">
        <f t="shared" si="0"/>
        <v>33851730</v>
      </c>
      <c r="O52" s="75">
        <f t="shared" si="0"/>
        <v>29154600.000000004</v>
      </c>
      <c r="P52" s="75">
        <f t="shared" ref="P52:Q52" si="5">P15*P34</f>
        <v>28722680.000000004</v>
      </c>
      <c r="Q52" s="75">
        <f t="shared" si="5"/>
        <v>19922310</v>
      </c>
    </row>
    <row r="53" spans="2:17" s="70" customFormat="1" ht="17.45" customHeight="1">
      <c r="B53" s="66" t="s">
        <v>30</v>
      </c>
      <c r="C53" s="69"/>
      <c r="D53" s="69"/>
      <c r="E53" s="69"/>
      <c r="F53" s="68"/>
      <c r="G53" s="68"/>
      <c r="H53" s="68"/>
      <c r="I53" s="75">
        <f t="shared" si="0"/>
        <v>53668230</v>
      </c>
      <c r="J53" s="75">
        <f t="shared" si="0"/>
        <v>78743000</v>
      </c>
      <c r="K53" s="75">
        <f t="shared" si="0"/>
        <v>75999000</v>
      </c>
      <c r="L53" s="75">
        <f t="shared" si="0"/>
        <v>74480000</v>
      </c>
      <c r="M53" s="75">
        <f t="shared" si="0"/>
        <v>78400000</v>
      </c>
      <c r="N53" s="75">
        <f t="shared" si="0"/>
        <v>108878000</v>
      </c>
      <c r="O53" s="75">
        <f t="shared" si="0"/>
        <v>117404000</v>
      </c>
      <c r="P53" s="75">
        <f t="shared" ref="P53:Q53" si="6">P16*P35</f>
        <v>52589250</v>
      </c>
      <c r="Q53" s="75">
        <f t="shared" si="6"/>
        <v>49006125</v>
      </c>
    </row>
    <row r="54" spans="2:17" s="70" customFormat="1" ht="17.45" customHeight="1">
      <c r="B54" s="66" t="s">
        <v>31</v>
      </c>
      <c r="C54" s="67"/>
      <c r="D54" s="67"/>
      <c r="E54" s="67"/>
      <c r="F54" s="68"/>
      <c r="G54" s="68"/>
      <c r="H54" s="68"/>
      <c r="I54" s="75">
        <f t="shared" si="0"/>
        <v>57918450</v>
      </c>
      <c r="J54" s="75">
        <f t="shared" si="0"/>
        <v>60227175</v>
      </c>
      <c r="K54" s="75">
        <f t="shared" si="0"/>
        <v>61920000</v>
      </c>
      <c r="L54" s="75">
        <f t="shared" si="0"/>
        <v>60270000</v>
      </c>
      <c r="M54" s="75">
        <f t="shared" si="0"/>
        <v>56282820</v>
      </c>
      <c r="N54" s="75">
        <f t="shared" si="0"/>
        <v>58575630</v>
      </c>
      <c r="O54" s="75">
        <f t="shared" si="0"/>
        <v>55305000</v>
      </c>
      <c r="P54" s="75">
        <f t="shared" ref="P54:Q54" si="7">P17*P36</f>
        <v>48960000</v>
      </c>
      <c r="Q54" s="75">
        <f t="shared" si="7"/>
        <v>51030000</v>
      </c>
    </row>
    <row r="55" spans="2:17" s="70" customFormat="1" ht="17.45" customHeight="1">
      <c r="B55" s="66" t="s">
        <v>89</v>
      </c>
      <c r="C55" s="67"/>
      <c r="D55" s="67"/>
      <c r="E55" s="67"/>
      <c r="F55" s="68"/>
      <c r="G55" s="68"/>
      <c r="H55" s="68"/>
      <c r="I55" s="101" t="s">
        <v>136</v>
      </c>
      <c r="J55" s="75">
        <f t="shared" ref="J55:O56" si="8">J18*J37</f>
        <v>46700000.000000007</v>
      </c>
      <c r="K55" s="75">
        <f t="shared" si="8"/>
        <v>47000000.000000007</v>
      </c>
      <c r="L55" s="75">
        <f t="shared" si="8"/>
        <v>45300000</v>
      </c>
      <c r="M55" s="75">
        <f t="shared" si="8"/>
        <v>47445000</v>
      </c>
      <c r="N55" s="75">
        <f t="shared" si="8"/>
        <v>46212675</v>
      </c>
      <c r="O55" s="75">
        <f t="shared" si="8"/>
        <v>53670000</v>
      </c>
      <c r="P55" s="75">
        <f t="shared" ref="P55:Q55" si="9">P18*P37</f>
        <v>51120000</v>
      </c>
      <c r="Q55" s="75">
        <f t="shared" si="9"/>
        <v>51600000</v>
      </c>
    </row>
    <row r="56" spans="2:17" s="70" customFormat="1" ht="17.45" customHeight="1">
      <c r="B56" s="66" t="s">
        <v>84</v>
      </c>
      <c r="C56" s="67"/>
      <c r="D56" s="67"/>
      <c r="E56" s="67"/>
      <c r="F56" s="68"/>
      <c r="G56" s="68"/>
      <c r="H56" s="68"/>
      <c r="I56" s="101" t="s">
        <v>136</v>
      </c>
      <c r="J56" s="75">
        <f t="shared" si="8"/>
        <v>219140950</v>
      </c>
      <c r="K56" s="75">
        <f t="shared" si="8"/>
        <v>245711829.99999997</v>
      </c>
      <c r="L56" s="75">
        <f t="shared" si="8"/>
        <v>242910009.99999997</v>
      </c>
      <c r="M56" s="75">
        <f t="shared" si="8"/>
        <v>239628619.99999997</v>
      </c>
      <c r="N56" s="75">
        <f t="shared" si="8"/>
        <v>203280000</v>
      </c>
      <c r="O56" s="75">
        <f t="shared" si="8"/>
        <v>213080000</v>
      </c>
      <c r="P56" s="75">
        <f t="shared" ref="P56:Q56" si="10">P19*P38</f>
        <v>165690000</v>
      </c>
      <c r="Q56" s="75">
        <f t="shared" si="10"/>
        <v>147628670</v>
      </c>
    </row>
    <row r="57" spans="2:17" s="70" customFormat="1" ht="17.45" customHeight="1">
      <c r="B57" s="66" t="s">
        <v>101</v>
      </c>
      <c r="C57" s="67"/>
      <c r="D57" s="67"/>
      <c r="E57" s="67"/>
      <c r="F57" s="68"/>
      <c r="G57" s="68"/>
      <c r="H57" s="68"/>
      <c r="I57" s="101" t="s">
        <v>136</v>
      </c>
      <c r="J57" s="101" t="s">
        <v>136</v>
      </c>
      <c r="K57" s="75">
        <f t="shared" ref="K57:O58" si="11">K20*K39</f>
        <v>138615000</v>
      </c>
      <c r="L57" s="75">
        <f t="shared" si="11"/>
        <v>135165000</v>
      </c>
      <c r="M57" s="75">
        <f t="shared" si="11"/>
        <v>137235000</v>
      </c>
      <c r="N57" s="75">
        <f t="shared" si="11"/>
        <v>138199605</v>
      </c>
      <c r="O57" s="75">
        <f t="shared" si="11"/>
        <v>148590000</v>
      </c>
      <c r="P57" s="75">
        <f t="shared" ref="P57:Q57" si="12">P20*P39</f>
        <v>148380000</v>
      </c>
      <c r="Q57" s="75">
        <f t="shared" si="12"/>
        <v>134970000</v>
      </c>
    </row>
    <row r="58" spans="2:17" s="70" customFormat="1" ht="17.45" customHeight="1">
      <c r="B58" s="66" t="s">
        <v>115</v>
      </c>
      <c r="C58" s="67"/>
      <c r="D58" s="67"/>
      <c r="E58" s="67"/>
      <c r="F58" s="68"/>
      <c r="G58" s="68"/>
      <c r="H58" s="68"/>
      <c r="I58" s="101" t="s">
        <v>136</v>
      </c>
      <c r="J58" s="101" t="s">
        <v>136</v>
      </c>
      <c r="K58" s="75">
        <f t="shared" si="11"/>
        <v>716410.07802000002</v>
      </c>
      <c r="L58" s="75">
        <f t="shared" si="11"/>
        <v>698040.58883999998</v>
      </c>
      <c r="M58" s="75">
        <f t="shared" si="11"/>
        <v>764170.74988799996</v>
      </c>
      <c r="N58" s="75">
        <f t="shared" si="11"/>
        <v>720793.77291791514</v>
      </c>
      <c r="O58" s="75">
        <f t="shared" si="11"/>
        <v>966235.13086799998</v>
      </c>
      <c r="P58" s="75">
        <f t="shared" ref="P58:Q58" si="13">P21*P40</f>
        <v>914800.56116399996</v>
      </c>
      <c r="Q58" s="75">
        <f t="shared" si="13"/>
        <v>991952.41571999993</v>
      </c>
    </row>
    <row r="59" spans="2:17" s="70" customFormat="1" ht="17.45" customHeight="1">
      <c r="B59" s="66" t="s">
        <v>36</v>
      </c>
      <c r="C59" s="67"/>
      <c r="D59" s="67"/>
      <c r="E59" s="67"/>
      <c r="F59" s="68"/>
      <c r="G59" s="68"/>
      <c r="H59" s="68"/>
      <c r="I59" s="101" t="s">
        <v>136</v>
      </c>
      <c r="J59" s="101" t="s">
        <v>136</v>
      </c>
      <c r="K59" s="101" t="s">
        <v>136</v>
      </c>
      <c r="L59" s="75">
        <f t="shared" ref="L59:Q59" si="14">L22*L41</f>
        <v>91947922.040000007</v>
      </c>
      <c r="M59" s="75">
        <f t="shared" si="14"/>
        <v>93368279.680000007</v>
      </c>
      <c r="N59" s="75">
        <f t="shared" si="14"/>
        <v>100111346.52</v>
      </c>
      <c r="O59" s="75">
        <f t="shared" si="14"/>
        <v>102271100</v>
      </c>
      <c r="P59" s="75">
        <f t="shared" si="14"/>
        <v>103954480</v>
      </c>
      <c r="Q59" s="75">
        <f t="shared" si="14"/>
        <v>95045733.260000005</v>
      </c>
    </row>
    <row r="60" spans="2:17" ht="17.45" customHeight="1">
      <c r="B60" s="66" t="s">
        <v>102</v>
      </c>
      <c r="O60" s="75">
        <f t="shared" ref="O60:Q62" si="15">O23*O42</f>
        <v>242280000</v>
      </c>
      <c r="P60" s="75">
        <f t="shared" si="15"/>
        <v>535331160</v>
      </c>
      <c r="Q60" s="75">
        <f t="shared" si="15"/>
        <v>461213360</v>
      </c>
    </row>
    <row r="61" spans="2:17" ht="17.45" customHeight="1">
      <c r="B61" s="66" t="s">
        <v>149</v>
      </c>
      <c r="O61" s="75">
        <f t="shared" si="15"/>
        <v>198168540</v>
      </c>
      <c r="P61" s="75">
        <f t="shared" si="15"/>
        <v>197308980</v>
      </c>
      <c r="Q61" s="75">
        <f t="shared" si="15"/>
        <v>208507440</v>
      </c>
    </row>
    <row r="62" spans="2:17" ht="17.45" customHeight="1">
      <c r="B62" s="66" t="s">
        <v>183</v>
      </c>
      <c r="O62" s="75">
        <f t="shared" si="15"/>
        <v>172552055</v>
      </c>
      <c r="P62" s="75">
        <f t="shared" si="15"/>
        <v>157289795</v>
      </c>
      <c r="Q62" s="75">
        <f t="shared" si="15"/>
        <v>175500000</v>
      </c>
    </row>
    <row r="63" spans="2:17" ht="17.45" customHeight="1">
      <c r="Q63" s="75">
        <f>Q26*Q45</f>
        <v>62500000</v>
      </c>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Capa</vt:lpstr>
      <vt:lpstr>Portfólio</vt:lpstr>
      <vt:lpstr>FUNDO --&gt;</vt:lpstr>
      <vt:lpstr>Fluxo de Caixa - Fundo</vt:lpstr>
      <vt:lpstr>Renda Imobiliária Detalhada</vt:lpstr>
      <vt:lpstr>ATIVOS--&gt;</vt:lpstr>
      <vt:lpstr>Fluxo de Caixa - Ativos</vt:lpstr>
      <vt:lpstr>Indicadores Operacionais</vt:lpstr>
      <vt:lpstr>Valores de avaliação</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2026-09-03T22:50:14Z</dcterms:created>
  <dcterms:modified xsi:type="dcterms:W3CDTF">2026-09-03T22:50:27Z</dcterms:modified>
</cp:coreProperties>
</file>